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2.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ml.chartshape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7.xml" ContentType="application/vnd.openxmlformats-officedocument.drawing+xml"/>
  <Override PartName="/xl/tables/table9.xml" ContentType="application/vnd.openxmlformats-officedocument.spreadsheetml.table+xml"/>
  <Override PartName="/xl/slicers/slicer3.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8.xml" ContentType="application/vnd.openxmlformats-officedocument.drawing+xml"/>
  <Override PartName="/xl/tables/table10.xml" ContentType="application/vnd.openxmlformats-officedocument.spreadsheetml.table+xml"/>
  <Override PartName="/xl/slicers/slicer4.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9.xml" ContentType="application/vnd.openxmlformats-officedocument.drawing+xml"/>
  <Override PartName="/xl/tables/table11.xml" ContentType="application/vnd.openxmlformats-officedocument.spreadsheetml.table+xml"/>
  <Override PartName="/xl/slicers/slicer5.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ttps://d.docs.live.net/c89ce4a55c9f189a/Desktop/Coding Ninjas/CPI Inflation case study/"/>
    </mc:Choice>
  </mc:AlternateContent>
  <xr:revisionPtr revIDLastSave="3463" documentId="8_{946988BE-170B-4FA3-B5E2-CC15C8D3DAF6}" xr6:coauthVersionLast="47" xr6:coauthVersionMax="47" xr10:uidLastSave="{5FC7AC9B-AF95-4FE0-96E5-38AB732EA271}"/>
  <bookViews>
    <workbookView xWindow="-108" yWindow="-108" windowWidth="23256" windowHeight="12456" firstSheet="8" activeTab="11" xr2:uid="{00000000-000D-0000-FFFF-FFFF00000000}"/>
  </bookViews>
  <sheets>
    <sheet name="Lifecycle" sheetId="4" state="hidden" r:id="rId1"/>
    <sheet name="April 2019 Data" sheetId="16" state="hidden" r:id="rId2"/>
    <sheet name="Sample Size Analysis" sheetId="14" state="hidden" r:id="rId3"/>
    <sheet name="Navigation" sheetId="55" r:id="rId4"/>
    <sheet name="Main Data" sheetId="1" r:id="rId5"/>
    <sheet name="Data Mapping" sheetId="5" r:id="rId6"/>
    <sheet name="Data Cleaning" sheetId="2" r:id="rId7"/>
    <sheet name="Imputation" sheetId="7" state="hidden" r:id="rId8"/>
    <sheet name="Broader Category " sheetId="34" r:id="rId9"/>
    <sheet name="Broader Categories(Avg)" sheetId="17" state="hidden" r:id="rId10"/>
    <sheet name="Obj 1- Data" sheetId="38" r:id="rId11"/>
    <sheet name="Obj 1 - Communication" sheetId="41" r:id="rId12"/>
    <sheet name="P1 - V2 Analysis" sheetId="18" state="hidden" r:id="rId13"/>
    <sheet name="Crude Oil Prices" sheetId="22" state="hidden" r:id="rId14"/>
    <sheet name="P1 - Communication(Avg)" sheetId="28" state="hidden" r:id="rId15"/>
    <sheet name="P2 - V1" sheetId="11" state="hidden" r:id="rId16"/>
    <sheet name="Obj 2 - Data" sheetId="42" r:id="rId17"/>
    <sheet name="Obj 2 - Communication" sheetId="43" r:id="rId18"/>
    <sheet name="P2 - Communication" sheetId="30" state="hidden" r:id="rId19"/>
    <sheet name="Obj 3 - Data" sheetId="39" r:id="rId20"/>
    <sheet name="P3 - V1" sheetId="12" state="hidden" r:id="rId21"/>
    <sheet name="Obj 3 - Rural" sheetId="44" r:id="rId22"/>
    <sheet name="Obj 3 - Urban" sheetId="45" r:id="rId23"/>
    <sheet name="Obj 3 - Combined" sheetId="29" r:id="rId24"/>
    <sheet name="Obj 4 - Data" sheetId="35" r:id="rId25"/>
    <sheet name="Obj 4 - Rural" sheetId="46" r:id="rId26"/>
    <sheet name="Obj 4 - Urban" sheetId="47" r:id="rId27"/>
    <sheet name="P4 - V1" sheetId="20" state="hidden" r:id="rId28"/>
    <sheet name="P4 - V2" sheetId="21" state="hidden" r:id="rId29"/>
    <sheet name="Obj 4 - Combined" sheetId="48" r:id="rId30"/>
    <sheet name="Obj 5 - Data" sheetId="24" r:id="rId31"/>
    <sheet name="Obj 5 - Analysis" sheetId="49" r:id="rId32"/>
    <sheet name="Obj 5 - Rural" sheetId="54" r:id="rId33"/>
    <sheet name="Obj 5 - Urban" sheetId="53" r:id="rId34"/>
    <sheet name="Obj 5 - Combined" sheetId="26" r:id="rId35"/>
  </sheets>
  <definedNames>
    <definedName name="_xlnm._FilterDatabase" localSheetId="9" hidden="1">'Broader Categories(Avg)'!$A$1:$AJ$376</definedName>
    <definedName name="_xlnm._FilterDatabase" localSheetId="8" hidden="1">'Broader Category '!$A$1:$AK$376</definedName>
    <definedName name="_xlnm._FilterDatabase" localSheetId="4" hidden="1">'Main Data'!$A$1:$AE$376</definedName>
    <definedName name="_xlnm._FilterDatabase" localSheetId="19" hidden="1">'Obj 3 - Data'!$B$3:$K$17</definedName>
    <definedName name="_xlcn.WorksheetConnection_All_India_Index_Upto_April23A1AE3731" hidden="1">'Main Data'!$A$1:$AE$376</definedName>
    <definedName name="ExternalData_1" localSheetId="1" hidden="1">'April 2019 Data'!$B$1:$AD$4</definedName>
    <definedName name="ExternalData_1" localSheetId="13" hidden="1">'Crude Oil Prices'!$A$1:$P$25</definedName>
    <definedName name="ExternalData_1" localSheetId="7" hidden="1">Imputation!$A$2:$G$58</definedName>
    <definedName name="Slicer_Category">#N/A</definedName>
    <definedName name="Slicer_Category1">#N/A</definedName>
    <definedName name="Slicer_Category2">#N/A</definedName>
    <definedName name="Slicer_Sectors">#N/A</definedName>
    <definedName name="Slicer_Sectors1">#N/A</definedName>
  </definedNames>
  <calcPr calcId="191029"/>
  <pivotCaches>
    <pivotCache cacheId="0" r:id="rId36"/>
    <pivotCache cacheId="1" r:id="rId37"/>
    <pivotCache cacheId="2" r:id="rId38"/>
  </pivotCaches>
  <extLst>
    <ext xmlns:x14="http://schemas.microsoft.com/office/spreadsheetml/2009/9/main" uri="{BBE1A952-AA13-448e-AADC-164F8A28A991}">
      <x14:slicerCaches>
        <x14:slicerCache r:id="rId39"/>
        <x14:slicerCache r:id="rId4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1"/>
        <x14:slicerCache r:id="rId42"/>
        <x14:slicerCache r:id="rId43"/>
      </x15:slicerCaches>
    </ext>
    <ext xmlns:x15="http://schemas.microsoft.com/office/spreadsheetml/2010/11/main" uri="{FCE2AD5D-F65C-4FA6-A056-5C36A1767C68}">
      <x15:dataModel>
        <x15:modelTables>
          <x15:modelTable id="Range" name="Range" connection="WorksheetConnection_All_India_Index_Upto_April23 !$A$1:$AE$37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42" l="1"/>
  <c r="J15" i="42"/>
  <c r="O3" i="42"/>
  <c r="O15" i="42" s="1"/>
  <c r="N3" i="42"/>
  <c r="N15" i="42" s="1"/>
  <c r="M3" i="42"/>
  <c r="L3" i="42"/>
  <c r="L15" i="42" s="1"/>
  <c r="K3" i="42"/>
  <c r="K15" i="42" s="1"/>
  <c r="J3" i="42"/>
  <c r="B6" i="49"/>
  <c r="C6" i="49"/>
  <c r="D6" i="49"/>
  <c r="E6" i="49"/>
  <c r="F6" i="49"/>
  <c r="G6" i="49"/>
  <c r="H6" i="49"/>
  <c r="I6" i="49"/>
  <c r="J6" i="49"/>
  <c r="K6" i="49"/>
  <c r="L6" i="49"/>
  <c r="M6" i="49"/>
  <c r="N6" i="49"/>
  <c r="O6" i="49"/>
  <c r="P6" i="49"/>
  <c r="Q6" i="49"/>
  <c r="R6" i="49"/>
  <c r="S6" i="49"/>
  <c r="T6" i="49"/>
  <c r="U6" i="49"/>
  <c r="V6" i="49"/>
  <c r="W6" i="49"/>
  <c r="X6" i="49"/>
  <c r="Y6" i="49"/>
  <c r="Z6" i="49"/>
  <c r="AA6" i="49"/>
  <c r="AB6" i="49"/>
  <c r="AC6" i="49"/>
  <c r="AD6" i="49"/>
  <c r="B7"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B8"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B9" i="49"/>
  <c r="C9" i="49"/>
  <c r="D9" i="49"/>
  <c r="E9" i="49"/>
  <c r="F9" i="49"/>
  <c r="G9" i="49"/>
  <c r="H9" i="49"/>
  <c r="I9" i="49"/>
  <c r="J9" i="49"/>
  <c r="K9" i="49"/>
  <c r="L9" i="49"/>
  <c r="M9" i="49"/>
  <c r="N9" i="49"/>
  <c r="O9" i="49"/>
  <c r="P9" i="49"/>
  <c r="Q9" i="49"/>
  <c r="R9" i="49"/>
  <c r="S9" i="49"/>
  <c r="T9" i="49"/>
  <c r="U9" i="49"/>
  <c r="V9" i="49"/>
  <c r="W9" i="49"/>
  <c r="X9" i="49"/>
  <c r="Y9" i="49"/>
  <c r="Z9" i="49"/>
  <c r="AA9" i="49"/>
  <c r="AB9" i="49"/>
  <c r="AC9" i="49"/>
  <c r="AD9" i="49"/>
  <c r="B10" i="49"/>
  <c r="C10" i="49"/>
  <c r="D10" i="49"/>
  <c r="E10" i="49"/>
  <c r="F10" i="49"/>
  <c r="G10" i="49"/>
  <c r="H10" i="49"/>
  <c r="I10" i="49"/>
  <c r="J10" i="49"/>
  <c r="K10" i="49"/>
  <c r="L10" i="49"/>
  <c r="M10" i="49"/>
  <c r="N10" i="49"/>
  <c r="O10" i="49"/>
  <c r="P10" i="49"/>
  <c r="Q10" i="49"/>
  <c r="R10" i="49"/>
  <c r="S10" i="49"/>
  <c r="T10" i="49"/>
  <c r="U10" i="49"/>
  <c r="V10" i="49"/>
  <c r="W10" i="49"/>
  <c r="X10" i="49"/>
  <c r="Y10" i="49"/>
  <c r="Z10" i="49"/>
  <c r="AA10" i="49"/>
  <c r="AB10" i="49"/>
  <c r="AC10" i="49"/>
  <c r="AD10" i="49"/>
  <c r="E5" i="55"/>
  <c r="E6" i="55"/>
  <c r="F5" i="55"/>
  <c r="F7" i="55"/>
  <c r="E7" i="55"/>
  <c r="F6" i="55"/>
  <c r="D7" i="55"/>
  <c r="C7" i="55"/>
  <c r="B7" i="55"/>
  <c r="D6" i="55"/>
  <c r="D5" i="55"/>
  <c r="B6" i="55"/>
  <c r="B5" i="55"/>
  <c r="D4" i="55"/>
  <c r="B4" i="55"/>
  <c r="D3" i="55"/>
  <c r="B3" i="55"/>
  <c r="P42" i="54"/>
  <c r="P42" i="53"/>
  <c r="P42" i="26"/>
  <c r="F31" i="35"/>
  <c r="F34" i="35"/>
  <c r="J19" i="35"/>
  <c r="J22" i="35"/>
  <c r="J23" i="35"/>
  <c r="H19" i="35"/>
  <c r="H20" i="35"/>
  <c r="H23" i="35"/>
  <c r="H24" i="35"/>
  <c r="F19" i="35"/>
  <c r="F20" i="35"/>
  <c r="J9" i="35"/>
  <c r="J10" i="35"/>
  <c r="H6" i="35"/>
  <c r="H9" i="35"/>
  <c r="H11" i="35"/>
  <c r="H7" i="35"/>
  <c r="F5" i="35"/>
  <c r="F6" i="35"/>
  <c r="F9" i="35"/>
  <c r="F11" i="35"/>
  <c r="F8" i="35"/>
  <c r="U52" i="48"/>
  <c r="U52" i="47"/>
  <c r="U52" i="46"/>
  <c r="J29" i="35"/>
  <c r="J30" i="35"/>
  <c r="J31" i="35"/>
  <c r="J32" i="35"/>
  <c r="J33" i="35"/>
  <c r="J34" i="35"/>
  <c r="J35" i="35"/>
  <c r="J36" i="35"/>
  <c r="H29" i="35"/>
  <c r="H30" i="35"/>
  <c r="H31" i="35"/>
  <c r="H32" i="35"/>
  <c r="H33" i="35"/>
  <c r="H34" i="35"/>
  <c r="H35" i="35"/>
  <c r="H36" i="35"/>
  <c r="F29" i="35"/>
  <c r="F30" i="35"/>
  <c r="F33" i="35"/>
  <c r="F36" i="35"/>
  <c r="J17" i="35"/>
  <c r="J18" i="35"/>
  <c r="J21" i="35"/>
  <c r="J24" i="35"/>
  <c r="H17" i="35"/>
  <c r="H18" i="35"/>
  <c r="H22" i="35"/>
  <c r="F17" i="35"/>
  <c r="F18" i="35"/>
  <c r="F22" i="35"/>
  <c r="F23" i="35"/>
  <c r="F24" i="35"/>
  <c r="J4" i="35"/>
  <c r="J5" i="35"/>
  <c r="J6" i="35"/>
  <c r="J7" i="35"/>
  <c r="J8" i="35"/>
  <c r="H4" i="35"/>
  <c r="H5" i="35"/>
  <c r="F4" i="35"/>
  <c r="F7" i="35"/>
  <c r="S40" i="45"/>
  <c r="S40" i="44"/>
  <c r="T35" i="4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2" i="1"/>
  <c r="AB30" i="49" s="1"/>
  <c r="M21" i="28"/>
  <c r="M23" i="28"/>
  <c r="M25" i="28"/>
  <c r="M27" i="28"/>
  <c r="M29" i="28"/>
  <c r="M19" i="28"/>
  <c r="M23" i="41"/>
  <c r="M25" i="41"/>
  <c r="M27" i="41"/>
  <c r="M29" i="41"/>
  <c r="M31" i="41"/>
  <c r="M21" i="41"/>
  <c r="T37" i="41"/>
  <c r="E3" i="18"/>
  <c r="E4" i="18"/>
  <c r="E5" i="18"/>
  <c r="E6" i="18"/>
  <c r="E7" i="18"/>
  <c r="E8" i="18"/>
  <c r="E9" i="18"/>
  <c r="E10" i="18"/>
  <c r="E11" i="18"/>
  <c r="E12" i="18"/>
  <c r="E13" i="18"/>
  <c r="E14" i="18"/>
  <c r="E15" i="18"/>
  <c r="E16" i="18"/>
  <c r="E17" i="18"/>
  <c r="E18" i="18"/>
  <c r="E19" i="18"/>
  <c r="E2" i="18"/>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36" i="17"/>
  <c r="AJ237" i="17"/>
  <c r="AJ238" i="17"/>
  <c r="AJ239" i="17"/>
  <c r="AJ240" i="17"/>
  <c r="AJ241" i="17"/>
  <c r="AJ242" i="17"/>
  <c r="AJ243" i="17"/>
  <c r="AJ244" i="17"/>
  <c r="AJ245" i="17"/>
  <c r="AJ246" i="17"/>
  <c r="AJ247" i="17"/>
  <c r="AJ248" i="17"/>
  <c r="AJ249" i="17"/>
  <c r="AJ250" i="17"/>
  <c r="AJ251" i="17"/>
  <c r="AJ252" i="17"/>
  <c r="AJ253" i="17"/>
  <c r="AJ254" i="17"/>
  <c r="AJ255" i="17"/>
  <c r="AJ256" i="17"/>
  <c r="AJ257" i="17"/>
  <c r="AJ258" i="17"/>
  <c r="AJ259" i="17"/>
  <c r="AJ260" i="17"/>
  <c r="AJ261" i="17"/>
  <c r="AJ262" i="17"/>
  <c r="AJ263" i="17"/>
  <c r="AJ264" i="17"/>
  <c r="AJ265" i="17"/>
  <c r="AJ266" i="17"/>
  <c r="AJ267" i="17"/>
  <c r="AJ268" i="17"/>
  <c r="AJ269" i="17"/>
  <c r="AJ270" i="17"/>
  <c r="AJ271" i="17"/>
  <c r="AJ272" i="17"/>
  <c r="AJ273" i="17"/>
  <c r="AJ274" i="17"/>
  <c r="AJ275" i="17"/>
  <c r="AJ276" i="17"/>
  <c r="AJ277" i="17"/>
  <c r="AJ278" i="17"/>
  <c r="AJ279" i="17"/>
  <c r="AJ280" i="17"/>
  <c r="AJ281" i="17"/>
  <c r="AJ282" i="17"/>
  <c r="AJ283" i="17"/>
  <c r="AJ284" i="17"/>
  <c r="AJ285" i="17"/>
  <c r="AJ286" i="17"/>
  <c r="AJ287" i="17"/>
  <c r="AJ288" i="17"/>
  <c r="AJ289" i="17"/>
  <c r="AJ290" i="17"/>
  <c r="AJ291" i="17"/>
  <c r="AJ292" i="17"/>
  <c r="AJ293" i="17"/>
  <c r="AJ294" i="17"/>
  <c r="AJ295" i="17"/>
  <c r="AJ296" i="17"/>
  <c r="AJ297" i="17"/>
  <c r="AJ298" i="17"/>
  <c r="AJ299" i="17"/>
  <c r="AJ300" i="17"/>
  <c r="AJ301" i="17"/>
  <c r="AJ302" i="17"/>
  <c r="AJ303" i="17"/>
  <c r="AJ304" i="17"/>
  <c r="AJ305" i="17"/>
  <c r="AJ306" i="17"/>
  <c r="AJ307" i="17"/>
  <c r="AJ308" i="17"/>
  <c r="AJ309" i="17"/>
  <c r="AJ310" i="17"/>
  <c r="AJ311" i="17"/>
  <c r="AJ312" i="17"/>
  <c r="AJ313" i="17"/>
  <c r="AJ314" i="17"/>
  <c r="AJ315" i="17"/>
  <c r="AJ316" i="17"/>
  <c r="AJ317" i="17"/>
  <c r="AJ318" i="17"/>
  <c r="AJ319" i="17"/>
  <c r="AJ320" i="17"/>
  <c r="AJ321" i="17"/>
  <c r="AJ322" i="17"/>
  <c r="AJ323" i="17"/>
  <c r="AJ324" i="17"/>
  <c r="AJ325" i="17"/>
  <c r="AJ326" i="17"/>
  <c r="AJ327" i="17"/>
  <c r="AJ328" i="17"/>
  <c r="AJ329" i="17"/>
  <c r="AJ330" i="17"/>
  <c r="AJ331" i="17"/>
  <c r="AJ332" i="17"/>
  <c r="AJ333" i="17"/>
  <c r="AJ334" i="17"/>
  <c r="AJ335" i="17"/>
  <c r="AJ336" i="17"/>
  <c r="AJ337" i="17"/>
  <c r="AJ338" i="17"/>
  <c r="AJ339" i="17"/>
  <c r="AJ340" i="17"/>
  <c r="AJ341" i="17"/>
  <c r="AJ342" i="17"/>
  <c r="AJ343" i="17"/>
  <c r="AJ344" i="17"/>
  <c r="AJ345" i="17"/>
  <c r="AJ346" i="17"/>
  <c r="AJ347" i="17"/>
  <c r="AJ348" i="17"/>
  <c r="AJ349" i="17"/>
  <c r="AJ350" i="17"/>
  <c r="AJ351" i="17"/>
  <c r="AJ352" i="17"/>
  <c r="AJ353" i="17"/>
  <c r="AJ354" i="17"/>
  <c r="AJ355" i="17"/>
  <c r="AJ356" i="17"/>
  <c r="AJ357" i="17"/>
  <c r="AJ358" i="17"/>
  <c r="AJ359" i="17"/>
  <c r="AJ360" i="17"/>
  <c r="AJ361" i="17"/>
  <c r="AJ362" i="17"/>
  <c r="AJ363" i="17"/>
  <c r="AJ364" i="17"/>
  <c r="AJ365" i="17"/>
  <c r="AJ366" i="17"/>
  <c r="AJ367" i="17"/>
  <c r="AJ368" i="17"/>
  <c r="AJ369" i="17"/>
  <c r="AJ370" i="17"/>
  <c r="AJ371" i="17"/>
  <c r="AJ372" i="17"/>
  <c r="AJ373" i="17"/>
  <c r="AJ374" i="17"/>
  <c r="AJ375" i="17"/>
  <c r="AJ376" i="17"/>
  <c r="AJ2" i="17"/>
  <c r="AG3" i="17"/>
  <c r="AG4" i="17"/>
  <c r="AG5" i="17"/>
  <c r="AG6" i="17"/>
  <c r="AG7" i="17"/>
  <c r="AG8" i="17"/>
  <c r="AG9" i="17"/>
  <c r="AG10" i="17"/>
  <c r="AG11" i="17"/>
  <c r="AG12" i="17"/>
  <c r="AG13" i="17"/>
  <c r="AG14" i="17"/>
  <c r="AG15" i="17"/>
  <c r="AG16" i="17"/>
  <c r="AG17" i="17"/>
  <c r="AG18" i="17"/>
  <c r="AG19" i="17"/>
  <c r="AG20" i="17"/>
  <c r="AG21" i="17"/>
  <c r="AG22" i="17"/>
  <c r="AG23" i="17"/>
  <c r="AG24" i="17"/>
  <c r="AG25" i="17"/>
  <c r="AG26" i="17"/>
  <c r="AG27" i="17"/>
  <c r="AG28" i="17"/>
  <c r="AG29" i="17"/>
  <c r="AG30" i="17"/>
  <c r="AG31" i="17"/>
  <c r="AG32" i="17"/>
  <c r="AG33" i="17"/>
  <c r="AG34" i="17"/>
  <c r="AG35" i="17"/>
  <c r="AG36" i="17"/>
  <c r="AG37" i="17"/>
  <c r="AG38" i="17"/>
  <c r="AG39" i="17"/>
  <c r="AG40" i="17"/>
  <c r="AG41" i="17"/>
  <c r="AG42" i="17"/>
  <c r="AG43" i="17"/>
  <c r="AG44" i="17"/>
  <c r="AG45" i="17"/>
  <c r="AG46" i="17"/>
  <c r="AG47" i="17"/>
  <c r="AG48" i="17"/>
  <c r="AG49" i="17"/>
  <c r="AG50" i="17"/>
  <c r="AG51" i="17"/>
  <c r="AG52" i="17"/>
  <c r="AG53" i="17"/>
  <c r="AG54" i="17"/>
  <c r="AG55" i="17"/>
  <c r="AG56" i="17"/>
  <c r="AG57" i="17"/>
  <c r="AG58" i="17"/>
  <c r="AG59" i="17"/>
  <c r="AG60" i="17"/>
  <c r="AG61" i="17"/>
  <c r="AG62" i="17"/>
  <c r="AG63" i="17"/>
  <c r="AG64" i="17"/>
  <c r="AG65" i="17"/>
  <c r="AG66" i="17"/>
  <c r="AG67" i="17"/>
  <c r="AG68" i="17"/>
  <c r="AG69" i="17"/>
  <c r="AG70" i="17"/>
  <c r="AG71" i="17"/>
  <c r="AG72" i="17"/>
  <c r="AG73" i="17"/>
  <c r="AG74" i="17"/>
  <c r="AG75" i="17"/>
  <c r="AG76" i="17"/>
  <c r="AG77" i="17"/>
  <c r="AG78" i="17"/>
  <c r="AG79" i="17"/>
  <c r="AG80" i="17"/>
  <c r="AG81" i="17"/>
  <c r="AG82" i="17"/>
  <c r="AG83" i="17"/>
  <c r="AG84" i="17"/>
  <c r="AG85" i="17"/>
  <c r="AG86" i="17"/>
  <c r="AG87" i="17"/>
  <c r="AG88" i="17"/>
  <c r="AG89" i="17"/>
  <c r="AG90" i="17"/>
  <c r="AG91" i="17"/>
  <c r="AG92" i="17"/>
  <c r="AG93" i="17"/>
  <c r="AG94" i="17"/>
  <c r="AG95" i="17"/>
  <c r="AG96" i="17"/>
  <c r="AG97" i="17"/>
  <c r="AG98" i="17"/>
  <c r="AG99" i="17"/>
  <c r="AG100" i="17"/>
  <c r="AG101" i="17"/>
  <c r="AG102" i="17"/>
  <c r="AG103" i="17"/>
  <c r="AG104" i="17"/>
  <c r="AG105" i="17"/>
  <c r="AG106" i="17"/>
  <c r="AG107" i="17"/>
  <c r="AG108" i="17"/>
  <c r="AG109" i="17"/>
  <c r="AG110" i="17"/>
  <c r="AG111" i="17"/>
  <c r="AG112" i="17"/>
  <c r="AG113" i="17"/>
  <c r="AG114" i="17"/>
  <c r="AG115" i="17"/>
  <c r="AG116" i="17"/>
  <c r="AG117" i="17"/>
  <c r="AG118" i="17"/>
  <c r="AG119" i="17"/>
  <c r="AG120" i="17"/>
  <c r="AG121" i="17"/>
  <c r="AG122" i="17"/>
  <c r="AG123" i="17"/>
  <c r="AG124" i="17"/>
  <c r="AG125" i="17"/>
  <c r="AG126" i="17"/>
  <c r="AG127" i="17"/>
  <c r="AG128" i="17"/>
  <c r="AG129" i="17"/>
  <c r="AG130" i="17"/>
  <c r="AG131" i="17"/>
  <c r="AG132" i="17"/>
  <c r="AG133" i="17"/>
  <c r="AG134" i="17"/>
  <c r="AG135" i="17"/>
  <c r="AG136" i="17"/>
  <c r="AG137" i="17"/>
  <c r="AG138" i="17"/>
  <c r="AG139" i="17"/>
  <c r="AG140" i="17"/>
  <c r="AG141" i="17"/>
  <c r="AG142" i="17"/>
  <c r="AG143" i="17"/>
  <c r="AG144" i="17"/>
  <c r="AG145" i="17"/>
  <c r="AG146" i="17"/>
  <c r="AG147" i="17"/>
  <c r="AG148" i="17"/>
  <c r="AG149" i="17"/>
  <c r="AG150" i="17"/>
  <c r="AG151" i="17"/>
  <c r="AG152" i="17"/>
  <c r="AG153" i="17"/>
  <c r="AG154" i="17"/>
  <c r="AG155" i="17"/>
  <c r="AG156" i="17"/>
  <c r="AG157" i="17"/>
  <c r="AG158" i="17"/>
  <c r="AG159" i="17"/>
  <c r="AG160" i="17"/>
  <c r="AG161" i="17"/>
  <c r="AG162" i="17"/>
  <c r="AG163" i="17"/>
  <c r="AG164" i="17"/>
  <c r="AG165" i="17"/>
  <c r="AG166" i="17"/>
  <c r="AG167" i="17"/>
  <c r="AG168" i="17"/>
  <c r="AG169" i="17"/>
  <c r="AG170" i="17"/>
  <c r="AG171" i="17"/>
  <c r="AG172" i="17"/>
  <c r="AG173" i="17"/>
  <c r="AG174" i="17"/>
  <c r="AG175" i="17"/>
  <c r="AG176" i="17"/>
  <c r="AG177" i="17"/>
  <c r="AG178" i="17"/>
  <c r="AG179" i="17"/>
  <c r="AG180" i="17"/>
  <c r="AG181" i="17"/>
  <c r="AG182" i="17"/>
  <c r="AG183" i="17"/>
  <c r="AG184" i="17"/>
  <c r="AG185" i="17"/>
  <c r="AG186" i="17"/>
  <c r="AG187" i="17"/>
  <c r="AG188" i="17"/>
  <c r="AG189" i="17"/>
  <c r="AG190" i="17"/>
  <c r="AG191" i="17"/>
  <c r="AG192" i="17"/>
  <c r="AG193" i="17"/>
  <c r="AG194" i="17"/>
  <c r="AG195" i="17"/>
  <c r="AG196" i="17"/>
  <c r="AG197" i="17"/>
  <c r="AG198" i="17"/>
  <c r="AG199" i="17"/>
  <c r="AG200" i="17"/>
  <c r="AG201" i="17"/>
  <c r="AG202" i="17"/>
  <c r="AG203" i="17"/>
  <c r="AG204" i="17"/>
  <c r="AG205" i="17"/>
  <c r="AG206" i="17"/>
  <c r="AG207" i="17"/>
  <c r="AG208" i="17"/>
  <c r="AG209" i="17"/>
  <c r="AG210" i="17"/>
  <c r="AG211" i="17"/>
  <c r="AG212" i="17"/>
  <c r="AG213" i="17"/>
  <c r="AG214" i="17"/>
  <c r="AG215" i="17"/>
  <c r="AG216" i="17"/>
  <c r="AG217" i="17"/>
  <c r="AG218" i="17"/>
  <c r="AG219" i="17"/>
  <c r="AG220" i="17"/>
  <c r="AG221" i="17"/>
  <c r="AG222" i="17"/>
  <c r="AG223" i="17"/>
  <c r="AG224" i="17"/>
  <c r="AG225" i="17"/>
  <c r="AG226" i="17"/>
  <c r="AG227" i="17"/>
  <c r="AG228" i="17"/>
  <c r="AG229" i="17"/>
  <c r="AG230" i="17"/>
  <c r="AG231" i="17"/>
  <c r="AG232" i="17"/>
  <c r="AG233" i="17"/>
  <c r="AG234" i="17"/>
  <c r="AG235" i="17"/>
  <c r="AG236" i="17"/>
  <c r="AG237" i="17"/>
  <c r="AG238" i="17"/>
  <c r="AG239" i="17"/>
  <c r="AG240" i="17"/>
  <c r="AG241" i="17"/>
  <c r="AG242" i="17"/>
  <c r="AG243" i="17"/>
  <c r="AG244" i="17"/>
  <c r="AG245" i="17"/>
  <c r="AG246" i="17"/>
  <c r="AG247" i="17"/>
  <c r="AG248" i="17"/>
  <c r="AG249" i="17"/>
  <c r="AG250" i="17"/>
  <c r="AG251" i="17"/>
  <c r="AG252" i="17"/>
  <c r="AG253" i="17"/>
  <c r="AG254" i="17"/>
  <c r="AG255" i="17"/>
  <c r="AG256" i="17"/>
  <c r="AG257" i="17"/>
  <c r="AG258" i="17"/>
  <c r="AG259" i="17"/>
  <c r="AG260" i="17"/>
  <c r="AG261" i="17"/>
  <c r="AG262" i="17"/>
  <c r="AG263" i="17"/>
  <c r="AG264" i="17"/>
  <c r="AG265" i="17"/>
  <c r="AG266" i="17"/>
  <c r="AG267" i="17"/>
  <c r="AG268" i="17"/>
  <c r="AG269" i="17"/>
  <c r="AG270" i="17"/>
  <c r="AG271" i="17"/>
  <c r="AG272" i="17"/>
  <c r="AG273" i="17"/>
  <c r="AG274" i="17"/>
  <c r="AG275" i="17"/>
  <c r="AG276" i="17"/>
  <c r="AG277" i="17"/>
  <c r="AG278" i="17"/>
  <c r="AG279" i="17"/>
  <c r="AG280" i="17"/>
  <c r="AG281" i="17"/>
  <c r="AG282" i="17"/>
  <c r="AG283" i="17"/>
  <c r="AG284" i="17"/>
  <c r="AG285" i="17"/>
  <c r="AG286" i="17"/>
  <c r="AG287" i="17"/>
  <c r="AG288" i="17"/>
  <c r="AG289" i="17"/>
  <c r="AG290" i="17"/>
  <c r="AG291" i="17"/>
  <c r="AG292" i="17"/>
  <c r="AG293" i="17"/>
  <c r="AG294" i="17"/>
  <c r="AG295" i="17"/>
  <c r="AG296" i="17"/>
  <c r="AG297" i="17"/>
  <c r="AG298" i="17"/>
  <c r="AG299" i="17"/>
  <c r="AG300" i="17"/>
  <c r="AG301" i="17"/>
  <c r="AG302" i="17"/>
  <c r="AG303" i="17"/>
  <c r="AG304" i="17"/>
  <c r="AG305" i="17"/>
  <c r="AG306" i="17"/>
  <c r="AG307" i="17"/>
  <c r="AG308" i="17"/>
  <c r="AG309" i="17"/>
  <c r="AG310" i="17"/>
  <c r="AG311" i="17"/>
  <c r="AG312" i="17"/>
  <c r="AG313" i="17"/>
  <c r="AG314" i="17"/>
  <c r="AG315" i="17"/>
  <c r="AG316" i="17"/>
  <c r="AG317" i="17"/>
  <c r="AG318" i="17"/>
  <c r="AG319" i="17"/>
  <c r="AG320" i="17"/>
  <c r="AG321" i="17"/>
  <c r="AG322" i="17"/>
  <c r="AG323" i="17"/>
  <c r="AG324" i="17"/>
  <c r="AG325" i="17"/>
  <c r="AG326" i="17"/>
  <c r="AG327" i="17"/>
  <c r="AG328" i="17"/>
  <c r="AG329" i="17"/>
  <c r="AG330" i="17"/>
  <c r="AG331" i="17"/>
  <c r="AG332" i="17"/>
  <c r="AG333" i="17"/>
  <c r="AG334" i="17"/>
  <c r="AG335" i="17"/>
  <c r="AG336" i="17"/>
  <c r="AG337" i="17"/>
  <c r="AG338" i="17"/>
  <c r="AG339" i="17"/>
  <c r="AG340" i="17"/>
  <c r="AG341" i="17"/>
  <c r="AG342" i="17"/>
  <c r="AG343" i="17"/>
  <c r="AG344" i="17"/>
  <c r="AG345" i="17"/>
  <c r="AG346" i="17"/>
  <c r="AG347" i="17"/>
  <c r="AG348" i="17"/>
  <c r="AG349" i="17"/>
  <c r="AG350" i="17"/>
  <c r="AG351" i="17"/>
  <c r="AG352" i="17"/>
  <c r="AG353" i="17"/>
  <c r="AG354" i="17"/>
  <c r="AG355" i="17"/>
  <c r="AG356" i="17"/>
  <c r="AG357" i="17"/>
  <c r="AG358" i="17"/>
  <c r="AG359" i="17"/>
  <c r="AG360" i="17"/>
  <c r="AG361" i="17"/>
  <c r="AG362" i="17"/>
  <c r="AG363" i="17"/>
  <c r="AG364" i="17"/>
  <c r="AG365" i="17"/>
  <c r="AG366" i="17"/>
  <c r="AG367" i="17"/>
  <c r="AG368" i="17"/>
  <c r="AG369" i="17"/>
  <c r="AG370" i="17"/>
  <c r="AG371" i="17"/>
  <c r="AG372" i="17"/>
  <c r="AG373" i="17"/>
  <c r="AG374" i="17"/>
  <c r="AG375" i="17"/>
  <c r="AG376" i="17"/>
  <c r="AG2" i="17"/>
  <c r="AD3" i="17"/>
  <c r="AD4" i="17"/>
  <c r="AD5" i="17"/>
  <c r="AD6" i="17"/>
  <c r="AD7" i="17"/>
  <c r="AD8" i="17"/>
  <c r="AD9" i="17"/>
  <c r="AD10" i="17"/>
  <c r="AD11" i="17"/>
  <c r="AD12" i="17"/>
  <c r="AD13" i="17"/>
  <c r="AD14" i="17"/>
  <c r="AD15" i="17"/>
  <c r="AD16" i="17"/>
  <c r="AD17" i="17"/>
  <c r="AD18" i="17"/>
  <c r="AD19" i="17"/>
  <c r="AD20" i="17"/>
  <c r="AD21" i="17"/>
  <c r="AD22" i="17"/>
  <c r="AD23" i="17"/>
  <c r="AD24" i="17"/>
  <c r="AD25" i="17"/>
  <c r="AD26" i="17"/>
  <c r="AD27" i="17"/>
  <c r="AD28" i="17"/>
  <c r="AD29" i="17"/>
  <c r="AD30" i="17"/>
  <c r="AD31" i="17"/>
  <c r="AD32" i="17"/>
  <c r="AD33" i="17"/>
  <c r="AD34" i="17"/>
  <c r="AD35" i="17"/>
  <c r="AD36" i="17"/>
  <c r="AD37" i="17"/>
  <c r="AD38" i="17"/>
  <c r="AD39" i="17"/>
  <c r="AD40" i="17"/>
  <c r="AD41" i="17"/>
  <c r="AD42" i="17"/>
  <c r="AD43" i="17"/>
  <c r="AD44" i="17"/>
  <c r="AD45" i="17"/>
  <c r="AD46" i="17"/>
  <c r="AD47" i="17"/>
  <c r="AD48" i="17"/>
  <c r="AD49" i="17"/>
  <c r="AD50" i="17"/>
  <c r="AD51" i="17"/>
  <c r="AD52" i="17"/>
  <c r="AD53" i="17"/>
  <c r="AD54" i="17"/>
  <c r="AD55" i="17"/>
  <c r="AD56" i="17"/>
  <c r="AD57" i="17"/>
  <c r="AD58" i="17"/>
  <c r="AD59" i="17"/>
  <c r="AD60" i="17"/>
  <c r="AD61" i="17"/>
  <c r="AD62" i="17"/>
  <c r="AD63" i="17"/>
  <c r="AD64" i="17"/>
  <c r="AD65" i="17"/>
  <c r="AD66" i="17"/>
  <c r="AD67" i="17"/>
  <c r="AD68" i="17"/>
  <c r="AD69" i="17"/>
  <c r="AD70" i="17"/>
  <c r="AD71" i="17"/>
  <c r="AD72" i="17"/>
  <c r="AD73" i="17"/>
  <c r="AD74" i="17"/>
  <c r="AD75" i="17"/>
  <c r="AD76" i="17"/>
  <c r="AD77" i="17"/>
  <c r="AD78" i="17"/>
  <c r="AD79" i="17"/>
  <c r="AD80" i="17"/>
  <c r="AD81" i="17"/>
  <c r="AD82" i="17"/>
  <c r="AD83" i="17"/>
  <c r="AD84" i="17"/>
  <c r="AD85" i="17"/>
  <c r="AD86" i="17"/>
  <c r="AD87" i="17"/>
  <c r="AD88" i="17"/>
  <c r="AD89" i="17"/>
  <c r="AD90" i="17"/>
  <c r="AD91" i="17"/>
  <c r="AD92" i="17"/>
  <c r="AD93" i="17"/>
  <c r="AD94" i="17"/>
  <c r="AD95" i="17"/>
  <c r="AD96" i="17"/>
  <c r="AD97" i="17"/>
  <c r="AD98" i="17"/>
  <c r="AD99" i="17"/>
  <c r="AD100" i="17"/>
  <c r="AD101" i="17"/>
  <c r="AD102" i="17"/>
  <c r="AD103" i="17"/>
  <c r="AD104" i="17"/>
  <c r="AD105" i="17"/>
  <c r="AD106" i="17"/>
  <c r="AD107" i="17"/>
  <c r="AD108" i="17"/>
  <c r="AD109" i="17"/>
  <c r="AD110" i="17"/>
  <c r="AD111" i="17"/>
  <c r="AD112" i="17"/>
  <c r="AD113" i="17"/>
  <c r="AD114" i="17"/>
  <c r="AD115" i="17"/>
  <c r="AD116" i="17"/>
  <c r="AD117" i="17"/>
  <c r="AD118" i="17"/>
  <c r="AD119" i="17"/>
  <c r="AD120" i="17"/>
  <c r="AD121" i="17"/>
  <c r="AD122" i="17"/>
  <c r="AD123" i="17"/>
  <c r="AD124" i="17"/>
  <c r="AD125" i="17"/>
  <c r="AD126" i="17"/>
  <c r="AD127" i="17"/>
  <c r="AD128" i="17"/>
  <c r="AD129" i="17"/>
  <c r="AD130" i="17"/>
  <c r="AD131" i="17"/>
  <c r="AD132" i="17"/>
  <c r="AD133" i="17"/>
  <c r="AD134" i="17"/>
  <c r="AD135" i="17"/>
  <c r="AD136" i="17"/>
  <c r="AD137" i="17"/>
  <c r="AD138" i="17"/>
  <c r="AD139" i="17"/>
  <c r="AD140" i="17"/>
  <c r="AD141" i="17"/>
  <c r="AD142" i="17"/>
  <c r="AD143" i="17"/>
  <c r="AD144" i="17"/>
  <c r="AD145" i="17"/>
  <c r="AD146" i="17"/>
  <c r="AD147" i="17"/>
  <c r="AD148" i="17"/>
  <c r="AD149" i="17"/>
  <c r="AD150" i="17"/>
  <c r="AD151" i="17"/>
  <c r="AD152" i="17"/>
  <c r="AD153" i="17"/>
  <c r="AD154" i="17"/>
  <c r="AD155" i="17"/>
  <c r="AD156" i="17"/>
  <c r="AD157" i="17"/>
  <c r="AD158" i="17"/>
  <c r="AD159" i="17"/>
  <c r="AD160" i="17"/>
  <c r="AD161" i="17"/>
  <c r="AD162" i="17"/>
  <c r="AD163" i="17"/>
  <c r="AD164" i="17"/>
  <c r="AD165" i="17"/>
  <c r="AD166" i="17"/>
  <c r="AD167" i="17"/>
  <c r="AD168" i="17"/>
  <c r="AD169" i="17"/>
  <c r="AD170" i="17"/>
  <c r="AD171" i="17"/>
  <c r="AD172" i="17"/>
  <c r="AD173" i="17"/>
  <c r="AD174" i="17"/>
  <c r="AD175" i="17"/>
  <c r="AD176" i="17"/>
  <c r="AD177" i="17"/>
  <c r="AD178" i="17"/>
  <c r="AD179" i="17"/>
  <c r="AD180" i="17"/>
  <c r="AD181" i="17"/>
  <c r="AD182" i="17"/>
  <c r="AD183" i="17"/>
  <c r="AD184" i="17"/>
  <c r="AD185" i="17"/>
  <c r="AD186" i="17"/>
  <c r="AD187" i="17"/>
  <c r="AD188" i="17"/>
  <c r="AD189" i="17"/>
  <c r="AD190" i="17"/>
  <c r="AD191" i="17"/>
  <c r="AD192" i="17"/>
  <c r="AD193" i="17"/>
  <c r="AD194" i="17"/>
  <c r="AD195" i="17"/>
  <c r="AD196" i="17"/>
  <c r="AD197" i="17"/>
  <c r="AD198" i="17"/>
  <c r="AD199" i="17"/>
  <c r="AD200" i="17"/>
  <c r="AD201" i="17"/>
  <c r="AD202" i="17"/>
  <c r="AD203" i="17"/>
  <c r="AD204" i="17"/>
  <c r="AD205" i="17"/>
  <c r="AD206" i="17"/>
  <c r="AD207" i="17"/>
  <c r="AD208" i="17"/>
  <c r="AD209" i="17"/>
  <c r="AD210" i="17"/>
  <c r="AD211" i="17"/>
  <c r="AD212" i="17"/>
  <c r="AD213" i="17"/>
  <c r="AD214" i="17"/>
  <c r="AD215" i="17"/>
  <c r="AD216" i="17"/>
  <c r="AD217" i="17"/>
  <c r="AD218" i="17"/>
  <c r="AD219" i="17"/>
  <c r="AD220" i="17"/>
  <c r="AD221" i="17"/>
  <c r="AD222" i="17"/>
  <c r="AD223" i="17"/>
  <c r="AD224" i="17"/>
  <c r="AD225" i="17"/>
  <c r="AD226" i="17"/>
  <c r="AD227" i="17"/>
  <c r="AD228" i="17"/>
  <c r="AD229" i="17"/>
  <c r="AD230" i="17"/>
  <c r="AD231" i="17"/>
  <c r="AD232" i="17"/>
  <c r="AD233" i="17"/>
  <c r="AD234" i="17"/>
  <c r="AD235" i="17"/>
  <c r="AD236" i="17"/>
  <c r="AD237" i="17"/>
  <c r="AD238" i="17"/>
  <c r="AD239" i="17"/>
  <c r="AD240" i="17"/>
  <c r="AD241" i="17"/>
  <c r="AD242" i="17"/>
  <c r="AD243" i="17"/>
  <c r="AD244" i="17"/>
  <c r="AD245" i="17"/>
  <c r="AD246" i="17"/>
  <c r="AD247" i="17"/>
  <c r="AD248" i="17"/>
  <c r="AD249" i="17"/>
  <c r="AD250" i="17"/>
  <c r="AD251" i="17"/>
  <c r="AD252" i="17"/>
  <c r="AD253" i="17"/>
  <c r="AD254" i="17"/>
  <c r="AD255" i="17"/>
  <c r="AD256" i="17"/>
  <c r="AD257" i="17"/>
  <c r="AD258" i="17"/>
  <c r="AD259" i="17"/>
  <c r="AD260" i="17"/>
  <c r="AD261" i="17"/>
  <c r="AD262" i="17"/>
  <c r="AD263" i="17"/>
  <c r="AD264" i="17"/>
  <c r="AD265" i="17"/>
  <c r="AD266" i="17"/>
  <c r="AD267" i="17"/>
  <c r="AD268" i="17"/>
  <c r="AD269" i="17"/>
  <c r="AD270" i="17"/>
  <c r="AD271" i="17"/>
  <c r="AD272" i="17"/>
  <c r="AD273" i="17"/>
  <c r="AD274" i="17"/>
  <c r="AD275" i="17"/>
  <c r="AD276" i="17"/>
  <c r="AD277" i="17"/>
  <c r="AD278" i="17"/>
  <c r="AD279" i="17"/>
  <c r="AD280" i="17"/>
  <c r="AD281" i="17"/>
  <c r="AD282" i="17"/>
  <c r="AD283" i="17"/>
  <c r="AD284" i="17"/>
  <c r="AD285" i="17"/>
  <c r="AD286" i="17"/>
  <c r="AD287" i="17"/>
  <c r="AD288" i="17"/>
  <c r="AD289" i="17"/>
  <c r="AD290" i="17"/>
  <c r="AD291" i="17"/>
  <c r="AD292" i="17"/>
  <c r="AD293" i="17"/>
  <c r="AD294" i="17"/>
  <c r="AD295" i="17"/>
  <c r="AD296" i="17"/>
  <c r="AD297" i="17"/>
  <c r="AD298" i="17"/>
  <c r="AD299" i="17"/>
  <c r="AD300" i="17"/>
  <c r="AD301" i="17"/>
  <c r="AD302" i="17"/>
  <c r="AD303" i="17"/>
  <c r="AD304" i="17"/>
  <c r="AD305" i="17"/>
  <c r="AD306" i="17"/>
  <c r="AD307" i="17"/>
  <c r="AD308" i="17"/>
  <c r="AD309" i="17"/>
  <c r="AD310" i="17"/>
  <c r="AD311" i="17"/>
  <c r="AD312" i="17"/>
  <c r="AD313" i="17"/>
  <c r="AD314" i="17"/>
  <c r="AD315" i="17"/>
  <c r="AD316" i="17"/>
  <c r="AD317" i="17"/>
  <c r="AD318" i="17"/>
  <c r="AD319" i="17"/>
  <c r="AD320" i="17"/>
  <c r="AD321" i="17"/>
  <c r="AD322" i="17"/>
  <c r="AD323" i="17"/>
  <c r="AD324" i="17"/>
  <c r="AD325" i="17"/>
  <c r="AD326" i="17"/>
  <c r="AD327" i="17"/>
  <c r="AD328" i="17"/>
  <c r="AD329" i="17"/>
  <c r="AD330" i="17"/>
  <c r="AD331" i="17"/>
  <c r="AD332" i="17"/>
  <c r="AD333" i="17"/>
  <c r="AD334" i="17"/>
  <c r="AD335" i="17"/>
  <c r="AD336" i="17"/>
  <c r="AD337" i="17"/>
  <c r="AD338" i="17"/>
  <c r="AD339" i="17"/>
  <c r="AD340" i="17"/>
  <c r="AD341" i="17"/>
  <c r="AD342" i="17"/>
  <c r="AD343" i="17"/>
  <c r="AD344" i="17"/>
  <c r="AD345" i="17"/>
  <c r="AD346" i="17"/>
  <c r="AD347" i="17"/>
  <c r="AD348" i="17"/>
  <c r="AD349" i="17"/>
  <c r="AD350" i="17"/>
  <c r="AD351" i="17"/>
  <c r="AD352" i="17"/>
  <c r="AD353" i="17"/>
  <c r="AD354" i="17"/>
  <c r="AD355" i="17"/>
  <c r="AD356" i="17"/>
  <c r="AD357" i="17"/>
  <c r="AD358" i="17"/>
  <c r="AD359" i="17"/>
  <c r="AD360" i="17"/>
  <c r="AD361" i="17"/>
  <c r="AD362" i="17"/>
  <c r="AD363" i="17"/>
  <c r="AD364" i="17"/>
  <c r="AD365" i="17"/>
  <c r="AD366" i="17"/>
  <c r="AD367" i="17"/>
  <c r="AD368" i="17"/>
  <c r="AD369" i="17"/>
  <c r="AD370" i="17"/>
  <c r="AD371" i="17"/>
  <c r="AD372" i="17"/>
  <c r="AD373" i="17"/>
  <c r="AD374" i="17"/>
  <c r="AD375" i="17"/>
  <c r="AD376" i="17"/>
  <c r="AD2" i="17"/>
  <c r="X3"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X51" i="17"/>
  <c r="X52" i="17"/>
  <c r="X53" i="17"/>
  <c r="X54" i="17"/>
  <c r="X55" i="17"/>
  <c r="X56" i="17"/>
  <c r="X57" i="17"/>
  <c r="X58" i="17"/>
  <c r="X59" i="17"/>
  <c r="X60" i="17"/>
  <c r="X61" i="17"/>
  <c r="X62" i="17"/>
  <c r="X63" i="17"/>
  <c r="X64" i="17"/>
  <c r="X65" i="17"/>
  <c r="X66" i="17"/>
  <c r="X67" i="17"/>
  <c r="X68" i="17"/>
  <c r="X69" i="17"/>
  <c r="X70" i="17"/>
  <c r="X71" i="17"/>
  <c r="X72" i="17"/>
  <c r="X73" i="17"/>
  <c r="X74" i="17"/>
  <c r="X75" i="17"/>
  <c r="X76" i="17"/>
  <c r="X77" i="17"/>
  <c r="X78" i="17"/>
  <c r="X79" i="17"/>
  <c r="X80" i="17"/>
  <c r="X81" i="17"/>
  <c r="X82" i="17"/>
  <c r="X83" i="17"/>
  <c r="X84" i="17"/>
  <c r="X85" i="17"/>
  <c r="X86" i="17"/>
  <c r="X87" i="17"/>
  <c r="X88" i="17"/>
  <c r="X89" i="17"/>
  <c r="X90" i="17"/>
  <c r="X91" i="17"/>
  <c r="X92" i="17"/>
  <c r="X93" i="17"/>
  <c r="X94" i="17"/>
  <c r="X95" i="17"/>
  <c r="X96" i="17"/>
  <c r="X97" i="17"/>
  <c r="X98" i="17"/>
  <c r="X99" i="17"/>
  <c r="X100" i="17"/>
  <c r="X101" i="17"/>
  <c r="X102" i="17"/>
  <c r="X103" i="17"/>
  <c r="X104" i="17"/>
  <c r="X105" i="17"/>
  <c r="X106" i="17"/>
  <c r="X107" i="17"/>
  <c r="X108" i="17"/>
  <c r="X109" i="17"/>
  <c r="X110" i="17"/>
  <c r="X111" i="17"/>
  <c r="X112" i="17"/>
  <c r="X113" i="17"/>
  <c r="X114" i="17"/>
  <c r="X115" i="17"/>
  <c r="X116" i="17"/>
  <c r="X117" i="17"/>
  <c r="X118" i="17"/>
  <c r="X119" i="17"/>
  <c r="X120" i="17"/>
  <c r="X121" i="17"/>
  <c r="X122" i="17"/>
  <c r="X123" i="17"/>
  <c r="X124" i="17"/>
  <c r="X125" i="17"/>
  <c r="X126" i="17"/>
  <c r="X127" i="17"/>
  <c r="X128" i="17"/>
  <c r="X129" i="17"/>
  <c r="X130" i="17"/>
  <c r="X131" i="17"/>
  <c r="X132" i="17"/>
  <c r="X133" i="17"/>
  <c r="X134" i="17"/>
  <c r="X135" i="17"/>
  <c r="X136" i="17"/>
  <c r="X137" i="17"/>
  <c r="X138" i="17"/>
  <c r="X139" i="17"/>
  <c r="X140" i="17"/>
  <c r="X141" i="17"/>
  <c r="X142" i="17"/>
  <c r="X143" i="17"/>
  <c r="X144" i="17"/>
  <c r="X145" i="17"/>
  <c r="X146" i="17"/>
  <c r="X147" i="17"/>
  <c r="X148" i="17"/>
  <c r="X149" i="17"/>
  <c r="X150" i="17"/>
  <c r="X151" i="17"/>
  <c r="X152" i="17"/>
  <c r="X153" i="17"/>
  <c r="X154" i="17"/>
  <c r="X155" i="17"/>
  <c r="X156" i="17"/>
  <c r="X157" i="17"/>
  <c r="X158" i="17"/>
  <c r="X159" i="17"/>
  <c r="X160" i="17"/>
  <c r="X161" i="17"/>
  <c r="X162" i="17"/>
  <c r="X163" i="17"/>
  <c r="X164" i="17"/>
  <c r="X165" i="17"/>
  <c r="X166" i="17"/>
  <c r="X167" i="17"/>
  <c r="X168" i="17"/>
  <c r="X169" i="17"/>
  <c r="X170" i="17"/>
  <c r="X171" i="17"/>
  <c r="X172" i="17"/>
  <c r="X173" i="17"/>
  <c r="X174" i="17"/>
  <c r="X175" i="17"/>
  <c r="X176" i="17"/>
  <c r="X177" i="17"/>
  <c r="X178" i="17"/>
  <c r="X179" i="17"/>
  <c r="X180" i="17"/>
  <c r="X181" i="17"/>
  <c r="X182" i="17"/>
  <c r="X183" i="17"/>
  <c r="X184" i="17"/>
  <c r="X185" i="17"/>
  <c r="X186" i="17"/>
  <c r="X187" i="17"/>
  <c r="X188" i="17"/>
  <c r="X189" i="17"/>
  <c r="X190" i="17"/>
  <c r="X191" i="17"/>
  <c r="X192" i="17"/>
  <c r="X193" i="17"/>
  <c r="X194" i="17"/>
  <c r="X195" i="17"/>
  <c r="X196" i="17"/>
  <c r="X197" i="17"/>
  <c r="X198" i="17"/>
  <c r="X199" i="17"/>
  <c r="X200" i="17"/>
  <c r="X201" i="17"/>
  <c r="X202" i="17"/>
  <c r="X203" i="17"/>
  <c r="X204" i="17"/>
  <c r="X205" i="17"/>
  <c r="X206" i="17"/>
  <c r="X207" i="17"/>
  <c r="X208" i="17"/>
  <c r="X209" i="17"/>
  <c r="X210" i="17"/>
  <c r="X211" i="17"/>
  <c r="X212" i="17"/>
  <c r="X213" i="17"/>
  <c r="X214" i="17"/>
  <c r="X215" i="17"/>
  <c r="X216" i="17"/>
  <c r="X217" i="17"/>
  <c r="X218" i="17"/>
  <c r="X219" i="17"/>
  <c r="X220" i="17"/>
  <c r="X221" i="17"/>
  <c r="X222" i="17"/>
  <c r="X223" i="17"/>
  <c r="X224" i="17"/>
  <c r="X225" i="17"/>
  <c r="X226" i="17"/>
  <c r="X227" i="17"/>
  <c r="X228" i="17"/>
  <c r="X229" i="17"/>
  <c r="X230" i="17"/>
  <c r="X231" i="17"/>
  <c r="X232" i="17"/>
  <c r="X233" i="17"/>
  <c r="X234" i="17"/>
  <c r="X235" i="17"/>
  <c r="X236" i="17"/>
  <c r="X237" i="17"/>
  <c r="X238" i="17"/>
  <c r="X239" i="17"/>
  <c r="X240" i="17"/>
  <c r="X241" i="17"/>
  <c r="X242" i="17"/>
  <c r="X243" i="17"/>
  <c r="X244" i="17"/>
  <c r="X245" i="17"/>
  <c r="X246" i="17"/>
  <c r="X247" i="17"/>
  <c r="X248" i="17"/>
  <c r="X249" i="17"/>
  <c r="X250" i="17"/>
  <c r="X251" i="17"/>
  <c r="X252" i="17"/>
  <c r="X253" i="17"/>
  <c r="X254" i="17"/>
  <c r="X255" i="17"/>
  <c r="X256" i="17"/>
  <c r="X257" i="17"/>
  <c r="X258" i="17"/>
  <c r="X259" i="17"/>
  <c r="X260" i="17"/>
  <c r="X261" i="17"/>
  <c r="X262" i="17"/>
  <c r="X263" i="17"/>
  <c r="X264" i="17"/>
  <c r="X265" i="17"/>
  <c r="X266" i="17"/>
  <c r="X267" i="17"/>
  <c r="X268" i="17"/>
  <c r="X269" i="17"/>
  <c r="X270" i="17"/>
  <c r="X271" i="17"/>
  <c r="X272" i="17"/>
  <c r="X273" i="17"/>
  <c r="X274" i="17"/>
  <c r="X275" i="17"/>
  <c r="X276" i="17"/>
  <c r="X277" i="17"/>
  <c r="X278" i="17"/>
  <c r="X279" i="17"/>
  <c r="X280" i="17"/>
  <c r="X281" i="17"/>
  <c r="X282" i="17"/>
  <c r="X283" i="17"/>
  <c r="X284" i="17"/>
  <c r="X285" i="17"/>
  <c r="X286" i="17"/>
  <c r="X287" i="17"/>
  <c r="X288" i="17"/>
  <c r="X289" i="17"/>
  <c r="X290" i="17"/>
  <c r="X291" i="17"/>
  <c r="X292" i="17"/>
  <c r="X293" i="17"/>
  <c r="X294" i="17"/>
  <c r="X295" i="17"/>
  <c r="X296" i="17"/>
  <c r="X297" i="17"/>
  <c r="X298" i="17"/>
  <c r="X299" i="17"/>
  <c r="X300" i="17"/>
  <c r="X301" i="17"/>
  <c r="X302" i="17"/>
  <c r="X303" i="17"/>
  <c r="X304" i="17"/>
  <c r="X305" i="17"/>
  <c r="X306" i="17"/>
  <c r="X307" i="17"/>
  <c r="X308" i="17"/>
  <c r="X309" i="17"/>
  <c r="X310" i="17"/>
  <c r="X311" i="17"/>
  <c r="X312" i="17"/>
  <c r="X313" i="17"/>
  <c r="X314" i="17"/>
  <c r="X315" i="17"/>
  <c r="X316" i="17"/>
  <c r="X317" i="17"/>
  <c r="X318" i="17"/>
  <c r="X319" i="17"/>
  <c r="X320" i="17"/>
  <c r="X321" i="17"/>
  <c r="X322" i="17"/>
  <c r="X323" i="17"/>
  <c r="X324" i="17"/>
  <c r="X325" i="17"/>
  <c r="X326" i="17"/>
  <c r="X327" i="17"/>
  <c r="X328" i="17"/>
  <c r="X329" i="17"/>
  <c r="X330" i="17"/>
  <c r="X331" i="17"/>
  <c r="X332" i="17"/>
  <c r="X333" i="17"/>
  <c r="X334" i="17"/>
  <c r="X335" i="17"/>
  <c r="X336" i="17"/>
  <c r="X337" i="17"/>
  <c r="X338" i="17"/>
  <c r="X339" i="17"/>
  <c r="X340" i="17"/>
  <c r="X341" i="17"/>
  <c r="X342" i="17"/>
  <c r="X343" i="17"/>
  <c r="X344" i="17"/>
  <c r="X345" i="17"/>
  <c r="X346" i="17"/>
  <c r="X347" i="17"/>
  <c r="X348" i="17"/>
  <c r="X349" i="17"/>
  <c r="X350" i="17"/>
  <c r="X351" i="17"/>
  <c r="X352" i="17"/>
  <c r="X353" i="17"/>
  <c r="X354" i="17"/>
  <c r="X355" i="17"/>
  <c r="X356" i="17"/>
  <c r="X357" i="17"/>
  <c r="X358" i="17"/>
  <c r="X359" i="17"/>
  <c r="X360" i="17"/>
  <c r="X361" i="17"/>
  <c r="X362" i="17"/>
  <c r="X363" i="17"/>
  <c r="X364" i="17"/>
  <c r="X365" i="17"/>
  <c r="X366" i="17"/>
  <c r="X367" i="17"/>
  <c r="X368" i="17"/>
  <c r="X369" i="17"/>
  <c r="X370" i="17"/>
  <c r="X371" i="17"/>
  <c r="X372" i="17"/>
  <c r="X373" i="17"/>
  <c r="X374" i="17"/>
  <c r="X375" i="17"/>
  <c r="X376" i="17"/>
  <c r="X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2" i="17"/>
  <c r="T376" i="17"/>
  <c r="D376" i="17"/>
  <c r="T375" i="17"/>
  <c r="D375" i="17"/>
  <c r="T374" i="17"/>
  <c r="D374" i="17"/>
  <c r="T373" i="17"/>
  <c r="D373" i="17"/>
  <c r="T372" i="17"/>
  <c r="D372" i="17"/>
  <c r="T371" i="17"/>
  <c r="D371" i="17"/>
  <c r="T370" i="17"/>
  <c r="D370" i="17"/>
  <c r="T369" i="17"/>
  <c r="D369" i="17"/>
  <c r="T368" i="17"/>
  <c r="D368" i="17"/>
  <c r="T367" i="17"/>
  <c r="D367" i="17"/>
  <c r="T366" i="17"/>
  <c r="D366" i="17"/>
  <c r="T365" i="17"/>
  <c r="D365" i="17"/>
  <c r="T364" i="17"/>
  <c r="D364" i="17"/>
  <c r="T363" i="17"/>
  <c r="D363" i="17"/>
  <c r="T362" i="17"/>
  <c r="D362" i="17"/>
  <c r="T361" i="17"/>
  <c r="D361" i="17"/>
  <c r="T360" i="17"/>
  <c r="D360" i="17"/>
  <c r="T359" i="17"/>
  <c r="D359" i="17"/>
  <c r="T358" i="17"/>
  <c r="D358" i="17"/>
  <c r="T357" i="17"/>
  <c r="D357" i="17"/>
  <c r="T356" i="17"/>
  <c r="D356" i="17"/>
  <c r="T355" i="17"/>
  <c r="D355" i="17"/>
  <c r="T354" i="17"/>
  <c r="D354" i="17"/>
  <c r="T353" i="17"/>
  <c r="D353" i="17"/>
  <c r="T352" i="17"/>
  <c r="D352" i="17"/>
  <c r="T351" i="17"/>
  <c r="D351" i="17"/>
  <c r="T350" i="17"/>
  <c r="D350" i="17"/>
  <c r="T349" i="17"/>
  <c r="D349" i="17"/>
  <c r="T348" i="17"/>
  <c r="D348" i="17"/>
  <c r="T347" i="17"/>
  <c r="D347" i="17"/>
  <c r="T346" i="17"/>
  <c r="D346" i="17"/>
  <c r="T345" i="17"/>
  <c r="D345" i="17"/>
  <c r="T344" i="17"/>
  <c r="D344" i="17"/>
  <c r="T343" i="17"/>
  <c r="D343" i="17"/>
  <c r="T342" i="17"/>
  <c r="D342" i="17"/>
  <c r="T341" i="17"/>
  <c r="D341" i="17"/>
  <c r="T340" i="17"/>
  <c r="D340" i="17"/>
  <c r="T339" i="17"/>
  <c r="D339" i="17"/>
  <c r="T338" i="17"/>
  <c r="D338" i="17"/>
  <c r="T337" i="17"/>
  <c r="D337" i="17"/>
  <c r="T336" i="17"/>
  <c r="D336" i="17"/>
  <c r="T335" i="17"/>
  <c r="D335" i="17"/>
  <c r="T334" i="17"/>
  <c r="D334" i="17"/>
  <c r="T333" i="17"/>
  <c r="D333" i="17"/>
  <c r="T332" i="17"/>
  <c r="D332" i="17"/>
  <c r="T331" i="17"/>
  <c r="D331" i="17"/>
  <c r="T330" i="17"/>
  <c r="D330" i="17"/>
  <c r="T329" i="17"/>
  <c r="D329" i="17"/>
  <c r="T328" i="17"/>
  <c r="D328" i="17"/>
  <c r="T327" i="17"/>
  <c r="D327" i="17"/>
  <c r="T326" i="17"/>
  <c r="D326" i="17"/>
  <c r="T325" i="17"/>
  <c r="D325" i="17"/>
  <c r="T324" i="17"/>
  <c r="D324" i="17"/>
  <c r="T323" i="17"/>
  <c r="D323" i="17"/>
  <c r="T322" i="17"/>
  <c r="D322" i="17"/>
  <c r="T321" i="17"/>
  <c r="D321" i="17"/>
  <c r="T320" i="17"/>
  <c r="D320" i="17"/>
  <c r="T319" i="17"/>
  <c r="D319" i="17"/>
  <c r="T318" i="17"/>
  <c r="D318" i="17"/>
  <c r="T317" i="17"/>
  <c r="D317" i="17"/>
  <c r="T316" i="17"/>
  <c r="D316" i="17"/>
  <c r="T315" i="17"/>
  <c r="D315" i="17"/>
  <c r="T314" i="17"/>
  <c r="D314" i="17"/>
  <c r="T313" i="17"/>
  <c r="D313" i="17"/>
  <c r="T312" i="17"/>
  <c r="D312" i="17"/>
  <c r="T311" i="17"/>
  <c r="D311" i="17"/>
  <c r="T310" i="17"/>
  <c r="D310" i="17"/>
  <c r="T309" i="17"/>
  <c r="D309" i="17"/>
  <c r="T308" i="17"/>
  <c r="D308" i="17"/>
  <c r="T307" i="17"/>
  <c r="D307" i="17"/>
  <c r="T306" i="17"/>
  <c r="D306" i="17"/>
  <c r="T305" i="17"/>
  <c r="D305" i="17"/>
  <c r="T304" i="17"/>
  <c r="D304" i="17"/>
  <c r="T303" i="17"/>
  <c r="D303" i="17"/>
  <c r="T302" i="17"/>
  <c r="D302" i="17"/>
  <c r="T301" i="17"/>
  <c r="D301" i="17"/>
  <c r="T300" i="17"/>
  <c r="D300" i="17"/>
  <c r="T299" i="17"/>
  <c r="D299" i="17"/>
  <c r="T298" i="17"/>
  <c r="D298" i="17"/>
  <c r="T297" i="17"/>
  <c r="D297" i="17"/>
  <c r="T296" i="17"/>
  <c r="D296" i="17"/>
  <c r="T295" i="17"/>
  <c r="D295" i="17"/>
  <c r="T294" i="17"/>
  <c r="D294" i="17"/>
  <c r="T293" i="17"/>
  <c r="D293" i="17"/>
  <c r="T292" i="17"/>
  <c r="D292" i="17"/>
  <c r="T291" i="17"/>
  <c r="D291" i="17"/>
  <c r="T290" i="17"/>
  <c r="D290" i="17"/>
  <c r="T289" i="17"/>
  <c r="D289" i="17"/>
  <c r="T288" i="17"/>
  <c r="D288" i="17"/>
  <c r="T287" i="17"/>
  <c r="D287" i="17"/>
  <c r="T286" i="17"/>
  <c r="D286" i="17"/>
  <c r="T285" i="17"/>
  <c r="D285" i="17"/>
  <c r="T284" i="17"/>
  <c r="D284" i="17"/>
  <c r="T283" i="17"/>
  <c r="D283" i="17"/>
  <c r="T282" i="17"/>
  <c r="D282" i="17"/>
  <c r="T281" i="17"/>
  <c r="D281" i="17"/>
  <c r="T280" i="17"/>
  <c r="D280" i="17"/>
  <c r="T279" i="17"/>
  <c r="D279" i="17"/>
  <c r="T278" i="17"/>
  <c r="D278" i="17"/>
  <c r="T277" i="17"/>
  <c r="D277" i="17"/>
  <c r="T276" i="17"/>
  <c r="D276" i="17"/>
  <c r="T275" i="17"/>
  <c r="D275" i="17"/>
  <c r="T274" i="17"/>
  <c r="D274" i="17"/>
  <c r="T273" i="17"/>
  <c r="D273" i="17"/>
  <c r="T272" i="17"/>
  <c r="D272" i="17"/>
  <c r="T271" i="17"/>
  <c r="D271" i="17"/>
  <c r="T270" i="17"/>
  <c r="D270" i="17"/>
  <c r="T269" i="17"/>
  <c r="D269" i="17"/>
  <c r="T268" i="17"/>
  <c r="D268" i="17"/>
  <c r="T267" i="17"/>
  <c r="D267" i="17"/>
  <c r="T266" i="17"/>
  <c r="D266" i="17"/>
  <c r="T265" i="17"/>
  <c r="D265" i="17"/>
  <c r="T264" i="17"/>
  <c r="D264" i="17"/>
  <c r="T263" i="17"/>
  <c r="D263" i="17"/>
  <c r="T262" i="17"/>
  <c r="D262" i="17"/>
  <c r="T261" i="17"/>
  <c r="D261" i="17"/>
  <c r="T260" i="17"/>
  <c r="D260" i="17"/>
  <c r="T259" i="17"/>
  <c r="D259" i="17"/>
  <c r="T258" i="17"/>
  <c r="D258" i="17"/>
  <c r="T257" i="17"/>
  <c r="D257" i="17"/>
  <c r="T256" i="17"/>
  <c r="D256" i="17"/>
  <c r="T255" i="17"/>
  <c r="D255" i="17"/>
  <c r="T254" i="17"/>
  <c r="D254" i="17"/>
  <c r="T253" i="17"/>
  <c r="D253" i="17"/>
  <c r="T252" i="17"/>
  <c r="D252" i="17"/>
  <c r="T251" i="17"/>
  <c r="D251" i="17"/>
  <c r="T250" i="17"/>
  <c r="D250" i="17"/>
  <c r="T249" i="17"/>
  <c r="D249" i="17"/>
  <c r="T248" i="17"/>
  <c r="D248" i="17"/>
  <c r="T247" i="17"/>
  <c r="D247" i="17"/>
  <c r="T246" i="17"/>
  <c r="D246" i="17"/>
  <c r="T245" i="17"/>
  <c r="D245" i="17"/>
  <c r="T244" i="17"/>
  <c r="D244" i="17"/>
  <c r="T243" i="17"/>
  <c r="D243" i="17"/>
  <c r="T242" i="17"/>
  <c r="D242" i="17"/>
  <c r="T241" i="17"/>
  <c r="D241" i="17"/>
  <c r="T240" i="17"/>
  <c r="D240" i="17"/>
  <c r="T239" i="17"/>
  <c r="D239" i="17"/>
  <c r="T238" i="17"/>
  <c r="D238" i="17"/>
  <c r="T237" i="17"/>
  <c r="D237" i="17"/>
  <c r="T236" i="17"/>
  <c r="D236" i="17"/>
  <c r="T235" i="17"/>
  <c r="D235" i="17"/>
  <c r="T234" i="17"/>
  <c r="D234" i="17"/>
  <c r="T233" i="17"/>
  <c r="D233" i="17"/>
  <c r="T232" i="17"/>
  <c r="D232" i="17"/>
  <c r="T231" i="17"/>
  <c r="D231" i="17"/>
  <c r="T230" i="17"/>
  <c r="D230" i="17"/>
  <c r="T229" i="17"/>
  <c r="D229" i="17"/>
  <c r="T228" i="17"/>
  <c r="D228" i="17"/>
  <c r="T227" i="17"/>
  <c r="D227" i="17"/>
  <c r="T226" i="17"/>
  <c r="D226" i="17"/>
  <c r="T225" i="17"/>
  <c r="D225" i="17"/>
  <c r="T224" i="17"/>
  <c r="D224" i="17"/>
  <c r="T223" i="17"/>
  <c r="D223" i="17"/>
  <c r="T222" i="17"/>
  <c r="D222" i="17"/>
  <c r="T221" i="17"/>
  <c r="D221" i="17"/>
  <c r="T220" i="17"/>
  <c r="D220" i="17"/>
  <c r="T219" i="17"/>
  <c r="D219" i="17"/>
  <c r="T218" i="17"/>
  <c r="D218" i="17"/>
  <c r="T217" i="17"/>
  <c r="D217" i="17"/>
  <c r="T216" i="17"/>
  <c r="D216" i="17"/>
  <c r="T215" i="17"/>
  <c r="D215" i="17"/>
  <c r="T214" i="17"/>
  <c r="D214" i="17"/>
  <c r="T213" i="17"/>
  <c r="D213" i="17"/>
  <c r="T212" i="17"/>
  <c r="D212" i="17"/>
  <c r="T211" i="17"/>
  <c r="D211" i="17"/>
  <c r="T210" i="17"/>
  <c r="D210" i="17"/>
  <c r="T209" i="17"/>
  <c r="D209" i="17"/>
  <c r="T208" i="17"/>
  <c r="D208" i="17"/>
  <c r="T207" i="17"/>
  <c r="D207" i="17"/>
  <c r="T206" i="17"/>
  <c r="D206" i="17"/>
  <c r="T205" i="17"/>
  <c r="D205" i="17"/>
  <c r="T204" i="17"/>
  <c r="D204" i="17"/>
  <c r="T203" i="17"/>
  <c r="D203" i="17"/>
  <c r="T202" i="17"/>
  <c r="D202" i="17"/>
  <c r="T201" i="17"/>
  <c r="D201" i="17"/>
  <c r="T200" i="17"/>
  <c r="D200" i="17"/>
  <c r="T199" i="17"/>
  <c r="D199" i="17"/>
  <c r="T198" i="17"/>
  <c r="D198" i="17"/>
  <c r="T197" i="17"/>
  <c r="D197" i="17"/>
  <c r="T196" i="17"/>
  <c r="D196" i="17"/>
  <c r="T195" i="17"/>
  <c r="D195" i="17"/>
  <c r="T194" i="17"/>
  <c r="D194" i="17"/>
  <c r="T193" i="17"/>
  <c r="D193" i="17"/>
  <c r="T192" i="17"/>
  <c r="D192" i="17"/>
  <c r="T191" i="17"/>
  <c r="D191" i="17"/>
  <c r="T190" i="17"/>
  <c r="D190" i="17"/>
  <c r="T189" i="17"/>
  <c r="D189" i="17"/>
  <c r="T188" i="17"/>
  <c r="D188" i="17"/>
  <c r="T187" i="17"/>
  <c r="D187" i="17"/>
  <c r="T186" i="17"/>
  <c r="D186" i="17"/>
  <c r="T185" i="17"/>
  <c r="D185" i="17"/>
  <c r="T184" i="17"/>
  <c r="D184" i="17"/>
  <c r="T183" i="17"/>
  <c r="D183" i="17"/>
  <c r="T182" i="17"/>
  <c r="D182" i="17"/>
  <c r="T181" i="17"/>
  <c r="D181" i="17"/>
  <c r="T180" i="17"/>
  <c r="D180" i="17"/>
  <c r="T179" i="17"/>
  <c r="D179" i="17"/>
  <c r="T178" i="17"/>
  <c r="D178" i="17"/>
  <c r="T177" i="17"/>
  <c r="D177" i="17"/>
  <c r="T176" i="17"/>
  <c r="D176" i="17"/>
  <c r="T175" i="17"/>
  <c r="D175" i="17"/>
  <c r="T174" i="17"/>
  <c r="D174" i="17"/>
  <c r="T173" i="17"/>
  <c r="D173" i="17"/>
  <c r="T172" i="17"/>
  <c r="D172" i="17"/>
  <c r="T171" i="17"/>
  <c r="D171" i="17"/>
  <c r="T170" i="17"/>
  <c r="D170" i="17"/>
  <c r="T169" i="17"/>
  <c r="D169" i="17"/>
  <c r="T168" i="17"/>
  <c r="D168" i="17"/>
  <c r="T167" i="17"/>
  <c r="D167" i="17"/>
  <c r="T166" i="17"/>
  <c r="D166" i="17"/>
  <c r="T165" i="17"/>
  <c r="D165" i="17"/>
  <c r="T164" i="17"/>
  <c r="D164" i="17"/>
  <c r="T163" i="17"/>
  <c r="D163" i="17"/>
  <c r="T162" i="17"/>
  <c r="D162" i="17"/>
  <c r="T161" i="17"/>
  <c r="D161" i="17"/>
  <c r="T160" i="17"/>
  <c r="D160" i="17"/>
  <c r="T159" i="17"/>
  <c r="D159" i="17"/>
  <c r="T158" i="17"/>
  <c r="D158" i="17"/>
  <c r="T157" i="17"/>
  <c r="D157" i="17"/>
  <c r="T156" i="17"/>
  <c r="D156" i="17"/>
  <c r="T155" i="17"/>
  <c r="D155" i="17"/>
  <c r="T154" i="17"/>
  <c r="D154" i="17"/>
  <c r="T153" i="17"/>
  <c r="D153" i="17"/>
  <c r="T152" i="17"/>
  <c r="D152" i="17"/>
  <c r="T151" i="17"/>
  <c r="D151" i="17"/>
  <c r="T150" i="17"/>
  <c r="D150" i="17"/>
  <c r="T149" i="17"/>
  <c r="D149" i="17"/>
  <c r="T148" i="17"/>
  <c r="D148" i="17"/>
  <c r="T147" i="17"/>
  <c r="D147" i="17"/>
  <c r="T146" i="17"/>
  <c r="D146" i="17"/>
  <c r="T145" i="17"/>
  <c r="D145" i="17"/>
  <c r="T144" i="17"/>
  <c r="D144" i="17"/>
  <c r="T143" i="17"/>
  <c r="D143" i="17"/>
  <c r="T142" i="17"/>
  <c r="D142" i="17"/>
  <c r="T141" i="17"/>
  <c r="D141" i="17"/>
  <c r="T140" i="17"/>
  <c r="D140" i="17"/>
  <c r="T139" i="17"/>
  <c r="D139" i="17"/>
  <c r="T138" i="17"/>
  <c r="D138" i="17"/>
  <c r="T137" i="17"/>
  <c r="D137" i="17"/>
  <c r="T136" i="17"/>
  <c r="D136" i="17"/>
  <c r="T135" i="17"/>
  <c r="D135" i="17"/>
  <c r="T134" i="17"/>
  <c r="D134" i="17"/>
  <c r="T133" i="17"/>
  <c r="D133" i="17"/>
  <c r="T132" i="17"/>
  <c r="D132" i="17"/>
  <c r="T131" i="17"/>
  <c r="D131" i="17"/>
  <c r="T130" i="17"/>
  <c r="D130" i="17"/>
  <c r="T129" i="17"/>
  <c r="D129" i="17"/>
  <c r="T128" i="17"/>
  <c r="D128" i="17"/>
  <c r="T127" i="17"/>
  <c r="D127" i="17"/>
  <c r="T126" i="17"/>
  <c r="D126" i="17"/>
  <c r="T125" i="17"/>
  <c r="D125" i="17"/>
  <c r="T124" i="17"/>
  <c r="D124" i="17"/>
  <c r="T123" i="17"/>
  <c r="D123" i="17"/>
  <c r="T122" i="17"/>
  <c r="D122" i="17"/>
  <c r="T121" i="17"/>
  <c r="D121" i="17"/>
  <c r="T120" i="17"/>
  <c r="D120" i="17"/>
  <c r="T119" i="17"/>
  <c r="D119" i="17"/>
  <c r="T118" i="17"/>
  <c r="D118" i="17"/>
  <c r="T117" i="17"/>
  <c r="D117" i="17"/>
  <c r="T116" i="17"/>
  <c r="D116" i="17"/>
  <c r="T115" i="17"/>
  <c r="D115" i="17"/>
  <c r="T114" i="17"/>
  <c r="D114" i="17"/>
  <c r="T113" i="17"/>
  <c r="D113" i="17"/>
  <c r="T112" i="17"/>
  <c r="D112" i="17"/>
  <c r="T111" i="17"/>
  <c r="D111" i="17"/>
  <c r="T110" i="17"/>
  <c r="D110" i="17"/>
  <c r="T109" i="17"/>
  <c r="D109" i="17"/>
  <c r="T108" i="17"/>
  <c r="D108" i="17"/>
  <c r="T107" i="17"/>
  <c r="D107" i="17"/>
  <c r="T106" i="17"/>
  <c r="D106" i="17"/>
  <c r="T105" i="17"/>
  <c r="D105" i="17"/>
  <c r="T104" i="17"/>
  <c r="D104" i="17"/>
  <c r="T103" i="17"/>
  <c r="D103" i="17"/>
  <c r="T102" i="17"/>
  <c r="D102" i="17"/>
  <c r="T101" i="17"/>
  <c r="D101" i="17"/>
  <c r="T100" i="17"/>
  <c r="D100" i="17"/>
  <c r="T99" i="17"/>
  <c r="D99" i="17"/>
  <c r="T98" i="17"/>
  <c r="D98" i="17"/>
  <c r="T97" i="17"/>
  <c r="D97" i="17"/>
  <c r="T96" i="17"/>
  <c r="D96" i="17"/>
  <c r="T95" i="17"/>
  <c r="D95" i="17"/>
  <c r="T94" i="17"/>
  <c r="D94" i="17"/>
  <c r="T93" i="17"/>
  <c r="D93" i="17"/>
  <c r="T92" i="17"/>
  <c r="D92" i="17"/>
  <c r="T91" i="17"/>
  <c r="D91" i="17"/>
  <c r="T90" i="17"/>
  <c r="D90" i="17"/>
  <c r="T89" i="17"/>
  <c r="D89" i="17"/>
  <c r="T88" i="17"/>
  <c r="D88" i="17"/>
  <c r="T87" i="17"/>
  <c r="D87" i="17"/>
  <c r="T86" i="17"/>
  <c r="D86" i="17"/>
  <c r="T85" i="17"/>
  <c r="D85" i="17"/>
  <c r="T84" i="17"/>
  <c r="D84" i="17"/>
  <c r="T83" i="17"/>
  <c r="D83" i="17"/>
  <c r="T82" i="17"/>
  <c r="D82" i="17"/>
  <c r="T81" i="17"/>
  <c r="D81" i="17"/>
  <c r="T80" i="17"/>
  <c r="D80" i="17"/>
  <c r="T79" i="17"/>
  <c r="D79" i="17"/>
  <c r="T78" i="17"/>
  <c r="D78" i="17"/>
  <c r="T77" i="17"/>
  <c r="D77" i="17"/>
  <c r="T76" i="17"/>
  <c r="D76" i="17"/>
  <c r="T75" i="17"/>
  <c r="D75" i="17"/>
  <c r="T74" i="17"/>
  <c r="D74" i="17"/>
  <c r="T73" i="17"/>
  <c r="D73" i="17"/>
  <c r="T72" i="17"/>
  <c r="D72" i="17"/>
  <c r="T71" i="17"/>
  <c r="D71" i="17"/>
  <c r="T70" i="17"/>
  <c r="D70" i="17"/>
  <c r="T69" i="17"/>
  <c r="D69" i="17"/>
  <c r="T68" i="17"/>
  <c r="D68" i="17"/>
  <c r="T67" i="17"/>
  <c r="D67" i="17"/>
  <c r="T66" i="17"/>
  <c r="D66" i="17"/>
  <c r="T65" i="17"/>
  <c r="D65" i="17"/>
  <c r="T64" i="17"/>
  <c r="D64" i="17"/>
  <c r="T63" i="17"/>
  <c r="D63" i="17"/>
  <c r="T62" i="17"/>
  <c r="D62" i="17"/>
  <c r="T61" i="17"/>
  <c r="D61" i="17"/>
  <c r="T60" i="17"/>
  <c r="D60" i="17"/>
  <c r="T59" i="17"/>
  <c r="D59" i="17"/>
  <c r="T58" i="17"/>
  <c r="D58" i="17"/>
  <c r="T57" i="17"/>
  <c r="D57" i="17"/>
  <c r="T56" i="17"/>
  <c r="D56" i="17"/>
  <c r="T55" i="17"/>
  <c r="D55" i="17"/>
  <c r="T54" i="17"/>
  <c r="D54" i="17"/>
  <c r="T53" i="17"/>
  <c r="D53" i="17"/>
  <c r="T52" i="17"/>
  <c r="D52" i="17"/>
  <c r="T51" i="17"/>
  <c r="D51" i="17"/>
  <c r="T50" i="17"/>
  <c r="D50" i="17"/>
  <c r="T49" i="17"/>
  <c r="D49" i="17"/>
  <c r="T48" i="17"/>
  <c r="D48" i="17"/>
  <c r="T47" i="17"/>
  <c r="D47" i="17"/>
  <c r="T46" i="17"/>
  <c r="D46" i="17"/>
  <c r="T45" i="17"/>
  <c r="D45" i="17"/>
  <c r="T44" i="17"/>
  <c r="D44" i="17"/>
  <c r="T43" i="17"/>
  <c r="D43" i="17"/>
  <c r="T42" i="17"/>
  <c r="D42" i="17"/>
  <c r="T41" i="17"/>
  <c r="D41" i="17"/>
  <c r="T40" i="17"/>
  <c r="D40" i="17"/>
  <c r="T39" i="17"/>
  <c r="D39" i="17"/>
  <c r="T38" i="17"/>
  <c r="D38" i="17"/>
  <c r="T37" i="17"/>
  <c r="D37" i="17"/>
  <c r="T36" i="17"/>
  <c r="D36" i="17"/>
  <c r="T35" i="17"/>
  <c r="D35" i="17"/>
  <c r="T34" i="17"/>
  <c r="D34" i="17"/>
  <c r="T33" i="17"/>
  <c r="D33" i="17"/>
  <c r="T32" i="17"/>
  <c r="D32" i="17"/>
  <c r="T31" i="17"/>
  <c r="D31" i="17"/>
  <c r="T30" i="17"/>
  <c r="D30" i="17"/>
  <c r="T29" i="17"/>
  <c r="D29" i="17"/>
  <c r="T28" i="17"/>
  <c r="D28" i="17"/>
  <c r="T27" i="17"/>
  <c r="D27" i="17"/>
  <c r="T26" i="17"/>
  <c r="D26" i="17"/>
  <c r="T25" i="17"/>
  <c r="D25" i="17"/>
  <c r="T24" i="17"/>
  <c r="D24" i="17"/>
  <c r="T23" i="17"/>
  <c r="D23" i="17"/>
  <c r="T22" i="17"/>
  <c r="D22" i="17"/>
  <c r="T21" i="17"/>
  <c r="D21" i="17"/>
  <c r="T20" i="17"/>
  <c r="D20" i="17"/>
  <c r="T19" i="17"/>
  <c r="D19" i="17"/>
  <c r="T18" i="17"/>
  <c r="D18" i="17"/>
  <c r="T17" i="17"/>
  <c r="D17" i="17"/>
  <c r="T16" i="17"/>
  <c r="D16" i="17"/>
  <c r="T15" i="17"/>
  <c r="D15" i="17"/>
  <c r="T14" i="17"/>
  <c r="D14" i="17"/>
  <c r="T13" i="17"/>
  <c r="D13" i="17"/>
  <c r="T12" i="17"/>
  <c r="D12" i="17"/>
  <c r="T11" i="17"/>
  <c r="D11" i="17"/>
  <c r="T10" i="17"/>
  <c r="D10" i="17"/>
  <c r="T9" i="17"/>
  <c r="D9" i="17"/>
  <c r="T8" i="17"/>
  <c r="D8" i="17"/>
  <c r="T7" i="17"/>
  <c r="D7" i="17"/>
  <c r="T6" i="17"/>
  <c r="D6" i="17"/>
  <c r="T5" i="17"/>
  <c r="D5" i="17"/>
  <c r="T4" i="17"/>
  <c r="D4" i="17"/>
  <c r="T3" i="17"/>
  <c r="D3" i="17"/>
  <c r="T2" i="17"/>
  <c r="D2" i="17"/>
  <c r="R2" i="34"/>
  <c r="AJ3" i="34"/>
  <c r="AJ4" i="34"/>
  <c r="AJ5" i="34"/>
  <c r="AJ6" i="34"/>
  <c r="AJ7" i="34"/>
  <c r="AJ8" i="34"/>
  <c r="AJ9" i="34"/>
  <c r="AJ10" i="34"/>
  <c r="AJ11" i="34"/>
  <c r="AJ12" i="34"/>
  <c r="AJ13" i="34"/>
  <c r="AJ14" i="34"/>
  <c r="AJ15" i="34"/>
  <c r="AJ16" i="34"/>
  <c r="AJ17" i="34"/>
  <c r="AJ18" i="34"/>
  <c r="AJ19" i="34"/>
  <c r="AJ20" i="34"/>
  <c r="AJ21" i="34"/>
  <c r="AJ22" i="34"/>
  <c r="AJ23" i="34"/>
  <c r="AJ24" i="34"/>
  <c r="AJ25" i="34"/>
  <c r="AJ26" i="34"/>
  <c r="AJ27" i="34"/>
  <c r="AJ28" i="34"/>
  <c r="AJ29" i="34"/>
  <c r="AJ30" i="34"/>
  <c r="AJ31" i="34"/>
  <c r="AJ32" i="34"/>
  <c r="AJ33" i="34"/>
  <c r="AJ34" i="34"/>
  <c r="AJ35" i="34"/>
  <c r="AJ36" i="34"/>
  <c r="AJ37" i="34"/>
  <c r="AJ38" i="34"/>
  <c r="AJ39" i="34"/>
  <c r="AJ40" i="34"/>
  <c r="AJ41" i="34"/>
  <c r="AJ42" i="34"/>
  <c r="AJ43" i="34"/>
  <c r="AJ44" i="34"/>
  <c r="AJ45" i="34"/>
  <c r="AJ46" i="34"/>
  <c r="AJ47" i="34"/>
  <c r="AJ48" i="34"/>
  <c r="AJ49" i="34"/>
  <c r="AJ50" i="34"/>
  <c r="AJ51" i="34"/>
  <c r="AJ52" i="34"/>
  <c r="AJ53" i="34"/>
  <c r="AJ54" i="34"/>
  <c r="AJ55" i="34"/>
  <c r="AJ56" i="34"/>
  <c r="AJ57" i="34"/>
  <c r="AJ58" i="34"/>
  <c r="AJ59" i="34"/>
  <c r="AJ60" i="34"/>
  <c r="AJ61" i="34"/>
  <c r="AJ62" i="34"/>
  <c r="AJ63" i="34"/>
  <c r="AJ64" i="34"/>
  <c r="AJ65" i="34"/>
  <c r="AJ66" i="34"/>
  <c r="AJ67" i="34"/>
  <c r="AJ68" i="34"/>
  <c r="AJ69" i="34"/>
  <c r="AJ70" i="34"/>
  <c r="AJ71" i="34"/>
  <c r="AJ72" i="34"/>
  <c r="AJ73" i="34"/>
  <c r="AJ74" i="34"/>
  <c r="AJ75" i="34"/>
  <c r="AJ76" i="34"/>
  <c r="AJ77" i="34"/>
  <c r="AJ78" i="34"/>
  <c r="AJ79" i="34"/>
  <c r="AJ80" i="34"/>
  <c r="AJ81" i="34"/>
  <c r="AJ82" i="34"/>
  <c r="AJ83" i="34"/>
  <c r="AJ84" i="34"/>
  <c r="AJ85" i="34"/>
  <c r="AJ86" i="34"/>
  <c r="AJ87" i="34"/>
  <c r="AJ88" i="34"/>
  <c r="AJ89" i="34"/>
  <c r="AJ90" i="34"/>
  <c r="AJ91" i="34"/>
  <c r="AJ92" i="34"/>
  <c r="AJ93" i="34"/>
  <c r="AJ94" i="34"/>
  <c r="AJ95" i="34"/>
  <c r="AJ96" i="34"/>
  <c r="AJ97" i="34"/>
  <c r="AJ98" i="34"/>
  <c r="AJ99" i="34"/>
  <c r="AJ100" i="34"/>
  <c r="AJ101" i="34"/>
  <c r="AJ102" i="34"/>
  <c r="AJ103" i="34"/>
  <c r="AJ104" i="34"/>
  <c r="AJ105" i="34"/>
  <c r="AJ106" i="34"/>
  <c r="AJ107" i="34"/>
  <c r="AJ108" i="34"/>
  <c r="AJ109" i="34"/>
  <c r="AJ110" i="34"/>
  <c r="AJ111" i="34"/>
  <c r="AJ112" i="34"/>
  <c r="AJ113" i="34"/>
  <c r="AJ114" i="34"/>
  <c r="AJ115" i="34"/>
  <c r="AJ116" i="34"/>
  <c r="AJ117" i="34"/>
  <c r="AJ118" i="34"/>
  <c r="AJ119" i="34"/>
  <c r="AJ120" i="34"/>
  <c r="AJ121" i="34"/>
  <c r="AJ122" i="34"/>
  <c r="AJ123" i="34"/>
  <c r="AJ124" i="34"/>
  <c r="AJ125" i="34"/>
  <c r="AJ126" i="34"/>
  <c r="AJ127" i="34"/>
  <c r="AJ128" i="34"/>
  <c r="AJ129" i="34"/>
  <c r="AJ130" i="34"/>
  <c r="AJ131" i="34"/>
  <c r="AJ132" i="34"/>
  <c r="AJ133" i="34"/>
  <c r="AJ134" i="34"/>
  <c r="AJ135" i="34"/>
  <c r="AJ136" i="34"/>
  <c r="AJ137" i="34"/>
  <c r="AJ138" i="34"/>
  <c r="AJ139" i="34"/>
  <c r="AJ140" i="34"/>
  <c r="AJ141" i="34"/>
  <c r="AJ142" i="34"/>
  <c r="AJ143" i="34"/>
  <c r="AJ144" i="34"/>
  <c r="AJ145" i="34"/>
  <c r="AJ146" i="34"/>
  <c r="AJ147" i="34"/>
  <c r="AJ148" i="34"/>
  <c r="AJ149" i="34"/>
  <c r="AJ150" i="34"/>
  <c r="AJ151" i="34"/>
  <c r="AJ152" i="34"/>
  <c r="AJ153" i="34"/>
  <c r="AJ154" i="34"/>
  <c r="AJ155" i="34"/>
  <c r="AJ156" i="34"/>
  <c r="AJ157" i="34"/>
  <c r="AJ158" i="34"/>
  <c r="AJ159" i="34"/>
  <c r="AJ160" i="34"/>
  <c r="AJ161" i="34"/>
  <c r="AJ162" i="34"/>
  <c r="AJ163" i="34"/>
  <c r="AJ164" i="34"/>
  <c r="AJ165" i="34"/>
  <c r="AJ166" i="34"/>
  <c r="AJ167" i="34"/>
  <c r="AJ168" i="34"/>
  <c r="AJ169" i="34"/>
  <c r="AJ170" i="34"/>
  <c r="AJ171" i="34"/>
  <c r="AJ172" i="34"/>
  <c r="AJ173" i="34"/>
  <c r="AJ174" i="34"/>
  <c r="AJ175" i="34"/>
  <c r="AJ176" i="34"/>
  <c r="AJ177" i="34"/>
  <c r="AJ178" i="34"/>
  <c r="AJ179" i="34"/>
  <c r="AJ180" i="34"/>
  <c r="AJ181" i="34"/>
  <c r="AJ182" i="34"/>
  <c r="AJ183" i="34"/>
  <c r="AJ184" i="34"/>
  <c r="AJ185" i="34"/>
  <c r="AJ186" i="34"/>
  <c r="AJ187" i="34"/>
  <c r="AJ188" i="34"/>
  <c r="AJ189" i="34"/>
  <c r="AJ190" i="34"/>
  <c r="AJ191" i="34"/>
  <c r="AJ192" i="34"/>
  <c r="AJ193" i="34"/>
  <c r="AJ194" i="34"/>
  <c r="AJ195" i="34"/>
  <c r="AJ196" i="34"/>
  <c r="AJ197" i="34"/>
  <c r="AJ198" i="34"/>
  <c r="AJ199" i="34"/>
  <c r="AJ200" i="34"/>
  <c r="AJ201" i="34"/>
  <c r="AJ202" i="34"/>
  <c r="AJ203" i="34"/>
  <c r="AJ204" i="34"/>
  <c r="AJ205" i="34"/>
  <c r="AJ206" i="34"/>
  <c r="AJ207" i="34"/>
  <c r="AJ208" i="34"/>
  <c r="AJ209" i="34"/>
  <c r="AJ210" i="34"/>
  <c r="AJ211" i="34"/>
  <c r="AJ212" i="34"/>
  <c r="AJ213" i="34"/>
  <c r="AJ214" i="34"/>
  <c r="AJ215" i="34"/>
  <c r="AJ216" i="34"/>
  <c r="AJ217" i="34"/>
  <c r="AJ218" i="34"/>
  <c r="AJ219" i="34"/>
  <c r="AJ220" i="34"/>
  <c r="AJ221" i="34"/>
  <c r="AJ222" i="34"/>
  <c r="AJ223" i="34"/>
  <c r="AJ224" i="34"/>
  <c r="AJ225" i="34"/>
  <c r="AJ226" i="34"/>
  <c r="AJ227" i="34"/>
  <c r="AJ228" i="34"/>
  <c r="AJ229" i="34"/>
  <c r="AJ230" i="34"/>
  <c r="AJ231" i="34"/>
  <c r="AJ232" i="34"/>
  <c r="AJ233" i="34"/>
  <c r="AJ234" i="34"/>
  <c r="AJ235" i="34"/>
  <c r="AJ236" i="34"/>
  <c r="AJ237" i="34"/>
  <c r="AJ238" i="34"/>
  <c r="AJ239" i="34"/>
  <c r="AJ240" i="34"/>
  <c r="AJ241" i="34"/>
  <c r="AJ242" i="34"/>
  <c r="AJ243" i="34"/>
  <c r="AJ244" i="34"/>
  <c r="AJ245" i="34"/>
  <c r="AJ246" i="34"/>
  <c r="AJ247" i="34"/>
  <c r="AJ248" i="34"/>
  <c r="AJ249" i="34"/>
  <c r="AJ250" i="34"/>
  <c r="AJ251" i="34"/>
  <c r="AJ252" i="34"/>
  <c r="AJ253" i="34"/>
  <c r="AJ254" i="34"/>
  <c r="AJ255" i="34"/>
  <c r="AJ256" i="34"/>
  <c r="AJ257" i="34"/>
  <c r="AJ258" i="34"/>
  <c r="AJ259" i="34"/>
  <c r="AJ260" i="34"/>
  <c r="AJ261" i="34"/>
  <c r="AJ262" i="34"/>
  <c r="AJ263" i="34"/>
  <c r="AJ264" i="34"/>
  <c r="AJ265" i="34"/>
  <c r="AJ266" i="34"/>
  <c r="AJ267" i="34"/>
  <c r="AJ268" i="34"/>
  <c r="AJ269" i="34"/>
  <c r="AJ270" i="34"/>
  <c r="AJ271" i="34"/>
  <c r="AJ272" i="34"/>
  <c r="AJ273" i="34"/>
  <c r="AJ274" i="34"/>
  <c r="AJ275" i="34"/>
  <c r="AJ276" i="34"/>
  <c r="AJ277" i="34"/>
  <c r="AJ278" i="34"/>
  <c r="AJ279" i="34"/>
  <c r="AJ280" i="34"/>
  <c r="AJ281" i="34"/>
  <c r="AJ282" i="34"/>
  <c r="AJ283" i="34"/>
  <c r="AJ284" i="34"/>
  <c r="AJ285" i="34"/>
  <c r="AJ286" i="34"/>
  <c r="AJ287" i="34"/>
  <c r="AJ288" i="34"/>
  <c r="AJ289" i="34"/>
  <c r="AJ290" i="34"/>
  <c r="AJ291" i="34"/>
  <c r="AJ292" i="34"/>
  <c r="AJ293" i="34"/>
  <c r="AJ294" i="34"/>
  <c r="AJ295" i="34"/>
  <c r="AJ296" i="34"/>
  <c r="AJ297" i="34"/>
  <c r="AJ298" i="34"/>
  <c r="AJ299" i="34"/>
  <c r="AJ300" i="34"/>
  <c r="AJ301" i="34"/>
  <c r="AJ302" i="34"/>
  <c r="AJ303" i="34"/>
  <c r="AJ304" i="34"/>
  <c r="AJ305" i="34"/>
  <c r="AJ306" i="34"/>
  <c r="AJ307" i="34"/>
  <c r="AJ308" i="34"/>
  <c r="AJ309" i="34"/>
  <c r="AJ310" i="34"/>
  <c r="AJ311" i="34"/>
  <c r="AJ312" i="34"/>
  <c r="AJ313" i="34"/>
  <c r="AJ314" i="34"/>
  <c r="AJ315" i="34"/>
  <c r="AJ316" i="34"/>
  <c r="AJ317" i="34"/>
  <c r="AJ318" i="34"/>
  <c r="AJ319" i="34"/>
  <c r="AJ320" i="34"/>
  <c r="AJ321" i="34"/>
  <c r="AJ322" i="34"/>
  <c r="AJ323" i="34"/>
  <c r="AJ324" i="34"/>
  <c r="AJ325" i="34"/>
  <c r="AJ326" i="34"/>
  <c r="AJ327" i="34"/>
  <c r="AJ328" i="34"/>
  <c r="AJ329" i="34"/>
  <c r="AJ330" i="34"/>
  <c r="AJ331" i="34"/>
  <c r="AJ332" i="34"/>
  <c r="AJ333" i="34"/>
  <c r="AJ334" i="34"/>
  <c r="AJ335" i="34"/>
  <c r="AJ336" i="34"/>
  <c r="AJ337" i="34"/>
  <c r="AJ338" i="34"/>
  <c r="AJ339" i="34"/>
  <c r="AJ340" i="34"/>
  <c r="AJ341" i="34"/>
  <c r="AJ342" i="34"/>
  <c r="AJ343" i="34"/>
  <c r="AJ344" i="34"/>
  <c r="AJ345" i="34"/>
  <c r="AJ346" i="34"/>
  <c r="AJ347" i="34"/>
  <c r="AJ348" i="34"/>
  <c r="AJ349" i="34"/>
  <c r="AJ350" i="34"/>
  <c r="AJ351" i="34"/>
  <c r="AJ352" i="34"/>
  <c r="AJ353" i="34"/>
  <c r="AJ354" i="34"/>
  <c r="AJ355" i="34"/>
  <c r="AJ356" i="34"/>
  <c r="AJ357" i="34"/>
  <c r="AJ358" i="34"/>
  <c r="AJ359" i="34"/>
  <c r="AJ360" i="34"/>
  <c r="AJ361" i="34"/>
  <c r="AJ362" i="34"/>
  <c r="AJ363" i="34"/>
  <c r="AJ364" i="34"/>
  <c r="AJ365" i="34"/>
  <c r="AJ366" i="34"/>
  <c r="AJ367" i="34"/>
  <c r="AJ368" i="34"/>
  <c r="AJ369" i="34"/>
  <c r="AJ370" i="34"/>
  <c r="AJ371" i="34"/>
  <c r="AJ372" i="34"/>
  <c r="AJ373" i="34"/>
  <c r="AJ374" i="34"/>
  <c r="AJ375" i="34"/>
  <c r="AJ376" i="34"/>
  <c r="AG3" i="34"/>
  <c r="AG4" i="34"/>
  <c r="AG5" i="34"/>
  <c r="AG6" i="34"/>
  <c r="AG7" i="34"/>
  <c r="AG8" i="34"/>
  <c r="AG9" i="34"/>
  <c r="AG10" i="34"/>
  <c r="AG11" i="34"/>
  <c r="AG12" i="34"/>
  <c r="AG13" i="34"/>
  <c r="AG14" i="34"/>
  <c r="AG15" i="34"/>
  <c r="AG16" i="34"/>
  <c r="AG17" i="34"/>
  <c r="AG18" i="34"/>
  <c r="AG19" i="34"/>
  <c r="AG20" i="34"/>
  <c r="AG21" i="34"/>
  <c r="AG22" i="34"/>
  <c r="AG23" i="34"/>
  <c r="AG24" i="34"/>
  <c r="AG25" i="34"/>
  <c r="AG26" i="34"/>
  <c r="AG27" i="34"/>
  <c r="AG28" i="34"/>
  <c r="AG29" i="34"/>
  <c r="AG30" i="34"/>
  <c r="AG31" i="34"/>
  <c r="AG32" i="34"/>
  <c r="AG33" i="34"/>
  <c r="AG34" i="34"/>
  <c r="AG35" i="34"/>
  <c r="AG36" i="34"/>
  <c r="AG37" i="34"/>
  <c r="AG38" i="34"/>
  <c r="AG39" i="34"/>
  <c r="AG40" i="34"/>
  <c r="AG41" i="34"/>
  <c r="AG42" i="34"/>
  <c r="AG43" i="34"/>
  <c r="AG44" i="34"/>
  <c r="AG45" i="34"/>
  <c r="AG46" i="34"/>
  <c r="AG47" i="34"/>
  <c r="AG48" i="34"/>
  <c r="AG49" i="34"/>
  <c r="AG50" i="34"/>
  <c r="AG51" i="34"/>
  <c r="AG52" i="34"/>
  <c r="AG53" i="34"/>
  <c r="AG54" i="34"/>
  <c r="AG55" i="34"/>
  <c r="AG56" i="34"/>
  <c r="AG57" i="34"/>
  <c r="AG58" i="34"/>
  <c r="AG59" i="34"/>
  <c r="AG60" i="34"/>
  <c r="AG61" i="34"/>
  <c r="AG62" i="34"/>
  <c r="AG63" i="34"/>
  <c r="AG64" i="34"/>
  <c r="AG65" i="34"/>
  <c r="AG66" i="34"/>
  <c r="AG67" i="34"/>
  <c r="AG68" i="34"/>
  <c r="AG69" i="34"/>
  <c r="AG70" i="34"/>
  <c r="AG71" i="34"/>
  <c r="AG72" i="34"/>
  <c r="AG73" i="34"/>
  <c r="AG74" i="34"/>
  <c r="AG75" i="34"/>
  <c r="AG76" i="34"/>
  <c r="AG77" i="34"/>
  <c r="AG78" i="34"/>
  <c r="AG79" i="34"/>
  <c r="AG80" i="34"/>
  <c r="AG81" i="34"/>
  <c r="AG82" i="34"/>
  <c r="AG83" i="34"/>
  <c r="AG84" i="34"/>
  <c r="AG85" i="34"/>
  <c r="AG86" i="34"/>
  <c r="AG87" i="34"/>
  <c r="AG88" i="34"/>
  <c r="AG89" i="34"/>
  <c r="AG90" i="34"/>
  <c r="AG91" i="34"/>
  <c r="AG92" i="34"/>
  <c r="AG93" i="34"/>
  <c r="AG94" i="34"/>
  <c r="AG95" i="34"/>
  <c r="AG96" i="34"/>
  <c r="AG97" i="34"/>
  <c r="AG98" i="34"/>
  <c r="AG99" i="34"/>
  <c r="AG100" i="34"/>
  <c r="AG101" i="34"/>
  <c r="AG102" i="34"/>
  <c r="AG103" i="34"/>
  <c r="AG104" i="34"/>
  <c r="AG105" i="34"/>
  <c r="AG106" i="34"/>
  <c r="AG107" i="34"/>
  <c r="AG108" i="34"/>
  <c r="AG109" i="34"/>
  <c r="AG110" i="34"/>
  <c r="AG111" i="34"/>
  <c r="AG112" i="34"/>
  <c r="AG113" i="34"/>
  <c r="AG114" i="34"/>
  <c r="AG115" i="34"/>
  <c r="AG116" i="34"/>
  <c r="AG117" i="34"/>
  <c r="AG118" i="34"/>
  <c r="AG119" i="34"/>
  <c r="AG120" i="34"/>
  <c r="AG121" i="34"/>
  <c r="AG122" i="34"/>
  <c r="AG123" i="34"/>
  <c r="AG124" i="34"/>
  <c r="AG125" i="34"/>
  <c r="AG126" i="34"/>
  <c r="AG127" i="34"/>
  <c r="AG128" i="34"/>
  <c r="AG129" i="34"/>
  <c r="AG130" i="34"/>
  <c r="AG131" i="34"/>
  <c r="AG132" i="34"/>
  <c r="AG133" i="34"/>
  <c r="AG134" i="34"/>
  <c r="AG135" i="34"/>
  <c r="AG136" i="34"/>
  <c r="AG137" i="34"/>
  <c r="AG138" i="34"/>
  <c r="AG139" i="34"/>
  <c r="AG140" i="34"/>
  <c r="AG141" i="34"/>
  <c r="AG142" i="34"/>
  <c r="AG143" i="34"/>
  <c r="AG144" i="34"/>
  <c r="AG145" i="34"/>
  <c r="AG146" i="34"/>
  <c r="AG147" i="34"/>
  <c r="AG148" i="34"/>
  <c r="AG149" i="34"/>
  <c r="AG150" i="34"/>
  <c r="AG151" i="34"/>
  <c r="AG152" i="34"/>
  <c r="AG153" i="34"/>
  <c r="AG154" i="34"/>
  <c r="AG155" i="34"/>
  <c r="AG156" i="34"/>
  <c r="AG157" i="34"/>
  <c r="AG158" i="34"/>
  <c r="AG159" i="34"/>
  <c r="AG160" i="34"/>
  <c r="AG161" i="34"/>
  <c r="AG162" i="34"/>
  <c r="AG163" i="34"/>
  <c r="AG164" i="34"/>
  <c r="AG165" i="34"/>
  <c r="AG166" i="34"/>
  <c r="AG167" i="34"/>
  <c r="AG168" i="34"/>
  <c r="AG169" i="34"/>
  <c r="AG170" i="34"/>
  <c r="AG171" i="34"/>
  <c r="AG172" i="34"/>
  <c r="AG173" i="34"/>
  <c r="AG174" i="34"/>
  <c r="AG175" i="34"/>
  <c r="AG176" i="34"/>
  <c r="AG177" i="34"/>
  <c r="AG178" i="34"/>
  <c r="AG179" i="34"/>
  <c r="AG180" i="34"/>
  <c r="AG181" i="34"/>
  <c r="AG182" i="34"/>
  <c r="AG183" i="34"/>
  <c r="AG184" i="34"/>
  <c r="AG185" i="34"/>
  <c r="AG186" i="34"/>
  <c r="AG187" i="34"/>
  <c r="AG188" i="34"/>
  <c r="AG189" i="34"/>
  <c r="AG190" i="34"/>
  <c r="AG191" i="34"/>
  <c r="AG192" i="34"/>
  <c r="AG193" i="34"/>
  <c r="AG194" i="34"/>
  <c r="AG195" i="34"/>
  <c r="AG196" i="34"/>
  <c r="AG197" i="34"/>
  <c r="AG198" i="34"/>
  <c r="AG199" i="34"/>
  <c r="AG200" i="34"/>
  <c r="AG201" i="34"/>
  <c r="AG202" i="34"/>
  <c r="AG203" i="34"/>
  <c r="AG204" i="34"/>
  <c r="AG205" i="34"/>
  <c r="AG206" i="34"/>
  <c r="AG207" i="34"/>
  <c r="AG208" i="34"/>
  <c r="AG209" i="34"/>
  <c r="AG210" i="34"/>
  <c r="AG211" i="34"/>
  <c r="AG212" i="34"/>
  <c r="AG213" i="34"/>
  <c r="AG214" i="34"/>
  <c r="AG215" i="34"/>
  <c r="AG216" i="34"/>
  <c r="AG217" i="34"/>
  <c r="AG218" i="34"/>
  <c r="AG219" i="34"/>
  <c r="AG220" i="34"/>
  <c r="AG221" i="34"/>
  <c r="AG222" i="34"/>
  <c r="AG223" i="34"/>
  <c r="AG224" i="34"/>
  <c r="AG225" i="34"/>
  <c r="AG226" i="34"/>
  <c r="AG227" i="34"/>
  <c r="AG228" i="34"/>
  <c r="AG229" i="34"/>
  <c r="AG230" i="34"/>
  <c r="AG231" i="34"/>
  <c r="AG232" i="34"/>
  <c r="AG233" i="34"/>
  <c r="AG234" i="34"/>
  <c r="AG235" i="34"/>
  <c r="AG236" i="34"/>
  <c r="AG237" i="34"/>
  <c r="AG238" i="34"/>
  <c r="AG239" i="34"/>
  <c r="AG240" i="34"/>
  <c r="AG241" i="34"/>
  <c r="AG242" i="34"/>
  <c r="AG243" i="34"/>
  <c r="AG244" i="34"/>
  <c r="AG245" i="34"/>
  <c r="AG246" i="34"/>
  <c r="AG247" i="34"/>
  <c r="AG248" i="34"/>
  <c r="AG249" i="34"/>
  <c r="AG250" i="34"/>
  <c r="AG251" i="34"/>
  <c r="AG252" i="34"/>
  <c r="AG253" i="34"/>
  <c r="AG254" i="34"/>
  <c r="AG255" i="34"/>
  <c r="AG256" i="34"/>
  <c r="AG257" i="34"/>
  <c r="AG258" i="34"/>
  <c r="AG259" i="34"/>
  <c r="AG260" i="34"/>
  <c r="AG261" i="34"/>
  <c r="AG262" i="34"/>
  <c r="AG263" i="34"/>
  <c r="AG264" i="34"/>
  <c r="AG265" i="34"/>
  <c r="AG266" i="34"/>
  <c r="AG267" i="34"/>
  <c r="AG268" i="34"/>
  <c r="AG269" i="34"/>
  <c r="AG270" i="34"/>
  <c r="AG271" i="34"/>
  <c r="AG272" i="34"/>
  <c r="AG273" i="34"/>
  <c r="AG274" i="34"/>
  <c r="AG275" i="34"/>
  <c r="AG276" i="34"/>
  <c r="AG277" i="34"/>
  <c r="AG278" i="34"/>
  <c r="AG279" i="34"/>
  <c r="AG280" i="34"/>
  <c r="AG281" i="34"/>
  <c r="AG282" i="34"/>
  <c r="AG283" i="34"/>
  <c r="AG284" i="34"/>
  <c r="AG285" i="34"/>
  <c r="AG286" i="34"/>
  <c r="AG287" i="34"/>
  <c r="AG288" i="34"/>
  <c r="AG289" i="34"/>
  <c r="AG290" i="34"/>
  <c r="AG291" i="34"/>
  <c r="AG292" i="34"/>
  <c r="AG293" i="34"/>
  <c r="AG294" i="34"/>
  <c r="AG295" i="34"/>
  <c r="AG296" i="34"/>
  <c r="AG297" i="34"/>
  <c r="AG298" i="34"/>
  <c r="AG299" i="34"/>
  <c r="AG300" i="34"/>
  <c r="AG301" i="34"/>
  <c r="AG302" i="34"/>
  <c r="AG303" i="34"/>
  <c r="AG304" i="34"/>
  <c r="AG305" i="34"/>
  <c r="AG306" i="34"/>
  <c r="AG307" i="34"/>
  <c r="AG308" i="34"/>
  <c r="AG309" i="34"/>
  <c r="AG310" i="34"/>
  <c r="AG311" i="34"/>
  <c r="AG312" i="34"/>
  <c r="AG313" i="34"/>
  <c r="AG314" i="34"/>
  <c r="AG315" i="34"/>
  <c r="AG316" i="34"/>
  <c r="AG317" i="34"/>
  <c r="AG318" i="34"/>
  <c r="AG319" i="34"/>
  <c r="AG320" i="34"/>
  <c r="AG321" i="34"/>
  <c r="AG322" i="34"/>
  <c r="AG323" i="34"/>
  <c r="AG324" i="34"/>
  <c r="AG325" i="34"/>
  <c r="AG326" i="34"/>
  <c r="AG327" i="34"/>
  <c r="AG328" i="34"/>
  <c r="AG329" i="34"/>
  <c r="AG330" i="34"/>
  <c r="AG331" i="34"/>
  <c r="AG332" i="34"/>
  <c r="AG333" i="34"/>
  <c r="AG334" i="34"/>
  <c r="AG335" i="34"/>
  <c r="AG336" i="34"/>
  <c r="AG337" i="34"/>
  <c r="AG338" i="34"/>
  <c r="AG339" i="34"/>
  <c r="AG340" i="34"/>
  <c r="AG341" i="34"/>
  <c r="AG342" i="34"/>
  <c r="AG343" i="34"/>
  <c r="AG344" i="34"/>
  <c r="AG345" i="34"/>
  <c r="AG346" i="34"/>
  <c r="AG347" i="34"/>
  <c r="AG348" i="34"/>
  <c r="AG349" i="34"/>
  <c r="AG350" i="34"/>
  <c r="AG351" i="34"/>
  <c r="AG352" i="34"/>
  <c r="AG353" i="34"/>
  <c r="AG354" i="34"/>
  <c r="AG355" i="34"/>
  <c r="AG356" i="34"/>
  <c r="AG357" i="34"/>
  <c r="AG358" i="34"/>
  <c r="AG359" i="34"/>
  <c r="AG360" i="34"/>
  <c r="AG361" i="34"/>
  <c r="AG362" i="34"/>
  <c r="AG363" i="34"/>
  <c r="AG364" i="34"/>
  <c r="AG365" i="34"/>
  <c r="AG366" i="34"/>
  <c r="AG367" i="34"/>
  <c r="AG368" i="34"/>
  <c r="AG369" i="34"/>
  <c r="AG370" i="34"/>
  <c r="AG371" i="34"/>
  <c r="AG372" i="34"/>
  <c r="AG373" i="34"/>
  <c r="AG374" i="34"/>
  <c r="AG375" i="34"/>
  <c r="AG376" i="34"/>
  <c r="AG2" i="34"/>
  <c r="AD3" i="34"/>
  <c r="AD4" i="34"/>
  <c r="AD5" i="34"/>
  <c r="AD6" i="34"/>
  <c r="AD7" i="34"/>
  <c r="AD8" i="34"/>
  <c r="AD9" i="34"/>
  <c r="AD10" i="34"/>
  <c r="AD11" i="34"/>
  <c r="AD12" i="34"/>
  <c r="AD13" i="34"/>
  <c r="AD14" i="34"/>
  <c r="AD15" i="34"/>
  <c r="AD16" i="34"/>
  <c r="AD17" i="34"/>
  <c r="AD18" i="34"/>
  <c r="AD19" i="34"/>
  <c r="AD20" i="34"/>
  <c r="AD21" i="34"/>
  <c r="AD22" i="34"/>
  <c r="AD23" i="34"/>
  <c r="AD24" i="34"/>
  <c r="AD25" i="34"/>
  <c r="AD26" i="34"/>
  <c r="AD27" i="34"/>
  <c r="AD28" i="34"/>
  <c r="AD29" i="34"/>
  <c r="AD30" i="34"/>
  <c r="AD31" i="34"/>
  <c r="AD32" i="34"/>
  <c r="AD33" i="34"/>
  <c r="AD34" i="34"/>
  <c r="AD35" i="34"/>
  <c r="AD36" i="34"/>
  <c r="AD37" i="34"/>
  <c r="AD38" i="34"/>
  <c r="AD39" i="34"/>
  <c r="AD40" i="34"/>
  <c r="AD41" i="34"/>
  <c r="AD42" i="34"/>
  <c r="AD43" i="34"/>
  <c r="AD44" i="34"/>
  <c r="AD45" i="34"/>
  <c r="AD46" i="34"/>
  <c r="AD47" i="34"/>
  <c r="AD48" i="34"/>
  <c r="AD49" i="34"/>
  <c r="AD50" i="34"/>
  <c r="AD51" i="34"/>
  <c r="AD52" i="34"/>
  <c r="AD53" i="34"/>
  <c r="AD54" i="34"/>
  <c r="AD55" i="34"/>
  <c r="AD56" i="34"/>
  <c r="AD57" i="34"/>
  <c r="AD58" i="34"/>
  <c r="AD59" i="34"/>
  <c r="AD60" i="34"/>
  <c r="AD61" i="34"/>
  <c r="AD62" i="34"/>
  <c r="AD63" i="34"/>
  <c r="AD64" i="34"/>
  <c r="AD65" i="34"/>
  <c r="AD66" i="34"/>
  <c r="AD67" i="34"/>
  <c r="AD68" i="34"/>
  <c r="AD69" i="34"/>
  <c r="AD70" i="34"/>
  <c r="AD71" i="34"/>
  <c r="AD72" i="34"/>
  <c r="AD73" i="34"/>
  <c r="AD74" i="34"/>
  <c r="AD75" i="34"/>
  <c r="AD76" i="34"/>
  <c r="AD77" i="34"/>
  <c r="AD78" i="34"/>
  <c r="AD79" i="34"/>
  <c r="AD80" i="34"/>
  <c r="AD81" i="34"/>
  <c r="AD82" i="34"/>
  <c r="AD83" i="34"/>
  <c r="AD84" i="34"/>
  <c r="AD85" i="34"/>
  <c r="AD86" i="34"/>
  <c r="AD87" i="34"/>
  <c r="AD88" i="34"/>
  <c r="AD89" i="34"/>
  <c r="AD90" i="34"/>
  <c r="AD91" i="34"/>
  <c r="AD92" i="34"/>
  <c r="AD93" i="34"/>
  <c r="AD94" i="34"/>
  <c r="AD95" i="34"/>
  <c r="AD96" i="34"/>
  <c r="AD97" i="34"/>
  <c r="AD98" i="34"/>
  <c r="AD99" i="34"/>
  <c r="AD100" i="34"/>
  <c r="AD101" i="34"/>
  <c r="AD102" i="34"/>
  <c r="AD103" i="34"/>
  <c r="AD104" i="34"/>
  <c r="AD105" i="34"/>
  <c r="AD106" i="34"/>
  <c r="AD107" i="34"/>
  <c r="AD108" i="34"/>
  <c r="AD109" i="34"/>
  <c r="AD110" i="34"/>
  <c r="AD111" i="34"/>
  <c r="AD112" i="34"/>
  <c r="AD113" i="34"/>
  <c r="AD114" i="34"/>
  <c r="AD115" i="34"/>
  <c r="AD116" i="34"/>
  <c r="AD117" i="34"/>
  <c r="AD118" i="34"/>
  <c r="AD119" i="34"/>
  <c r="AD120" i="34"/>
  <c r="AD121" i="34"/>
  <c r="AD122" i="34"/>
  <c r="AD123" i="34"/>
  <c r="AD124" i="34"/>
  <c r="AD125" i="34"/>
  <c r="AD126" i="34"/>
  <c r="AD127" i="34"/>
  <c r="AD128" i="34"/>
  <c r="AD129" i="34"/>
  <c r="AD130" i="34"/>
  <c r="AD131" i="34"/>
  <c r="AD132" i="34"/>
  <c r="AD133" i="34"/>
  <c r="AD134" i="34"/>
  <c r="AD135" i="34"/>
  <c r="AD136" i="34"/>
  <c r="AD137" i="34"/>
  <c r="AD138" i="34"/>
  <c r="AD139" i="34"/>
  <c r="AD140" i="34"/>
  <c r="AD141" i="34"/>
  <c r="AD142" i="34"/>
  <c r="AD143" i="34"/>
  <c r="AD144" i="34"/>
  <c r="AD145" i="34"/>
  <c r="AD146" i="34"/>
  <c r="AD147" i="34"/>
  <c r="AD148" i="34"/>
  <c r="AD149" i="34"/>
  <c r="AD150" i="34"/>
  <c r="AD151" i="34"/>
  <c r="AD152" i="34"/>
  <c r="AD153" i="34"/>
  <c r="AD154" i="34"/>
  <c r="AD155" i="34"/>
  <c r="AD156" i="34"/>
  <c r="AD157" i="34"/>
  <c r="AD158" i="34"/>
  <c r="AD159" i="34"/>
  <c r="AD160" i="34"/>
  <c r="AD161" i="34"/>
  <c r="AD162" i="34"/>
  <c r="AD163" i="34"/>
  <c r="AD164" i="34"/>
  <c r="AD165" i="34"/>
  <c r="AD166" i="34"/>
  <c r="AD167" i="34"/>
  <c r="AD168" i="34"/>
  <c r="AD169" i="34"/>
  <c r="AD170" i="34"/>
  <c r="AD171" i="34"/>
  <c r="AD172" i="34"/>
  <c r="AD173" i="34"/>
  <c r="AD174" i="34"/>
  <c r="AD175" i="34"/>
  <c r="AD176" i="34"/>
  <c r="AD177" i="34"/>
  <c r="AD178" i="34"/>
  <c r="AD179" i="34"/>
  <c r="AD180" i="34"/>
  <c r="AD181" i="34"/>
  <c r="AD182" i="34"/>
  <c r="AD183" i="34"/>
  <c r="AD184" i="34"/>
  <c r="AD185" i="34"/>
  <c r="AD186" i="34"/>
  <c r="AD187" i="34"/>
  <c r="AD188" i="34"/>
  <c r="AD189" i="34"/>
  <c r="AD190" i="34"/>
  <c r="AD191" i="34"/>
  <c r="AD192" i="34"/>
  <c r="AD193" i="34"/>
  <c r="AD194" i="34"/>
  <c r="AD195" i="34"/>
  <c r="AD196" i="34"/>
  <c r="AD197" i="34"/>
  <c r="AD198" i="34"/>
  <c r="AD199" i="34"/>
  <c r="AD200" i="34"/>
  <c r="AD201" i="34"/>
  <c r="AD202" i="34"/>
  <c r="AD203" i="34"/>
  <c r="AD204" i="34"/>
  <c r="AD205" i="34"/>
  <c r="AD206" i="34"/>
  <c r="AD207" i="34"/>
  <c r="AD208" i="34"/>
  <c r="AD209" i="34"/>
  <c r="AD210" i="34"/>
  <c r="AD211" i="34"/>
  <c r="AD212" i="34"/>
  <c r="AD213" i="34"/>
  <c r="AD214" i="34"/>
  <c r="AD215" i="34"/>
  <c r="AD216" i="34"/>
  <c r="AD217" i="34"/>
  <c r="AD218" i="34"/>
  <c r="AD219" i="34"/>
  <c r="AD220" i="34"/>
  <c r="AD221" i="34"/>
  <c r="AD222" i="34"/>
  <c r="AD223" i="34"/>
  <c r="AD224" i="34"/>
  <c r="AD225" i="34"/>
  <c r="AD226" i="34"/>
  <c r="AD227" i="34"/>
  <c r="AD228" i="34"/>
  <c r="AD229" i="34"/>
  <c r="AD230" i="34"/>
  <c r="AD231" i="34"/>
  <c r="AD232" i="34"/>
  <c r="AD233" i="34"/>
  <c r="AD234" i="34"/>
  <c r="AD235" i="34"/>
  <c r="AD236" i="34"/>
  <c r="AD237" i="34"/>
  <c r="AD238" i="34"/>
  <c r="AD239" i="34"/>
  <c r="AD240" i="34"/>
  <c r="AD241" i="34"/>
  <c r="AD242" i="34"/>
  <c r="AD243" i="34"/>
  <c r="AD244" i="34"/>
  <c r="AD245" i="34"/>
  <c r="AD246" i="34"/>
  <c r="AD247" i="34"/>
  <c r="AD248" i="34"/>
  <c r="AD249" i="34"/>
  <c r="AD250" i="34"/>
  <c r="AD251" i="34"/>
  <c r="AD252" i="34"/>
  <c r="AD253" i="34"/>
  <c r="AD254" i="34"/>
  <c r="AD255" i="34"/>
  <c r="AD256" i="34"/>
  <c r="AD257" i="34"/>
  <c r="AD258" i="34"/>
  <c r="AD259" i="34"/>
  <c r="AD260" i="34"/>
  <c r="AD261" i="34"/>
  <c r="AD262" i="34"/>
  <c r="AD263" i="34"/>
  <c r="AD264" i="34"/>
  <c r="AD265" i="34"/>
  <c r="AD266" i="34"/>
  <c r="AD267" i="34"/>
  <c r="AD268" i="34"/>
  <c r="AD269" i="34"/>
  <c r="AD270" i="34"/>
  <c r="AD271" i="34"/>
  <c r="AD272" i="34"/>
  <c r="AD273" i="34"/>
  <c r="AD274" i="34"/>
  <c r="AD275" i="34"/>
  <c r="AD276" i="34"/>
  <c r="AD277" i="34"/>
  <c r="AD278" i="34"/>
  <c r="AD279" i="34"/>
  <c r="AD280" i="34"/>
  <c r="AD281" i="34"/>
  <c r="AD282" i="34"/>
  <c r="AD283" i="34"/>
  <c r="AD284" i="34"/>
  <c r="AD285" i="34"/>
  <c r="AD286" i="34"/>
  <c r="AD287" i="34"/>
  <c r="AD288" i="34"/>
  <c r="AD289" i="34"/>
  <c r="AD290" i="34"/>
  <c r="AD291" i="34"/>
  <c r="AD292" i="34"/>
  <c r="AD293" i="34"/>
  <c r="AD294" i="34"/>
  <c r="AD295" i="34"/>
  <c r="AD296" i="34"/>
  <c r="AD297" i="34"/>
  <c r="AD298" i="34"/>
  <c r="AD299" i="34"/>
  <c r="AD300" i="34"/>
  <c r="AD301" i="34"/>
  <c r="AD302" i="34"/>
  <c r="AD303" i="34"/>
  <c r="AD304" i="34"/>
  <c r="AD305" i="34"/>
  <c r="AD306" i="34"/>
  <c r="AD307" i="34"/>
  <c r="AD308" i="34"/>
  <c r="AD309" i="34"/>
  <c r="AD310" i="34"/>
  <c r="AD311" i="34"/>
  <c r="AD312" i="34"/>
  <c r="AD313" i="34"/>
  <c r="AD314" i="34"/>
  <c r="AD315" i="34"/>
  <c r="AD316" i="34"/>
  <c r="AD317" i="34"/>
  <c r="AD318" i="34"/>
  <c r="AD319" i="34"/>
  <c r="AD320" i="34"/>
  <c r="AD321" i="34"/>
  <c r="AD322" i="34"/>
  <c r="AD323" i="34"/>
  <c r="AD324" i="34"/>
  <c r="AD325" i="34"/>
  <c r="AD326" i="34"/>
  <c r="AD327" i="34"/>
  <c r="AD328" i="34"/>
  <c r="AD329" i="34"/>
  <c r="AD330" i="34"/>
  <c r="AD331" i="34"/>
  <c r="AD332" i="34"/>
  <c r="AD333" i="34"/>
  <c r="AD334" i="34"/>
  <c r="AD335" i="34"/>
  <c r="AD336" i="34"/>
  <c r="AD337" i="34"/>
  <c r="AD338" i="34"/>
  <c r="AD339" i="34"/>
  <c r="AD340" i="34"/>
  <c r="AD341" i="34"/>
  <c r="AD342" i="34"/>
  <c r="AD343" i="34"/>
  <c r="AD344" i="34"/>
  <c r="AD345" i="34"/>
  <c r="AD346" i="34"/>
  <c r="AD347" i="34"/>
  <c r="AD348" i="34"/>
  <c r="AD349" i="34"/>
  <c r="AD350" i="34"/>
  <c r="AD351" i="34"/>
  <c r="AD352" i="34"/>
  <c r="AD353" i="34"/>
  <c r="AD354" i="34"/>
  <c r="AD355" i="34"/>
  <c r="AD356" i="34"/>
  <c r="AD357" i="34"/>
  <c r="AD358" i="34"/>
  <c r="AD359" i="34"/>
  <c r="AD360" i="34"/>
  <c r="AD361" i="34"/>
  <c r="AD362" i="34"/>
  <c r="AD363" i="34"/>
  <c r="AD364" i="34"/>
  <c r="AD365" i="34"/>
  <c r="AD366" i="34"/>
  <c r="AD367" i="34"/>
  <c r="AD368" i="34"/>
  <c r="AD369" i="34"/>
  <c r="AD370" i="34"/>
  <c r="AD371" i="34"/>
  <c r="AD372" i="34"/>
  <c r="AD373" i="34"/>
  <c r="AD374" i="34"/>
  <c r="AD375" i="34"/>
  <c r="AD376" i="34"/>
  <c r="AD2" i="34"/>
  <c r="X3" i="34"/>
  <c r="X4" i="34"/>
  <c r="X5" i="34"/>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223" i="34"/>
  <c r="X224" i="34"/>
  <c r="X225" i="34"/>
  <c r="X226" i="34"/>
  <c r="X227" i="34"/>
  <c r="X228" i="34"/>
  <c r="X229" i="34"/>
  <c r="X230" i="34"/>
  <c r="X231" i="34"/>
  <c r="X232" i="34"/>
  <c r="X233" i="34"/>
  <c r="X234" i="34"/>
  <c r="X235" i="34"/>
  <c r="X236" i="34"/>
  <c r="X237" i="34"/>
  <c r="X238" i="34"/>
  <c r="X239" i="34"/>
  <c r="X240" i="34"/>
  <c r="X241" i="34"/>
  <c r="X242" i="34"/>
  <c r="X243" i="34"/>
  <c r="X244" i="34"/>
  <c r="X245" i="34"/>
  <c r="X246" i="34"/>
  <c r="X247" i="34"/>
  <c r="X248" i="34"/>
  <c r="X249" i="34"/>
  <c r="X250" i="34"/>
  <c r="X251" i="34"/>
  <c r="X252" i="34"/>
  <c r="X253" i="34"/>
  <c r="X254" i="34"/>
  <c r="X255" i="34"/>
  <c r="X256" i="34"/>
  <c r="X257" i="34"/>
  <c r="X258" i="34"/>
  <c r="X259" i="34"/>
  <c r="X260" i="34"/>
  <c r="X261" i="34"/>
  <c r="X262" i="34"/>
  <c r="X263" i="34"/>
  <c r="X264" i="34"/>
  <c r="X265" i="34"/>
  <c r="X266" i="34"/>
  <c r="X267" i="34"/>
  <c r="X268" i="34"/>
  <c r="X269" i="34"/>
  <c r="X270" i="34"/>
  <c r="X271" i="34"/>
  <c r="X272" i="34"/>
  <c r="X273" i="34"/>
  <c r="X274" i="34"/>
  <c r="X275" i="34"/>
  <c r="X276" i="34"/>
  <c r="X277" i="34"/>
  <c r="X278" i="34"/>
  <c r="X279" i="34"/>
  <c r="X280" i="34"/>
  <c r="X281" i="34"/>
  <c r="X282" i="34"/>
  <c r="X283" i="34"/>
  <c r="X284" i="34"/>
  <c r="X285" i="34"/>
  <c r="X286" i="34"/>
  <c r="X287" i="34"/>
  <c r="X288" i="34"/>
  <c r="X289" i="34"/>
  <c r="X290" i="34"/>
  <c r="X291" i="34"/>
  <c r="X292" i="34"/>
  <c r="X293" i="34"/>
  <c r="X294" i="34"/>
  <c r="X295" i="34"/>
  <c r="X296" i="34"/>
  <c r="X297" i="34"/>
  <c r="X298" i="34"/>
  <c r="X299" i="34"/>
  <c r="X300" i="34"/>
  <c r="X301" i="34"/>
  <c r="X302" i="34"/>
  <c r="X303" i="34"/>
  <c r="X304" i="34"/>
  <c r="X305" i="34"/>
  <c r="X306" i="34"/>
  <c r="X307" i="34"/>
  <c r="X308" i="34"/>
  <c r="X309" i="34"/>
  <c r="X310" i="34"/>
  <c r="X311" i="34"/>
  <c r="X312" i="34"/>
  <c r="X313" i="34"/>
  <c r="X314" i="34"/>
  <c r="X315" i="34"/>
  <c r="X316" i="34"/>
  <c r="X317" i="34"/>
  <c r="X318" i="34"/>
  <c r="X319" i="34"/>
  <c r="X320" i="34"/>
  <c r="X321" i="34"/>
  <c r="X322" i="34"/>
  <c r="X323" i="34"/>
  <c r="X324" i="34"/>
  <c r="X325" i="34"/>
  <c r="X326" i="34"/>
  <c r="X327" i="34"/>
  <c r="X328" i="34"/>
  <c r="X329" i="34"/>
  <c r="X330" i="34"/>
  <c r="X331" i="34"/>
  <c r="X332" i="34"/>
  <c r="X333" i="34"/>
  <c r="X334" i="34"/>
  <c r="X335" i="34"/>
  <c r="X336" i="34"/>
  <c r="X337" i="34"/>
  <c r="X338" i="34"/>
  <c r="X339" i="34"/>
  <c r="X340" i="34"/>
  <c r="X341" i="34"/>
  <c r="X342" i="34"/>
  <c r="X343" i="34"/>
  <c r="X344" i="34"/>
  <c r="X345" i="34"/>
  <c r="X346" i="34"/>
  <c r="X347" i="34"/>
  <c r="X348" i="34"/>
  <c r="X349" i="34"/>
  <c r="X350" i="34"/>
  <c r="X351" i="34"/>
  <c r="X352" i="34"/>
  <c r="X353" i="34"/>
  <c r="X354" i="34"/>
  <c r="X355" i="34"/>
  <c r="X356" i="34"/>
  <c r="X357" i="34"/>
  <c r="X358" i="34"/>
  <c r="X359" i="34"/>
  <c r="X360" i="34"/>
  <c r="X361" i="34"/>
  <c r="X362" i="34"/>
  <c r="X363" i="34"/>
  <c r="X364" i="34"/>
  <c r="X365" i="34"/>
  <c r="X366" i="34"/>
  <c r="X367" i="34"/>
  <c r="X368" i="34"/>
  <c r="X369" i="34"/>
  <c r="X370" i="34"/>
  <c r="X371" i="34"/>
  <c r="X372" i="34"/>
  <c r="X373" i="34"/>
  <c r="X374" i="34"/>
  <c r="X375" i="34"/>
  <c r="X376" i="34"/>
  <c r="X2" i="34"/>
  <c r="R3" i="34"/>
  <c r="R4" i="34"/>
  <c r="R5" i="34"/>
  <c r="R6" i="34"/>
  <c r="R7" i="34"/>
  <c r="R8" i="34"/>
  <c r="R9" i="34"/>
  <c r="R10" i="34"/>
  <c r="R11" i="34"/>
  <c r="R12" i="34"/>
  <c r="R13" i="34"/>
  <c r="R14" i="34"/>
  <c r="R15" i="34"/>
  <c r="R16" i="34"/>
  <c r="R17" i="34"/>
  <c r="R18" i="34"/>
  <c r="R19" i="34"/>
  <c r="R20" i="34"/>
  <c r="R21" i="34"/>
  <c r="R22" i="34"/>
  <c r="R23" i="34"/>
  <c r="R24" i="34"/>
  <c r="R25" i="34"/>
  <c r="R26" i="34"/>
  <c r="R27" i="34"/>
  <c r="R28" i="34"/>
  <c r="R29" i="34"/>
  <c r="R30" i="34"/>
  <c r="R31" i="34"/>
  <c r="R32" i="34"/>
  <c r="R33" i="34"/>
  <c r="R34" i="34"/>
  <c r="R35" i="34"/>
  <c r="R36" i="34"/>
  <c r="R37" i="34"/>
  <c r="R38" i="34"/>
  <c r="R39" i="34"/>
  <c r="R40" i="34"/>
  <c r="R41" i="34"/>
  <c r="R42" i="34"/>
  <c r="R43" i="34"/>
  <c r="R44" i="34"/>
  <c r="R45" i="34"/>
  <c r="R46" i="34"/>
  <c r="R47" i="34"/>
  <c r="R48" i="34"/>
  <c r="R49" i="34"/>
  <c r="R50" i="34"/>
  <c r="R51" i="34"/>
  <c r="R52" i="34"/>
  <c r="R53" i="34"/>
  <c r="R54" i="34"/>
  <c r="R55" i="34"/>
  <c r="R56" i="34"/>
  <c r="R57" i="34"/>
  <c r="R58" i="34"/>
  <c r="R59" i="34"/>
  <c r="R60" i="34"/>
  <c r="R61" i="34"/>
  <c r="R62" i="34"/>
  <c r="R63" i="34"/>
  <c r="R64" i="34"/>
  <c r="R65" i="34"/>
  <c r="R66" i="34"/>
  <c r="R67" i="34"/>
  <c r="R68" i="34"/>
  <c r="R69" i="34"/>
  <c r="R70" i="34"/>
  <c r="R71" i="34"/>
  <c r="R72" i="34"/>
  <c r="R73" i="34"/>
  <c r="R74" i="34"/>
  <c r="R75" i="34"/>
  <c r="R76" i="34"/>
  <c r="R77" i="34"/>
  <c r="R78" i="34"/>
  <c r="R79" i="34"/>
  <c r="R80" i="34"/>
  <c r="R81" i="34"/>
  <c r="R82" i="34"/>
  <c r="R83" i="34"/>
  <c r="R84" i="34"/>
  <c r="R85" i="34"/>
  <c r="R86" i="34"/>
  <c r="R87" i="34"/>
  <c r="R88" i="34"/>
  <c r="R89" i="34"/>
  <c r="R90" i="34"/>
  <c r="R91" i="34"/>
  <c r="R92" i="34"/>
  <c r="R93" i="34"/>
  <c r="R94" i="34"/>
  <c r="R95" i="34"/>
  <c r="R96" i="34"/>
  <c r="R97" i="34"/>
  <c r="R98" i="34"/>
  <c r="R99" i="34"/>
  <c r="R100" i="34"/>
  <c r="R101" i="34"/>
  <c r="R102" i="34"/>
  <c r="R103" i="34"/>
  <c r="R104" i="34"/>
  <c r="R105" i="34"/>
  <c r="R106" i="34"/>
  <c r="R107" i="34"/>
  <c r="R108" i="34"/>
  <c r="R109" i="34"/>
  <c r="R110" i="34"/>
  <c r="R111" i="34"/>
  <c r="R112" i="34"/>
  <c r="R113" i="34"/>
  <c r="R114" i="34"/>
  <c r="R115" i="34"/>
  <c r="R116" i="34"/>
  <c r="R117" i="34"/>
  <c r="R118" i="34"/>
  <c r="R119" i="34"/>
  <c r="R120" i="34"/>
  <c r="R121" i="34"/>
  <c r="R122" i="34"/>
  <c r="R123" i="34"/>
  <c r="R124" i="34"/>
  <c r="R125" i="34"/>
  <c r="R126" i="34"/>
  <c r="R127" i="34"/>
  <c r="R128" i="34"/>
  <c r="R129" i="34"/>
  <c r="R130" i="34"/>
  <c r="R131" i="34"/>
  <c r="R132" i="34"/>
  <c r="R133" i="34"/>
  <c r="R134" i="34"/>
  <c r="R135" i="34"/>
  <c r="R136" i="34"/>
  <c r="R137" i="34"/>
  <c r="R138" i="34"/>
  <c r="R139" i="34"/>
  <c r="R140" i="34"/>
  <c r="R141" i="34"/>
  <c r="R142" i="34"/>
  <c r="R143" i="34"/>
  <c r="R144" i="34"/>
  <c r="R145" i="34"/>
  <c r="R146" i="34"/>
  <c r="R147" i="34"/>
  <c r="R148" i="34"/>
  <c r="R149" i="34"/>
  <c r="R150" i="34"/>
  <c r="R151" i="34"/>
  <c r="R152" i="34"/>
  <c r="R153" i="34"/>
  <c r="R154" i="34"/>
  <c r="R155" i="34"/>
  <c r="R156" i="34"/>
  <c r="R157" i="34"/>
  <c r="R158" i="34"/>
  <c r="R159" i="34"/>
  <c r="R160" i="34"/>
  <c r="R161" i="34"/>
  <c r="R162" i="34"/>
  <c r="R163" i="34"/>
  <c r="R164" i="34"/>
  <c r="R165" i="34"/>
  <c r="R166" i="34"/>
  <c r="R167" i="34"/>
  <c r="R168" i="34"/>
  <c r="R169" i="34"/>
  <c r="R170" i="34"/>
  <c r="R171" i="34"/>
  <c r="R172" i="34"/>
  <c r="R173" i="34"/>
  <c r="R174" i="34"/>
  <c r="R175" i="34"/>
  <c r="R176" i="34"/>
  <c r="R177" i="34"/>
  <c r="R178" i="34"/>
  <c r="R179" i="34"/>
  <c r="R180" i="34"/>
  <c r="R181" i="34"/>
  <c r="R182" i="34"/>
  <c r="R183" i="34"/>
  <c r="R184" i="34"/>
  <c r="R185" i="34"/>
  <c r="R186" i="34"/>
  <c r="R187" i="34"/>
  <c r="R188" i="34"/>
  <c r="R189" i="34"/>
  <c r="R190" i="34"/>
  <c r="R191" i="34"/>
  <c r="R192" i="34"/>
  <c r="R193" i="34"/>
  <c r="R194" i="34"/>
  <c r="R195" i="34"/>
  <c r="R196" i="34"/>
  <c r="R197" i="34"/>
  <c r="R198" i="34"/>
  <c r="R199" i="34"/>
  <c r="R200" i="34"/>
  <c r="R201" i="34"/>
  <c r="R202" i="34"/>
  <c r="R203" i="34"/>
  <c r="R204" i="34"/>
  <c r="R205" i="34"/>
  <c r="R206" i="34"/>
  <c r="R207" i="34"/>
  <c r="R208" i="34"/>
  <c r="R209" i="34"/>
  <c r="R210" i="34"/>
  <c r="R211" i="34"/>
  <c r="R212" i="34"/>
  <c r="R213" i="34"/>
  <c r="R214" i="34"/>
  <c r="R215" i="34"/>
  <c r="R216" i="34"/>
  <c r="R217" i="34"/>
  <c r="R218" i="34"/>
  <c r="R219" i="34"/>
  <c r="R220" i="34"/>
  <c r="R221" i="34"/>
  <c r="R222" i="34"/>
  <c r="R223" i="34"/>
  <c r="R224" i="34"/>
  <c r="R225" i="34"/>
  <c r="R226" i="34"/>
  <c r="R227" i="34"/>
  <c r="R228" i="34"/>
  <c r="R229" i="34"/>
  <c r="R230" i="34"/>
  <c r="R231" i="34"/>
  <c r="R232" i="34"/>
  <c r="R233" i="34"/>
  <c r="R234" i="34"/>
  <c r="R235" i="34"/>
  <c r="R236" i="34"/>
  <c r="R237" i="34"/>
  <c r="R238" i="34"/>
  <c r="R239" i="34"/>
  <c r="R240" i="34"/>
  <c r="R241" i="34"/>
  <c r="R242" i="34"/>
  <c r="R243" i="34"/>
  <c r="R244" i="34"/>
  <c r="R245" i="34"/>
  <c r="R246" i="34"/>
  <c r="R247" i="34"/>
  <c r="R248" i="34"/>
  <c r="R249" i="34"/>
  <c r="R250" i="34"/>
  <c r="R251" i="34"/>
  <c r="R252" i="34"/>
  <c r="R253" i="34"/>
  <c r="R254" i="34"/>
  <c r="R255" i="34"/>
  <c r="R256" i="34"/>
  <c r="R257" i="34"/>
  <c r="R258" i="34"/>
  <c r="R259" i="34"/>
  <c r="R260" i="34"/>
  <c r="R261" i="34"/>
  <c r="R262" i="34"/>
  <c r="R263" i="34"/>
  <c r="R264" i="34"/>
  <c r="R265" i="34"/>
  <c r="R266" i="34"/>
  <c r="R267" i="34"/>
  <c r="R268" i="34"/>
  <c r="R269" i="34"/>
  <c r="R270" i="34"/>
  <c r="R271" i="34"/>
  <c r="R272" i="34"/>
  <c r="R273" i="34"/>
  <c r="R274" i="34"/>
  <c r="R275" i="34"/>
  <c r="R276" i="34"/>
  <c r="R277" i="34"/>
  <c r="R278" i="34"/>
  <c r="R279" i="34"/>
  <c r="R280" i="34"/>
  <c r="R281" i="34"/>
  <c r="R282" i="34"/>
  <c r="R283" i="34"/>
  <c r="R284" i="34"/>
  <c r="R285" i="34"/>
  <c r="R286" i="34"/>
  <c r="R287" i="34"/>
  <c r="R288" i="34"/>
  <c r="R289" i="34"/>
  <c r="R290" i="34"/>
  <c r="R291" i="34"/>
  <c r="R292" i="34"/>
  <c r="R293" i="34"/>
  <c r="R294" i="34"/>
  <c r="R295" i="34"/>
  <c r="R296" i="34"/>
  <c r="R297" i="34"/>
  <c r="R298" i="34"/>
  <c r="R299" i="34"/>
  <c r="R300" i="34"/>
  <c r="R301" i="34"/>
  <c r="R302" i="34"/>
  <c r="R303" i="34"/>
  <c r="R304" i="34"/>
  <c r="R305" i="34"/>
  <c r="R306" i="34"/>
  <c r="R307" i="34"/>
  <c r="R308" i="34"/>
  <c r="R309" i="34"/>
  <c r="R310" i="34"/>
  <c r="R311" i="34"/>
  <c r="R312" i="34"/>
  <c r="R313" i="34"/>
  <c r="R314" i="34"/>
  <c r="R315" i="34"/>
  <c r="R316" i="34"/>
  <c r="R317" i="34"/>
  <c r="R318" i="34"/>
  <c r="R319" i="34"/>
  <c r="R320" i="34"/>
  <c r="R321" i="34"/>
  <c r="R322" i="34"/>
  <c r="R323" i="34"/>
  <c r="R324" i="34"/>
  <c r="R325" i="34"/>
  <c r="R326" i="34"/>
  <c r="R327" i="34"/>
  <c r="R328" i="34"/>
  <c r="R329" i="34"/>
  <c r="R330" i="34"/>
  <c r="R331" i="34"/>
  <c r="R332" i="34"/>
  <c r="R333" i="34"/>
  <c r="R334" i="34"/>
  <c r="R335" i="34"/>
  <c r="R336" i="34"/>
  <c r="R337" i="34"/>
  <c r="R338" i="34"/>
  <c r="R339" i="34"/>
  <c r="R340" i="34"/>
  <c r="R341" i="34"/>
  <c r="R342" i="34"/>
  <c r="R343" i="34"/>
  <c r="R344" i="34"/>
  <c r="R345" i="34"/>
  <c r="R346" i="34"/>
  <c r="R347" i="34"/>
  <c r="R348" i="34"/>
  <c r="R349" i="34"/>
  <c r="R350" i="34"/>
  <c r="R351" i="34"/>
  <c r="R352" i="34"/>
  <c r="R353" i="34"/>
  <c r="R354" i="34"/>
  <c r="R355" i="34"/>
  <c r="R356" i="34"/>
  <c r="R357" i="34"/>
  <c r="R358" i="34"/>
  <c r="R359" i="34"/>
  <c r="R360" i="34"/>
  <c r="R361" i="34"/>
  <c r="R362" i="34"/>
  <c r="R363" i="34"/>
  <c r="R364" i="34"/>
  <c r="R365" i="34"/>
  <c r="R366" i="34"/>
  <c r="R367" i="34"/>
  <c r="R368" i="34"/>
  <c r="R369" i="34"/>
  <c r="R370" i="34"/>
  <c r="R371" i="34"/>
  <c r="R372" i="34"/>
  <c r="R373" i="34"/>
  <c r="R374" i="34"/>
  <c r="R375" i="34"/>
  <c r="R376"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E2" i="38" s="1"/>
  <c r="D375" i="34"/>
  <c r="D376" i="34"/>
  <c r="D2" i="34"/>
  <c r="I15" i="35" s="1"/>
  <c r="J16" i="35" s="1"/>
  <c r="T376" i="34"/>
  <c r="T375" i="34"/>
  <c r="T374" i="34"/>
  <c r="T373" i="34"/>
  <c r="T372" i="34"/>
  <c r="T371" i="34"/>
  <c r="T370" i="34"/>
  <c r="T369" i="34"/>
  <c r="T368" i="34"/>
  <c r="T367" i="34"/>
  <c r="T366" i="34"/>
  <c r="T365" i="34"/>
  <c r="T364" i="34"/>
  <c r="T363" i="34"/>
  <c r="T362" i="34"/>
  <c r="T361" i="34"/>
  <c r="T360" i="34"/>
  <c r="T359" i="34"/>
  <c r="T358" i="34"/>
  <c r="T357" i="34"/>
  <c r="T356" i="34"/>
  <c r="T355" i="34"/>
  <c r="T354" i="34"/>
  <c r="T353" i="34"/>
  <c r="T352" i="34"/>
  <c r="T351" i="34"/>
  <c r="T350" i="34"/>
  <c r="T349" i="34"/>
  <c r="T348" i="34"/>
  <c r="T347" i="34"/>
  <c r="T346" i="34"/>
  <c r="T345" i="34"/>
  <c r="T344" i="34"/>
  <c r="T343" i="34"/>
  <c r="T342" i="34"/>
  <c r="T341" i="34"/>
  <c r="T340" i="34"/>
  <c r="T339" i="34"/>
  <c r="T338" i="34"/>
  <c r="T337" i="34"/>
  <c r="T336" i="34"/>
  <c r="T335" i="34"/>
  <c r="T334" i="34"/>
  <c r="T333" i="34"/>
  <c r="T332" i="34"/>
  <c r="T331" i="34"/>
  <c r="T330" i="34"/>
  <c r="T329" i="34"/>
  <c r="T328" i="34"/>
  <c r="T327" i="34"/>
  <c r="T326" i="34"/>
  <c r="T325" i="34"/>
  <c r="T324" i="34"/>
  <c r="T323" i="34"/>
  <c r="T322" i="34"/>
  <c r="T321" i="34"/>
  <c r="T320" i="34"/>
  <c r="T319" i="34"/>
  <c r="T318" i="34"/>
  <c r="T317" i="34"/>
  <c r="T316" i="34"/>
  <c r="T315" i="34"/>
  <c r="T314" i="34"/>
  <c r="T313" i="34"/>
  <c r="T312" i="34"/>
  <c r="T311" i="34"/>
  <c r="T310" i="34"/>
  <c r="T309" i="34"/>
  <c r="T308" i="34"/>
  <c r="T307" i="34"/>
  <c r="T306" i="34"/>
  <c r="T305" i="34"/>
  <c r="T304" i="34"/>
  <c r="T303" i="34"/>
  <c r="T302" i="34"/>
  <c r="T301" i="34"/>
  <c r="T300" i="34"/>
  <c r="T299" i="34"/>
  <c r="T298" i="34"/>
  <c r="T297" i="34"/>
  <c r="T296" i="34"/>
  <c r="T295" i="34"/>
  <c r="T294" i="34"/>
  <c r="T293" i="34"/>
  <c r="T292" i="34"/>
  <c r="T291" i="34"/>
  <c r="T290" i="34"/>
  <c r="T289" i="34"/>
  <c r="T288" i="34"/>
  <c r="T287" i="34"/>
  <c r="T286" i="34"/>
  <c r="T285" i="34"/>
  <c r="T284" i="34"/>
  <c r="T283" i="34"/>
  <c r="T282" i="34"/>
  <c r="T281" i="34"/>
  <c r="T280" i="34"/>
  <c r="T279" i="34"/>
  <c r="T278" i="34"/>
  <c r="T277" i="34"/>
  <c r="T276" i="34"/>
  <c r="T275" i="34"/>
  <c r="T274" i="34"/>
  <c r="T273" i="34"/>
  <c r="T272" i="34"/>
  <c r="T271" i="34"/>
  <c r="T270" i="34"/>
  <c r="T269" i="34"/>
  <c r="T268" i="34"/>
  <c r="T267" i="34"/>
  <c r="T266" i="34"/>
  <c r="T265" i="34"/>
  <c r="T264" i="34"/>
  <c r="T263" i="34"/>
  <c r="T262" i="34"/>
  <c r="T261" i="34"/>
  <c r="T260" i="34"/>
  <c r="T259" i="34"/>
  <c r="T258" i="34"/>
  <c r="T257" i="34"/>
  <c r="T256" i="34"/>
  <c r="T255" i="34"/>
  <c r="T254" i="34"/>
  <c r="T253" i="34"/>
  <c r="T252" i="34"/>
  <c r="T251" i="34"/>
  <c r="T250" i="34"/>
  <c r="T249" i="34"/>
  <c r="T248" i="34"/>
  <c r="T247" i="34"/>
  <c r="T246" i="34"/>
  <c r="T245" i="34"/>
  <c r="T244" i="34"/>
  <c r="T243" i="34"/>
  <c r="T242" i="34"/>
  <c r="T241" i="34"/>
  <c r="T240" i="34"/>
  <c r="T239" i="34"/>
  <c r="T238" i="34"/>
  <c r="T237" i="34"/>
  <c r="T236" i="34"/>
  <c r="T235" i="34"/>
  <c r="T234" i="34"/>
  <c r="T233" i="34"/>
  <c r="T232" i="34"/>
  <c r="T231" i="34"/>
  <c r="T230" i="34"/>
  <c r="T229" i="34"/>
  <c r="T228" i="34"/>
  <c r="T227" i="34"/>
  <c r="T226" i="34"/>
  <c r="T225" i="34"/>
  <c r="T224" i="34"/>
  <c r="T223" i="34"/>
  <c r="T222" i="34"/>
  <c r="T221" i="34"/>
  <c r="T220" i="34"/>
  <c r="T219" i="34"/>
  <c r="T218" i="34"/>
  <c r="T217" i="34"/>
  <c r="T216" i="34"/>
  <c r="T215" i="34"/>
  <c r="T214" i="34"/>
  <c r="T213" i="34"/>
  <c r="T212" i="34"/>
  <c r="T211" i="34"/>
  <c r="T210" i="34"/>
  <c r="T209" i="34"/>
  <c r="T208" i="34"/>
  <c r="T207" i="34"/>
  <c r="T206" i="34"/>
  <c r="T205" i="34"/>
  <c r="T204" i="34"/>
  <c r="T203" i="34"/>
  <c r="T202" i="34"/>
  <c r="T201" i="34"/>
  <c r="T200" i="34"/>
  <c r="T199" i="34"/>
  <c r="T198" i="34"/>
  <c r="T197" i="34"/>
  <c r="T196" i="34"/>
  <c r="T195" i="34"/>
  <c r="T194" i="34"/>
  <c r="T193" i="34"/>
  <c r="T192" i="34"/>
  <c r="T191" i="34"/>
  <c r="T190" i="34"/>
  <c r="T189" i="34"/>
  <c r="T188" i="34"/>
  <c r="T187" i="34"/>
  <c r="T186" i="34"/>
  <c r="T185" i="34"/>
  <c r="T184" i="34"/>
  <c r="T183" i="34"/>
  <c r="T182" i="34"/>
  <c r="T181" i="34"/>
  <c r="T180" i="34"/>
  <c r="T179" i="34"/>
  <c r="T178" i="34"/>
  <c r="T177" i="34"/>
  <c r="T176" i="34"/>
  <c r="T175" i="34"/>
  <c r="T174" i="34"/>
  <c r="T173" i="34"/>
  <c r="T172" i="34"/>
  <c r="T171" i="34"/>
  <c r="T170" i="34"/>
  <c r="T169" i="34"/>
  <c r="T168" i="34"/>
  <c r="T167" i="34"/>
  <c r="T166" i="34"/>
  <c r="T165" i="34"/>
  <c r="T164" i="34"/>
  <c r="T163" i="34"/>
  <c r="T162" i="34"/>
  <c r="T161" i="34"/>
  <c r="T160" i="34"/>
  <c r="T159" i="34"/>
  <c r="T158" i="34"/>
  <c r="T157" i="34"/>
  <c r="T156" i="34"/>
  <c r="T155" i="34"/>
  <c r="T154" i="34"/>
  <c r="T153" i="34"/>
  <c r="T152" i="34"/>
  <c r="T151" i="34"/>
  <c r="T150" i="34"/>
  <c r="T149" i="34"/>
  <c r="T148" i="34"/>
  <c r="T147" i="34"/>
  <c r="T146" i="34"/>
  <c r="T145" i="34"/>
  <c r="T144" i="34"/>
  <c r="T143" i="34"/>
  <c r="T142" i="34"/>
  <c r="T141" i="34"/>
  <c r="T140" i="34"/>
  <c r="T139" i="34"/>
  <c r="T138" i="34"/>
  <c r="T137" i="34"/>
  <c r="T136" i="34"/>
  <c r="T135" i="34"/>
  <c r="T134" i="34"/>
  <c r="T133" i="34"/>
  <c r="T132" i="34"/>
  <c r="T131" i="34"/>
  <c r="T130" i="34"/>
  <c r="T129" i="34"/>
  <c r="T128" i="34"/>
  <c r="T127" i="34"/>
  <c r="T126" i="34"/>
  <c r="T125" i="34"/>
  <c r="T124" i="34"/>
  <c r="T123" i="34"/>
  <c r="T122" i="34"/>
  <c r="T121" i="34"/>
  <c r="T120" i="34"/>
  <c r="T119" i="34"/>
  <c r="T118" i="34"/>
  <c r="T117" i="34"/>
  <c r="T116" i="34"/>
  <c r="T115" i="34"/>
  <c r="T114" i="34"/>
  <c r="T113" i="34"/>
  <c r="T112" i="34"/>
  <c r="T111" i="34"/>
  <c r="T110" i="34"/>
  <c r="T109" i="34"/>
  <c r="T108" i="34"/>
  <c r="T107" i="34"/>
  <c r="T106" i="34"/>
  <c r="T105" i="34"/>
  <c r="T104" i="34"/>
  <c r="T103" i="34"/>
  <c r="T102" i="34"/>
  <c r="T101" i="34"/>
  <c r="T100" i="34"/>
  <c r="T99" i="34"/>
  <c r="T98" i="34"/>
  <c r="T97" i="34"/>
  <c r="T96" i="34"/>
  <c r="T95" i="34"/>
  <c r="T94" i="34"/>
  <c r="T93" i="34"/>
  <c r="T92" i="34"/>
  <c r="T91" i="34"/>
  <c r="T90" i="34"/>
  <c r="T89" i="34"/>
  <c r="T88" i="34"/>
  <c r="T87" i="34"/>
  <c r="T86" i="34"/>
  <c r="T85" i="34"/>
  <c r="T84" i="34"/>
  <c r="T83" i="34"/>
  <c r="T82" i="34"/>
  <c r="T81" i="34"/>
  <c r="T80" i="34"/>
  <c r="T79" i="34"/>
  <c r="T78" i="34"/>
  <c r="T77" i="34"/>
  <c r="T76" i="34"/>
  <c r="T75" i="34"/>
  <c r="T74" i="34"/>
  <c r="T73" i="34"/>
  <c r="T72" i="34"/>
  <c r="T71" i="34"/>
  <c r="T70" i="34"/>
  <c r="T69" i="34"/>
  <c r="T68" i="34"/>
  <c r="T67" i="34"/>
  <c r="T66" i="34"/>
  <c r="T65" i="34"/>
  <c r="T64" i="34"/>
  <c r="T63" i="34"/>
  <c r="T62" i="34"/>
  <c r="T61" i="34"/>
  <c r="T60" i="34"/>
  <c r="T59" i="34"/>
  <c r="T58" i="34"/>
  <c r="T57" i="34"/>
  <c r="T56" i="34"/>
  <c r="T55" i="34"/>
  <c r="T54" i="34"/>
  <c r="T53" i="34"/>
  <c r="T52" i="34"/>
  <c r="T51" i="34"/>
  <c r="T50" i="34"/>
  <c r="T49" i="34"/>
  <c r="T48" i="34"/>
  <c r="T47" i="34"/>
  <c r="T46" i="34"/>
  <c r="T45" i="34"/>
  <c r="T44" i="34"/>
  <c r="T43" i="34"/>
  <c r="T42" i="34"/>
  <c r="T41" i="34"/>
  <c r="T40" i="34"/>
  <c r="T39" i="34"/>
  <c r="T38" i="34"/>
  <c r="T37" i="34"/>
  <c r="T36" i="34"/>
  <c r="T35" i="34"/>
  <c r="T34" i="34"/>
  <c r="T33" i="34"/>
  <c r="T32" i="34"/>
  <c r="T31" i="34"/>
  <c r="T30" i="34"/>
  <c r="T29" i="34"/>
  <c r="T28" i="34"/>
  <c r="T27" i="34"/>
  <c r="T26" i="34"/>
  <c r="T25" i="34"/>
  <c r="T24" i="34"/>
  <c r="T23" i="34"/>
  <c r="T22" i="34"/>
  <c r="T21" i="34"/>
  <c r="T20" i="34"/>
  <c r="T19" i="34"/>
  <c r="T18" i="34"/>
  <c r="T17" i="34"/>
  <c r="T16" i="34"/>
  <c r="T15" i="34"/>
  <c r="T14" i="34"/>
  <c r="T13" i="34"/>
  <c r="T12" i="34"/>
  <c r="T11" i="34"/>
  <c r="T10" i="34"/>
  <c r="T9" i="34"/>
  <c r="T8" i="34"/>
  <c r="T7" i="34"/>
  <c r="T6" i="34"/>
  <c r="T5" i="34"/>
  <c r="T4" i="34"/>
  <c r="T3" i="34"/>
  <c r="T2" i="34"/>
  <c r="AG6" i="20"/>
  <c r="AG5" i="20"/>
  <c r="E2" i="35" l="1"/>
  <c r="F3" i="35" s="1"/>
  <c r="G15" i="35"/>
  <c r="H16" i="35" s="1"/>
  <c r="E27" i="35"/>
  <c r="F28" i="35" s="1"/>
  <c r="I2" i="35"/>
  <c r="J3" i="35" s="1"/>
  <c r="G27" i="35"/>
  <c r="H28" i="35" s="1"/>
  <c r="E4" i="39"/>
  <c r="H5" i="39" s="1"/>
  <c r="I27" i="35"/>
  <c r="J28" i="35" s="1"/>
  <c r="F4" i="39"/>
  <c r="I5" i="39" s="1"/>
  <c r="G4" i="39"/>
  <c r="J5" i="39" s="1"/>
  <c r="G2" i="35"/>
  <c r="H3" i="35" s="1"/>
  <c r="E15" i="35"/>
  <c r="F16" i="35" s="1"/>
  <c r="W30" i="49"/>
  <c r="S26" i="49"/>
  <c r="AD29" i="49"/>
  <c r="AE35" i="24"/>
  <c r="F22" i="54" s="1"/>
  <c r="C25" i="49"/>
  <c r="K25" i="49"/>
  <c r="S25" i="49"/>
  <c r="AA25" i="49"/>
  <c r="F26" i="49"/>
  <c r="N26" i="49"/>
  <c r="V26" i="49"/>
  <c r="AD26" i="49"/>
  <c r="I27" i="49"/>
  <c r="Q27" i="49"/>
  <c r="Y27" i="49"/>
  <c r="D28" i="49"/>
  <c r="L28" i="49"/>
  <c r="T28" i="49"/>
  <c r="AB28" i="49"/>
  <c r="G29" i="49"/>
  <c r="O29" i="49"/>
  <c r="W29" i="49"/>
  <c r="B30" i="49"/>
  <c r="J30" i="49"/>
  <c r="R30" i="49"/>
  <c r="Z30" i="49"/>
  <c r="D25" i="49"/>
  <c r="L25" i="49"/>
  <c r="T25" i="49"/>
  <c r="AB25" i="49"/>
  <c r="G26" i="49"/>
  <c r="O26" i="49"/>
  <c r="W26" i="49"/>
  <c r="B27" i="49"/>
  <c r="J27" i="49"/>
  <c r="R27" i="49"/>
  <c r="Z27" i="49"/>
  <c r="E28" i="49"/>
  <c r="M28" i="49"/>
  <c r="U28" i="49"/>
  <c r="AC28" i="49"/>
  <c r="H29" i="49"/>
  <c r="P29" i="49"/>
  <c r="X29" i="49"/>
  <c r="C30" i="49"/>
  <c r="K30" i="49"/>
  <c r="S30" i="49"/>
  <c r="AA30" i="49"/>
  <c r="M25" i="49"/>
  <c r="AC25" i="49"/>
  <c r="P26" i="49"/>
  <c r="X26" i="49"/>
  <c r="K27" i="49"/>
  <c r="AA27" i="49"/>
  <c r="V28" i="49"/>
  <c r="T30" i="49"/>
  <c r="F25" i="49"/>
  <c r="N25" i="49"/>
  <c r="V25" i="49"/>
  <c r="AD25" i="49"/>
  <c r="I26" i="49"/>
  <c r="Q26" i="49"/>
  <c r="Y26" i="49"/>
  <c r="D27" i="49"/>
  <c r="L27" i="49"/>
  <c r="T27" i="49"/>
  <c r="AB27" i="49"/>
  <c r="G28" i="49"/>
  <c r="O28" i="49"/>
  <c r="W28" i="49"/>
  <c r="B29" i="49"/>
  <c r="J29" i="49"/>
  <c r="R29" i="49"/>
  <c r="Z29" i="49"/>
  <c r="E30" i="49"/>
  <c r="M30" i="49"/>
  <c r="U30" i="49"/>
  <c r="AC30" i="49"/>
  <c r="E25" i="49"/>
  <c r="U25" i="49"/>
  <c r="H26" i="49"/>
  <c r="C27" i="49"/>
  <c r="S27" i="49"/>
  <c r="F28" i="49"/>
  <c r="N28" i="49"/>
  <c r="AD28" i="49"/>
  <c r="I29" i="49"/>
  <c r="Q29" i="49"/>
  <c r="Y29" i="49"/>
  <c r="D30" i="49"/>
  <c r="L30" i="49"/>
  <c r="G25" i="49"/>
  <c r="O25" i="49"/>
  <c r="W25" i="49"/>
  <c r="B26" i="49"/>
  <c r="J26" i="49"/>
  <c r="R26" i="49"/>
  <c r="Z26" i="49"/>
  <c r="E27" i="49"/>
  <c r="M27" i="49"/>
  <c r="U27" i="49"/>
  <c r="AC27" i="49"/>
  <c r="H28" i="49"/>
  <c r="P28" i="49"/>
  <c r="X28" i="49"/>
  <c r="C29" i="49"/>
  <c r="K29" i="49"/>
  <c r="S29" i="49"/>
  <c r="AA29" i="49"/>
  <c r="F30" i="49"/>
  <c r="N30" i="49"/>
  <c r="V30" i="49"/>
  <c r="AD30" i="49"/>
  <c r="H25" i="49"/>
  <c r="P25" i="49"/>
  <c r="X25" i="49"/>
  <c r="C26" i="49"/>
  <c r="K26" i="49"/>
  <c r="AA26" i="49"/>
  <c r="F27" i="49"/>
  <c r="N27" i="49"/>
  <c r="V27" i="49"/>
  <c r="AD27" i="49"/>
  <c r="I28" i="49"/>
  <c r="Q28" i="49"/>
  <c r="Y28" i="49"/>
  <c r="D29" i="49"/>
  <c r="L29" i="49"/>
  <c r="T29" i="49"/>
  <c r="AB29" i="49"/>
  <c r="G30" i="49"/>
  <c r="O30" i="49"/>
  <c r="O35" i="24"/>
  <c r="F17" i="54" s="1"/>
  <c r="I25" i="49"/>
  <c r="Q25" i="49"/>
  <c r="Y25" i="49"/>
  <c r="D26" i="49"/>
  <c r="L26" i="49"/>
  <c r="T26" i="49"/>
  <c r="AB26" i="49"/>
  <c r="G27" i="49"/>
  <c r="O27" i="49"/>
  <c r="W27" i="49"/>
  <c r="B28" i="49"/>
  <c r="J28" i="49"/>
  <c r="R28" i="49"/>
  <c r="Z28" i="49"/>
  <c r="E29" i="49"/>
  <c r="M29" i="49"/>
  <c r="U29" i="49"/>
  <c r="AC29" i="49"/>
  <c r="H30" i="49"/>
  <c r="P30" i="49"/>
  <c r="X30" i="49"/>
  <c r="B25" i="49"/>
  <c r="J25" i="49"/>
  <c r="R25" i="49"/>
  <c r="Z25" i="49"/>
  <c r="E26" i="49"/>
  <c r="M26" i="49"/>
  <c r="U26" i="49"/>
  <c r="AC26" i="49"/>
  <c r="H27" i="49"/>
  <c r="P27" i="49"/>
  <c r="X27" i="49"/>
  <c r="C28" i="49"/>
  <c r="K28" i="49"/>
  <c r="S28" i="49"/>
  <c r="AA28" i="49"/>
  <c r="F29" i="49"/>
  <c r="N29" i="49"/>
  <c r="V29" i="49"/>
  <c r="I30" i="49"/>
  <c r="Q30" i="49"/>
  <c r="Y30" i="49"/>
  <c r="Z2" i="24"/>
  <c r="R20" i="49"/>
  <c r="B20" i="49"/>
  <c r="W19" i="49"/>
  <c r="O19" i="49"/>
  <c r="G19" i="49"/>
  <c r="AB18" i="49"/>
  <c r="T18" i="49"/>
  <c r="L18" i="49"/>
  <c r="S15" i="49"/>
  <c r="C15" i="49"/>
  <c r="T67" i="24"/>
  <c r="F24" i="53" s="1"/>
  <c r="AA35" i="24"/>
  <c r="F21" i="54" s="1"/>
  <c r="C5" i="49"/>
  <c r="S5" i="49"/>
  <c r="J20" i="49"/>
  <c r="D18" i="49"/>
  <c r="Y17" i="49"/>
  <c r="Q17" i="49"/>
  <c r="I17" i="49"/>
  <c r="AD16" i="49"/>
  <c r="V16" i="49"/>
  <c r="N16" i="49"/>
  <c r="F16" i="49"/>
  <c r="AA15" i="49"/>
  <c r="K15" i="49"/>
  <c r="AB67" i="24"/>
  <c r="F31" i="53" s="1"/>
  <c r="L67" i="24"/>
  <c r="F39" i="53" s="1"/>
  <c r="S35" i="24"/>
  <c r="F24" i="54" s="1"/>
  <c r="K35" i="24"/>
  <c r="F37" i="54" s="1"/>
  <c r="K5" i="49"/>
  <c r="AA5" i="49"/>
  <c r="M2" i="24"/>
  <c r="U2" i="24"/>
  <c r="AC2" i="24"/>
  <c r="N20" i="49"/>
  <c r="Z16" i="49"/>
  <c r="J16" i="49"/>
  <c r="W15" i="49"/>
  <c r="G15" i="49"/>
  <c r="H67" i="24"/>
  <c r="F35" i="53" s="1"/>
  <c r="V20" i="49"/>
  <c r="F20" i="49"/>
  <c r="AA19" i="49"/>
  <c r="S19" i="49"/>
  <c r="K19" i="49"/>
  <c r="C19" i="49"/>
  <c r="X18" i="49"/>
  <c r="H18" i="49"/>
  <c r="AC17" i="49"/>
  <c r="U17" i="49"/>
  <c r="M17" i="49"/>
  <c r="E17" i="49"/>
  <c r="R16" i="49"/>
  <c r="B16" i="49"/>
  <c r="O15" i="49"/>
  <c r="X67" i="24"/>
  <c r="F23" i="53" s="1"/>
  <c r="P67" i="24"/>
  <c r="F28" i="53" s="1"/>
  <c r="F2" i="24"/>
  <c r="G35" i="24"/>
  <c r="F40" i="54" s="1"/>
  <c r="AD20" i="49"/>
  <c r="AD2" i="24"/>
  <c r="W35" i="24"/>
  <c r="F18" i="54" s="1"/>
  <c r="M10" i="54" s="1"/>
  <c r="W41" i="39"/>
  <c r="AA31" i="39"/>
  <c r="V2" i="24"/>
  <c r="R2" i="24"/>
  <c r="W5" i="49"/>
  <c r="N2" i="24"/>
  <c r="O5" i="49"/>
  <c r="J2" i="24"/>
  <c r="G5" i="49"/>
  <c r="P18" i="49"/>
  <c r="AD5" i="49"/>
  <c r="V5" i="49"/>
  <c r="N5" i="49"/>
  <c r="F5" i="49"/>
  <c r="H35" i="24"/>
  <c r="F35" i="54" s="1"/>
  <c r="P35" i="24"/>
  <c r="F28" i="54" s="1"/>
  <c r="X35" i="24"/>
  <c r="F29" i="54" s="1"/>
  <c r="I67" i="24"/>
  <c r="F14" i="53" s="1"/>
  <c r="Q67" i="24"/>
  <c r="F18" i="53" s="1"/>
  <c r="Y67" i="24"/>
  <c r="F29" i="53" s="1"/>
  <c r="H15" i="49"/>
  <c r="P15" i="49"/>
  <c r="X15" i="49"/>
  <c r="C16" i="49"/>
  <c r="K16" i="49"/>
  <c r="S16" i="49"/>
  <c r="AA16" i="49"/>
  <c r="F17" i="49"/>
  <c r="N17" i="49"/>
  <c r="V17" i="49"/>
  <c r="AD17" i="49"/>
  <c r="I18" i="49"/>
  <c r="Q18" i="49"/>
  <c r="Y18" i="49"/>
  <c r="D19" i="49"/>
  <c r="L19" i="49"/>
  <c r="T19" i="49"/>
  <c r="AB19" i="49"/>
  <c r="G20" i="49"/>
  <c r="O20" i="49"/>
  <c r="W20" i="49"/>
  <c r="AB2" i="24"/>
  <c r="T2" i="24"/>
  <c r="L2" i="24"/>
  <c r="AC5" i="49"/>
  <c r="U5" i="49"/>
  <c r="M5" i="49"/>
  <c r="E5" i="49"/>
  <c r="I35" i="24"/>
  <c r="F14" i="54" s="1"/>
  <c r="Q35" i="24"/>
  <c r="F20" i="54" s="1"/>
  <c r="Y35" i="24"/>
  <c r="F30" i="54" s="1"/>
  <c r="J67" i="24"/>
  <c r="F33" i="53" s="1"/>
  <c r="R67" i="24"/>
  <c r="F37" i="53" s="1"/>
  <c r="Z67" i="24"/>
  <c r="F16" i="53" s="1"/>
  <c r="S10" i="53" s="1"/>
  <c r="I15" i="49"/>
  <c r="Q15" i="49"/>
  <c r="Y15" i="49"/>
  <c r="D16" i="49"/>
  <c r="L16" i="49"/>
  <c r="T16" i="49"/>
  <c r="AB16" i="49"/>
  <c r="G17" i="49"/>
  <c r="O17" i="49"/>
  <c r="W17" i="49"/>
  <c r="B18" i="49"/>
  <c r="J18" i="49"/>
  <c r="R18" i="49"/>
  <c r="Z18" i="49"/>
  <c r="E19" i="49"/>
  <c r="M19" i="49"/>
  <c r="U19" i="49"/>
  <c r="AC19" i="49"/>
  <c r="H20" i="49"/>
  <c r="P20" i="49"/>
  <c r="X20" i="49"/>
  <c r="AA2" i="24"/>
  <c r="S2" i="24"/>
  <c r="K2" i="24"/>
  <c r="AB5" i="49"/>
  <c r="T5" i="49"/>
  <c r="L5" i="49"/>
  <c r="D5" i="49"/>
  <c r="J35" i="24"/>
  <c r="F27" i="54" s="1"/>
  <c r="R35" i="24"/>
  <c r="F33" i="54" s="1"/>
  <c r="Z35" i="24"/>
  <c r="F16" i="54" s="1"/>
  <c r="S10" i="54" s="1"/>
  <c r="K67" i="24"/>
  <c r="F30" i="53" s="1"/>
  <c r="S67" i="24"/>
  <c r="F26" i="53" s="1"/>
  <c r="AA67" i="24"/>
  <c r="F17" i="53" s="1"/>
  <c r="B15" i="49"/>
  <c r="J15" i="49"/>
  <c r="R15" i="49"/>
  <c r="Z15" i="49"/>
  <c r="E16" i="49"/>
  <c r="M16" i="49"/>
  <c r="U16" i="49"/>
  <c r="AC16" i="49"/>
  <c r="H17" i="49"/>
  <c r="P17" i="49"/>
  <c r="X17" i="49"/>
  <c r="C18" i="49"/>
  <c r="K18" i="49"/>
  <c r="S18" i="49"/>
  <c r="AA18" i="49"/>
  <c r="F19" i="49"/>
  <c r="N19" i="49"/>
  <c r="V19" i="49"/>
  <c r="AD19" i="49"/>
  <c r="I20" i="49"/>
  <c r="Q20" i="49"/>
  <c r="Y20" i="49"/>
  <c r="Z20" i="49"/>
  <c r="Y2" i="24"/>
  <c r="Q2" i="24"/>
  <c r="I2" i="24"/>
  <c r="Z5" i="49"/>
  <c r="R5" i="49"/>
  <c r="J5" i="49"/>
  <c r="B5" i="49"/>
  <c r="L35" i="24"/>
  <c r="F39" i="54" s="1"/>
  <c r="T35" i="24"/>
  <c r="F19" i="54" s="1"/>
  <c r="AB35" i="24"/>
  <c r="F31" i="54" s="1"/>
  <c r="E67" i="24"/>
  <c r="F38" i="53" s="1"/>
  <c r="M67" i="24"/>
  <c r="F22" i="53" s="1"/>
  <c r="U67" i="24"/>
  <c r="F25" i="53" s="1"/>
  <c r="AC67" i="24"/>
  <c r="F34" i="53" s="1"/>
  <c r="D15" i="49"/>
  <c r="L15" i="49"/>
  <c r="T15" i="49"/>
  <c r="AB15" i="49"/>
  <c r="G16" i="49"/>
  <c r="O16" i="49"/>
  <c r="W16" i="49"/>
  <c r="B17" i="49"/>
  <c r="J17" i="49"/>
  <c r="R17" i="49"/>
  <c r="Z17" i="49"/>
  <c r="E18" i="49"/>
  <c r="M18" i="49"/>
  <c r="U18" i="49"/>
  <c r="AC18" i="49"/>
  <c r="H19" i="49"/>
  <c r="P19" i="49"/>
  <c r="X19" i="49"/>
  <c r="C20" i="49"/>
  <c r="K20" i="49"/>
  <c r="S20" i="49"/>
  <c r="AA20" i="49"/>
  <c r="E2" i="24"/>
  <c r="X2" i="24"/>
  <c r="P2" i="24"/>
  <c r="H2" i="24"/>
  <c r="Y5" i="49"/>
  <c r="Q5" i="49"/>
  <c r="I5" i="49"/>
  <c r="E35" i="24"/>
  <c r="F38" i="54" s="1"/>
  <c r="M35" i="24"/>
  <c r="F26" i="54" s="1"/>
  <c r="U35" i="24"/>
  <c r="F23" i="54" s="1"/>
  <c r="AC35" i="24"/>
  <c r="F34" i="54" s="1"/>
  <c r="F67" i="24"/>
  <c r="F15" i="53" s="1"/>
  <c r="N67" i="24"/>
  <c r="F36" i="53" s="1"/>
  <c r="V67" i="24"/>
  <c r="F32" i="53" s="1"/>
  <c r="AD67" i="24"/>
  <c r="F21" i="53" s="1"/>
  <c r="E15" i="49"/>
  <c r="M15" i="49"/>
  <c r="U15" i="49"/>
  <c r="AC15" i="49"/>
  <c r="H16" i="49"/>
  <c r="P16" i="49"/>
  <c r="X16" i="49"/>
  <c r="C17" i="49"/>
  <c r="K17" i="49"/>
  <c r="S17" i="49"/>
  <c r="AA17" i="49"/>
  <c r="F18" i="49"/>
  <c r="N18" i="49"/>
  <c r="V18" i="49"/>
  <c r="AD18" i="49"/>
  <c r="I19" i="49"/>
  <c r="Q19" i="49"/>
  <c r="Y19" i="49"/>
  <c r="D20" i="49"/>
  <c r="L20" i="49"/>
  <c r="T20" i="49"/>
  <c r="AB20" i="49"/>
  <c r="AE2" i="24"/>
  <c r="W2" i="24"/>
  <c r="O2" i="24"/>
  <c r="G2" i="24"/>
  <c r="X5" i="49"/>
  <c r="P5" i="49"/>
  <c r="H5" i="49"/>
  <c r="F35" i="24"/>
  <c r="F15" i="54" s="1"/>
  <c r="N35" i="24"/>
  <c r="F36" i="54" s="1"/>
  <c r="V35" i="24"/>
  <c r="F32" i="54" s="1"/>
  <c r="AD35" i="24"/>
  <c r="F25" i="54" s="1"/>
  <c r="G67" i="24"/>
  <c r="F40" i="53" s="1"/>
  <c r="O67" i="24"/>
  <c r="F27" i="53" s="1"/>
  <c r="W67" i="24"/>
  <c r="F19" i="53" s="1"/>
  <c r="M10" i="53" s="1"/>
  <c r="AE67" i="24"/>
  <c r="F20" i="53" s="1"/>
  <c r="F15" i="49"/>
  <c r="N15" i="49"/>
  <c r="V15" i="49"/>
  <c r="AD15" i="49"/>
  <c r="I16" i="49"/>
  <c r="Q16" i="49"/>
  <c r="Y16" i="49"/>
  <c r="D17" i="49"/>
  <c r="L17" i="49"/>
  <c r="T17" i="49"/>
  <c r="AB17" i="49"/>
  <c r="G18" i="49"/>
  <c r="O18" i="49"/>
  <c r="W18" i="49"/>
  <c r="B19" i="49"/>
  <c r="J19" i="49"/>
  <c r="R19" i="49"/>
  <c r="Z19" i="49"/>
  <c r="E20" i="49"/>
  <c r="M20" i="49"/>
  <c r="U20" i="49"/>
  <c r="AC20" i="49"/>
  <c r="F32" i="35"/>
  <c r="F35" i="35"/>
  <c r="J20" i="35"/>
  <c r="H21" i="35"/>
  <c r="F21" i="35"/>
  <c r="J11" i="35"/>
  <c r="H10" i="35"/>
  <c r="H8" i="35"/>
  <c r="F10" i="35"/>
  <c r="S8" i="12"/>
  <c r="S8" i="39"/>
  <c r="AA23" i="39"/>
  <c r="S29" i="39"/>
  <c r="U50" i="39"/>
  <c r="N4" i="12"/>
  <c r="R9" i="12"/>
  <c r="V14" i="12"/>
  <c r="R9" i="39"/>
  <c r="V14" i="39"/>
  <c r="Z24" i="39"/>
  <c r="S31" i="39"/>
  <c r="V48" i="39"/>
  <c r="E13" i="12"/>
  <c r="W13" i="12"/>
  <c r="W13" i="39"/>
  <c r="S44" i="39"/>
  <c r="O5" i="12"/>
  <c r="S10" i="12"/>
  <c r="W15" i="12"/>
  <c r="S10" i="39"/>
  <c r="W15" i="39"/>
  <c r="AA25" i="39"/>
  <c r="V31" i="39"/>
  <c r="AA48" i="39"/>
  <c r="AA46" i="39"/>
  <c r="R5" i="12"/>
  <c r="R5" i="39"/>
  <c r="Z15" i="39"/>
  <c r="R26" i="39"/>
  <c r="W5" i="12"/>
  <c r="O11" i="12"/>
  <c r="W5" i="39"/>
  <c r="AA10" i="39"/>
  <c r="S16" i="39"/>
  <c r="W26" i="39"/>
  <c r="AA33" i="39"/>
  <c r="V10" i="12"/>
  <c r="V10" i="39"/>
  <c r="V6" i="12"/>
  <c r="N12" i="12"/>
  <c r="V6" i="39"/>
  <c r="Z11" i="39"/>
  <c r="R22" i="39"/>
  <c r="V27" i="39"/>
  <c r="W39" i="39"/>
  <c r="R30" i="39"/>
  <c r="Z32" i="39"/>
  <c r="S46" i="39"/>
  <c r="W7" i="12"/>
  <c r="O13" i="12"/>
  <c r="W7" i="39"/>
  <c r="AA12" i="39"/>
  <c r="S23" i="39"/>
  <c r="W28" i="39"/>
  <c r="Z39" i="39"/>
  <c r="N8" i="12"/>
  <c r="R13" i="12"/>
  <c r="Z7" i="39"/>
  <c r="R13" i="39"/>
  <c r="V23" i="39"/>
  <c r="Z28" i="39"/>
  <c r="W43" i="39"/>
  <c r="AA44" i="39"/>
  <c r="W49" i="39"/>
  <c r="E10" i="12"/>
  <c r="N6" i="12"/>
  <c r="V8" i="12"/>
  <c r="R11" i="12"/>
  <c r="N14" i="12"/>
  <c r="Z5" i="39"/>
  <c r="V8" i="39"/>
  <c r="R11" i="39"/>
  <c r="Z13" i="39"/>
  <c r="V16" i="39"/>
  <c r="R24" i="39"/>
  <c r="Z26" i="39"/>
  <c r="V29" i="39"/>
  <c r="R32" i="39"/>
  <c r="S40" i="39"/>
  <c r="W45" i="39"/>
  <c r="E5" i="12"/>
  <c r="S6" i="12"/>
  <c r="O9" i="12"/>
  <c r="W11" i="12"/>
  <c r="S14" i="12"/>
  <c r="S6" i="39"/>
  <c r="AA8" i="39"/>
  <c r="W11" i="39"/>
  <c r="S14" i="39"/>
  <c r="AA16" i="39"/>
  <c r="W24" i="39"/>
  <c r="S27" i="39"/>
  <c r="AA29" i="39"/>
  <c r="W32" i="39"/>
  <c r="AA40" i="39"/>
  <c r="V50" i="39"/>
  <c r="T14" i="12"/>
  <c r="L4" i="12"/>
  <c r="S50" i="39"/>
  <c r="L8" i="12"/>
  <c r="P7" i="12"/>
  <c r="T6" i="12"/>
  <c r="L6" i="12"/>
  <c r="P5" i="12"/>
  <c r="T4" i="12"/>
  <c r="E12" i="12"/>
  <c r="AA50" i="39"/>
  <c r="O8" i="12"/>
  <c r="Z49" i="39"/>
  <c r="R47" i="39"/>
  <c r="V46" i="39"/>
  <c r="R45" i="39"/>
  <c r="Z43" i="39"/>
  <c r="V42" i="39"/>
  <c r="R41" i="39"/>
  <c r="S7" i="12"/>
  <c r="Z47" i="39"/>
  <c r="R49" i="39"/>
  <c r="Z45" i="39"/>
  <c r="V44" i="39"/>
  <c r="R43" i="39"/>
  <c r="Z41" i="39"/>
  <c r="V40" i="39"/>
  <c r="R39" i="39"/>
  <c r="S4" i="12"/>
  <c r="O7" i="12"/>
  <c r="W9" i="12"/>
  <c r="S12" i="12"/>
  <c r="O15" i="12"/>
  <c r="AA6" i="39"/>
  <c r="W9" i="39"/>
  <c r="S12" i="39"/>
  <c r="AA14" i="39"/>
  <c r="W22" i="39"/>
  <c r="S25" i="39"/>
  <c r="AA27" i="39"/>
  <c r="W30" i="39"/>
  <c r="S33" i="39"/>
  <c r="S42" i="39"/>
  <c r="W47" i="39"/>
  <c r="P41" i="39"/>
  <c r="V4" i="12"/>
  <c r="R7" i="12"/>
  <c r="N10" i="12"/>
  <c r="V12" i="12"/>
  <c r="R15" i="12"/>
  <c r="R7" i="39"/>
  <c r="Z9" i="39"/>
  <c r="V12" i="39"/>
  <c r="R15" i="39"/>
  <c r="Z22" i="39"/>
  <c r="V25" i="39"/>
  <c r="R28" i="39"/>
  <c r="Z30" i="39"/>
  <c r="V33" i="39"/>
  <c r="AA42" i="39"/>
  <c r="S48" i="39"/>
  <c r="E9" i="12"/>
  <c r="O4" i="12"/>
  <c r="W4" i="12"/>
  <c r="S5" i="12"/>
  <c r="O6" i="12"/>
  <c r="W6" i="12"/>
  <c r="W8" i="12"/>
  <c r="S9" i="12"/>
  <c r="O10" i="12"/>
  <c r="W10" i="12"/>
  <c r="S11" i="12"/>
  <c r="O12" i="12"/>
  <c r="W12" i="12"/>
  <c r="S13" i="12"/>
  <c r="O14" i="12"/>
  <c r="W14" i="12"/>
  <c r="S15" i="12"/>
  <c r="S5" i="39"/>
  <c r="AA5" i="39"/>
  <c r="W6" i="39"/>
  <c r="S7" i="39"/>
  <c r="AA7" i="39"/>
  <c r="W8" i="39"/>
  <c r="S9" i="39"/>
  <c r="AA9" i="39"/>
  <c r="W10" i="39"/>
  <c r="S11" i="39"/>
  <c r="AA11" i="39"/>
  <c r="W12" i="39"/>
  <c r="S13" i="39"/>
  <c r="AA13" i="39"/>
  <c r="W14" i="39"/>
  <c r="S15" i="39"/>
  <c r="AA15" i="39"/>
  <c r="W16" i="39"/>
  <c r="S22" i="39"/>
  <c r="AA22" i="39"/>
  <c r="W23" i="39"/>
  <c r="S24" i="39"/>
  <c r="AA24" i="39"/>
  <c r="W25" i="39"/>
  <c r="S26" i="39"/>
  <c r="AA26" i="39"/>
  <c r="W27" i="39"/>
  <c r="S28" i="39"/>
  <c r="AA28" i="39"/>
  <c r="W29" i="39"/>
  <c r="S30" i="39"/>
  <c r="AA30" i="39"/>
  <c r="W31" i="39"/>
  <c r="S32" i="39"/>
  <c r="AA32" i="39"/>
  <c r="W33" i="39"/>
  <c r="S39" i="39"/>
  <c r="AA39" i="39"/>
  <c r="W40" i="39"/>
  <c r="S41" i="39"/>
  <c r="AA41" i="39"/>
  <c r="W42" i="39"/>
  <c r="S43" i="39"/>
  <c r="AA43" i="39"/>
  <c r="W44" i="39"/>
  <c r="S45" i="39"/>
  <c r="AA45" i="39"/>
  <c r="W46" i="39"/>
  <c r="S47" i="39"/>
  <c r="AA47" i="39"/>
  <c r="W48" i="39"/>
  <c r="S49" i="39"/>
  <c r="AA49" i="39"/>
  <c r="W50" i="39"/>
  <c r="B3" i="42"/>
  <c r="E3" i="42" s="1"/>
  <c r="E4" i="12"/>
  <c r="E8" i="12"/>
  <c r="P4" i="12"/>
  <c r="L5" i="12"/>
  <c r="T5" i="12"/>
  <c r="P6" i="12"/>
  <c r="L7" i="12"/>
  <c r="T7" i="12"/>
  <c r="P8" i="12"/>
  <c r="L9" i="12"/>
  <c r="T9" i="12"/>
  <c r="P10" i="12"/>
  <c r="L11" i="12"/>
  <c r="T11" i="12"/>
  <c r="P12" i="12"/>
  <c r="L13" i="12"/>
  <c r="T13" i="12"/>
  <c r="P14" i="12"/>
  <c r="L15" i="12"/>
  <c r="T15" i="12"/>
  <c r="T5" i="39"/>
  <c r="P6" i="39"/>
  <c r="X6" i="39"/>
  <c r="T7" i="39"/>
  <c r="P8" i="39"/>
  <c r="X8" i="39"/>
  <c r="T9" i="39"/>
  <c r="P10" i="39"/>
  <c r="X10" i="39"/>
  <c r="T11" i="39"/>
  <c r="P12" i="39"/>
  <c r="X12" i="39"/>
  <c r="T13" i="39"/>
  <c r="P14" i="39"/>
  <c r="X14" i="39"/>
  <c r="T15" i="39"/>
  <c r="P16" i="39"/>
  <c r="X16" i="39"/>
  <c r="T22" i="39"/>
  <c r="P23" i="39"/>
  <c r="X23" i="39"/>
  <c r="T24" i="39"/>
  <c r="P25" i="39"/>
  <c r="X25" i="39"/>
  <c r="T26" i="39"/>
  <c r="P27" i="39"/>
  <c r="X27" i="39"/>
  <c r="T28" i="39"/>
  <c r="P29" i="39"/>
  <c r="X29" i="39"/>
  <c r="T30" i="39"/>
  <c r="P31" i="39"/>
  <c r="X31" i="39"/>
  <c r="T32" i="39"/>
  <c r="P33" i="39"/>
  <c r="X33" i="39"/>
  <c r="T39" i="39"/>
  <c r="P40" i="39"/>
  <c r="X40" i="39"/>
  <c r="T41" i="39"/>
  <c r="P42" i="39"/>
  <c r="X42" i="39"/>
  <c r="T43" i="39"/>
  <c r="P44" i="39"/>
  <c r="X44" i="39"/>
  <c r="T45" i="39"/>
  <c r="P46" i="39"/>
  <c r="X46" i="39"/>
  <c r="T47" i="39"/>
  <c r="P48" i="39"/>
  <c r="X48" i="39"/>
  <c r="T49" i="39"/>
  <c r="P50" i="39"/>
  <c r="X50" i="39"/>
  <c r="C3" i="42"/>
  <c r="E15" i="12"/>
  <c r="E7" i="12"/>
  <c r="Q4" i="12"/>
  <c r="M5" i="12"/>
  <c r="U5" i="12"/>
  <c r="Q6" i="12"/>
  <c r="M7" i="12"/>
  <c r="U7" i="12"/>
  <c r="Q8" i="12"/>
  <c r="M9" i="12"/>
  <c r="U9" i="12"/>
  <c r="Q10" i="12"/>
  <c r="M11" i="12"/>
  <c r="U11" i="12"/>
  <c r="Q12" i="12"/>
  <c r="M13" i="12"/>
  <c r="U13" i="12"/>
  <c r="Q14" i="12"/>
  <c r="M15" i="12"/>
  <c r="U15" i="12"/>
  <c r="U5" i="39"/>
  <c r="Q6" i="39"/>
  <c r="Y6" i="39"/>
  <c r="U7" i="39"/>
  <c r="Q8" i="39"/>
  <c r="Y8" i="39"/>
  <c r="U9" i="39"/>
  <c r="Q10" i="39"/>
  <c r="Y10" i="39"/>
  <c r="U11" i="39"/>
  <c r="Q12" i="39"/>
  <c r="Y12" i="39"/>
  <c r="U13" i="39"/>
  <c r="Q14" i="39"/>
  <c r="Y14" i="39"/>
  <c r="U15" i="39"/>
  <c r="Q16" i="39"/>
  <c r="Y16" i="39"/>
  <c r="U22" i="39"/>
  <c r="Q23" i="39"/>
  <c r="Y23" i="39"/>
  <c r="U24" i="39"/>
  <c r="Q25" i="39"/>
  <c r="Y25" i="39"/>
  <c r="U26" i="39"/>
  <c r="Q27" i="39"/>
  <c r="Y27" i="39"/>
  <c r="U28" i="39"/>
  <c r="Q29" i="39"/>
  <c r="Y29" i="39"/>
  <c r="U30" i="39"/>
  <c r="Q31" i="39"/>
  <c r="Y31" i="39"/>
  <c r="U32" i="39"/>
  <c r="Q33" i="39"/>
  <c r="Y33" i="39"/>
  <c r="U39" i="39"/>
  <c r="Q40" i="39"/>
  <c r="Y40" i="39"/>
  <c r="U41" i="39"/>
  <c r="Q42" i="39"/>
  <c r="Y42" i="39"/>
  <c r="U43" i="39"/>
  <c r="Q44" i="39"/>
  <c r="Y44" i="39"/>
  <c r="U45" i="39"/>
  <c r="Q46" i="39"/>
  <c r="Y46" i="39"/>
  <c r="U47" i="39"/>
  <c r="Q48" i="39"/>
  <c r="Y48" i="39"/>
  <c r="U49" i="39"/>
  <c r="Q50" i="39"/>
  <c r="Y50" i="39"/>
  <c r="E14" i="12"/>
  <c r="E6" i="12"/>
  <c r="R4" i="12"/>
  <c r="N5" i="12"/>
  <c r="V5" i="12"/>
  <c r="R6" i="12"/>
  <c r="N7" i="12"/>
  <c r="V7" i="12"/>
  <c r="R8" i="12"/>
  <c r="N9" i="12"/>
  <c r="V9" i="12"/>
  <c r="R10" i="12"/>
  <c r="N11" i="12"/>
  <c r="V11" i="12"/>
  <c r="R12" i="12"/>
  <c r="N13" i="12"/>
  <c r="V13" i="12"/>
  <c r="R14" i="12"/>
  <c r="N15" i="12"/>
  <c r="V15" i="12"/>
  <c r="V5" i="39"/>
  <c r="R6" i="39"/>
  <c r="Z6" i="39"/>
  <c r="V7" i="39"/>
  <c r="R8" i="39"/>
  <c r="Z8" i="39"/>
  <c r="V9" i="39"/>
  <c r="R10" i="39"/>
  <c r="Z10" i="39"/>
  <c r="V11" i="39"/>
  <c r="R12" i="39"/>
  <c r="Z12" i="39"/>
  <c r="V13" i="39"/>
  <c r="R14" i="39"/>
  <c r="Z14" i="39"/>
  <c r="V15" i="39"/>
  <c r="R16" i="39"/>
  <c r="Z16" i="39"/>
  <c r="V22" i="39"/>
  <c r="R23" i="39"/>
  <c r="Z23" i="39"/>
  <c r="V24" i="39"/>
  <c r="R25" i="39"/>
  <c r="Z25" i="39"/>
  <c r="V26" i="39"/>
  <c r="R27" i="39"/>
  <c r="Z27" i="39"/>
  <c r="V28" i="39"/>
  <c r="R29" i="39"/>
  <c r="Z29" i="39"/>
  <c r="V30" i="39"/>
  <c r="R31" i="39"/>
  <c r="Z31" i="39"/>
  <c r="V32" i="39"/>
  <c r="R33" i="39"/>
  <c r="Z33" i="39"/>
  <c r="V39" i="39"/>
  <c r="R40" i="39"/>
  <c r="Z40" i="39"/>
  <c r="V41" i="39"/>
  <c r="R42" i="39"/>
  <c r="Z42" i="39"/>
  <c r="V43" i="39"/>
  <c r="R44" i="39"/>
  <c r="Z44" i="39"/>
  <c r="V45" i="39"/>
  <c r="R46" i="39"/>
  <c r="Z46" i="39"/>
  <c r="V47" i="39"/>
  <c r="R48" i="39"/>
  <c r="Z48" i="39"/>
  <c r="V49" i="39"/>
  <c r="R50" i="39"/>
  <c r="Z50" i="39"/>
  <c r="T8" i="12"/>
  <c r="P9" i="12"/>
  <c r="L10" i="12"/>
  <c r="T10" i="12"/>
  <c r="P11" i="12"/>
  <c r="L12" i="12"/>
  <c r="T12" i="12"/>
  <c r="P13" i="12"/>
  <c r="L14" i="12"/>
  <c r="P15" i="12"/>
  <c r="P5" i="39"/>
  <c r="X5" i="39"/>
  <c r="T6" i="39"/>
  <c r="P7" i="39"/>
  <c r="X7" i="39"/>
  <c r="T8" i="39"/>
  <c r="P9" i="39"/>
  <c r="X9" i="39"/>
  <c r="T10" i="39"/>
  <c r="P11" i="39"/>
  <c r="X11" i="39"/>
  <c r="T12" i="39"/>
  <c r="P13" i="39"/>
  <c r="X13" i="39"/>
  <c r="T14" i="39"/>
  <c r="P15" i="39"/>
  <c r="X15" i="39"/>
  <c r="T16" i="39"/>
  <c r="P22" i="39"/>
  <c r="X22" i="39"/>
  <c r="T23" i="39"/>
  <c r="P24" i="39"/>
  <c r="X24" i="39"/>
  <c r="T25" i="39"/>
  <c r="P26" i="39"/>
  <c r="X26" i="39"/>
  <c r="T27" i="39"/>
  <c r="P28" i="39"/>
  <c r="X28" i="39"/>
  <c r="T29" i="39"/>
  <c r="P30" i="39"/>
  <c r="X30" i="39"/>
  <c r="T31" i="39"/>
  <c r="P32" i="39"/>
  <c r="X32" i="39"/>
  <c r="T33" i="39"/>
  <c r="P39" i="39"/>
  <c r="X39" i="39"/>
  <c r="T40" i="39"/>
  <c r="X41" i="39"/>
  <c r="T42" i="39"/>
  <c r="P43" i="39"/>
  <c r="X43" i="39"/>
  <c r="T44" i="39"/>
  <c r="P45" i="39"/>
  <c r="X45" i="39"/>
  <c r="T46" i="39"/>
  <c r="P47" i="39"/>
  <c r="X47" i="39"/>
  <c r="T48" i="39"/>
  <c r="P49" i="39"/>
  <c r="X49" i="39"/>
  <c r="T50" i="39"/>
  <c r="E11" i="12"/>
  <c r="M4" i="12"/>
  <c r="U4" i="12"/>
  <c r="Q5" i="12"/>
  <c r="M6" i="12"/>
  <c r="U6" i="12"/>
  <c r="Q7" i="12"/>
  <c r="M8" i="12"/>
  <c r="U8" i="12"/>
  <c r="Q9" i="12"/>
  <c r="M10" i="12"/>
  <c r="U10" i="12"/>
  <c r="Q11" i="12"/>
  <c r="M12" i="12"/>
  <c r="U12" i="12"/>
  <c r="Q13" i="12"/>
  <c r="M14" i="12"/>
  <c r="U14" i="12"/>
  <c r="Q15" i="12"/>
  <c r="Q5" i="39"/>
  <c r="Y5" i="39"/>
  <c r="U6" i="39"/>
  <c r="Q7" i="39"/>
  <c r="Y7" i="39"/>
  <c r="U8" i="39"/>
  <c r="Q9" i="39"/>
  <c r="Y9" i="39"/>
  <c r="U10" i="39"/>
  <c r="Q11" i="39"/>
  <c r="Y11" i="39"/>
  <c r="U12" i="39"/>
  <c r="Q13" i="39"/>
  <c r="Y13" i="39"/>
  <c r="U14" i="39"/>
  <c r="Q15" i="39"/>
  <c r="Y15" i="39"/>
  <c r="U16" i="39"/>
  <c r="Q22" i="39"/>
  <c r="Y22" i="39"/>
  <c r="U23" i="39"/>
  <c r="Q24" i="39"/>
  <c r="Y24" i="39"/>
  <c r="U25" i="39"/>
  <c r="Q26" i="39"/>
  <c r="Y26" i="39"/>
  <c r="U27" i="39"/>
  <c r="Q28" i="39"/>
  <c r="Y28" i="39"/>
  <c r="U29" i="39"/>
  <c r="Q30" i="39"/>
  <c r="Y30" i="39"/>
  <c r="U31" i="39"/>
  <c r="Q32" i="39"/>
  <c r="Y32" i="39"/>
  <c r="U33" i="39"/>
  <c r="Q39" i="39"/>
  <c r="Y39" i="39"/>
  <c r="U40" i="39"/>
  <c r="Q41" i="39"/>
  <c r="Y41" i="39"/>
  <c r="U42" i="39"/>
  <c r="Q43" i="39"/>
  <c r="Y43" i="39"/>
  <c r="U44" i="39"/>
  <c r="Q45" i="39"/>
  <c r="Y45" i="39"/>
  <c r="U46" i="39"/>
  <c r="Q47" i="39"/>
  <c r="Y47" i="39"/>
  <c r="U48" i="39"/>
  <c r="Q49" i="39"/>
  <c r="Y49" i="39"/>
  <c r="B7" i="11"/>
  <c r="B6" i="11"/>
  <c r="C6" i="11"/>
  <c r="B5" i="11"/>
  <c r="C5" i="11"/>
  <c r="C7" i="11"/>
  <c r="B4" i="11"/>
  <c r="C4" i="11"/>
  <c r="B3" i="11"/>
  <c r="C3" i="11"/>
  <c r="B10" i="11"/>
  <c r="D10" i="11" s="1"/>
  <c r="C10" i="11"/>
  <c r="B9" i="11"/>
  <c r="C9" i="11"/>
  <c r="B8" i="11"/>
  <c r="C8" i="11"/>
  <c r="G17" i="39"/>
  <c r="O13" i="29" s="1"/>
  <c r="H6" i="5"/>
  <c r="T35" i="30"/>
  <c r="H4" i="5"/>
  <c r="H2" i="5"/>
  <c r="AH361" i="1"/>
  <c r="AH325" i="1"/>
  <c r="AH289" i="1"/>
  <c r="AH253" i="1"/>
  <c r="AH217" i="1"/>
  <c r="AH181" i="1"/>
  <c r="AH145" i="1"/>
  <c r="AG376" i="1"/>
  <c r="AG373" i="1"/>
  <c r="AG370" i="1"/>
  <c r="AG367" i="1"/>
  <c r="AG364" i="1"/>
  <c r="AG151" i="1"/>
  <c r="AG148" i="1"/>
  <c r="AG154" i="1"/>
  <c r="AG157" i="1"/>
  <c r="AG160" i="1"/>
  <c r="AG163" i="1"/>
  <c r="AG166" i="1"/>
  <c r="AG169" i="1"/>
  <c r="AG172" i="1"/>
  <c r="AG175" i="1"/>
  <c r="AG178" i="1"/>
  <c r="AG181" i="1"/>
  <c r="AG184" i="1"/>
  <c r="AG187" i="1"/>
  <c r="AG190" i="1"/>
  <c r="AG193" i="1"/>
  <c r="AG196" i="1"/>
  <c r="AG199" i="1"/>
  <c r="AG202" i="1"/>
  <c r="AG205" i="1"/>
  <c r="AG208" i="1"/>
  <c r="AG211" i="1"/>
  <c r="AG214" i="1"/>
  <c r="AG217" i="1"/>
  <c r="AG220" i="1"/>
  <c r="AG223" i="1"/>
  <c r="AG226" i="1"/>
  <c r="AG229" i="1"/>
  <c r="AG232" i="1"/>
  <c r="AG235" i="1"/>
  <c r="AG238" i="1"/>
  <c r="AG241" i="1"/>
  <c r="AG244" i="1"/>
  <c r="AG247" i="1"/>
  <c r="AG250" i="1"/>
  <c r="AG253" i="1"/>
  <c r="AG256" i="1"/>
  <c r="AG259" i="1"/>
  <c r="AG262" i="1"/>
  <c r="AG265" i="1"/>
  <c r="AG268" i="1"/>
  <c r="AG271" i="1"/>
  <c r="AG274" i="1"/>
  <c r="AG277" i="1"/>
  <c r="AG280" i="1"/>
  <c r="AG283" i="1"/>
  <c r="AG286" i="1"/>
  <c r="AG289" i="1"/>
  <c r="AG292" i="1"/>
  <c r="AG295" i="1"/>
  <c r="AG298" i="1"/>
  <c r="AG301" i="1"/>
  <c r="AG304" i="1"/>
  <c r="AG307" i="1"/>
  <c r="AG310" i="1"/>
  <c r="AG313" i="1"/>
  <c r="AG316" i="1"/>
  <c r="AG319" i="1"/>
  <c r="AG322" i="1"/>
  <c r="AG325" i="1"/>
  <c r="AG361" i="1"/>
  <c r="AG358" i="1"/>
  <c r="AG355" i="1"/>
  <c r="AG352" i="1"/>
  <c r="AG349" i="1"/>
  <c r="AG346" i="1"/>
  <c r="AG343" i="1"/>
  <c r="AG340" i="1"/>
  <c r="AG337" i="1"/>
  <c r="AG334" i="1"/>
  <c r="AG331" i="1"/>
  <c r="AG328" i="1"/>
  <c r="S40" i="29"/>
  <c r="T35" i="28"/>
  <c r="D3" i="42" l="1"/>
  <c r="I10" i="54"/>
  <c r="E10" i="54"/>
  <c r="I10" i="53"/>
  <c r="E10" i="53"/>
  <c r="E13" i="45"/>
  <c r="E8" i="11"/>
  <c r="E10" i="11"/>
  <c r="E7" i="11"/>
  <c r="E6" i="11"/>
  <c r="E5" i="11"/>
  <c r="D4" i="11"/>
  <c r="E4" i="11"/>
  <c r="E9" i="11"/>
  <c r="AJ2" i="34"/>
  <c r="J13" i="45"/>
  <c r="E17" i="39"/>
  <c r="O13" i="44" s="1"/>
  <c r="F17" i="39"/>
  <c r="O13" i="45" s="1"/>
  <c r="F21" i="26"/>
  <c r="F23" i="26"/>
  <c r="F34" i="26"/>
  <c r="F31" i="26"/>
  <c r="F17" i="26"/>
  <c r="F16" i="26"/>
  <c r="S10" i="26" s="1"/>
  <c r="F29" i="26"/>
  <c r="F26" i="26"/>
  <c r="F19" i="26"/>
  <c r="M10" i="26" s="1"/>
  <c r="F32" i="26"/>
  <c r="F24" i="26"/>
  <c r="F22" i="26"/>
  <c r="F25" i="26"/>
  <c r="F33" i="26"/>
  <c r="F18" i="26"/>
  <c r="F28" i="26"/>
  <c r="F20" i="26"/>
  <c r="F37" i="26"/>
  <c r="F27" i="26"/>
  <c r="F39" i="26"/>
  <c r="F36" i="26"/>
  <c r="F30" i="26"/>
  <c r="F14" i="26"/>
  <c r="F35" i="26"/>
  <c r="F40" i="26"/>
  <c r="F15" i="26"/>
  <c r="F38" i="26"/>
  <c r="AG4" i="20"/>
  <c r="AG7" i="20"/>
  <c r="AG8" i="20"/>
  <c r="AG9" i="20"/>
  <c r="AG10" i="20"/>
  <c r="AG11" i="20"/>
  <c r="AG12" i="20"/>
  <c r="AG13" i="20"/>
  <c r="AG14" i="20"/>
  <c r="AG15" i="20"/>
  <c r="AG16" i="20"/>
  <c r="AG17" i="20"/>
  <c r="AG18" i="20"/>
  <c r="AG19" i="20"/>
  <c r="AG20" i="20"/>
  <c r="AG21" i="20"/>
  <c r="AG22" i="20"/>
  <c r="AG23" i="20"/>
  <c r="AG24" i="20"/>
  <c r="AG25" i="20"/>
  <c r="AG26" i="20"/>
  <c r="AG27" i="20"/>
  <c r="AG28" i="20"/>
  <c r="AG29" i="20"/>
  <c r="AG30" i="20"/>
  <c r="AG31" i="20"/>
  <c r="AG32" i="20"/>
  <c r="AG33" i="20"/>
  <c r="AG34" i="20"/>
  <c r="AG35" i="20"/>
  <c r="AG36" i="20"/>
  <c r="AG37" i="20"/>
  <c r="AG3" i="20"/>
  <c r="I10" i="26" l="1"/>
  <c r="E10" i="26"/>
  <c r="S12" i="30"/>
  <c r="E13" i="29"/>
  <c r="J13" i="29"/>
  <c r="J13" i="44"/>
  <c r="E13" i="44"/>
  <c r="X12" i="43"/>
  <c r="S12" i="43"/>
  <c r="T51" i="39"/>
  <c r="X51" i="39"/>
  <c r="W34" i="39"/>
  <c r="AA34" i="39"/>
  <c r="S34" i="39"/>
  <c r="U17" i="39"/>
  <c r="U34" i="39"/>
  <c r="Z17" i="39"/>
  <c r="Q34" i="39"/>
  <c r="X17" i="39"/>
  <c r="R17" i="39"/>
  <c r="R51" i="39"/>
  <c r="Y34" i="39"/>
  <c r="D3" i="11"/>
  <c r="D8" i="11"/>
  <c r="D5" i="11"/>
  <c r="D7" i="11"/>
  <c r="D6" i="11"/>
  <c r="V34" i="39" l="1"/>
  <c r="V17" i="39"/>
  <c r="P34" i="39"/>
  <c r="P17" i="39"/>
  <c r="R34" i="39"/>
  <c r="S17" i="39"/>
  <c r="AA17" i="39"/>
  <c r="X34" i="39"/>
  <c r="T34" i="39"/>
  <c r="T17" i="39"/>
  <c r="Z51" i="39"/>
  <c r="V51" i="39"/>
  <c r="Q51" i="39"/>
  <c r="U51" i="39"/>
  <c r="Q17" i="39"/>
  <c r="Y17" i="39"/>
  <c r="W17" i="39"/>
  <c r="Z34" i="39"/>
  <c r="S51" i="39"/>
  <c r="Y51" i="39"/>
  <c r="AA51" i="39"/>
  <c r="W51" i="39"/>
  <c r="P51" i="39"/>
  <c r="V16" i="12"/>
  <c r="Q16" i="12"/>
  <c r="N16" i="12"/>
  <c r="F6" i="12"/>
  <c r="O16" i="12"/>
  <c r="L16" i="12"/>
  <c r="S16" i="12"/>
  <c r="W16" i="12"/>
  <c r="U16" i="12"/>
  <c r="T16" i="12"/>
  <c r="P16" i="12"/>
  <c r="R16" i="12"/>
  <c r="M16" i="12"/>
  <c r="F10" i="12"/>
  <c r="F11" i="12"/>
  <c r="F14" i="12"/>
  <c r="F7" i="12"/>
  <c r="E16" i="12"/>
  <c r="F15" i="12"/>
  <c r="F13" i="12"/>
  <c r="F8" i="12"/>
  <c r="F9" i="12"/>
  <c r="F12" i="12"/>
  <c r="F5" i="12"/>
  <c r="D9" i="11"/>
  <c r="Y13" i="45" l="1"/>
  <c r="T13" i="45"/>
  <c r="Y13" i="29"/>
  <c r="T13" i="29"/>
  <c r="T13" i="44"/>
  <c r="Y13" i="44"/>
  <c r="X12"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1F78BB-5A89-46B3-99CB-2EE7305B723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85738176-B69B-48A4-B60E-01648B079302}"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 id="3" xr16:uid="{777ED91A-2F62-4DC3-93D8-D554D756EC2A}" keepAlive="1" name="Query - Table001 (Page 1)" description="Connection to the 'Table001 (Page 1)' query in the workbook." type="5" refreshedVersion="8" background="1" saveData="1">
    <dbPr connection="Provider=Microsoft.Mashup.OleDb.1;Data Source=$Workbook$;Location=&quot;Table001 (Page 1)&quot;;Extended Properties=&quot;&quot;" command="SELECT * FROM [Table001 (Page 1)]"/>
  </connection>
  <connection id="4" xr16:uid="{A2A0C2B0-F632-484D-BD63-F444C9C697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07AA37B-8E21-4629-8FCD-DC6CB330C9B0}" name="WorksheetConnection_All_India_Index_Upto_April23 !$A$1:$AE$373" type="102" refreshedVersion="8" minRefreshableVersion="5">
    <extLst>
      <ext xmlns:x15="http://schemas.microsoft.com/office/spreadsheetml/2010/11/main" uri="{DE250136-89BD-433C-8126-D09CA5730AF9}">
        <x15:connection id="Range" autoDelete="1">
          <x15:rangePr sourceName="_xlcn.WorksheetConnection_All_India_Index_Upto_April23A1AE3731"/>
        </x15:connection>
      </ext>
    </extLst>
  </connection>
</connections>
</file>

<file path=xl/sharedStrings.xml><?xml version="1.0" encoding="utf-8"?>
<sst xmlns="http://schemas.openxmlformats.org/spreadsheetml/2006/main" count="4132" uniqueCount="353">
  <si>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</si>
  <si>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</si>
  <si>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</si>
  <si>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</si>
  <si>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</si>
  <si>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</si>
  <si>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</si>
  <si>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</si>
  <si>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</si>
  <si>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</si>
  <si>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</si>
  <si>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</si>
  <si>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</si>
  <si>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</si>
  <si>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</si>
  <si>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</si>
  <si>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</si>
  <si>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</si>
  <si>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</si>
  <si>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</si>
  <si>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</si>
  <si>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</si>
  <si>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</si>
  <si>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</si>
  <si>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</si>
  <si>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</si>
  <si>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</si>
  <si>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</si>
  <si>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</si>
  <si>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</si>
  <si>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</si>
  <si>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</si>
  <si>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</si>
  <si>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</si>
  <si>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</si>
  <si>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</si>
  <si>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</si>
  <si>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</si>
  <si>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</si>
  <si>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</si>
  <si>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</si>
  <si>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</si>
  <si>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</si>
  <si>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November</t>
  </si>
  <si>
    <t>December</t>
  </si>
  <si>
    <t>I took average of previuos three months and next three months</t>
  </si>
  <si>
    <t>Housing Category rural values are missing</t>
  </si>
  <si>
    <t>For the first three months we use same urban values and after that we used moving averages for the previous three months</t>
  </si>
  <si>
    <t>IF(V2,U2,U3)
IF(V11,U11,AVERAGE(W2:W10))</t>
  </si>
  <si>
    <t>AVERAGE(D255,D258,D261,D267,D270,D273)</t>
  </si>
  <si>
    <t>AVERAGE(R251,R254,R257,R266,R269,R272)</t>
  </si>
  <si>
    <t>AVERAGE(D260:AC260)</t>
  </si>
  <si>
    <t>Genaral Index</t>
  </si>
  <si>
    <t>Some missing Genaral index and averaged all the categories</t>
  </si>
  <si>
    <t>Missing Values</t>
  </si>
  <si>
    <t>Solution</t>
  </si>
  <si>
    <t>Formula</t>
  </si>
  <si>
    <t>2020 April some categories</t>
  </si>
  <si>
    <t xml:space="preserve">2020 May  all categories </t>
  </si>
  <si>
    <t xml:space="preserve">- this analysis is on urban houses situated in (#west) - it consist 95k houses </t>
  </si>
  <si>
    <r>
      <rPr>
        <b/>
        <sz val="12"/>
        <color theme="1"/>
        <rFont val="Arial"/>
        <scheme val="minor"/>
      </rPr>
      <t>Clear, concise and complete w</t>
    </r>
    <r>
      <rPr>
        <sz val="10"/>
        <color rgb="FF000000"/>
        <rFont val="Arial"/>
        <scheme val="minor"/>
      </rPr>
      <t xml:space="preserve">ay - easily digestible by the audience </t>
    </r>
  </si>
  <si>
    <t xml:space="preserve">Communication </t>
  </si>
  <si>
    <t xml:space="preserve">avg prioce 100k </t>
  </si>
  <si>
    <t xml:space="preserve">maybe we have bad monsoon - food prices have icnreased </t>
  </si>
  <si>
    <t xml:space="preserve">Correct graph </t>
  </si>
  <si>
    <t>maybe fertiliser prices have increased</t>
  </si>
  <si>
    <t>putting it in beautiful graphs / charts</t>
  </si>
  <si>
    <t xml:space="preserve">Visualization </t>
  </si>
  <si>
    <t>war going on</t>
  </si>
  <si>
    <t>supply chain issue (red sea issue)</t>
  </si>
  <si>
    <t xml:space="preserve">import oil prices have increases </t>
  </si>
  <si>
    <t xml:space="preserve">create and solve hypthesis using data </t>
  </si>
  <si>
    <t xml:space="preserve">Data Analysis </t>
  </si>
  <si>
    <t xml:space="preserve">full name </t>
  </si>
  <si>
    <t xml:space="preserve">last </t>
  </si>
  <si>
    <t xml:space="preserve">frsnt </t>
  </si>
  <si>
    <t xml:space="preserve">Prefix </t>
  </si>
  <si>
    <t xml:space="preserve">age </t>
  </si>
  <si>
    <t xml:space="preserve">DOB </t>
  </si>
  <si>
    <t xml:space="preserve">feature engineering </t>
  </si>
  <si>
    <t xml:space="preserve">Enhancing the dataset </t>
  </si>
  <si>
    <t>(optional)</t>
  </si>
  <si>
    <t xml:space="preserve">Univariate , bivariate , multivariate </t>
  </si>
  <si>
    <t xml:space="preserve">Exploratory data analysis (EDA) </t>
  </si>
  <si>
    <t xml:space="preserve">(optional) </t>
  </si>
  <si>
    <t xml:space="preserve">west </t>
  </si>
  <si>
    <t xml:space="preserve">20k </t>
  </si>
  <si>
    <t xml:space="preserve">east </t>
  </si>
  <si>
    <t xml:space="preserve">5k </t>
  </si>
  <si>
    <t>rural</t>
  </si>
  <si>
    <t>30k</t>
  </si>
  <si>
    <t xml:space="preserve">south </t>
  </si>
  <si>
    <t xml:space="preserve">remove unrelevant </t>
  </si>
  <si>
    <t xml:space="preserve">95k </t>
  </si>
  <si>
    <t>urban</t>
  </si>
  <si>
    <t>50k</t>
  </si>
  <si>
    <t xml:space="preserve">north </t>
  </si>
  <si>
    <t xml:space="preserve">duplicates will bias </t>
  </si>
  <si>
    <t xml:space="preserve">handle missing values </t>
  </si>
  <si>
    <t xml:space="preserve">data types are correct </t>
  </si>
  <si>
    <t xml:space="preserve">urban </t>
  </si>
  <si>
    <t>North</t>
  </si>
  <si>
    <t>Outliers (remove it )</t>
  </si>
  <si>
    <t xml:space="preserve">Cleaning the data </t>
  </si>
  <si>
    <t xml:space="preserve">East </t>
  </si>
  <si>
    <t>House 2</t>
  </si>
  <si>
    <t>south</t>
  </si>
  <si>
    <t>House 1</t>
  </si>
  <si>
    <t xml:space="preserve">type </t>
  </si>
  <si>
    <t xml:space="preserve">location </t>
  </si>
  <si>
    <t xml:space="preserve">1/2/3 bhk </t>
  </si>
  <si>
    <t xml:space="preserve">price </t>
  </si>
  <si>
    <t xml:space="preserve">House </t>
  </si>
  <si>
    <t xml:space="preserve">Sample size analysis </t>
  </si>
  <si>
    <t>Housing dataset - india (100k houses)</t>
  </si>
  <si>
    <t xml:space="preserve">Type of dataset </t>
  </si>
  <si>
    <t xml:space="preserve">Understanding the data </t>
  </si>
  <si>
    <t xml:space="preserve">Find the average housing price in india </t>
  </si>
  <si>
    <t xml:space="preserve">lesser discounts </t>
  </si>
  <si>
    <t xml:space="preserve">overall prices goung low </t>
  </si>
  <si>
    <t xml:space="preserve">Align on a time period </t>
  </si>
  <si>
    <t xml:space="preserve">existing and new customers are less </t>
  </si>
  <si>
    <t xml:space="preserve">Other team - other kkind of data </t>
  </si>
  <si>
    <t xml:space="preserve">existing customers ordering less </t>
  </si>
  <si>
    <t xml:space="preserve">Product - product price &amp; discount </t>
  </si>
  <si>
    <t xml:space="preserve">lesser new customers </t>
  </si>
  <si>
    <t xml:space="preserve">Sales - sales data </t>
  </si>
  <si>
    <t xml:space="preserve">You'll ask for relevant data from relevant people </t>
  </si>
  <si>
    <t xml:space="preserve">Getting the data </t>
  </si>
  <si>
    <t xml:space="preserve">customers are buying less </t>
  </si>
  <si>
    <t>compared to when?</t>
  </si>
  <si>
    <t xml:space="preserve">Why is he/she asking for this analysis </t>
  </si>
  <si>
    <t xml:space="preserve">Hypothesis </t>
  </si>
  <si>
    <t xml:space="preserve">Who is asking for this analysis </t>
  </si>
  <si>
    <t xml:space="preserve">CEO </t>
  </si>
  <si>
    <t xml:space="preserve">Sales is decreasing </t>
  </si>
  <si>
    <t xml:space="preserve">Understanding the problem statement </t>
  </si>
  <si>
    <t xml:space="preserve">Objective </t>
  </si>
  <si>
    <t xml:space="preserve">understand customer sales </t>
  </si>
  <si>
    <t xml:space="preserve">Stage of Analysis </t>
  </si>
  <si>
    <t>State</t>
  </si>
  <si>
    <t>Description</t>
  </si>
  <si>
    <t>ALL India</t>
  </si>
  <si>
    <t>Sugar and confectionery</t>
  </si>
  <si>
    <t>Prepared meals; snacks; sweets etc.</t>
  </si>
  <si>
    <t>Pan; tobacco; and intoxicants</t>
  </si>
  <si>
    <t>General Index (All Groups)</t>
  </si>
  <si>
    <t>Consumer Food Price Index</t>
  </si>
  <si>
    <t>Source</t>
  </si>
  <si>
    <t>Categories</t>
  </si>
  <si>
    <t>Broder Categories</t>
  </si>
  <si>
    <t>Row Labels</t>
  </si>
  <si>
    <t>Grand Total</t>
  </si>
  <si>
    <t>YOY Inflation Growth</t>
  </si>
  <si>
    <t>Key</t>
  </si>
  <si>
    <t>Distinct Count of Month</t>
  </si>
  <si>
    <t>% Contribution of Categories</t>
  </si>
  <si>
    <t>Inflation Rate(Base 2012=100)</t>
  </si>
  <si>
    <t>Year-Month</t>
  </si>
  <si>
    <t>Month on Month Analysis</t>
  </si>
  <si>
    <t>Inflation Rate for above 12 Months</t>
  </si>
  <si>
    <t>Food and Bevarages Category Deep Dive</t>
  </si>
  <si>
    <t xml:space="preserve">12 Months Month on Month analysis </t>
  </si>
  <si>
    <t>Highest Inflation Month</t>
  </si>
  <si>
    <t>Lowest Inflation Month</t>
  </si>
  <si>
    <t>-</t>
  </si>
  <si>
    <t xml:space="preserve">2019 April </t>
  </si>
  <si>
    <t xml:space="preserve">Got the values from web and imputed them into the data </t>
  </si>
  <si>
    <t>2014 March misspelled</t>
  </si>
  <si>
    <t xml:space="preserve">Corrected the spelling </t>
  </si>
  <si>
    <t>Food</t>
  </si>
  <si>
    <t>Lifestyle</t>
  </si>
  <si>
    <t>Education and Healthcare</t>
  </si>
  <si>
    <t>Luxury</t>
  </si>
  <si>
    <t>Category</t>
  </si>
  <si>
    <t>Prepared meals, snacks, sweets, etc.</t>
  </si>
  <si>
    <t>Pan, tobacco, and intoxicants</t>
  </si>
  <si>
    <t>Personal care products</t>
  </si>
  <si>
    <t>Tabacco</t>
  </si>
  <si>
    <t>Clothing and Footwear</t>
  </si>
  <si>
    <t>Personal Care and Household Essentials</t>
  </si>
  <si>
    <t>Essentials</t>
  </si>
  <si>
    <t>Food and Beverages</t>
  </si>
  <si>
    <t>Food and Bevarages</t>
  </si>
  <si>
    <t>2019 January Rural+Urban</t>
  </si>
  <si>
    <t>2019 February Rural+Urban</t>
  </si>
  <si>
    <t>2019 March Rural+Urban</t>
  </si>
  <si>
    <t>2019 April Rural+Urban</t>
  </si>
  <si>
    <t>2019 May Rural+Urban</t>
  </si>
  <si>
    <t>2019 June Rural+Urban</t>
  </si>
  <si>
    <t>2019 July Rural+Urban</t>
  </si>
  <si>
    <t>2019 August Rural+Urban</t>
  </si>
  <si>
    <t>2019 September Rural+Urban</t>
  </si>
  <si>
    <t>2019 October Rural+Urban</t>
  </si>
  <si>
    <t>2019 November Rural+Urban</t>
  </si>
  <si>
    <t>2019 December Rural+Urban</t>
  </si>
  <si>
    <t>2020 January Rural+Urban</t>
  </si>
  <si>
    <t>2020 February Rural+Urban</t>
  </si>
  <si>
    <t>2020 March Rural+Urban</t>
  </si>
  <si>
    <t>2020 April Rural+Urban</t>
  </si>
  <si>
    <t>2020 May Rural+Urban</t>
  </si>
  <si>
    <t>2020 June Rural+Urban</t>
  </si>
  <si>
    <t>2020 July Rural+Urban</t>
  </si>
  <si>
    <t>2020 August Rural+Urban</t>
  </si>
  <si>
    <t>2020 September Rural+Urban</t>
  </si>
  <si>
    <t>2020 October Rural+Urban</t>
  </si>
  <si>
    <t>2020 November Rural+Urban</t>
  </si>
  <si>
    <t>2020 December Rural+Urban</t>
  </si>
  <si>
    <t>2021 January Rural+Urban</t>
  </si>
  <si>
    <t>2021 February Rural+Urban</t>
  </si>
  <si>
    <t>2021 March Rural+Urban</t>
  </si>
  <si>
    <t>2021 April Rural+Urban</t>
  </si>
  <si>
    <t>2021 May Rural+Urban</t>
  </si>
  <si>
    <t>2021 June Rural+Urban</t>
  </si>
  <si>
    <t>2021 July Rural+Urban</t>
  </si>
  <si>
    <t>2021 August Rural+Urban</t>
  </si>
  <si>
    <t>2021 September Rural+Urban</t>
  </si>
  <si>
    <t>2021 October Rural+Urban</t>
  </si>
  <si>
    <t>2021 November Rural+Urban</t>
  </si>
  <si>
    <t>2021 December Rural+Urban</t>
  </si>
  <si>
    <t>Inflation Rate</t>
  </si>
  <si>
    <t>Month/Year</t>
  </si>
  <si>
    <t>Average</t>
  </si>
  <si>
    <t>Ratio *</t>
  </si>
  <si>
    <t>Column16</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</si>
  <si>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</si>
  <si>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</si>
  <si>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</si>
  <si>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</si>
  <si>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</si>
  <si>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</si>
  <si>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</si>
  <si>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</si>
  <si>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</si>
  <si>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</si>
  <si>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</si>
  <si>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</si>
  <si>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</si>
  <si>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</si>
  <si>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</si>
  <si>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</si>
  <si>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</si>
  <si>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</si>
  <si>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</si>
  <si>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</si>
  <si>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</si>
  <si>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</si>
  <si>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</si>
  <si>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</si>
  <si>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</si>
  <si>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</si>
  <si>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</si>
  <si>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</si>
  <si>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</si>
  <si>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</si>
  <si>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</si>
  <si>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</si>
  <si>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</si>
  <si>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</si>
  <si>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</si>
  <si>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</si>
  <si>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</si>
  <si>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</si>
  <si>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</si>
  <si>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</si>
  <si>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</si>
  <si>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Oil Price ($/bbl)</t>
  </si>
  <si>
    <t xml:space="preserve"> ($/bbl)</t>
  </si>
  <si>
    <t>US Doller per barrel of crude oil</t>
  </si>
  <si>
    <t>MM-YY</t>
  </si>
  <si>
    <t>Co-relation Coefficient</t>
  </si>
  <si>
    <t>Data Source - CPI Index GOI website</t>
  </si>
  <si>
    <t>Data Timeline - Jan 2013 to May 2023           Data Size -  10 years data distribited into 3 sectors</t>
  </si>
  <si>
    <t xml:space="preserve">Data Mapping - </t>
  </si>
  <si>
    <t>YOY Highest Inflation Growth Year</t>
  </si>
  <si>
    <t xml:space="preserve">YOY Highest Inflation Growth </t>
  </si>
  <si>
    <t>Highest Inflation Month for Foods Category</t>
  </si>
  <si>
    <t>Lowest Inflation Month for Foods Category</t>
  </si>
  <si>
    <t>Inflation rate for May 2023</t>
  </si>
  <si>
    <t>Highest Inflation Category</t>
  </si>
  <si>
    <t>Highest Inflation Amongst the categories</t>
  </si>
  <si>
    <t>Data Timeline - Jun 2022 to May 2023           Data Size -  1 year data distribited into 3 sectors</t>
  </si>
  <si>
    <t>Genaral Index(March)</t>
  </si>
  <si>
    <t>Genaral Index(April)</t>
  </si>
  <si>
    <t>Healthcare</t>
  </si>
  <si>
    <t>F&amp;B Inflation</t>
  </si>
  <si>
    <t>Essentials Inflation</t>
  </si>
  <si>
    <t>Data Timeline - Jun 2022 to May 2023                                            Data Size -  1 year data distribited into 3 sectors</t>
  </si>
  <si>
    <t>Food &amp; Bevarages</t>
  </si>
  <si>
    <t>Clothing &amp; Footwear</t>
  </si>
  <si>
    <t>Misc</t>
  </si>
  <si>
    <t>Sectors</t>
  </si>
  <si>
    <t>CPI</t>
  </si>
  <si>
    <t>Sum of CPI</t>
  </si>
  <si>
    <t>Column Labels</t>
  </si>
  <si>
    <t>Food and Bevarages Category Deep Dive(Rural+Urban)</t>
  </si>
  <si>
    <t>Food and Bevarages Category Deep Dive(Rural)</t>
  </si>
  <si>
    <t>Food and Bevarages Category Deep Dive(Urban)</t>
  </si>
  <si>
    <t>Month on Month Inflation (Rural)</t>
  </si>
  <si>
    <t>Month on Month Inflation (Urban)</t>
  </si>
  <si>
    <t>Month on Month Inflation (RuralUrban)</t>
  </si>
  <si>
    <t>HealthCare Inflation</t>
  </si>
  <si>
    <r>
      <rPr>
        <b/>
        <sz val="16"/>
        <color theme="1"/>
        <rFont val="Arial"/>
        <family val="2"/>
        <scheme val="minor"/>
      </rPr>
      <t>&gt;Essentials category</t>
    </r>
    <r>
      <rPr>
        <sz val="16"/>
        <color theme="1"/>
        <rFont val="Arial"/>
        <family val="2"/>
        <scheme val="minor"/>
      </rPr>
      <t xml:space="preserve"> has seen</t>
    </r>
    <r>
      <rPr>
        <b/>
        <sz val="16"/>
        <color theme="1"/>
        <rFont val="Arial"/>
        <family val="2"/>
        <scheme val="minor"/>
      </rPr>
      <t xml:space="preserve"> steady increase in Inflation</t>
    </r>
    <r>
      <rPr>
        <sz val="16"/>
        <color theme="1"/>
        <rFont val="Arial"/>
        <family val="2"/>
        <scheme val="minor"/>
      </rPr>
      <t xml:space="preserve"> after the </t>
    </r>
    <r>
      <rPr>
        <b/>
        <sz val="16"/>
        <color theme="1"/>
        <rFont val="Arial"/>
        <family val="2"/>
        <scheme val="minor"/>
      </rPr>
      <t>Pandamic(First lockdown)</t>
    </r>
    <r>
      <rPr>
        <sz val="16"/>
        <color theme="1"/>
        <rFont val="Arial"/>
        <family val="2"/>
        <scheme val="minor"/>
      </rPr>
      <t xml:space="preserve">
</t>
    </r>
    <r>
      <rPr>
        <b/>
        <sz val="16"/>
        <color theme="1"/>
        <rFont val="Arial"/>
        <family val="2"/>
        <scheme val="minor"/>
      </rPr>
      <t>&gt;</t>
    </r>
    <r>
      <rPr>
        <sz val="16"/>
        <color theme="1"/>
        <rFont val="Arial"/>
        <family val="2"/>
        <scheme val="minor"/>
      </rPr>
      <t>Where as in</t>
    </r>
    <r>
      <rPr>
        <b/>
        <sz val="16"/>
        <color theme="1"/>
        <rFont val="Arial"/>
        <family val="2"/>
        <scheme val="minor"/>
      </rPr>
      <t xml:space="preserve"> Healthcare category</t>
    </r>
    <r>
      <rPr>
        <sz val="16"/>
        <color theme="1"/>
        <rFont val="Arial"/>
        <family val="2"/>
        <scheme val="minor"/>
      </rPr>
      <t xml:space="preserve"> we can see that </t>
    </r>
    <r>
      <rPr>
        <b/>
        <sz val="16"/>
        <color theme="1"/>
        <rFont val="Arial"/>
        <family val="2"/>
        <scheme val="minor"/>
      </rPr>
      <t>Inflation increased for some time</t>
    </r>
    <r>
      <rPr>
        <sz val="16"/>
        <color theme="1"/>
        <rFont val="Arial"/>
        <family val="2"/>
        <scheme val="minor"/>
      </rPr>
      <t xml:space="preserve"> after that no steady trend
</t>
    </r>
    <r>
      <rPr>
        <b/>
        <sz val="16"/>
        <color theme="1"/>
        <rFont val="Arial"/>
        <family val="2"/>
        <scheme val="minor"/>
      </rPr>
      <t>&gt;</t>
    </r>
    <r>
      <rPr>
        <sz val="16"/>
        <color theme="1"/>
        <rFont val="Arial"/>
        <family val="2"/>
        <scheme val="minor"/>
      </rPr>
      <t xml:space="preserve">For </t>
    </r>
    <r>
      <rPr>
        <b/>
        <sz val="16"/>
        <color theme="1"/>
        <rFont val="Arial"/>
        <family val="2"/>
        <scheme val="minor"/>
      </rPr>
      <t>Food and Bevarages</t>
    </r>
    <r>
      <rPr>
        <sz val="16"/>
        <color theme="1"/>
        <rFont val="Arial"/>
        <family val="2"/>
        <scheme val="minor"/>
      </rPr>
      <t xml:space="preserve"> category we </t>
    </r>
    <r>
      <rPr>
        <b/>
        <sz val="16"/>
        <color theme="1"/>
        <rFont val="Arial"/>
        <family val="2"/>
        <scheme val="minor"/>
      </rPr>
      <t>cannot see any trend</t>
    </r>
    <r>
      <rPr>
        <sz val="16"/>
        <color theme="1"/>
        <rFont val="Arial"/>
        <family val="2"/>
        <scheme val="minor"/>
      </rPr>
      <t xml:space="preserve"> after the pandemic (first lockdown)</t>
    </r>
  </si>
  <si>
    <t>Genaral Index(Dec)</t>
  </si>
  <si>
    <t>Genaral Index(Jan)</t>
  </si>
  <si>
    <r>
      <rPr>
        <b/>
        <sz val="16"/>
        <color theme="1"/>
        <rFont val="Arial"/>
        <family val="2"/>
        <scheme val="minor"/>
      </rPr>
      <t>&gt;Healthcare sector</t>
    </r>
    <r>
      <rPr>
        <sz val="16"/>
        <color theme="1"/>
        <rFont val="Arial"/>
        <family val="2"/>
        <scheme val="minor"/>
      </rPr>
      <t xml:space="preserve"> we can see that the </t>
    </r>
    <r>
      <rPr>
        <b/>
        <sz val="16"/>
        <color theme="1"/>
        <rFont val="Arial"/>
        <family val="2"/>
        <scheme val="minor"/>
      </rPr>
      <t>inflation increased after the pandamic(first lockdown)</t>
    </r>
    <r>
      <rPr>
        <sz val="16"/>
        <color theme="1"/>
        <rFont val="Arial"/>
        <family val="2"/>
        <scheme val="minor"/>
      </rPr>
      <t xml:space="preserve"> and after that the </t>
    </r>
    <r>
      <rPr>
        <b/>
        <sz val="16"/>
        <color theme="1"/>
        <rFont val="Arial"/>
        <family val="2"/>
        <scheme val="minor"/>
      </rPr>
      <t>trend is scattered</t>
    </r>
    <r>
      <rPr>
        <sz val="16"/>
        <color theme="1"/>
        <rFont val="Arial"/>
        <family val="2"/>
        <scheme val="minor"/>
      </rPr>
      <t xml:space="preserve">
</t>
    </r>
    <r>
      <rPr>
        <b/>
        <sz val="16"/>
        <color theme="1"/>
        <rFont val="Arial"/>
        <family val="2"/>
        <scheme val="minor"/>
      </rPr>
      <t>&gt;</t>
    </r>
    <r>
      <rPr>
        <sz val="16"/>
        <color theme="1"/>
        <rFont val="Arial"/>
        <family val="2"/>
        <scheme val="minor"/>
      </rPr>
      <t xml:space="preserve">Whereas in </t>
    </r>
    <r>
      <rPr>
        <b/>
        <sz val="16"/>
        <color theme="1"/>
        <rFont val="Arial"/>
        <family val="2"/>
        <scheme val="minor"/>
      </rPr>
      <t>Food and Bevarages</t>
    </r>
    <r>
      <rPr>
        <sz val="16"/>
        <color theme="1"/>
        <rFont val="Arial"/>
        <family val="2"/>
        <scheme val="minor"/>
      </rPr>
      <t xml:space="preserve"> we can see</t>
    </r>
    <r>
      <rPr>
        <b/>
        <sz val="16"/>
        <color theme="1"/>
        <rFont val="Arial"/>
        <family val="2"/>
        <scheme val="minor"/>
      </rPr>
      <t xml:space="preserve"> trend year on year</t>
    </r>
    <r>
      <rPr>
        <sz val="16"/>
        <color theme="1"/>
        <rFont val="Arial"/>
        <family val="2"/>
        <scheme val="minor"/>
      </rPr>
      <t xml:space="preserve"> but </t>
    </r>
    <r>
      <rPr>
        <b/>
        <sz val="16"/>
        <color theme="1"/>
        <rFont val="Arial"/>
        <family val="2"/>
        <scheme val="minor"/>
      </rPr>
      <t>after the pandamic the inflation rate has increased
&gt;</t>
    </r>
    <r>
      <rPr>
        <sz val="16"/>
        <color theme="1"/>
        <rFont val="Arial"/>
        <family val="2"/>
        <scheme val="minor"/>
      </rPr>
      <t>But in</t>
    </r>
    <r>
      <rPr>
        <b/>
        <sz val="16"/>
        <color theme="1"/>
        <rFont val="Arial"/>
        <family val="2"/>
        <scheme val="minor"/>
      </rPr>
      <t xml:space="preserve"> Essentials sector </t>
    </r>
    <r>
      <rPr>
        <sz val="16"/>
        <color theme="1"/>
        <rFont val="Arial"/>
        <family val="2"/>
        <scheme val="minor"/>
      </rPr>
      <t>we can say that</t>
    </r>
    <r>
      <rPr>
        <b/>
        <sz val="16"/>
        <color theme="1"/>
        <rFont val="Arial"/>
        <family val="2"/>
        <scheme val="minor"/>
      </rPr>
      <t xml:space="preserve"> increase in inflation took some after the pandamic</t>
    </r>
  </si>
  <si>
    <r>
      <rPr>
        <b/>
        <sz val="16"/>
        <color theme="1"/>
        <rFont val="Arial"/>
        <family val="2"/>
        <scheme val="minor"/>
      </rPr>
      <t>&gt;Healthcare sector</t>
    </r>
    <r>
      <rPr>
        <sz val="16"/>
        <color theme="1"/>
        <rFont val="Arial"/>
        <family val="2"/>
        <scheme val="minor"/>
      </rPr>
      <t xml:space="preserve"> we can see that the </t>
    </r>
    <r>
      <rPr>
        <b/>
        <sz val="16"/>
        <color theme="1"/>
        <rFont val="Arial"/>
        <family val="2"/>
        <scheme val="minor"/>
      </rPr>
      <t>inflation increased after the pandamic(first lockdown)</t>
    </r>
    <r>
      <rPr>
        <sz val="16"/>
        <color theme="1"/>
        <rFont val="Arial"/>
        <family val="2"/>
        <scheme val="minor"/>
      </rPr>
      <t xml:space="preserve"> and after that the </t>
    </r>
    <r>
      <rPr>
        <b/>
        <sz val="16"/>
        <color theme="1"/>
        <rFont val="Arial"/>
        <family val="2"/>
        <scheme val="minor"/>
      </rPr>
      <t>trend is scattered</t>
    </r>
    <r>
      <rPr>
        <sz val="16"/>
        <color theme="1"/>
        <rFont val="Arial"/>
        <family val="2"/>
        <scheme val="minor"/>
      </rPr>
      <t xml:space="preserve">
</t>
    </r>
    <r>
      <rPr>
        <b/>
        <sz val="16"/>
        <color theme="1"/>
        <rFont val="Arial"/>
        <family val="2"/>
        <scheme val="minor"/>
      </rPr>
      <t>&gt;</t>
    </r>
    <r>
      <rPr>
        <sz val="16"/>
        <color theme="1"/>
        <rFont val="Arial"/>
        <family val="2"/>
        <scheme val="minor"/>
      </rPr>
      <t xml:space="preserve">Whereas in </t>
    </r>
    <r>
      <rPr>
        <b/>
        <sz val="16"/>
        <color theme="1"/>
        <rFont val="Arial"/>
        <family val="2"/>
        <scheme val="minor"/>
      </rPr>
      <t>Food and Bevarages</t>
    </r>
    <r>
      <rPr>
        <sz val="16"/>
        <color theme="1"/>
        <rFont val="Arial"/>
        <family val="2"/>
        <scheme val="minor"/>
      </rPr>
      <t xml:space="preserve"> we can see</t>
    </r>
    <r>
      <rPr>
        <b/>
        <sz val="16"/>
        <color theme="1"/>
        <rFont val="Arial"/>
        <family val="2"/>
        <scheme val="minor"/>
      </rPr>
      <t xml:space="preserve"> trend year on year</t>
    </r>
    <r>
      <rPr>
        <sz val="16"/>
        <color theme="1"/>
        <rFont val="Arial"/>
        <family val="2"/>
        <scheme val="minor"/>
      </rPr>
      <t xml:space="preserve"> but </t>
    </r>
    <r>
      <rPr>
        <b/>
        <sz val="16"/>
        <color theme="1"/>
        <rFont val="Arial"/>
        <family val="2"/>
        <scheme val="minor"/>
      </rPr>
      <t>after the pandamic the inflation rate has increased
&gt;</t>
    </r>
    <r>
      <rPr>
        <sz val="16"/>
        <color theme="1"/>
        <rFont val="Arial"/>
        <family val="2"/>
        <scheme val="minor"/>
      </rPr>
      <t>But in</t>
    </r>
    <r>
      <rPr>
        <b/>
        <sz val="16"/>
        <color theme="1"/>
        <rFont val="Arial"/>
        <family val="2"/>
        <scheme val="minor"/>
      </rPr>
      <t xml:space="preserve"> Essentials sector </t>
    </r>
    <r>
      <rPr>
        <sz val="16"/>
        <color theme="1"/>
        <rFont val="Arial"/>
        <family val="2"/>
        <scheme val="minor"/>
      </rPr>
      <t>we can say that</t>
    </r>
    <r>
      <rPr>
        <b/>
        <sz val="16"/>
        <color theme="1"/>
        <rFont val="Arial"/>
        <family val="2"/>
        <scheme val="minor"/>
      </rPr>
      <t xml:space="preserve"> increase in inflation took some after the pandamic</t>
    </r>
    <r>
      <rPr>
        <sz val="16"/>
        <color theme="1"/>
        <rFont val="Arial"/>
        <family val="2"/>
        <scheme val="minor"/>
      </rPr>
      <t xml:space="preserve">
&gt;We can see that the</t>
    </r>
    <r>
      <rPr>
        <b/>
        <sz val="16"/>
        <color theme="1"/>
        <rFont val="Arial"/>
        <family val="2"/>
        <scheme val="minor"/>
      </rPr>
      <t xml:space="preserve"> trends for Combined(Rural+Urban)</t>
    </r>
    <r>
      <rPr>
        <sz val="16"/>
        <color theme="1"/>
        <rFont val="Arial"/>
        <family val="2"/>
        <scheme val="minor"/>
      </rPr>
      <t xml:space="preserve"> Sector is </t>
    </r>
    <r>
      <rPr>
        <b/>
        <sz val="16"/>
        <color theme="1"/>
        <rFont val="Arial"/>
        <family val="2"/>
        <scheme val="minor"/>
      </rPr>
      <t>similar to Urban Sector</t>
    </r>
  </si>
  <si>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</si>
  <si>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</si>
  <si>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</si>
  <si>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</si>
  <si>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</si>
  <si>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</si>
  <si>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</si>
  <si>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</si>
  <si>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</si>
  <si>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</si>
  <si>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</si>
  <si>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</si>
  <si>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</si>
  <si>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</si>
  <si>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</si>
  <si>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</si>
  <si>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</si>
  <si>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</si>
  <si>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</si>
  <si>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</si>
  <si>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</si>
  <si>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</si>
  <si>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</si>
  <si>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</si>
  <si>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</si>
  <si>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</si>
  <si>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</si>
  <si>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</si>
  <si>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</si>
  <si>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Data Timeline -Jan 2021 to May 2023                                         Data Size -  3year data distribited into 3 sectors</t>
  </si>
  <si>
    <t>Highest Co-relation Coefficient category</t>
  </si>
  <si>
    <r>
      <t xml:space="preserve">&gt;With </t>
    </r>
    <r>
      <rPr>
        <b/>
        <sz val="12"/>
        <color rgb="FF000000"/>
        <rFont val="Arial"/>
        <family val="2"/>
        <scheme val="minor"/>
      </rPr>
      <t>Correl function</t>
    </r>
    <r>
      <rPr>
        <sz val="12"/>
        <color rgb="FF000000"/>
        <rFont val="Arial"/>
        <family val="2"/>
        <scheme val="minor"/>
      </rPr>
      <t xml:space="preserve"> we can find the</t>
    </r>
    <r>
      <rPr>
        <b/>
        <sz val="12"/>
        <color rgb="FF000000"/>
        <rFont val="Arial"/>
        <family val="2"/>
        <scheme val="minor"/>
      </rPr>
      <t xml:space="preserve"> co-relation between two data points</t>
    </r>
    <r>
      <rPr>
        <sz val="12"/>
        <color rgb="FF000000"/>
        <rFont val="Arial"/>
        <family val="2"/>
        <scheme val="minor"/>
      </rPr>
      <t xml:space="preserve">
&gt;From the data we can see </t>
    </r>
    <r>
      <rPr>
        <b/>
        <sz val="12"/>
        <color rgb="FF000000"/>
        <rFont val="Arial"/>
        <family val="2"/>
        <scheme val="minor"/>
      </rPr>
      <t xml:space="preserve">Oil and Fats </t>
    </r>
    <r>
      <rPr>
        <sz val="12"/>
        <color rgb="FF000000"/>
        <rFont val="Arial"/>
        <family val="2"/>
        <scheme val="minor"/>
      </rPr>
      <t>are</t>
    </r>
    <r>
      <rPr>
        <b/>
        <sz val="12"/>
        <color rgb="FF000000"/>
        <rFont val="Arial"/>
        <family val="2"/>
        <scheme val="minor"/>
      </rPr>
      <t xml:space="preserve"> most influenced by the fluctuation in Imported crude oil prices</t>
    </r>
    <r>
      <rPr>
        <sz val="12"/>
        <color rgb="FF000000"/>
        <rFont val="Arial"/>
        <family val="2"/>
        <scheme val="minor"/>
      </rPr>
      <t xml:space="preserve"> 
&gt;We can see co-relation coefficient of </t>
    </r>
    <r>
      <rPr>
        <b/>
        <sz val="12"/>
        <color rgb="FF000000"/>
        <rFont val="Arial"/>
        <family val="2"/>
        <scheme val="minor"/>
      </rPr>
      <t>Fuel and light with Imported crude oil prices is 0.5702</t>
    </r>
    <r>
      <rPr>
        <sz val="12"/>
        <color rgb="FF000000"/>
        <rFont val="Arial"/>
        <family val="2"/>
        <scheme val="minor"/>
      </rPr>
      <t xml:space="preserve"> i.e., the CPI of Fuel and light has seen </t>
    </r>
    <r>
      <rPr>
        <b/>
        <sz val="12"/>
        <color rgb="FF000000"/>
        <rFont val="Arial"/>
        <family val="2"/>
        <scheme val="minor"/>
      </rPr>
      <t>linear increase rather that fluctuating like crude oil prices</t>
    </r>
  </si>
  <si>
    <t>Highest Corelation Co-efficient</t>
  </si>
  <si>
    <t>Fuel and Light Corelation coefficent</t>
  </si>
  <si>
    <t>Transport and Communication Corelation</t>
  </si>
  <si>
    <r>
      <t xml:space="preserve">&gt;With </t>
    </r>
    <r>
      <rPr>
        <b/>
        <sz val="12"/>
        <color rgb="FF000000"/>
        <rFont val="Arial"/>
        <family val="2"/>
        <scheme val="minor"/>
      </rPr>
      <t>Correl function</t>
    </r>
    <r>
      <rPr>
        <sz val="12"/>
        <color rgb="FF000000"/>
        <rFont val="Arial"/>
        <family val="2"/>
        <scheme val="minor"/>
      </rPr>
      <t xml:space="preserve"> we can find the</t>
    </r>
    <r>
      <rPr>
        <b/>
        <sz val="12"/>
        <color rgb="FF000000"/>
        <rFont val="Arial"/>
        <family val="2"/>
        <scheme val="minor"/>
      </rPr>
      <t xml:space="preserve"> co-relation between two data points</t>
    </r>
    <r>
      <rPr>
        <sz val="12"/>
        <color rgb="FF000000"/>
        <rFont val="Arial"/>
        <family val="2"/>
        <scheme val="minor"/>
      </rPr>
      <t xml:space="preserve">
&gt;From the data we can see </t>
    </r>
    <r>
      <rPr>
        <b/>
        <sz val="12"/>
        <color rgb="FF000000"/>
        <rFont val="Arial"/>
        <family val="2"/>
        <scheme val="minor"/>
      </rPr>
      <t xml:space="preserve">Oil and Fats </t>
    </r>
    <r>
      <rPr>
        <sz val="12"/>
        <color rgb="FF000000"/>
        <rFont val="Arial"/>
        <family val="2"/>
        <scheme val="minor"/>
      </rPr>
      <t>are</t>
    </r>
    <r>
      <rPr>
        <b/>
        <sz val="12"/>
        <color rgb="FF000000"/>
        <rFont val="Arial"/>
        <family val="2"/>
        <scheme val="minor"/>
      </rPr>
      <t xml:space="preserve"> most influenced by the fluctuation in Imported crude oil prices</t>
    </r>
    <r>
      <rPr>
        <sz val="12"/>
        <color rgb="FF000000"/>
        <rFont val="Arial"/>
        <family val="2"/>
        <scheme val="minor"/>
      </rPr>
      <t xml:space="preserve"> 
&gt;We can see co-relation coefficient of </t>
    </r>
    <r>
      <rPr>
        <b/>
        <sz val="12"/>
        <color rgb="FF000000"/>
        <rFont val="Arial"/>
        <family val="2"/>
        <scheme val="minor"/>
      </rPr>
      <t>Fuel and light with Imported crude oil prices is 0.5807</t>
    </r>
    <r>
      <rPr>
        <sz val="12"/>
        <color rgb="FF000000"/>
        <rFont val="Arial"/>
        <family val="2"/>
        <scheme val="minor"/>
      </rPr>
      <t xml:space="preserve"> i.e., the CPI of Fuel and light has seen </t>
    </r>
    <r>
      <rPr>
        <b/>
        <sz val="12"/>
        <color rgb="FF000000"/>
        <rFont val="Arial"/>
        <family val="2"/>
        <scheme val="minor"/>
      </rPr>
      <t>linear increase rather that fluctuating like crude oil prices</t>
    </r>
  </si>
  <si>
    <r>
      <t xml:space="preserve">&gt;With </t>
    </r>
    <r>
      <rPr>
        <b/>
        <sz val="12"/>
        <color rgb="FF000000"/>
        <rFont val="Arial"/>
        <family val="2"/>
        <scheme val="minor"/>
      </rPr>
      <t>Correl function</t>
    </r>
    <r>
      <rPr>
        <sz val="12"/>
        <color rgb="FF000000"/>
        <rFont val="Arial"/>
        <family val="2"/>
        <scheme val="minor"/>
      </rPr>
      <t xml:space="preserve"> we can find the</t>
    </r>
    <r>
      <rPr>
        <b/>
        <sz val="12"/>
        <color rgb="FF000000"/>
        <rFont val="Arial"/>
        <family val="2"/>
        <scheme val="minor"/>
      </rPr>
      <t xml:space="preserve"> co-relation between two data points</t>
    </r>
    <r>
      <rPr>
        <sz val="12"/>
        <color rgb="FF000000"/>
        <rFont val="Arial"/>
        <family val="2"/>
        <scheme val="minor"/>
      </rPr>
      <t xml:space="preserve">
&gt;From the data we can see </t>
    </r>
    <r>
      <rPr>
        <b/>
        <sz val="12"/>
        <color rgb="FF000000"/>
        <rFont val="Arial"/>
        <family val="2"/>
        <scheme val="minor"/>
      </rPr>
      <t xml:space="preserve">Oil and Fats </t>
    </r>
    <r>
      <rPr>
        <sz val="12"/>
        <color rgb="FF000000"/>
        <rFont val="Arial"/>
        <family val="2"/>
        <scheme val="minor"/>
      </rPr>
      <t>are</t>
    </r>
    <r>
      <rPr>
        <b/>
        <sz val="12"/>
        <color rgb="FF000000"/>
        <rFont val="Arial"/>
        <family val="2"/>
        <scheme val="minor"/>
      </rPr>
      <t xml:space="preserve"> most influenced by the fluctuation in Imported crude oil prices</t>
    </r>
    <r>
      <rPr>
        <sz val="12"/>
        <color rgb="FF000000"/>
        <rFont val="Arial"/>
        <family val="2"/>
        <scheme val="minor"/>
      </rPr>
      <t xml:space="preserve"> 
&gt;We can see co-relation coefficient of </t>
    </r>
    <r>
      <rPr>
        <b/>
        <sz val="12"/>
        <color rgb="FF000000"/>
        <rFont val="Arial"/>
        <family val="2"/>
        <scheme val="minor"/>
      </rPr>
      <t>Fuel and light with Imported crude oil prices is 0.5559</t>
    </r>
    <r>
      <rPr>
        <sz val="12"/>
        <color rgb="FF000000"/>
        <rFont val="Arial"/>
        <family val="2"/>
        <scheme val="minor"/>
      </rPr>
      <t xml:space="preserve"> i.e., the CPI of Fuel and light has seen </t>
    </r>
    <r>
      <rPr>
        <b/>
        <sz val="12"/>
        <color rgb="FF000000"/>
        <rFont val="Arial"/>
        <family val="2"/>
        <scheme val="minor"/>
      </rPr>
      <t>linear increase rather that fluctuating like crude oil prices</t>
    </r>
  </si>
  <si>
    <t>Objective</t>
  </si>
  <si>
    <t xml:space="preserve">Raw Data </t>
  </si>
  <si>
    <t>Analysis</t>
  </si>
  <si>
    <t>Obj1</t>
  </si>
  <si>
    <t>Obj2</t>
  </si>
  <si>
    <t>Obj3</t>
  </si>
  <si>
    <t>Obj4</t>
  </si>
  <si>
    <t>Obj5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</si>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</sst>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F800]dddd\,\ mmmm\ dd\,\ yyyy"/>
    <numFmt numFmtId="166" formatCode="[$-409]mmm/yy;@"/>
    <numFmt numFmtId="167" formatCode="0.0000"/>
    <numFmt numFmtId="168" formatCode="0.00000"/>
  </numFmts>
  <fonts count="35" x14ac:knownFonts="1">
    <font>
      <sz val="10"/>
      <color rgb="FF000000"/>
      <name val="Arial"/>
      <scheme val="minor"/>
    </font>
    <font>
      <sz val="10"/>
      <color theme="1"/>
      <name val="Arial"/>
      <scheme val="minor"/>
    </font>
    <font>
      <sz val="8"/>
      <name val="Arial"/>
      <scheme val="minor"/>
    </font>
    <font>
      <sz val="12"/>
      <color theme="1"/>
      <name val="Arial"/>
      <family val="2"/>
      <scheme val="minor"/>
    </font>
    <font>
      <i/>
      <sz val="12"/>
      <color theme="1"/>
      <name val="Arial"/>
      <scheme val="minor"/>
    </font>
    <font>
      <sz val="12"/>
      <color theme="1"/>
      <name val="Arial"/>
      <scheme val="minor"/>
    </font>
    <font>
      <b/>
      <sz val="12"/>
      <color theme="1"/>
      <name val="Arial"/>
      <scheme val="minor"/>
    </font>
    <font>
      <b/>
      <u/>
      <sz val="12"/>
      <color theme="1"/>
      <name val="Arial"/>
      <scheme val="minor"/>
    </font>
    <font>
      <sz val="10"/>
      <color rgb="FF000000"/>
      <name val="Arial"/>
      <scheme val="minor"/>
    </font>
    <font>
      <sz val="10"/>
      <color theme="0"/>
      <name val="Arial"/>
      <family val="2"/>
      <scheme val="minor"/>
    </font>
    <font>
      <sz val="10"/>
      <color theme="1"/>
      <name val="Arial"/>
      <family val="2"/>
      <scheme val="minor"/>
    </font>
    <font>
      <sz val="10"/>
      <color rgb="FF000000"/>
      <name val="Arial"/>
      <family val="2"/>
      <scheme val="minor"/>
    </font>
    <font>
      <u/>
      <sz val="10"/>
      <color theme="10"/>
      <name val="Arial"/>
      <family val="2"/>
      <scheme val="minor"/>
    </font>
    <font>
      <sz val="8"/>
      <name val="Arial"/>
      <family val="2"/>
      <scheme val="minor"/>
    </font>
    <font>
      <sz val="10"/>
      <color rgb="FFFF0000"/>
      <name val="Arial"/>
      <family val="2"/>
      <scheme val="minor"/>
    </font>
    <font>
      <sz val="10"/>
      <color rgb="FF0D0D0D"/>
      <name val="Segoe UI"/>
      <family val="2"/>
    </font>
    <font>
      <b/>
      <sz val="10"/>
      <color rgb="FF000000"/>
      <name val="Arial"/>
      <family val="2"/>
      <scheme val="minor"/>
    </font>
    <font>
      <sz val="11"/>
      <color theme="0"/>
      <name val="Arial"/>
      <family val="2"/>
      <scheme val="minor"/>
    </font>
    <font>
      <sz val="12"/>
      <color rgb="FF000000"/>
      <name val="Arial"/>
      <family val="2"/>
      <scheme val="minor"/>
    </font>
    <font>
      <sz val="16"/>
      <color rgb="FF000000"/>
      <name val="Arial"/>
      <family val="2"/>
      <scheme val="minor"/>
    </font>
    <font>
      <b/>
      <sz val="14"/>
      <color rgb="FF000000"/>
      <name val="Arial"/>
      <family val="2"/>
      <scheme val="minor"/>
    </font>
    <font>
      <sz val="10"/>
      <color theme="10"/>
      <name val="Arial"/>
      <family val="2"/>
      <scheme val="minor"/>
    </font>
    <font>
      <u/>
      <sz val="10"/>
      <color theme="2"/>
      <name val="Arial"/>
      <family val="2"/>
      <scheme val="minor"/>
    </font>
    <font>
      <sz val="10"/>
      <color theme="2"/>
      <name val="Arial"/>
      <family val="2"/>
      <scheme val="minor"/>
    </font>
    <font>
      <u/>
      <sz val="10"/>
      <color theme="1"/>
      <name val="Arial"/>
      <family val="2"/>
      <scheme val="minor"/>
    </font>
    <font>
      <sz val="12"/>
      <color theme="0"/>
      <name val="Arial"/>
      <family val="2"/>
      <scheme val="minor"/>
    </font>
    <font>
      <sz val="18"/>
      <color theme="0"/>
      <name val="Arial"/>
      <family val="2"/>
      <scheme val="minor"/>
    </font>
    <font>
      <sz val="14"/>
      <color theme="1"/>
      <name val="Arial"/>
      <family val="2"/>
      <scheme val="minor"/>
    </font>
    <font>
      <sz val="16"/>
      <color theme="1"/>
      <name val="Arial"/>
      <family val="2"/>
      <scheme val="minor"/>
    </font>
    <font>
      <b/>
      <sz val="16"/>
      <color theme="1"/>
      <name val="Arial"/>
      <family val="2"/>
      <scheme val="minor"/>
    </font>
    <font>
      <b/>
      <sz val="10"/>
      <color theme="0"/>
      <name val="Arial"/>
      <family val="2"/>
      <scheme val="minor"/>
    </font>
    <font>
      <b/>
      <sz val="10"/>
      <color theme="1"/>
      <name val="Arial"/>
      <family val="2"/>
      <scheme val="minor"/>
    </font>
    <font>
      <b/>
      <sz val="12"/>
      <color rgb="FF000000"/>
      <name val="Arial"/>
      <family val="2"/>
      <scheme val="minor"/>
    </font>
    <font>
      <sz val="16"/>
      <color theme="0"/>
      <name val="Arial"/>
      <family val="2"/>
      <scheme val="minor"/>
    </font>
    <font>
      <u/>
      <sz val="12"/>
      <color theme="1"/>
      <name val="Arial"/>
      <family val="2"/>
      <scheme val="minor"/>
    </font>
  </fonts>
  <fills count="1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FFFF00"/>
        <bgColor theme="9"/>
      </patternFill>
    </fill>
    <fill>
      <patternFill patternType="solid">
        <fgColor rgb="FFFFFF00"/>
        <bgColor theme="9" tint="0.79998168889431442"/>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6" tint="0.59999389629810485"/>
        <bgColor indexed="64"/>
      </patternFill>
    </fill>
  </fills>
  <borders count="3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9"/>
      </left>
      <right/>
      <top style="thin">
        <color theme="9"/>
      </top>
      <bottom/>
      <diagonal/>
    </border>
    <border>
      <left style="thin">
        <color theme="4"/>
      </left>
      <right/>
      <top style="thin">
        <color theme="4"/>
      </top>
      <bottom/>
      <diagonal/>
    </border>
    <border>
      <left/>
      <right/>
      <top style="thin">
        <color theme="4"/>
      </top>
      <bottom/>
      <diagonal/>
    </border>
    <border>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
      <left style="thin">
        <color theme="0"/>
      </left>
      <right/>
      <top/>
      <bottom/>
      <diagonal/>
    </border>
    <border>
      <left/>
      <right/>
      <top style="thin">
        <color theme="0"/>
      </top>
      <bottom/>
      <diagonal/>
    </border>
    <border>
      <left style="thin">
        <color theme="0"/>
      </left>
      <right style="thin">
        <color theme="0"/>
      </right>
      <top style="thin">
        <color theme="0"/>
      </top>
      <bottom style="thin">
        <color theme="0"/>
      </bottom>
      <diagonal/>
    </border>
  </borders>
  <cellStyleXfs count="4">
    <xf numFmtId="0" fontId="0" fillId="0" borderId="0"/>
    <xf numFmtId="0" fontId="3" fillId="0" borderId="0"/>
    <xf numFmtId="9" fontId="8" fillId="0" borderId="0" applyFont="0" applyFill="0" applyBorder="0" applyAlignment="0" applyProtection="0"/>
    <xf numFmtId="0" fontId="12" fillId="0" borderId="0" applyNumberFormat="0" applyFill="0" applyBorder="0" applyAlignment="0" applyProtection="0"/>
  </cellStyleXfs>
  <cellXfs count="175">
    <xf numFmtId="0" fontId="0" fillId="0" borderId="0" xfId="0"/>
    <xf numFmtId="0" fontId="1" fillId="0" borderId="0" xfId="0" applyFont="1"/>
    <xf numFmtId="0" fontId="1" fillId="2" borderId="0" xfId="0" applyFont="1" applyFill="1"/>
    <xf numFmtId="0" fontId="0" fillId="0" borderId="0" xfId="0" applyAlignment="1">
      <alignment wrapText="1"/>
    </xf>
    <xf numFmtId="2" fontId="1" fillId="0" borderId="0" xfId="0" applyNumberFormat="1" applyFont="1"/>
    <xf numFmtId="0" fontId="3" fillId="0" borderId="0" xfId="1"/>
    <xf numFmtId="0" fontId="4" fillId="0" borderId="0" xfId="1" quotePrefix="1" applyFont="1"/>
    <xf numFmtId="0" fontId="5" fillId="0" borderId="0" xfId="1" applyFont="1"/>
    <xf numFmtId="0" fontId="6" fillId="0" borderId="0" xfId="1" applyFont="1"/>
    <xf numFmtId="0" fontId="3" fillId="3" borderId="0" xfId="1" applyFill="1"/>
    <xf numFmtId="0" fontId="7" fillId="0" borderId="0" xfId="1" applyFont="1"/>
    <xf numFmtId="0" fontId="4" fillId="0" borderId="0" xfId="1" applyFont="1"/>
    <xf numFmtId="0" fontId="9" fillId="0" borderId="0" xfId="0" applyFont="1"/>
    <xf numFmtId="0" fontId="10" fillId="0" borderId="1" xfId="0" applyFont="1" applyBorder="1"/>
    <xf numFmtId="0" fontId="10" fillId="0" borderId="2" xfId="0" applyFont="1" applyBorder="1"/>
    <xf numFmtId="0" fontId="10" fillId="4" borderId="1" xfId="0" applyFont="1" applyFill="1" applyBorder="1"/>
    <xf numFmtId="0" fontId="1" fillId="5" borderId="1" xfId="0" applyFont="1" applyFill="1" applyBorder="1"/>
    <xf numFmtId="0" fontId="1" fillId="2" borderId="1" xfId="0" applyFont="1" applyFill="1" applyBorder="1"/>
    <xf numFmtId="0" fontId="10" fillId="2" borderId="1" xfId="0" applyFont="1" applyFill="1" applyBorder="1"/>
    <xf numFmtId="0" fontId="1" fillId="0" borderId="1" xfId="0" applyFont="1" applyBorder="1"/>
    <xf numFmtId="0" fontId="1" fillId="0" borderId="2" xfId="0" applyFont="1" applyBorder="1"/>
    <xf numFmtId="0" fontId="11" fillId="0" borderId="0" xfId="0" applyFont="1"/>
    <xf numFmtId="0" fontId="12" fillId="0" borderId="0" xfId="3"/>
    <xf numFmtId="0" fontId="11" fillId="6" borderId="0" xfId="0" applyFont="1" applyFill="1"/>
    <xf numFmtId="0" fontId="1" fillId="0" borderId="3" xfId="0" applyFont="1" applyBorder="1"/>
    <xf numFmtId="0" fontId="10" fillId="2" borderId="0" xfId="0" applyFont="1" applyFill="1"/>
    <xf numFmtId="0" fontId="1" fillId="6" borderId="0" xfId="0" applyFont="1" applyFill="1"/>
    <xf numFmtId="0" fontId="10" fillId="0" borderId="0" xfId="0" applyFont="1"/>
    <xf numFmtId="0" fontId="11" fillId="2" borderId="0" xfId="0" applyFont="1" applyFill="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0" fontId="0" fillId="0" borderId="0" xfId="2" applyNumberFormat="1" applyFont="1"/>
    <xf numFmtId="9" fontId="1" fillId="0" borderId="0" xfId="2" applyFont="1" applyFill="1"/>
    <xf numFmtId="164" fontId="1" fillId="0" borderId="0" xfId="2" applyNumberFormat="1" applyFont="1" applyFill="1"/>
    <xf numFmtId="10" fontId="0" fillId="2" borderId="0" xfId="2" applyNumberFormat="1" applyFont="1" applyFill="1" applyBorder="1"/>
    <xf numFmtId="164" fontId="1" fillId="7" borderId="0" xfId="2" applyNumberFormat="1" applyFont="1" applyFill="1"/>
    <xf numFmtId="164" fontId="1" fillId="8" borderId="0" xfId="2" applyNumberFormat="1" applyFont="1" applyFill="1"/>
    <xf numFmtId="0" fontId="14" fillId="0" borderId="0" xfId="0" applyFont="1"/>
    <xf numFmtId="17" fontId="11" fillId="0" borderId="0" xfId="0" applyNumberFormat="1" applyFont="1"/>
    <xf numFmtId="10" fontId="0" fillId="9" borderId="0" xfId="2" applyNumberFormat="1" applyFont="1" applyFill="1"/>
    <xf numFmtId="0" fontId="16" fillId="0" borderId="0" xfId="0" applyFont="1" applyAlignment="1">
      <alignment horizontal="center" vertical="center"/>
    </xf>
    <xf numFmtId="0" fontId="15" fillId="0" borderId="0" xfId="0" applyFont="1" applyAlignment="1">
      <alignment vertical="center"/>
    </xf>
    <xf numFmtId="0" fontId="10" fillId="6" borderId="0" xfId="0" applyFont="1" applyFill="1"/>
    <xf numFmtId="2" fontId="10" fillId="0" borderId="0" xfId="0" applyNumberFormat="1" applyFont="1"/>
    <xf numFmtId="2" fontId="1" fillId="6" borderId="0" xfId="0" applyNumberFormat="1" applyFont="1" applyFill="1"/>
    <xf numFmtId="164" fontId="0" fillId="0" borderId="0" xfId="2" applyNumberFormat="1" applyFont="1"/>
    <xf numFmtId="17" fontId="1" fillId="0" borderId="0" xfId="0" applyNumberFormat="1" applyFont="1"/>
    <xf numFmtId="17" fontId="1" fillId="6" borderId="0" xfId="0" applyNumberFormat="1" applyFont="1" applyFill="1"/>
    <xf numFmtId="2" fontId="10" fillId="6" borderId="0" xfId="0" applyNumberFormat="1" applyFont="1" applyFill="1"/>
    <xf numFmtId="165" fontId="0" fillId="0" borderId="0" xfId="0" applyNumberFormat="1"/>
    <xf numFmtId="17" fontId="0" fillId="0" borderId="0" xfId="0" applyNumberFormat="1"/>
    <xf numFmtId="0" fontId="0" fillId="6" borderId="0" xfId="0" applyFill="1"/>
    <xf numFmtId="0" fontId="11" fillId="0" borderId="0" xfId="0" applyFont="1" applyAlignment="1">
      <alignment wrapText="1"/>
    </xf>
    <xf numFmtId="0" fontId="16" fillId="0" borderId="0" xfId="0" applyFont="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18" fillId="0" borderId="0" xfId="0" applyFont="1" applyAlignment="1">
      <alignment horizontal="left" vertical="center"/>
    </xf>
    <xf numFmtId="0" fontId="12" fillId="0" borderId="0" xfId="3" applyBorder="1" applyAlignment="1">
      <alignment vertical="center"/>
    </xf>
    <xf numFmtId="0" fontId="11" fillId="0" borderId="0" xfId="0" applyFont="1" applyAlignment="1">
      <alignment vertical="center"/>
    </xf>
    <xf numFmtId="10" fontId="0" fillId="0" borderId="0" xfId="2" applyNumberFormat="1" applyFont="1" applyAlignment="1">
      <alignment vertical="center"/>
    </xf>
    <xf numFmtId="0" fontId="11" fillId="0" borderId="7" xfId="0" applyFont="1" applyBorder="1" applyAlignment="1">
      <alignment vertical="center"/>
    </xf>
    <xf numFmtId="0" fontId="10" fillId="0" borderId="8" xfId="0" applyFont="1" applyBorder="1" applyAlignment="1">
      <alignment vertical="center"/>
    </xf>
    <xf numFmtId="0" fontId="10" fillId="0" borderId="0" xfId="0" applyFont="1" applyAlignment="1">
      <alignment vertical="center"/>
    </xf>
    <xf numFmtId="0" fontId="0" fillId="0" borderId="0" xfId="0" applyAlignment="1">
      <alignment vertical="center"/>
    </xf>
    <xf numFmtId="10" fontId="0" fillId="0" borderId="0" xfId="2" applyNumberFormat="1" applyFont="1" applyFill="1" applyAlignment="1">
      <alignment vertical="center"/>
    </xf>
    <xf numFmtId="10" fontId="0" fillId="0" borderId="0" xfId="2" applyNumberFormat="1" applyFont="1" applyFill="1" applyBorder="1" applyAlignment="1">
      <alignment horizontal="center" vertical="center"/>
    </xf>
    <xf numFmtId="0" fontId="11" fillId="0" borderId="0" xfId="0" applyFont="1" applyAlignment="1">
      <alignment vertical="center" wrapText="1"/>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23" fillId="0" borderId="0" xfId="3" applyFont="1" applyFill="1" applyAlignment="1">
      <alignment vertical="center"/>
    </xf>
    <xf numFmtId="10" fontId="0" fillId="8" borderId="0" xfId="2" applyNumberFormat="1" applyFont="1" applyFill="1"/>
    <xf numFmtId="0" fontId="0" fillId="6" borderId="0" xfId="0" applyFill="1" applyAlignment="1">
      <alignment horizontal="center" vertical="center"/>
    </xf>
    <xf numFmtId="0" fontId="11" fillId="0" borderId="13" xfId="0" applyFont="1" applyBorder="1" applyAlignment="1">
      <alignment vertical="center" wrapText="1"/>
    </xf>
    <xf numFmtId="10" fontId="0" fillId="9" borderId="0" xfId="2" applyNumberFormat="1" applyFont="1" applyFill="1" applyAlignment="1">
      <alignment horizontal="center"/>
    </xf>
    <xf numFmtId="2" fontId="1" fillId="13" borderId="0" xfId="0" applyNumberFormat="1" applyFont="1" applyFill="1"/>
    <xf numFmtId="2" fontId="0" fillId="13" borderId="0" xfId="0" applyNumberFormat="1" applyFill="1"/>
    <xf numFmtId="10" fontId="0" fillId="12" borderId="0" xfId="2" applyNumberFormat="1" applyFont="1" applyFill="1"/>
    <xf numFmtId="10" fontId="0" fillId="13" borderId="0" xfId="2" applyNumberFormat="1" applyFont="1" applyFill="1"/>
    <xf numFmtId="0" fontId="11" fillId="13" borderId="0" xfId="0" applyFont="1" applyFill="1"/>
    <xf numFmtId="0" fontId="10" fillId="0" borderId="27" xfId="0" applyFont="1" applyBorder="1"/>
    <xf numFmtId="0" fontId="10" fillId="0" borderId="28" xfId="0" applyFont="1" applyBorder="1"/>
    <xf numFmtId="17" fontId="10" fillId="0" borderId="27" xfId="0" applyNumberFormat="1" applyFont="1" applyBorder="1"/>
    <xf numFmtId="17" fontId="10" fillId="0" borderId="28" xfId="0" applyNumberFormat="1" applyFont="1" applyBorder="1"/>
    <xf numFmtId="0" fontId="10" fillId="0" borderId="25" xfId="0" applyFont="1" applyBorder="1"/>
    <xf numFmtId="0" fontId="11" fillId="12" borderId="0" xfId="0" applyFont="1" applyFill="1"/>
    <xf numFmtId="17" fontId="10" fillId="12" borderId="27" xfId="0" applyNumberFormat="1" applyFont="1" applyFill="1" applyBorder="1"/>
    <xf numFmtId="17" fontId="10" fillId="12" borderId="28" xfId="0" applyNumberFormat="1" applyFont="1" applyFill="1" applyBorder="1"/>
    <xf numFmtId="2" fontId="10" fillId="0" borderId="27" xfId="0" applyNumberFormat="1" applyFont="1" applyBorder="1"/>
    <xf numFmtId="0" fontId="10" fillId="0" borderId="26" xfId="0" applyFont="1" applyBorder="1"/>
    <xf numFmtId="0" fontId="31" fillId="2" borderId="26" xfId="0" applyFont="1" applyFill="1" applyBorder="1"/>
    <xf numFmtId="0" fontId="31" fillId="2" borderId="27" xfId="0" applyFont="1" applyFill="1" applyBorder="1"/>
    <xf numFmtId="0" fontId="10" fillId="6" borderId="25" xfId="0" applyFont="1" applyFill="1" applyBorder="1"/>
    <xf numFmtId="0" fontId="30" fillId="6" borderId="29" xfId="0" applyFont="1" applyFill="1" applyBorder="1"/>
    <xf numFmtId="2" fontId="10" fillId="0" borderId="29" xfId="0" applyNumberFormat="1" applyFont="1" applyBorder="1"/>
    <xf numFmtId="2" fontId="10" fillId="0" borderId="30" xfId="0" applyNumberFormat="1" applyFont="1" applyBorder="1"/>
    <xf numFmtId="2" fontId="10" fillId="8" borderId="27" xfId="0" applyNumberFormat="1" applyFont="1" applyFill="1" applyBorder="1"/>
    <xf numFmtId="167" fontId="0" fillId="0" borderId="0" xfId="0" applyNumberFormat="1"/>
    <xf numFmtId="0" fontId="0" fillId="10" borderId="0" xfId="0" applyFill="1" applyAlignment="1">
      <alignment vertical="center"/>
    </xf>
    <xf numFmtId="167" fontId="33" fillId="0" borderId="0" xfId="0" applyNumberFormat="1" applyFont="1" applyAlignment="1">
      <alignment horizontal="center" vertical="center"/>
    </xf>
    <xf numFmtId="0" fontId="0" fillId="0" borderId="0" xfId="0" applyAlignment="1">
      <alignment horizontal="center"/>
    </xf>
    <xf numFmtId="0" fontId="18" fillId="0" borderId="0" xfId="0" applyFont="1"/>
    <xf numFmtId="0" fontId="18" fillId="0" borderId="13" xfId="0" applyFont="1" applyBorder="1"/>
    <xf numFmtId="168" fontId="0" fillId="0" borderId="0" xfId="0" applyNumberFormat="1"/>
    <xf numFmtId="0" fontId="0" fillId="0" borderId="31" xfId="0" applyBorder="1"/>
    <xf numFmtId="0" fontId="0" fillId="0" borderId="32" xfId="0" applyBorder="1"/>
    <xf numFmtId="0" fontId="0" fillId="13" borderId="33" xfId="0" applyFill="1" applyBorder="1"/>
    <xf numFmtId="0" fontId="34" fillId="14" borderId="33" xfId="3" applyFont="1" applyFill="1" applyBorder="1" applyAlignment="1">
      <alignment horizontal="center"/>
    </xf>
    <xf numFmtId="0" fontId="34" fillId="14" borderId="33" xfId="3" applyFont="1" applyFill="1" applyBorder="1" applyAlignment="1">
      <alignment horizontal="center" vertical="center"/>
    </xf>
    <xf numFmtId="0" fontId="34" fillId="14" borderId="33" xfId="3" applyFont="1" applyFill="1" applyBorder="1" applyAlignment="1">
      <alignment horizontal="center"/>
    </xf>
    <xf numFmtId="0" fontId="3" fillId="14" borderId="33" xfId="0" applyFont="1" applyFill="1" applyBorder="1" applyAlignment="1">
      <alignment horizontal="center"/>
    </xf>
    <xf numFmtId="0" fontId="22" fillId="11" borderId="0" xfId="3" applyFont="1" applyFill="1" applyAlignment="1">
      <alignment horizontal="center" vertical="center"/>
    </xf>
    <xf numFmtId="0" fontId="24" fillId="7" borderId="0" xfId="3" applyFont="1" applyFill="1" applyAlignment="1">
      <alignment horizontal="center" vertical="center"/>
    </xf>
    <xf numFmtId="0" fontId="24" fillId="9" borderId="0" xfId="3" applyFont="1" applyFill="1" applyAlignment="1">
      <alignment horizontal="center" vertical="center"/>
    </xf>
    <xf numFmtId="0" fontId="16" fillId="0" borderId="0" xfId="0"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1" fillId="0" borderId="3"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8" fillId="0" borderId="0" xfId="0" applyFont="1" applyAlignment="1">
      <alignment horizontal="left" vertical="center"/>
    </xf>
    <xf numFmtId="10" fontId="0" fillId="0" borderId="0" xfId="2" applyNumberFormat="1" applyFont="1" applyFill="1" applyBorder="1" applyAlignment="1">
      <alignment horizontal="center" vertical="center"/>
    </xf>
    <xf numFmtId="0" fontId="11" fillId="10" borderId="0" xfId="0" applyFont="1" applyFill="1" applyAlignment="1">
      <alignment horizontal="left" vertical="center"/>
    </xf>
    <xf numFmtId="0" fontId="0" fillId="10" borderId="0" xfId="0" applyFill="1" applyAlignment="1">
      <alignment horizontal="left" vertical="center"/>
    </xf>
    <xf numFmtId="0" fontId="11" fillId="0" borderId="0" xfId="0" applyFont="1" applyAlignment="1">
      <alignment horizontal="center" vertical="center"/>
    </xf>
    <xf numFmtId="0" fontId="12" fillId="0" borderId="0" xfId="3" applyBorder="1" applyAlignment="1">
      <alignment horizontal="left" vertical="center"/>
    </xf>
    <xf numFmtId="0" fontId="20" fillId="6" borderId="0" xfId="0" applyFont="1" applyFill="1" applyAlignment="1">
      <alignment horizontal="center" vertical="center"/>
    </xf>
    <xf numFmtId="0" fontId="19" fillId="6" borderId="0" xfId="0" applyFont="1" applyFill="1" applyAlignment="1">
      <alignment horizontal="center" vertical="center"/>
    </xf>
    <xf numFmtId="0" fontId="19" fillId="6" borderId="0" xfId="0" applyFont="1" applyFill="1" applyAlignment="1">
      <alignment horizontal="center"/>
    </xf>
    <xf numFmtId="0" fontId="25" fillId="12" borderId="0" xfId="0" applyFont="1" applyFill="1" applyAlignment="1">
      <alignment horizontal="center" wrapText="1"/>
    </xf>
    <xf numFmtId="0" fontId="26" fillId="12" borderId="0" xfId="0" applyFont="1" applyFill="1" applyAlignment="1">
      <alignment horizontal="center"/>
    </xf>
    <xf numFmtId="10" fontId="26" fillId="12" borderId="0" xfId="0" applyNumberFormat="1" applyFont="1" applyFill="1" applyAlignment="1">
      <alignment horizontal="center"/>
    </xf>
    <xf numFmtId="0" fontId="20" fillId="0" borderId="0" xfId="0" applyFont="1" applyAlignment="1">
      <alignment horizontal="center" vertical="center"/>
    </xf>
    <xf numFmtId="0" fontId="19" fillId="0" borderId="0" xfId="0" applyFont="1" applyAlignment="1">
      <alignment horizontal="center"/>
    </xf>
    <xf numFmtId="0" fontId="0" fillId="6" borderId="0" xfId="0" applyFill="1" applyAlignment="1">
      <alignment horizontal="center" vertical="center"/>
    </xf>
    <xf numFmtId="0" fontId="0" fillId="9" borderId="0" xfId="0" applyFill="1" applyAlignment="1">
      <alignment horizontal="center"/>
    </xf>
    <xf numFmtId="0" fontId="21" fillId="0" borderId="0" xfId="3" applyFont="1" applyBorder="1" applyAlignment="1">
      <alignment horizontal="left" vertical="center"/>
    </xf>
    <xf numFmtId="0" fontId="9" fillId="11" borderId="0" xfId="0" applyFont="1" applyFill="1" applyAlignment="1">
      <alignment horizontal="center" vertical="center" wrapText="1"/>
    </xf>
    <xf numFmtId="0" fontId="9" fillId="11" borderId="0" xfId="0" applyFont="1" applyFill="1" applyAlignment="1">
      <alignment horizontal="center" wrapText="1"/>
    </xf>
    <xf numFmtId="0" fontId="25" fillId="11" borderId="0" xfId="0" applyFont="1" applyFill="1" applyAlignment="1">
      <alignment horizontal="center" vertical="center" wrapText="1"/>
    </xf>
    <xf numFmtId="0" fontId="17" fillId="11" borderId="0" xfId="0" applyFont="1" applyFill="1" applyAlignment="1">
      <alignment horizontal="center" wrapText="1"/>
    </xf>
    <xf numFmtId="166" fontId="26" fillId="11" borderId="0" xfId="0" applyNumberFormat="1" applyFont="1" applyFill="1" applyAlignment="1">
      <alignment horizontal="center" vertical="center"/>
    </xf>
    <xf numFmtId="10" fontId="26" fillId="11" borderId="0" xfId="2" applyNumberFormat="1" applyFont="1" applyFill="1" applyBorder="1" applyAlignment="1">
      <alignment horizontal="center" vertical="center"/>
    </xf>
    <xf numFmtId="9" fontId="26" fillId="11" borderId="0" xfId="2" applyFont="1" applyFill="1" applyAlignment="1">
      <alignment horizontal="center" vertical="center"/>
    </xf>
    <xf numFmtId="10" fontId="26" fillId="11" borderId="0" xfId="2" applyNumberFormat="1" applyFont="1" applyFill="1" applyAlignment="1">
      <alignment horizontal="center" vertical="center"/>
    </xf>
    <xf numFmtId="0" fontId="11" fillId="0" borderId="0" xfId="0" applyFont="1" applyAlignment="1">
      <alignment horizontal="right" vertical="center"/>
    </xf>
    <xf numFmtId="0" fontId="28" fillId="0" borderId="0" xfId="0" quotePrefix="1" applyFont="1" applyAlignment="1">
      <alignment horizontal="left" wrapText="1"/>
    </xf>
    <xf numFmtId="0" fontId="27" fillId="0" borderId="0" xfId="0" quotePrefix="1" applyFont="1" applyAlignment="1">
      <alignment horizontal="left" wrapText="1"/>
    </xf>
    <xf numFmtId="0" fontId="18" fillId="0" borderId="0" xfId="0" applyFont="1" applyAlignment="1">
      <alignment horizontal="left" wrapText="1" indent="1"/>
    </xf>
    <xf numFmtId="0" fontId="18" fillId="0" borderId="13" xfId="0" applyFont="1" applyBorder="1" applyAlignment="1">
      <alignment horizontal="left" wrapText="1" indent="1"/>
    </xf>
    <xf numFmtId="0" fontId="11" fillId="0" borderId="0" xfId="0" applyFont="1" applyAlignment="1">
      <alignment horizontal="left" vertical="center"/>
    </xf>
    <xf numFmtId="0" fontId="21" fillId="0" borderId="13" xfId="3" applyFont="1" applyBorder="1" applyAlignment="1">
      <alignment horizontal="left" vertical="center"/>
    </xf>
    <xf numFmtId="0" fontId="17" fillId="11" borderId="0" xfId="0" applyFont="1" applyFill="1" applyAlignment="1">
      <alignment horizontal="center" vertical="center"/>
    </xf>
    <xf numFmtId="167" fontId="17" fillId="11" borderId="0" xfId="0" applyNumberFormat="1" applyFont="1" applyFill="1" applyAlignment="1">
      <alignment horizontal="center" vertical="center"/>
    </xf>
    <xf numFmtId="0" fontId="17" fillId="11" borderId="0" xfId="0" applyFont="1" applyFill="1" applyAlignment="1">
      <alignment horizontal="center" vertical="center" wrapText="1"/>
    </xf>
    <xf numFmtId="167" fontId="33" fillId="11" borderId="0" xfId="0" applyNumberFormat="1" applyFont="1" applyFill="1" applyAlignment="1">
      <alignment horizontal="center" vertical="center"/>
    </xf>
    <xf numFmtId="0" fontId="18" fillId="0" borderId="0" xfId="0" applyFont="1" applyAlignment="1">
      <alignment horizontal="left" wrapText="1" indent="2"/>
    </xf>
    <xf numFmtId="0" fontId="18" fillId="0" borderId="13" xfId="0" applyFont="1" applyBorder="1" applyAlignment="1">
      <alignment horizontal="left" wrapText="1" indent="2"/>
    </xf>
    <xf numFmtId="2" fontId="10" fillId="13" borderId="27" xfId="0" applyNumberFormat="1" applyFont="1" applyFill="1" applyBorder="1"/>
    <xf numFmtId="0" fontId="0" fillId="13" borderId="0" xfId="0" applyFill="1"/>
  </cellXfs>
  <cellStyles count="4">
    <cellStyle name="Hyperlink" xfId="3" builtinId="8"/>
    <cellStyle name="Normal" xfId="0" builtinId="0"/>
    <cellStyle name="Normal 2" xfId="1" xr:uid="{31D94A9E-4EA6-49CC-B64F-6218B70C9085}"/>
    <cellStyle name="Percent" xfId="2" builtinId="5"/>
  </cellStyles>
  <dxfs count="188">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fill>
        <patternFill>
          <bgColor theme="4" tint="0.39994506668294322"/>
        </patternFill>
      </fill>
    </dxf>
    <dxf>
      <fill>
        <patternFill>
          <bgColor rgb="FFFFFF00"/>
        </patternFill>
      </fill>
    </dxf>
    <dxf>
      <fill>
        <patternFill>
          <bgColor rgb="FFFFFF00"/>
        </patternFill>
      </fill>
    </dxf>
    <dxf>
      <fill>
        <patternFill>
          <bgColor theme="4" tint="0.39994506668294322"/>
        </patternFill>
      </fill>
    </dxf>
    <dxf>
      <numFmt numFmtId="167" formatCode="0.0000"/>
    </dxf>
    <dxf>
      <font>
        <b val="0"/>
        <i val="0"/>
        <strike val="0"/>
        <condense val="0"/>
        <extend val="0"/>
        <outline val="0"/>
        <shadow val="0"/>
        <u val="none"/>
        <vertAlign val="baseline"/>
        <sz val="10"/>
        <color theme="1"/>
        <name val="Arial"/>
        <family val="2"/>
        <scheme val="minor"/>
      </font>
    </dxf>
    <dxf>
      <fill>
        <patternFill patternType="solid">
          <fgColor indexed="64"/>
          <bgColor theme="4" tint="0.59999389629810485"/>
        </patternFill>
      </fill>
    </dxf>
    <dxf>
      <numFmt numFmtId="168" formatCode="0.00000"/>
    </dxf>
    <dxf>
      <font>
        <b val="0"/>
        <i val="0"/>
        <strike val="0"/>
        <condense val="0"/>
        <extend val="0"/>
        <outline val="0"/>
        <shadow val="0"/>
        <u val="none"/>
        <vertAlign val="baseline"/>
        <sz val="10"/>
        <color theme="1"/>
        <name val="Arial"/>
        <family val="2"/>
        <scheme val="minor"/>
      </font>
    </dxf>
    <dxf>
      <fill>
        <patternFill patternType="solid">
          <fgColor indexed="64"/>
          <bgColor theme="4" tint="0.59999389629810485"/>
        </patternFill>
      </fill>
    </dxf>
    <dxf>
      <numFmt numFmtId="167" formatCode="0.0000"/>
    </dxf>
    <dxf>
      <font>
        <b val="0"/>
        <i val="0"/>
        <strike val="0"/>
        <condense val="0"/>
        <extend val="0"/>
        <outline val="0"/>
        <shadow val="0"/>
        <u val="none"/>
        <vertAlign val="baseline"/>
        <sz val="10"/>
        <color theme="1"/>
        <name val="Arial"/>
        <family val="2"/>
        <scheme val="minor"/>
      </font>
    </dxf>
    <dxf>
      <fill>
        <patternFill patternType="solid">
          <fgColor indexed="64"/>
          <bgColor theme="4" tint="0.59999389629810485"/>
        </patternFill>
      </fill>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fill>
        <patternFill patternType="none">
          <fgColor indexed="64"/>
          <bgColor indexed="65"/>
        </patternFill>
      </fill>
    </dxf>
    <dxf>
      <font>
        <b val="0"/>
        <i val="0"/>
        <strike val="0"/>
        <condense val="0"/>
        <extend val="0"/>
        <outline val="0"/>
        <shadow val="0"/>
        <u val="none"/>
        <vertAlign val="baseline"/>
        <sz val="10"/>
        <color theme="1"/>
        <name val="Arial"/>
        <family val="2"/>
        <scheme val="minor"/>
      </font>
      <numFmt numFmtId="22" formatCode="mmm/yy"/>
      <fill>
        <patternFill patternType="solid">
          <fgColor indexed="64"/>
          <bgColor theme="4" tint="0.39997558519241921"/>
        </patternFill>
      </fill>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fill>
        <patternFill patternType="none">
          <fgColor indexed="64"/>
          <bgColor indexed="65"/>
        </patternFill>
      </fill>
    </dxf>
    <dxf>
      <font>
        <b val="0"/>
        <i val="0"/>
        <strike val="0"/>
        <condense val="0"/>
        <extend val="0"/>
        <outline val="0"/>
        <shadow val="0"/>
        <u val="none"/>
        <vertAlign val="baseline"/>
        <sz val="10"/>
        <color theme="1"/>
        <name val="Arial"/>
        <family val="2"/>
        <scheme val="minor"/>
      </font>
      <numFmt numFmtId="22" formatCode="mmm/yy"/>
      <fill>
        <patternFill patternType="solid">
          <fgColor indexed="64"/>
          <bgColor theme="4" tint="0.39997558519241921"/>
        </patternFill>
      </fill>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numFmt numFmtId="2" formatCode="0.0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0"/>
        <color theme="1"/>
        <name val="Arial"/>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0"/>
        <color theme="1"/>
        <name val="Arial"/>
        <family val="2"/>
        <scheme val="minor"/>
      </font>
      <fill>
        <patternFill patternType="none">
          <fgColor indexed="64"/>
          <bgColor indexed="65"/>
        </patternFill>
      </fill>
    </dxf>
    <dxf>
      <font>
        <b val="0"/>
        <i val="0"/>
        <strike val="0"/>
        <condense val="0"/>
        <extend val="0"/>
        <outline val="0"/>
        <shadow val="0"/>
        <u val="none"/>
        <vertAlign val="baseline"/>
        <sz val="10"/>
        <color theme="1"/>
        <name val="Arial"/>
        <family val="2"/>
        <scheme val="minor"/>
      </font>
      <numFmt numFmtId="22" formatCode="mmm/yy"/>
      <fill>
        <patternFill patternType="solid">
          <fgColor indexed="64"/>
          <bgColor theme="4" tint="0.39997558519241921"/>
        </patternFill>
      </fill>
    </dxf>
    <dxf>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2" formatCode="mmm/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fill>
        <patternFill patternType="solid">
          <fgColor indexed="64"/>
          <bgColor rgb="FFFFFF00"/>
        </patternFill>
      </fil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07/relationships/slicerCache" Target="slicerCaches/slicerCache4.xml"/><Relationship Id="rId47" Type="http://schemas.openxmlformats.org/officeDocument/2006/relationships/sharedStrings" Target="sharedString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2.xml"/><Relationship Id="rId40" Type="http://schemas.microsoft.com/office/2007/relationships/slicerCache" Target="slicerCaches/slicerCache2.xml"/><Relationship Id="rId45"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49"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07/relationships/slicerCache" Target="slicerCaches/slicerCache5.xml"/><Relationship Id="rId48"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3.xml"/><Relationship Id="rId46" Type="http://schemas.openxmlformats.org/officeDocument/2006/relationships/styles" Target="styles.xml"/><Relationship Id="rId20" Type="http://schemas.openxmlformats.org/officeDocument/2006/relationships/worksheet" Target="worksheets/sheet20.xml"/><Relationship Id="rId41"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V4.xlsx]Obj 1- Data!PivotTable4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s>
    <c:plotArea>
      <c:layout>
        <c:manualLayout>
          <c:layoutTarget val="inner"/>
          <c:xMode val="edge"/>
          <c:yMode val="edge"/>
          <c:x val="0.17916403117806065"/>
          <c:y val="0.24123429968426155"/>
          <c:w val="0.38263154676306171"/>
          <c:h val="0.74899816149178977"/>
        </c:manualLayout>
      </c:layout>
      <c:pieChart>
        <c:varyColors val="1"/>
        <c:ser>
          <c:idx val="0"/>
          <c:order val="0"/>
          <c:tx>
            <c:strRef>
              <c:f>'Obj 1- Data'!$H$1:$H$2</c:f>
              <c:strCache>
                <c:ptCount val="1"/>
                <c:pt idx="0">
                  <c:v>Rural+Urban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8B-41D1-BD9D-FB472B696B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8B-41D1-BD9D-FB472B696B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8B-41D1-BD9D-FB472B696B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8B-41D1-BD9D-FB472B696B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8B-41D1-BD9D-FB472B696B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8B-41D1-BD9D-FB472B696B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 1- Data'!$G$3:$G$9</c:f>
              <c:strCache>
                <c:ptCount val="6"/>
                <c:pt idx="0">
                  <c:v>Clothing &amp; Footwear</c:v>
                </c:pt>
                <c:pt idx="1">
                  <c:v>Essentials</c:v>
                </c:pt>
                <c:pt idx="2">
                  <c:v>Food &amp; Bevarages</c:v>
                </c:pt>
                <c:pt idx="3">
                  <c:v>Misc</c:v>
                </c:pt>
                <c:pt idx="4">
                  <c:v>Tabacco</c:v>
                </c:pt>
                <c:pt idx="5">
                  <c:v>Healthcare</c:v>
                </c:pt>
              </c:strCache>
            </c:strRef>
          </c:cat>
          <c:val>
            <c:numRef>
              <c:f>'Obj 1- Data'!$H$3:$H$9</c:f>
              <c:numCache>
                <c:formatCode>0.00%</c:formatCode>
                <c:ptCount val="6"/>
                <c:pt idx="0">
                  <c:v>0.11885527672739775</c:v>
                </c:pt>
                <c:pt idx="1">
                  <c:v>0.18810158129941559</c:v>
                </c:pt>
                <c:pt idx="2">
                  <c:v>0.49563853557923693</c:v>
                </c:pt>
                <c:pt idx="3">
                  <c:v>7.4531625988312131E-2</c:v>
                </c:pt>
                <c:pt idx="4">
                  <c:v>4.3184943279477486E-2</c:v>
                </c:pt>
                <c:pt idx="5">
                  <c:v>7.9688037126160197E-2</c:v>
                </c:pt>
              </c:numCache>
            </c:numRef>
          </c:val>
          <c:extLst>
            <c:ext xmlns:c16="http://schemas.microsoft.com/office/drawing/2014/chart" uri="{C3380CC4-5D6E-409C-BE32-E72D297353CC}">
              <c16:uniqueId val="{0000000C-8E8B-41D1-BD9D-FB472B696B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amongst all sub categories Food and bevarages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3 - Data'!$P$38</c:f>
              <c:strCache>
                <c:ptCount val="1"/>
                <c:pt idx="0">
                  <c:v>Cereals and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Data'!$P$51</c:f>
              <c:numCache>
                <c:formatCode>0.00%</c:formatCode>
                <c:ptCount val="1"/>
                <c:pt idx="0">
                  <c:v>0.10920634920634914</c:v>
                </c:pt>
              </c:numCache>
            </c:numRef>
          </c:val>
          <c:extLst>
            <c:ext xmlns:c16="http://schemas.microsoft.com/office/drawing/2014/chart" uri="{C3380CC4-5D6E-409C-BE32-E72D297353CC}">
              <c16:uniqueId val="{00000000-5F15-42C9-AF34-8513E2684A43}"/>
            </c:ext>
          </c:extLst>
        </c:ser>
        <c:ser>
          <c:idx val="1"/>
          <c:order val="1"/>
          <c:tx>
            <c:strRef>
              <c:f>'Obj 3 - Data'!$Q$38</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Data'!$Q$51</c:f>
              <c:numCache>
                <c:formatCode>0.00%</c:formatCode>
                <c:ptCount val="1"/>
                <c:pt idx="0">
                  <c:v>-1.7905102954341987E-2</c:v>
                </c:pt>
              </c:numCache>
            </c:numRef>
          </c:val>
          <c:extLst>
            <c:ext xmlns:c16="http://schemas.microsoft.com/office/drawing/2014/chart" uri="{C3380CC4-5D6E-409C-BE32-E72D297353CC}">
              <c16:uniqueId val="{00000001-5F15-42C9-AF34-8513E2684A43}"/>
            </c:ext>
          </c:extLst>
        </c:ser>
        <c:ser>
          <c:idx val="2"/>
          <c:order val="2"/>
          <c:tx>
            <c:strRef>
              <c:f>'Obj 3 - Data'!$R$38</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Data'!$R$51</c:f>
              <c:numCache>
                <c:formatCode>0.00%</c:formatCode>
                <c:ptCount val="1"/>
                <c:pt idx="0">
                  <c:v>2.2569444444444312E-2</c:v>
                </c:pt>
              </c:numCache>
            </c:numRef>
          </c:val>
          <c:extLst>
            <c:ext xmlns:c16="http://schemas.microsoft.com/office/drawing/2014/chart" uri="{C3380CC4-5D6E-409C-BE32-E72D297353CC}">
              <c16:uniqueId val="{00000002-5F15-42C9-AF34-8513E2684A43}"/>
            </c:ext>
          </c:extLst>
        </c:ser>
        <c:ser>
          <c:idx val="3"/>
          <c:order val="3"/>
          <c:tx>
            <c:strRef>
              <c:f>'Obj 3 - Data'!$S$38</c:f>
              <c:strCache>
                <c:ptCount val="1"/>
                <c:pt idx="0">
                  <c:v>Milk and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Data'!$S$51</c:f>
              <c:numCache>
                <c:formatCode>0.00%</c:formatCode>
                <c:ptCount val="1"/>
                <c:pt idx="0">
                  <c:v>7.8125E-2</c:v>
                </c:pt>
              </c:numCache>
            </c:numRef>
          </c:val>
          <c:extLst>
            <c:ext xmlns:c16="http://schemas.microsoft.com/office/drawing/2014/chart" uri="{C3380CC4-5D6E-409C-BE32-E72D297353CC}">
              <c16:uniqueId val="{00000003-5F15-42C9-AF34-8513E2684A43}"/>
            </c:ext>
          </c:extLst>
        </c:ser>
        <c:ser>
          <c:idx val="4"/>
          <c:order val="4"/>
          <c:tx>
            <c:strRef>
              <c:f>'Obj 3 - Data'!$T$38</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Data'!$T$51</c:f>
              <c:numCache>
                <c:formatCode>0.00%</c:formatCode>
                <c:ptCount val="1"/>
                <c:pt idx="0">
                  <c:v>-0.12831389183457045</c:v>
                </c:pt>
              </c:numCache>
            </c:numRef>
          </c:val>
          <c:extLst>
            <c:ext xmlns:c16="http://schemas.microsoft.com/office/drawing/2014/chart" uri="{C3380CC4-5D6E-409C-BE32-E72D297353CC}">
              <c16:uniqueId val="{00000004-5F15-42C9-AF34-8513E2684A43}"/>
            </c:ext>
          </c:extLst>
        </c:ser>
        <c:ser>
          <c:idx val="5"/>
          <c:order val="5"/>
          <c:tx>
            <c:strRef>
              <c:f>'Obj 3 - Data'!$U$38</c:f>
              <c:strCache>
                <c:ptCount val="1"/>
                <c:pt idx="0">
                  <c:v>Fruits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Data'!$U$51</c:f>
              <c:numCache>
                <c:formatCode>0.00%</c:formatCode>
                <c:ptCount val="1"/>
                <c:pt idx="0">
                  <c:v>9.7645031591040623E-3</c:v>
                </c:pt>
              </c:numCache>
            </c:numRef>
          </c:val>
          <c:extLst>
            <c:ext xmlns:c16="http://schemas.microsoft.com/office/drawing/2014/chart" uri="{C3380CC4-5D6E-409C-BE32-E72D297353CC}">
              <c16:uniqueId val="{00000005-5F15-42C9-AF34-8513E2684A43}"/>
            </c:ext>
          </c:extLst>
        </c:ser>
        <c:ser>
          <c:idx val="6"/>
          <c:order val="6"/>
          <c:tx>
            <c:strRef>
              <c:f>'Obj 3 - Data'!$V$38</c:f>
              <c:strCache>
                <c:ptCount val="1"/>
                <c:pt idx="0">
                  <c:v>Vegetables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Data'!$V$51</c:f>
              <c:numCache>
                <c:formatCode>0.00%</c:formatCode>
                <c:ptCount val="1"/>
                <c:pt idx="0">
                  <c:v>-0.12529550827423167</c:v>
                </c:pt>
              </c:numCache>
            </c:numRef>
          </c:val>
          <c:extLst>
            <c:ext xmlns:c16="http://schemas.microsoft.com/office/drawing/2014/chart" uri="{C3380CC4-5D6E-409C-BE32-E72D297353CC}">
              <c16:uniqueId val="{00000006-5F15-42C9-AF34-8513E2684A43}"/>
            </c:ext>
          </c:extLst>
        </c:ser>
        <c:ser>
          <c:idx val="7"/>
          <c:order val="7"/>
          <c:tx>
            <c:strRef>
              <c:f>'Obj 3 - Data'!$W$38</c:f>
              <c:strCache>
                <c:ptCount val="1"/>
                <c:pt idx="0">
                  <c:v>Pulses and 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Data'!$W$51</c:f>
              <c:numCache>
                <c:formatCode>0.00%</c:formatCode>
                <c:ptCount val="1"/>
                <c:pt idx="0">
                  <c:v>8.1295843520782465E-2</c:v>
                </c:pt>
              </c:numCache>
            </c:numRef>
          </c:val>
          <c:extLst>
            <c:ext xmlns:c16="http://schemas.microsoft.com/office/drawing/2014/chart" uri="{C3380CC4-5D6E-409C-BE32-E72D297353CC}">
              <c16:uniqueId val="{00000007-5F15-42C9-AF34-8513E2684A43}"/>
            </c:ext>
          </c:extLst>
        </c:ser>
        <c:ser>
          <c:idx val="8"/>
          <c:order val="8"/>
          <c:tx>
            <c:strRef>
              <c:f>'Obj 3 - Data'!$X$38</c:f>
              <c:strCache>
                <c:ptCount val="1"/>
                <c:pt idx="0">
                  <c:v>Sugar and Confectionery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Data'!$X$51</c:f>
              <c:numCache>
                <c:formatCode>0.00%</c:formatCode>
                <c:ptCount val="1"/>
                <c:pt idx="0">
                  <c:v>2.3064250411861591E-2</c:v>
                </c:pt>
              </c:numCache>
            </c:numRef>
          </c:val>
          <c:extLst>
            <c:ext xmlns:c16="http://schemas.microsoft.com/office/drawing/2014/chart" uri="{C3380CC4-5D6E-409C-BE32-E72D297353CC}">
              <c16:uniqueId val="{00000008-5F15-42C9-AF34-8513E2684A43}"/>
            </c:ext>
          </c:extLst>
        </c:ser>
        <c:ser>
          <c:idx val="9"/>
          <c:order val="9"/>
          <c:tx>
            <c:strRef>
              <c:f>'Obj 3 - Data'!$Y$38</c:f>
              <c:strCache>
                <c:ptCount val="1"/>
                <c:pt idx="0">
                  <c:v>Spices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Data'!$Y$51</c:f>
              <c:numCache>
                <c:formatCode>0.00%</c:formatCode>
                <c:ptCount val="1"/>
                <c:pt idx="0">
                  <c:v>0.15476839237057224</c:v>
                </c:pt>
              </c:numCache>
            </c:numRef>
          </c:val>
          <c:extLst>
            <c:ext xmlns:c16="http://schemas.microsoft.com/office/drawing/2014/chart" uri="{C3380CC4-5D6E-409C-BE32-E72D297353CC}">
              <c16:uniqueId val="{00000009-5F15-42C9-AF34-8513E2684A43}"/>
            </c:ext>
          </c:extLst>
        </c:ser>
        <c:ser>
          <c:idx val="10"/>
          <c:order val="10"/>
          <c:tx>
            <c:strRef>
              <c:f>'Obj 3 - Data'!$Z$38</c:f>
              <c:strCache>
                <c:ptCount val="1"/>
                <c:pt idx="0">
                  <c:v>Non-alcoholic beverages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Data'!$Z$51</c:f>
              <c:numCache>
                <c:formatCode>0.00%</c:formatCode>
                <c:ptCount val="1"/>
                <c:pt idx="0">
                  <c:v>4.2740414833438163E-2</c:v>
                </c:pt>
              </c:numCache>
            </c:numRef>
          </c:val>
          <c:extLst>
            <c:ext xmlns:c16="http://schemas.microsoft.com/office/drawing/2014/chart" uri="{C3380CC4-5D6E-409C-BE32-E72D297353CC}">
              <c16:uniqueId val="{0000000A-5F15-42C9-AF34-8513E2684A43}"/>
            </c:ext>
          </c:extLst>
        </c:ser>
        <c:ser>
          <c:idx val="11"/>
          <c:order val="11"/>
          <c:tx>
            <c:strRef>
              <c:f>'Obj 3 - Data'!$AA$38</c:f>
              <c:strCache>
                <c:ptCount val="1"/>
                <c:pt idx="0">
                  <c:v>Prepared meals, snacks, sweets etc.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Data'!$AA$51</c:f>
              <c:numCache>
                <c:formatCode>0.00%</c:formatCode>
                <c:ptCount val="1"/>
                <c:pt idx="0">
                  <c:v>6.119162640901759E-2</c:v>
                </c:pt>
              </c:numCache>
            </c:numRef>
          </c:val>
          <c:extLst>
            <c:ext xmlns:c16="http://schemas.microsoft.com/office/drawing/2014/chart" uri="{C3380CC4-5D6E-409C-BE32-E72D297353CC}">
              <c16:uniqueId val="{0000000B-5F15-42C9-AF34-8513E2684A43}"/>
            </c:ext>
          </c:extLst>
        </c:ser>
        <c:dLbls>
          <c:dLblPos val="outEnd"/>
          <c:showLegendKey val="0"/>
          <c:showVal val="1"/>
          <c:showCatName val="0"/>
          <c:showSerName val="0"/>
          <c:showPercent val="0"/>
          <c:showBubbleSize val="0"/>
        </c:dLbls>
        <c:gapWidth val="219"/>
        <c:overlap val="-27"/>
        <c:axId val="81280927"/>
        <c:axId val="81281887"/>
      </c:barChart>
      <c:catAx>
        <c:axId val="812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1887"/>
        <c:crosses val="autoZero"/>
        <c:auto val="1"/>
        <c:lblAlgn val="ctr"/>
        <c:lblOffset val="100"/>
        <c:noMultiLvlLbl val="0"/>
      </c:catAx>
      <c:valAx>
        <c:axId val="812818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0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 on Month Inflation for Food and Bevarages (Urban)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1"/>
          <c:order val="1"/>
          <c:tx>
            <c:strRef>
              <c:f>'Obj 3 - Data'!$I$3</c:f>
              <c:strCache>
                <c:ptCount val="1"/>
                <c:pt idx="0">
                  <c:v>Month on Month Inflation (Urban)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Data'!$I$4:$I$16</c:f>
              <c:numCache>
                <c:formatCode>0.000%</c:formatCode>
                <c:ptCount val="13"/>
                <c:pt idx="1">
                  <c:v>1.1183803377243269E-2</c:v>
                </c:pt>
                <c:pt idx="2">
                  <c:v>1.7923497267759165E-3</c:v>
                </c:pt>
                <c:pt idx="3">
                  <c:v>9.1639029499036005E-4</c:v>
                </c:pt>
                <c:pt idx="4">
                  <c:v>5.5369054366308902E-3</c:v>
                </c:pt>
                <c:pt idx="5">
                  <c:v>6.8938605619147117E-3</c:v>
                </c:pt>
                <c:pt idx="6">
                  <c:v>-3.4017999397149765E-3</c:v>
                </c:pt>
                <c:pt idx="7">
                  <c:v>-8.0366401659178899E-3</c:v>
                </c:pt>
                <c:pt idx="8">
                  <c:v>6.2723233731163631E-3</c:v>
                </c:pt>
                <c:pt idx="9">
                  <c:v>-3.0300406891180217E-3</c:v>
                </c:pt>
                <c:pt idx="10">
                  <c:v>8.6835706842772171E-5</c:v>
                </c:pt>
                <c:pt idx="11">
                  <c:v>6.2082139446037084E-3</c:v>
                </c:pt>
                <c:pt idx="12">
                  <c:v>7.5074427233894096E-3</c:v>
                </c:pt>
              </c:numCache>
            </c:numRef>
          </c:val>
          <c:extLst>
            <c:ext xmlns:c16="http://schemas.microsoft.com/office/drawing/2014/chart" uri="{C3380CC4-5D6E-409C-BE32-E72D297353CC}">
              <c16:uniqueId val="{00000000-1E86-4076-8624-C68EED63DDE7}"/>
            </c:ext>
          </c:extLst>
        </c:ser>
        <c:dLbls>
          <c:showLegendKey val="0"/>
          <c:showVal val="0"/>
          <c:showCatName val="0"/>
          <c:showSerName val="0"/>
          <c:showPercent val="0"/>
          <c:showBubbleSize val="0"/>
        </c:dLbls>
        <c:gapWidth val="219"/>
        <c:axId val="933637423"/>
        <c:axId val="933639343"/>
      </c:barChart>
      <c:lineChart>
        <c:grouping val="standard"/>
        <c:varyColors val="0"/>
        <c:ser>
          <c:idx val="0"/>
          <c:order val="0"/>
          <c:tx>
            <c:strRef>
              <c:f>'Obj 3 - Data'!$F$3</c:f>
              <c:strCache>
                <c:ptCount val="1"/>
                <c:pt idx="0">
                  <c:v>Urban</c:v>
                </c:pt>
              </c:strCache>
            </c:strRef>
          </c:tx>
          <c:spPr>
            <a:ln w="28575" cap="rnd">
              <a:solidFill>
                <a:schemeClr val="accent1"/>
              </a:solidFill>
              <a:round/>
            </a:ln>
            <a:effectLst/>
          </c:spPr>
          <c:marker>
            <c:symbol val="none"/>
          </c:marker>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Data'!$F$4:$F$16</c:f>
              <c:numCache>
                <c:formatCode>General</c:formatCode>
                <c:ptCount val="13"/>
                <c:pt idx="0">
                  <c:v>2262.2000000000003</c:v>
                </c:pt>
                <c:pt idx="1">
                  <c:v>2287.5</c:v>
                </c:pt>
                <c:pt idx="2">
                  <c:v>2291.6</c:v>
                </c:pt>
                <c:pt idx="3">
                  <c:v>2293.6999999999998</c:v>
                </c:pt>
                <c:pt idx="4">
                  <c:v>2306.4</c:v>
                </c:pt>
                <c:pt idx="5">
                  <c:v>2322.3000000000002</c:v>
                </c:pt>
                <c:pt idx="6">
                  <c:v>2314.4</c:v>
                </c:pt>
                <c:pt idx="7">
                  <c:v>2295.7999999999997</c:v>
                </c:pt>
                <c:pt idx="8">
                  <c:v>2310.2000000000003</c:v>
                </c:pt>
                <c:pt idx="9">
                  <c:v>2303.1999999999998</c:v>
                </c:pt>
                <c:pt idx="10">
                  <c:v>2303.4</c:v>
                </c:pt>
                <c:pt idx="11">
                  <c:v>2317.7000000000003</c:v>
                </c:pt>
                <c:pt idx="12">
                  <c:v>2335.1</c:v>
                </c:pt>
              </c:numCache>
            </c:numRef>
          </c:val>
          <c:smooth val="0"/>
          <c:extLst>
            <c:ext xmlns:c16="http://schemas.microsoft.com/office/drawing/2014/chart" uri="{C3380CC4-5D6E-409C-BE32-E72D297353CC}">
              <c16:uniqueId val="{00000001-1E86-4076-8624-C68EED63DDE7}"/>
            </c:ext>
          </c:extLst>
        </c:ser>
        <c:dLbls>
          <c:showLegendKey val="0"/>
          <c:showVal val="0"/>
          <c:showCatName val="0"/>
          <c:showSerName val="0"/>
          <c:showPercent val="0"/>
          <c:showBubbleSize val="0"/>
        </c:dLbls>
        <c:marker val="1"/>
        <c:smooth val="0"/>
        <c:axId val="1536485359"/>
        <c:axId val="404887375"/>
      </c:lineChart>
      <c:dateAx>
        <c:axId val="1536485359"/>
        <c:scaling>
          <c:orientation val="minMax"/>
        </c:scaling>
        <c:delete val="0"/>
        <c:axPos val="b"/>
        <c:numFmt formatCode="mmm\-yy"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87375"/>
        <c:crosses val="autoZero"/>
        <c:auto val="1"/>
        <c:lblOffset val="100"/>
        <c:baseTimeUnit val="months"/>
      </c:dateAx>
      <c:valAx>
        <c:axId val="404887375"/>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85359"/>
        <c:crosses val="autoZero"/>
        <c:crossBetween val="between"/>
      </c:valAx>
      <c:valAx>
        <c:axId val="9336393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37423"/>
        <c:crosses val="max"/>
        <c:crossBetween val="between"/>
      </c:valAx>
      <c:dateAx>
        <c:axId val="933637423"/>
        <c:scaling>
          <c:orientation val="minMax"/>
        </c:scaling>
        <c:delete val="1"/>
        <c:axPos val="b"/>
        <c:numFmt formatCode="mmm\-yy" sourceLinked="1"/>
        <c:majorTickMark val="out"/>
        <c:minorTickMark val="none"/>
        <c:tickLblPos val="nextTo"/>
        <c:crossAx val="93363934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Amongst all the sub categories for food and bevarages(Rural+urban)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3 - Data'!$P$3</c:f>
              <c:strCache>
                <c:ptCount val="1"/>
                <c:pt idx="0">
                  <c:v>Cereals and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Data'!$P$17</c:f>
              <c:numCache>
                <c:formatCode>0.00%</c:formatCode>
                <c:ptCount val="1"/>
                <c:pt idx="0">
                  <c:v>0.1206451612903225</c:v>
                </c:pt>
              </c:numCache>
            </c:numRef>
          </c:val>
          <c:extLst>
            <c:ext xmlns:c16="http://schemas.microsoft.com/office/drawing/2014/chart" uri="{C3380CC4-5D6E-409C-BE32-E72D297353CC}">
              <c16:uniqueId val="{00000000-04DB-4B00-8B13-10B92086C35D}"/>
            </c:ext>
          </c:extLst>
        </c:ser>
        <c:ser>
          <c:idx val="1"/>
          <c:order val="1"/>
          <c:tx>
            <c:strRef>
              <c:f>'Obj 3 - Data'!$Q$3</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Data'!$Q$17</c:f>
              <c:numCache>
                <c:formatCode>0.00%</c:formatCode>
                <c:ptCount val="1"/>
                <c:pt idx="0">
                  <c:v>-2.3245214220601614E-2</c:v>
                </c:pt>
              </c:numCache>
            </c:numRef>
          </c:val>
          <c:extLst>
            <c:ext xmlns:c16="http://schemas.microsoft.com/office/drawing/2014/chart" uri="{C3380CC4-5D6E-409C-BE32-E72D297353CC}">
              <c16:uniqueId val="{00000001-04DB-4B00-8B13-10B92086C35D}"/>
            </c:ext>
          </c:extLst>
        </c:ser>
        <c:ser>
          <c:idx val="2"/>
          <c:order val="2"/>
          <c:tx>
            <c:strRef>
              <c:f>'Obj 3 - Data'!$R$3</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Data'!$R$17</c:f>
              <c:numCache>
                <c:formatCode>0.00%</c:formatCode>
                <c:ptCount val="1"/>
                <c:pt idx="0">
                  <c:v>1.4051522248243426E-2</c:v>
                </c:pt>
              </c:numCache>
            </c:numRef>
          </c:val>
          <c:extLst>
            <c:ext xmlns:c16="http://schemas.microsoft.com/office/drawing/2014/chart" uri="{C3380CC4-5D6E-409C-BE32-E72D297353CC}">
              <c16:uniqueId val="{00000002-04DB-4B00-8B13-10B92086C35D}"/>
            </c:ext>
          </c:extLst>
        </c:ser>
        <c:ser>
          <c:idx val="3"/>
          <c:order val="3"/>
          <c:tx>
            <c:strRef>
              <c:f>'Obj 3 - Data'!$S$3</c:f>
              <c:strCache>
                <c:ptCount val="1"/>
                <c:pt idx="0">
                  <c:v>Milk and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Data'!$S$17</c:f>
              <c:numCache>
                <c:formatCode>0.00%</c:formatCode>
                <c:ptCount val="1"/>
                <c:pt idx="0">
                  <c:v>8.2629674306393175E-2</c:v>
                </c:pt>
              </c:numCache>
            </c:numRef>
          </c:val>
          <c:extLst>
            <c:ext xmlns:c16="http://schemas.microsoft.com/office/drawing/2014/chart" uri="{C3380CC4-5D6E-409C-BE32-E72D297353CC}">
              <c16:uniqueId val="{00000003-04DB-4B00-8B13-10B92086C35D}"/>
            </c:ext>
          </c:extLst>
        </c:ser>
        <c:ser>
          <c:idx val="4"/>
          <c:order val="4"/>
          <c:tx>
            <c:strRef>
              <c:f>'Obj 3 - Data'!$T$3</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Data'!$T$17</c:f>
              <c:numCache>
                <c:formatCode>0.00%</c:formatCode>
                <c:ptCount val="1"/>
                <c:pt idx="0">
                  <c:v>-0.15380786460925835</c:v>
                </c:pt>
              </c:numCache>
            </c:numRef>
          </c:val>
          <c:extLst>
            <c:ext xmlns:c16="http://schemas.microsoft.com/office/drawing/2014/chart" uri="{C3380CC4-5D6E-409C-BE32-E72D297353CC}">
              <c16:uniqueId val="{00000004-04DB-4B00-8B13-10B92086C35D}"/>
            </c:ext>
          </c:extLst>
        </c:ser>
        <c:ser>
          <c:idx val="5"/>
          <c:order val="5"/>
          <c:tx>
            <c:strRef>
              <c:f>'Obj 3 - Data'!$U$3</c:f>
              <c:strCache>
                <c:ptCount val="1"/>
                <c:pt idx="0">
                  <c:v>Fruits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Data'!$U$17</c:f>
              <c:numCache>
                <c:formatCode>0.00%</c:formatCode>
                <c:ptCount val="1"/>
                <c:pt idx="0">
                  <c:v>1.4731879787860933E-2</c:v>
                </c:pt>
              </c:numCache>
            </c:numRef>
          </c:val>
          <c:extLst>
            <c:ext xmlns:c16="http://schemas.microsoft.com/office/drawing/2014/chart" uri="{C3380CC4-5D6E-409C-BE32-E72D297353CC}">
              <c16:uniqueId val="{00000005-04DB-4B00-8B13-10B92086C35D}"/>
            </c:ext>
          </c:extLst>
        </c:ser>
        <c:ser>
          <c:idx val="6"/>
          <c:order val="6"/>
          <c:tx>
            <c:strRef>
              <c:f>'Obj 3 - Data'!$V$3</c:f>
              <c:strCache>
                <c:ptCount val="1"/>
                <c:pt idx="0">
                  <c:v>Vegetables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Data'!$V$17</c:f>
              <c:numCache>
                <c:formatCode>0.00%</c:formatCode>
                <c:ptCount val="1"/>
                <c:pt idx="0">
                  <c:v>-0.11684037301151953</c:v>
                </c:pt>
              </c:numCache>
            </c:numRef>
          </c:val>
          <c:extLst>
            <c:ext xmlns:c16="http://schemas.microsoft.com/office/drawing/2014/chart" uri="{C3380CC4-5D6E-409C-BE32-E72D297353CC}">
              <c16:uniqueId val="{00000006-04DB-4B00-8B13-10B92086C35D}"/>
            </c:ext>
          </c:extLst>
        </c:ser>
        <c:ser>
          <c:idx val="7"/>
          <c:order val="7"/>
          <c:tx>
            <c:strRef>
              <c:f>'Obj 3 - Data'!$W$3</c:f>
              <c:strCache>
                <c:ptCount val="1"/>
                <c:pt idx="0">
                  <c:v>Pulses and 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Data'!$W$17</c:f>
              <c:numCache>
                <c:formatCode>0.00%</c:formatCode>
                <c:ptCount val="1"/>
                <c:pt idx="0">
                  <c:v>6.8776628119293873E-2</c:v>
                </c:pt>
              </c:numCache>
            </c:numRef>
          </c:val>
          <c:extLst>
            <c:ext xmlns:c16="http://schemas.microsoft.com/office/drawing/2014/chart" uri="{C3380CC4-5D6E-409C-BE32-E72D297353CC}">
              <c16:uniqueId val="{00000007-04DB-4B00-8B13-10B92086C35D}"/>
            </c:ext>
          </c:extLst>
        </c:ser>
        <c:ser>
          <c:idx val="8"/>
          <c:order val="8"/>
          <c:tx>
            <c:strRef>
              <c:f>'Obj 3 - Data'!$X$3</c:f>
              <c:strCache>
                <c:ptCount val="1"/>
                <c:pt idx="0">
                  <c:v>Sugar and Confectionery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Data'!$X$17</c:f>
              <c:numCache>
                <c:formatCode>0.00%</c:formatCode>
                <c:ptCount val="1"/>
                <c:pt idx="0">
                  <c:v>2.3352793994995805E-2</c:v>
                </c:pt>
              </c:numCache>
            </c:numRef>
          </c:val>
          <c:extLst>
            <c:ext xmlns:c16="http://schemas.microsoft.com/office/drawing/2014/chart" uri="{C3380CC4-5D6E-409C-BE32-E72D297353CC}">
              <c16:uniqueId val="{00000008-04DB-4B00-8B13-10B92086C35D}"/>
            </c:ext>
          </c:extLst>
        </c:ser>
        <c:ser>
          <c:idx val="9"/>
          <c:order val="9"/>
          <c:tx>
            <c:strRef>
              <c:f>'Obj 3 - Data'!$Y$3</c:f>
              <c:strCache>
                <c:ptCount val="1"/>
                <c:pt idx="0">
                  <c:v>Spices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Data'!$Y$17</c:f>
              <c:numCache>
                <c:formatCode>0.00%</c:formatCode>
                <c:ptCount val="1"/>
                <c:pt idx="0">
                  <c:v>0.16515232495991453</c:v>
                </c:pt>
              </c:numCache>
            </c:numRef>
          </c:val>
          <c:extLst>
            <c:ext xmlns:c16="http://schemas.microsoft.com/office/drawing/2014/chart" uri="{C3380CC4-5D6E-409C-BE32-E72D297353CC}">
              <c16:uniqueId val="{00000009-04DB-4B00-8B13-10B92086C35D}"/>
            </c:ext>
          </c:extLst>
        </c:ser>
        <c:ser>
          <c:idx val="10"/>
          <c:order val="10"/>
          <c:tx>
            <c:strRef>
              <c:f>'Obj 3 - Data'!$Z$3</c:f>
              <c:strCache>
                <c:ptCount val="1"/>
                <c:pt idx="0">
                  <c:v>Non-alcoholic beverages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Data'!$Z$17</c:f>
              <c:numCache>
                <c:formatCode>0.00%</c:formatCode>
                <c:ptCount val="1"/>
                <c:pt idx="0">
                  <c:v>3.2757593805836809E-2</c:v>
                </c:pt>
              </c:numCache>
            </c:numRef>
          </c:val>
          <c:extLst>
            <c:ext xmlns:c16="http://schemas.microsoft.com/office/drawing/2014/chart" uri="{C3380CC4-5D6E-409C-BE32-E72D297353CC}">
              <c16:uniqueId val="{0000000A-04DB-4B00-8B13-10B92086C35D}"/>
            </c:ext>
          </c:extLst>
        </c:ser>
        <c:ser>
          <c:idx val="11"/>
          <c:order val="11"/>
          <c:tx>
            <c:strRef>
              <c:f>'Obj 3 - Data'!$AA$3</c:f>
              <c:strCache>
                <c:ptCount val="1"/>
                <c:pt idx="0">
                  <c:v>Prepared meals, snacks, sweets etc.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Data'!$AA$17</c:f>
              <c:numCache>
                <c:formatCode>0.00%</c:formatCode>
                <c:ptCount val="1"/>
                <c:pt idx="0">
                  <c:v>5.6008700380641561E-2</c:v>
                </c:pt>
              </c:numCache>
            </c:numRef>
          </c:val>
          <c:extLst>
            <c:ext xmlns:c16="http://schemas.microsoft.com/office/drawing/2014/chart" uri="{C3380CC4-5D6E-409C-BE32-E72D297353CC}">
              <c16:uniqueId val="{0000000B-04DB-4B00-8B13-10B92086C35D}"/>
            </c:ext>
          </c:extLst>
        </c:ser>
        <c:dLbls>
          <c:dLblPos val="outEnd"/>
          <c:showLegendKey val="0"/>
          <c:showVal val="1"/>
          <c:showCatName val="0"/>
          <c:showSerName val="0"/>
          <c:showPercent val="0"/>
          <c:showBubbleSize val="0"/>
        </c:dLbls>
        <c:gapWidth val="219"/>
        <c:overlap val="-27"/>
        <c:axId val="280568192"/>
        <c:axId val="280550912"/>
      </c:barChart>
      <c:catAx>
        <c:axId val="28056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50912"/>
        <c:crosses val="autoZero"/>
        <c:auto val="1"/>
        <c:lblAlgn val="ctr"/>
        <c:lblOffset val="100"/>
        <c:noMultiLvlLbl val="0"/>
      </c:catAx>
      <c:valAx>
        <c:axId val="280550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6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 on Month Inflation for Food and Bevarages (Rural+Urban)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1"/>
          <c:order val="1"/>
          <c:tx>
            <c:strRef>
              <c:f>'Obj 3 - Data'!$J$3</c:f>
              <c:strCache>
                <c:ptCount val="1"/>
                <c:pt idx="0">
                  <c:v>Month on Month Inflation (RuralUrban)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Data'!$J$4:$J$16</c:f>
              <c:numCache>
                <c:formatCode>0.000%</c:formatCode>
                <c:ptCount val="13"/>
                <c:pt idx="1">
                  <c:v>1.0272901871454526E-2</c:v>
                </c:pt>
                <c:pt idx="2">
                  <c:v>1.9452672531942573E-3</c:v>
                </c:pt>
                <c:pt idx="3">
                  <c:v>1.279618761858576E-3</c:v>
                </c:pt>
                <c:pt idx="4">
                  <c:v>5.1560021152828386E-3</c:v>
                </c:pt>
                <c:pt idx="5">
                  <c:v>7.1901442413082953E-3</c:v>
                </c:pt>
                <c:pt idx="6">
                  <c:v>-2.1764680276846731E-4</c:v>
                </c:pt>
                <c:pt idx="7">
                  <c:v>-5.8342041100662182E-3</c:v>
                </c:pt>
                <c:pt idx="8">
                  <c:v>4.0728737847068961E-3</c:v>
                </c:pt>
                <c:pt idx="9">
                  <c:v>-5.9318707201116193E-3</c:v>
                </c:pt>
                <c:pt idx="10">
                  <c:v>4.3876968978943027E-5</c:v>
                </c:pt>
                <c:pt idx="11">
                  <c:v>4.5630045630048032E-3</c:v>
                </c:pt>
                <c:pt idx="12">
                  <c:v>7.5559049615652185E-3</c:v>
                </c:pt>
              </c:numCache>
            </c:numRef>
          </c:val>
          <c:extLst>
            <c:ext xmlns:c16="http://schemas.microsoft.com/office/drawing/2014/chart" uri="{C3380CC4-5D6E-409C-BE32-E72D297353CC}">
              <c16:uniqueId val="{00000000-E133-4718-A3C7-749E5285CE10}"/>
            </c:ext>
          </c:extLst>
        </c:ser>
        <c:dLbls>
          <c:showLegendKey val="0"/>
          <c:showVal val="0"/>
          <c:showCatName val="0"/>
          <c:showSerName val="0"/>
          <c:showPercent val="0"/>
          <c:showBubbleSize val="0"/>
        </c:dLbls>
        <c:gapWidth val="219"/>
        <c:axId val="926995903"/>
        <c:axId val="926993983"/>
      </c:barChart>
      <c:lineChart>
        <c:grouping val="standard"/>
        <c:varyColors val="0"/>
        <c:ser>
          <c:idx val="0"/>
          <c:order val="0"/>
          <c:tx>
            <c:strRef>
              <c:f>'Obj 3 - Data'!$G$3</c:f>
              <c:strCache>
                <c:ptCount val="1"/>
                <c:pt idx="0">
                  <c:v>Rural+Urban</c:v>
                </c:pt>
              </c:strCache>
            </c:strRef>
          </c:tx>
          <c:spPr>
            <a:ln w="28575" cap="rnd">
              <a:solidFill>
                <a:schemeClr val="accent1"/>
              </a:solidFill>
              <a:round/>
            </a:ln>
            <a:effectLst/>
          </c:spPr>
          <c:marker>
            <c:symbol val="none"/>
          </c:marker>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Data'!$G$4:$G$16</c:f>
              <c:numCache>
                <c:formatCode>General</c:formatCode>
                <c:ptCount val="13"/>
                <c:pt idx="0">
                  <c:v>2238.9000000000005</c:v>
                </c:pt>
                <c:pt idx="1">
                  <c:v>2261.9</c:v>
                </c:pt>
                <c:pt idx="2">
                  <c:v>2266.3000000000002</c:v>
                </c:pt>
                <c:pt idx="3">
                  <c:v>2269.2000000000003</c:v>
                </c:pt>
                <c:pt idx="4">
                  <c:v>2280.9</c:v>
                </c:pt>
                <c:pt idx="5">
                  <c:v>2297.3000000000002</c:v>
                </c:pt>
                <c:pt idx="6">
                  <c:v>2296.8000000000002</c:v>
                </c:pt>
                <c:pt idx="7">
                  <c:v>2283.4</c:v>
                </c:pt>
                <c:pt idx="8">
                  <c:v>2292.6999999999998</c:v>
                </c:pt>
                <c:pt idx="9">
                  <c:v>2279.1</c:v>
                </c:pt>
                <c:pt idx="10">
                  <c:v>2279.1999999999998</c:v>
                </c:pt>
                <c:pt idx="11">
                  <c:v>2289.6000000000004</c:v>
                </c:pt>
                <c:pt idx="12">
                  <c:v>2306.9</c:v>
                </c:pt>
              </c:numCache>
            </c:numRef>
          </c:val>
          <c:smooth val="0"/>
          <c:extLst>
            <c:ext xmlns:c16="http://schemas.microsoft.com/office/drawing/2014/chart" uri="{C3380CC4-5D6E-409C-BE32-E72D297353CC}">
              <c16:uniqueId val="{00000001-E133-4718-A3C7-749E5285CE10}"/>
            </c:ext>
          </c:extLst>
        </c:ser>
        <c:dLbls>
          <c:showLegendKey val="0"/>
          <c:showVal val="0"/>
          <c:showCatName val="0"/>
          <c:showSerName val="0"/>
          <c:showPercent val="0"/>
          <c:showBubbleSize val="0"/>
        </c:dLbls>
        <c:marker val="1"/>
        <c:smooth val="0"/>
        <c:axId val="370705904"/>
        <c:axId val="370708784"/>
      </c:lineChart>
      <c:dateAx>
        <c:axId val="370705904"/>
        <c:scaling>
          <c:orientation val="minMax"/>
        </c:scaling>
        <c:delete val="0"/>
        <c:axPos val="b"/>
        <c:numFmt formatCode="mmm\-yy"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08784"/>
        <c:crosses val="autoZero"/>
        <c:auto val="1"/>
        <c:lblOffset val="100"/>
        <c:baseTimeUnit val="months"/>
      </c:dateAx>
      <c:valAx>
        <c:axId val="37070878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05904"/>
        <c:crosses val="autoZero"/>
        <c:crossBetween val="between"/>
      </c:valAx>
      <c:valAx>
        <c:axId val="9269939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95903"/>
        <c:crosses val="max"/>
        <c:crossBetween val="between"/>
      </c:valAx>
      <c:dateAx>
        <c:axId val="926995903"/>
        <c:scaling>
          <c:orientation val="minMax"/>
        </c:scaling>
        <c:delete val="1"/>
        <c:axPos val="b"/>
        <c:numFmt formatCode="mmm\-yy" sourceLinked="1"/>
        <c:majorTickMark val="out"/>
        <c:minorTickMark val="none"/>
        <c:tickLblPos val="nextTo"/>
        <c:crossAx val="92699398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&amp; Bevarages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Data'!$D$2</c:f>
              <c:strCache>
                <c:ptCount val="1"/>
                <c:pt idx="0">
                  <c:v>Mar-19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Data'!$F$2</c:f>
              <c:numCache>
                <c:formatCode>0.00</c:formatCode>
                <c:ptCount val="1"/>
              </c:numCache>
            </c:numRef>
          </c:val>
          <c:extLst>
            <c:ext xmlns:c16="http://schemas.microsoft.com/office/drawing/2014/chart" uri="{C3380CC4-5D6E-409C-BE32-E72D297353CC}">
              <c16:uniqueId val="{00000000-50CF-4D73-967E-5DB8A6BEC975}"/>
            </c:ext>
          </c:extLst>
        </c:ser>
        <c:ser>
          <c:idx val="1"/>
          <c:order val="1"/>
          <c:tx>
            <c:strRef>
              <c:f>'Obj 4 - Data'!$D$3</c:f>
              <c:strCache>
                <c:ptCount val="1"/>
                <c:pt idx="0">
                  <c:v>Jun-19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Data'!$F$3</c:f>
              <c:numCache>
                <c:formatCode>0.00%</c:formatCode>
                <c:ptCount val="1"/>
                <c:pt idx="0">
                  <c:v>2.4415171473994742E-2</c:v>
                </c:pt>
              </c:numCache>
            </c:numRef>
          </c:val>
          <c:extLst>
            <c:ext xmlns:c16="http://schemas.microsoft.com/office/drawing/2014/chart" uri="{C3380CC4-5D6E-409C-BE32-E72D297353CC}">
              <c16:uniqueId val="{00000001-50CF-4D73-967E-5DB8A6BEC975}"/>
            </c:ext>
          </c:extLst>
        </c:ser>
        <c:ser>
          <c:idx val="2"/>
          <c:order val="2"/>
          <c:tx>
            <c:strRef>
              <c:f>'Obj 4 - Data'!$D$4</c:f>
              <c:strCache>
                <c:ptCount val="1"/>
                <c:pt idx="0">
                  <c:v>Sep-19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Data'!$F$4</c:f>
              <c:numCache>
                <c:formatCode>0.00%</c:formatCode>
                <c:ptCount val="1"/>
                <c:pt idx="0">
                  <c:v>2.4664671322469921E-2</c:v>
                </c:pt>
              </c:numCache>
            </c:numRef>
          </c:val>
          <c:extLst>
            <c:ext xmlns:c16="http://schemas.microsoft.com/office/drawing/2014/chart" uri="{C3380CC4-5D6E-409C-BE32-E72D297353CC}">
              <c16:uniqueId val="{00000002-50CF-4D73-967E-5DB8A6BEC975}"/>
            </c:ext>
          </c:extLst>
        </c:ser>
        <c:ser>
          <c:idx val="3"/>
          <c:order val="3"/>
          <c:tx>
            <c:strRef>
              <c:f>'Obj 4 - Data'!$D$5</c:f>
              <c:strCache>
                <c:ptCount val="1"/>
                <c:pt idx="0">
                  <c:v>Dec-19</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Data'!$F$5</c:f>
              <c:numCache>
                <c:formatCode>0.00%</c:formatCode>
                <c:ptCount val="1"/>
                <c:pt idx="0">
                  <c:v>4.9926975712662677E-2</c:v>
                </c:pt>
              </c:numCache>
            </c:numRef>
          </c:val>
          <c:extLst>
            <c:ext xmlns:c16="http://schemas.microsoft.com/office/drawing/2014/chart" uri="{C3380CC4-5D6E-409C-BE32-E72D297353CC}">
              <c16:uniqueId val="{00000003-50CF-4D73-967E-5DB8A6BEC975}"/>
            </c:ext>
          </c:extLst>
        </c:ser>
        <c:ser>
          <c:idx val="4"/>
          <c:order val="4"/>
          <c:tx>
            <c:strRef>
              <c:f>'Obj 4 - Data'!$D$6</c:f>
              <c:strCache>
                <c:ptCount val="1"/>
                <c:pt idx="0">
                  <c:v>Mar-20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Data'!$F$6</c:f>
              <c:numCache>
                <c:formatCode>0.00%</c:formatCode>
                <c:ptCount val="1"/>
                <c:pt idx="0">
                  <c:v>-2.3905203503348724E-2</c:v>
                </c:pt>
              </c:numCache>
            </c:numRef>
          </c:val>
          <c:extLst>
            <c:ext xmlns:c16="http://schemas.microsoft.com/office/drawing/2014/chart" uri="{C3380CC4-5D6E-409C-BE32-E72D297353CC}">
              <c16:uniqueId val="{00000004-50CF-4D73-967E-5DB8A6BEC975}"/>
            </c:ext>
          </c:extLst>
        </c:ser>
        <c:ser>
          <c:idx val="5"/>
          <c:order val="5"/>
          <c:tx>
            <c:strRef>
              <c:f>'Obj 4 - Data'!$D$7</c:f>
              <c:strCache>
                <c:ptCount val="1"/>
                <c:pt idx="0">
                  <c:v>Jun-20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Data'!$F$7</c:f>
              <c:numCache>
                <c:formatCode>0.00%</c:formatCode>
                <c:ptCount val="1"/>
                <c:pt idx="0">
                  <c:v>2.9768816636757272E-2</c:v>
                </c:pt>
              </c:numCache>
            </c:numRef>
          </c:val>
          <c:extLst>
            <c:ext xmlns:c16="http://schemas.microsoft.com/office/drawing/2014/chart" uri="{C3380CC4-5D6E-409C-BE32-E72D297353CC}">
              <c16:uniqueId val="{00000005-50CF-4D73-967E-5DB8A6BEC975}"/>
            </c:ext>
          </c:extLst>
        </c:ser>
        <c:ser>
          <c:idx val="6"/>
          <c:order val="6"/>
          <c:tx>
            <c:strRef>
              <c:f>'Obj 4 - Data'!$D$8</c:f>
              <c:strCache>
                <c:ptCount val="1"/>
                <c:pt idx="0">
                  <c:v>Sep-20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Data'!$F$8</c:f>
              <c:numCache>
                <c:formatCode>0.00%</c:formatCode>
                <c:ptCount val="1"/>
                <c:pt idx="0">
                  <c:v>1.8657098923628837E-2</c:v>
                </c:pt>
              </c:numCache>
            </c:numRef>
          </c:val>
          <c:extLst>
            <c:ext xmlns:c16="http://schemas.microsoft.com/office/drawing/2014/chart" uri="{C3380CC4-5D6E-409C-BE32-E72D297353CC}">
              <c16:uniqueId val="{00000006-50CF-4D73-967E-5DB8A6BEC975}"/>
            </c:ext>
          </c:extLst>
        </c:ser>
        <c:ser>
          <c:idx val="7"/>
          <c:order val="7"/>
          <c:tx>
            <c:strRef>
              <c:f>'Obj 4 - Data'!$D$9</c:f>
              <c:strCache>
                <c:ptCount val="1"/>
                <c:pt idx="0">
                  <c:v>Dec-20</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Data'!$F$9</c:f>
              <c:numCache>
                <c:formatCode>0.00%</c:formatCode>
                <c:ptCount val="1"/>
                <c:pt idx="0">
                  <c:v>5.6908523699305699E-2</c:v>
                </c:pt>
              </c:numCache>
            </c:numRef>
          </c:val>
          <c:extLst>
            <c:ext xmlns:c16="http://schemas.microsoft.com/office/drawing/2014/chart" uri="{C3380CC4-5D6E-409C-BE32-E72D297353CC}">
              <c16:uniqueId val="{00000007-50CF-4D73-967E-5DB8A6BEC975}"/>
            </c:ext>
          </c:extLst>
        </c:ser>
        <c:ser>
          <c:idx val="8"/>
          <c:order val="8"/>
          <c:tx>
            <c:strRef>
              <c:f>'Obj 4 - Data'!$D$10</c:f>
              <c:strCache>
                <c:ptCount val="1"/>
                <c:pt idx="0">
                  <c:v>Mar-21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Data'!$F$10</c:f>
              <c:numCache>
                <c:formatCode>0.00%</c:formatCode>
                <c:ptCount val="1"/>
                <c:pt idx="0">
                  <c:v>-3.5610568912163749E-2</c:v>
                </c:pt>
              </c:numCache>
            </c:numRef>
          </c:val>
          <c:extLst>
            <c:ext xmlns:c16="http://schemas.microsoft.com/office/drawing/2014/chart" uri="{C3380CC4-5D6E-409C-BE32-E72D297353CC}">
              <c16:uniqueId val="{00000008-50CF-4D73-967E-5DB8A6BEC975}"/>
            </c:ext>
          </c:extLst>
        </c:ser>
        <c:ser>
          <c:idx val="9"/>
          <c:order val="9"/>
          <c:tx>
            <c:strRef>
              <c:f>'Obj 4 - Data'!$D$11</c:f>
              <c:strCache>
                <c:ptCount val="1"/>
                <c:pt idx="0">
                  <c:v>Jun-21</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c:f>
              <c:strCache>
                <c:ptCount val="1"/>
                <c:pt idx="0">
                  <c:v>F&amp;B Inflation</c:v>
                </c:pt>
              </c:strCache>
            </c:strRef>
          </c:cat>
          <c:val>
            <c:numRef>
              <c:f>'Obj 4 - Data'!$F$11</c:f>
              <c:numCache>
                <c:formatCode>0.00%</c:formatCode>
                <c:ptCount val="1"/>
                <c:pt idx="0">
                  <c:v>4.7835316186997018E-2</c:v>
                </c:pt>
              </c:numCache>
            </c:numRef>
          </c:val>
          <c:extLst>
            <c:ext xmlns:c16="http://schemas.microsoft.com/office/drawing/2014/chart" uri="{C3380CC4-5D6E-409C-BE32-E72D297353CC}">
              <c16:uniqueId val="{00000009-50CF-4D73-967E-5DB8A6BEC975}"/>
            </c:ext>
          </c:extLst>
        </c:ser>
        <c:dLbls>
          <c:dLblPos val="inEnd"/>
          <c:showLegendKey val="0"/>
          <c:showVal val="1"/>
          <c:showCatName val="0"/>
          <c:showSerName val="0"/>
          <c:showPercent val="0"/>
          <c:showBubbleSize val="0"/>
        </c:dLbls>
        <c:gapWidth val="65"/>
        <c:axId val="936236239"/>
        <c:axId val="936236719"/>
      </c:barChart>
      <c:catAx>
        <c:axId val="936236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6236719"/>
        <c:crosses val="autoZero"/>
        <c:auto val="1"/>
        <c:lblAlgn val="ctr"/>
        <c:lblOffset val="100"/>
        <c:noMultiLvlLbl val="0"/>
      </c:catAx>
      <c:valAx>
        <c:axId val="936236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362362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Essentials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Data'!$D$3</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Data'!$H$3</c:f>
              <c:numCache>
                <c:formatCode>0.00%</c:formatCode>
                <c:ptCount val="1"/>
                <c:pt idx="0">
                  <c:v>7.4602305695263948E-3</c:v>
                </c:pt>
              </c:numCache>
            </c:numRef>
          </c:val>
          <c:extLst>
            <c:ext xmlns:c16="http://schemas.microsoft.com/office/drawing/2014/chart" uri="{C3380CC4-5D6E-409C-BE32-E72D297353CC}">
              <c16:uniqueId val="{00000000-665F-445A-9387-5D468F2557F5}"/>
            </c:ext>
          </c:extLst>
        </c:ser>
        <c:ser>
          <c:idx val="1"/>
          <c:order val="1"/>
          <c:tx>
            <c:strRef>
              <c:f>'Obj 4 - Data'!$D$4</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Data'!$H$4</c:f>
              <c:numCache>
                <c:formatCode>0.00%</c:formatCode>
                <c:ptCount val="1"/>
                <c:pt idx="0">
                  <c:v>6.5961901090966632E-3</c:v>
                </c:pt>
              </c:numCache>
            </c:numRef>
          </c:val>
          <c:extLst>
            <c:ext xmlns:c16="http://schemas.microsoft.com/office/drawing/2014/chart" uri="{C3380CC4-5D6E-409C-BE32-E72D297353CC}">
              <c16:uniqueId val="{00000001-665F-445A-9387-5D468F2557F5}"/>
            </c:ext>
          </c:extLst>
        </c:ser>
        <c:ser>
          <c:idx val="2"/>
          <c:order val="2"/>
          <c:tx>
            <c:strRef>
              <c:f>'Obj 4 - Data'!$D$5</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Data'!$H$5</c:f>
              <c:numCache>
                <c:formatCode>0.00%</c:formatCode>
                <c:ptCount val="1"/>
                <c:pt idx="0">
                  <c:v>1.3929752668377825E-2</c:v>
                </c:pt>
              </c:numCache>
            </c:numRef>
          </c:val>
          <c:extLst>
            <c:ext xmlns:c16="http://schemas.microsoft.com/office/drawing/2014/chart" uri="{C3380CC4-5D6E-409C-BE32-E72D297353CC}">
              <c16:uniqueId val="{00000002-665F-445A-9387-5D468F2557F5}"/>
            </c:ext>
          </c:extLst>
        </c:ser>
        <c:ser>
          <c:idx val="3"/>
          <c:order val="3"/>
          <c:tx>
            <c:strRef>
              <c:f>'Obj 4 - Data'!$D$6</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Data'!$H$6</c:f>
              <c:numCache>
                <c:formatCode>0.00%</c:formatCode>
                <c:ptCount val="1"/>
                <c:pt idx="0">
                  <c:v>7.8730170798054725E-3</c:v>
                </c:pt>
              </c:numCache>
            </c:numRef>
          </c:val>
          <c:extLst>
            <c:ext xmlns:c16="http://schemas.microsoft.com/office/drawing/2014/chart" uri="{C3380CC4-5D6E-409C-BE32-E72D297353CC}">
              <c16:uniqueId val="{00000003-665F-445A-9387-5D468F2557F5}"/>
            </c:ext>
          </c:extLst>
        </c:ser>
        <c:ser>
          <c:idx val="4"/>
          <c:order val="4"/>
          <c:tx>
            <c:strRef>
              <c:f>'Obj 4 - Data'!$D$7</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Data'!$H$7</c:f>
              <c:numCache>
                <c:formatCode>0.00%</c:formatCode>
                <c:ptCount val="1"/>
                <c:pt idx="0">
                  <c:v>-9.5215139303024717E-4</c:v>
                </c:pt>
              </c:numCache>
            </c:numRef>
          </c:val>
          <c:extLst>
            <c:ext xmlns:c16="http://schemas.microsoft.com/office/drawing/2014/chart" uri="{C3380CC4-5D6E-409C-BE32-E72D297353CC}">
              <c16:uniqueId val="{00000004-665F-445A-9387-5D468F2557F5}"/>
            </c:ext>
          </c:extLst>
        </c:ser>
        <c:ser>
          <c:idx val="5"/>
          <c:order val="5"/>
          <c:tx>
            <c:strRef>
              <c:f>'Obj 4 - Data'!$D$8</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Data'!$H$8</c:f>
              <c:numCache>
                <c:formatCode>0.00%</c:formatCode>
                <c:ptCount val="1"/>
                <c:pt idx="0">
                  <c:v>5.3607883595243339E-3</c:v>
                </c:pt>
              </c:numCache>
            </c:numRef>
          </c:val>
          <c:extLst>
            <c:ext xmlns:c16="http://schemas.microsoft.com/office/drawing/2014/chart" uri="{C3380CC4-5D6E-409C-BE32-E72D297353CC}">
              <c16:uniqueId val="{00000005-665F-445A-9387-5D468F2557F5}"/>
            </c:ext>
          </c:extLst>
        </c:ser>
        <c:ser>
          <c:idx val="6"/>
          <c:order val="6"/>
          <c:tx>
            <c:strRef>
              <c:f>'Obj 4 - Data'!$D$9</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Data'!$H$9</c:f>
              <c:numCache>
                <c:formatCode>0.00%</c:formatCode>
                <c:ptCount val="1"/>
                <c:pt idx="0">
                  <c:v>1.2068315520679882E-2</c:v>
                </c:pt>
              </c:numCache>
            </c:numRef>
          </c:val>
          <c:extLst>
            <c:ext xmlns:c16="http://schemas.microsoft.com/office/drawing/2014/chart" uri="{C3380CC4-5D6E-409C-BE32-E72D297353CC}">
              <c16:uniqueId val="{00000006-665F-445A-9387-5D468F2557F5}"/>
            </c:ext>
          </c:extLst>
        </c:ser>
        <c:ser>
          <c:idx val="7"/>
          <c:order val="7"/>
          <c:tx>
            <c:strRef>
              <c:f>'Obj 4 - Data'!$D$10</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Data'!$H$10</c:f>
              <c:numCache>
                <c:formatCode>0.00%</c:formatCode>
                <c:ptCount val="1"/>
                <c:pt idx="0">
                  <c:v>2.1070481973084091E-2</c:v>
                </c:pt>
              </c:numCache>
            </c:numRef>
          </c:val>
          <c:extLst>
            <c:ext xmlns:c16="http://schemas.microsoft.com/office/drawing/2014/chart" uri="{C3380CC4-5D6E-409C-BE32-E72D297353CC}">
              <c16:uniqueId val="{00000007-665F-445A-9387-5D468F2557F5}"/>
            </c:ext>
          </c:extLst>
        </c:ser>
        <c:ser>
          <c:idx val="8"/>
          <c:order val="8"/>
          <c:tx>
            <c:strRef>
              <c:f>'Obj 4 - Data'!$D$11</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c:f>
              <c:strCache>
                <c:ptCount val="1"/>
                <c:pt idx="0">
                  <c:v>Essentials Inflation</c:v>
                </c:pt>
              </c:strCache>
            </c:strRef>
          </c:cat>
          <c:val>
            <c:numRef>
              <c:f>'Obj 4 - Data'!$H$11</c:f>
              <c:numCache>
                <c:formatCode>0.00%</c:formatCode>
                <c:ptCount val="1"/>
                <c:pt idx="0">
                  <c:v>2.3662211155808424E-2</c:v>
                </c:pt>
              </c:numCache>
            </c:numRef>
          </c:val>
          <c:extLst>
            <c:ext xmlns:c16="http://schemas.microsoft.com/office/drawing/2014/chart" uri="{C3380CC4-5D6E-409C-BE32-E72D297353CC}">
              <c16:uniqueId val="{00000008-665F-445A-9387-5D468F2557F5}"/>
            </c:ext>
          </c:extLst>
        </c:ser>
        <c:dLbls>
          <c:dLblPos val="inEnd"/>
          <c:showLegendKey val="0"/>
          <c:showVal val="1"/>
          <c:showCatName val="0"/>
          <c:showSerName val="0"/>
          <c:showPercent val="0"/>
          <c:showBubbleSize val="0"/>
        </c:dLbls>
        <c:gapWidth val="65"/>
        <c:axId val="936236239"/>
        <c:axId val="936236719"/>
      </c:barChart>
      <c:catAx>
        <c:axId val="936236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6236719"/>
        <c:crosses val="autoZero"/>
        <c:auto val="1"/>
        <c:lblAlgn val="ctr"/>
        <c:lblOffset val="100"/>
        <c:noMultiLvlLbl val="0"/>
      </c:catAx>
      <c:valAx>
        <c:axId val="936236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362362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Healthcare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5.280339843572425E-2"/>
          <c:y val="0.15560344827586206"/>
          <c:w val="0.92288788081070539"/>
          <c:h val="0.70237272603855549"/>
        </c:manualLayout>
      </c:layout>
      <c:barChart>
        <c:barDir val="col"/>
        <c:grouping val="clustered"/>
        <c:varyColors val="0"/>
        <c:ser>
          <c:idx val="0"/>
          <c:order val="0"/>
          <c:tx>
            <c:strRef>
              <c:f>'Obj 4 - Data'!$D$2</c:f>
              <c:strCache>
                <c:ptCount val="1"/>
                <c:pt idx="0">
                  <c:v>Mar-19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Data'!$J$2</c:f>
              <c:numCache>
                <c:formatCode>General</c:formatCode>
                <c:ptCount val="1"/>
              </c:numCache>
            </c:numRef>
          </c:val>
          <c:extLst>
            <c:ext xmlns:c16="http://schemas.microsoft.com/office/drawing/2014/chart" uri="{C3380CC4-5D6E-409C-BE32-E72D297353CC}">
              <c16:uniqueId val="{00000000-F982-4406-B9BF-0C16C46CD172}"/>
            </c:ext>
          </c:extLst>
        </c:ser>
        <c:ser>
          <c:idx val="1"/>
          <c:order val="1"/>
          <c:tx>
            <c:strRef>
              <c:f>'Obj 4 - Data'!$D$3</c:f>
              <c:strCache>
                <c:ptCount val="1"/>
                <c:pt idx="0">
                  <c:v>Jun-19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Data'!$J$3</c:f>
              <c:numCache>
                <c:formatCode>0.00%</c:formatCode>
                <c:ptCount val="1"/>
                <c:pt idx="0">
                  <c:v>7.3839662447258191E-3</c:v>
                </c:pt>
              </c:numCache>
            </c:numRef>
          </c:val>
          <c:extLst>
            <c:ext xmlns:c16="http://schemas.microsoft.com/office/drawing/2014/chart" uri="{C3380CC4-5D6E-409C-BE32-E72D297353CC}">
              <c16:uniqueId val="{00000001-F982-4406-B9BF-0C16C46CD172}"/>
            </c:ext>
          </c:extLst>
        </c:ser>
        <c:ser>
          <c:idx val="2"/>
          <c:order val="2"/>
          <c:tx>
            <c:strRef>
              <c:f>'Obj 4 - Data'!$D$4</c:f>
              <c:strCache>
                <c:ptCount val="1"/>
                <c:pt idx="0">
                  <c:v>Sep-19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Data'!$J$4</c:f>
              <c:numCache>
                <c:formatCode>0.00%</c:formatCode>
                <c:ptCount val="1"/>
                <c:pt idx="0">
                  <c:v>2.4781849912740045E-2</c:v>
                </c:pt>
              </c:numCache>
            </c:numRef>
          </c:val>
          <c:extLst>
            <c:ext xmlns:c16="http://schemas.microsoft.com/office/drawing/2014/chart" uri="{C3380CC4-5D6E-409C-BE32-E72D297353CC}">
              <c16:uniqueId val="{00000002-F982-4406-B9BF-0C16C46CD172}"/>
            </c:ext>
          </c:extLst>
        </c:ser>
        <c:ser>
          <c:idx val="3"/>
          <c:order val="3"/>
          <c:tx>
            <c:strRef>
              <c:f>'Obj 4 - Data'!$D$5</c:f>
              <c:strCache>
                <c:ptCount val="1"/>
                <c:pt idx="0">
                  <c:v>Dec-19</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Data'!$J$5</c:f>
              <c:numCache>
                <c:formatCode>0.00%</c:formatCode>
                <c:ptCount val="1"/>
                <c:pt idx="0">
                  <c:v>6.1307901907355399E-3</c:v>
                </c:pt>
              </c:numCache>
            </c:numRef>
          </c:val>
          <c:extLst>
            <c:ext xmlns:c16="http://schemas.microsoft.com/office/drawing/2014/chart" uri="{C3380CC4-5D6E-409C-BE32-E72D297353CC}">
              <c16:uniqueId val="{00000003-F982-4406-B9BF-0C16C46CD172}"/>
            </c:ext>
          </c:extLst>
        </c:ser>
        <c:ser>
          <c:idx val="4"/>
          <c:order val="4"/>
          <c:tx>
            <c:strRef>
              <c:f>'Obj 4 - Data'!$D$6</c:f>
              <c:strCache>
                <c:ptCount val="1"/>
                <c:pt idx="0">
                  <c:v>Mar-20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Data'!$J$6</c:f>
              <c:numCache>
                <c:formatCode>0.00%</c:formatCode>
                <c:ptCount val="1"/>
                <c:pt idx="0">
                  <c:v>2.1665538253215905E-2</c:v>
                </c:pt>
              </c:numCache>
            </c:numRef>
          </c:val>
          <c:extLst>
            <c:ext xmlns:c16="http://schemas.microsoft.com/office/drawing/2014/chart" uri="{C3380CC4-5D6E-409C-BE32-E72D297353CC}">
              <c16:uniqueId val="{00000004-F982-4406-B9BF-0C16C46CD172}"/>
            </c:ext>
          </c:extLst>
        </c:ser>
        <c:ser>
          <c:idx val="5"/>
          <c:order val="5"/>
          <c:tx>
            <c:strRef>
              <c:f>'Obj 4 - Data'!$D$7</c:f>
              <c:strCache>
                <c:ptCount val="1"/>
                <c:pt idx="0">
                  <c:v>Jun-20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Data'!$J$7</c:f>
              <c:numCache>
                <c:formatCode>0.00%</c:formatCode>
                <c:ptCount val="1"/>
                <c:pt idx="0">
                  <c:v>2.5182239893969595E-2</c:v>
                </c:pt>
              </c:numCache>
            </c:numRef>
          </c:val>
          <c:extLst>
            <c:ext xmlns:c16="http://schemas.microsoft.com/office/drawing/2014/chart" uri="{C3380CC4-5D6E-409C-BE32-E72D297353CC}">
              <c16:uniqueId val="{00000005-F982-4406-B9BF-0C16C46CD172}"/>
            </c:ext>
          </c:extLst>
        </c:ser>
        <c:ser>
          <c:idx val="6"/>
          <c:order val="6"/>
          <c:tx>
            <c:strRef>
              <c:f>'Obj 4 - Data'!$D$8</c:f>
              <c:strCache>
                <c:ptCount val="1"/>
                <c:pt idx="0">
                  <c:v>Sep-20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Data'!$J$8</c:f>
              <c:numCache>
                <c:formatCode>0.00%</c:formatCode>
                <c:ptCount val="1"/>
                <c:pt idx="0">
                  <c:v>2.2947640594699493E-2</c:v>
                </c:pt>
              </c:numCache>
            </c:numRef>
          </c:val>
          <c:extLst>
            <c:ext xmlns:c16="http://schemas.microsoft.com/office/drawing/2014/chart" uri="{C3380CC4-5D6E-409C-BE32-E72D297353CC}">
              <c16:uniqueId val="{00000006-F982-4406-B9BF-0C16C46CD172}"/>
            </c:ext>
          </c:extLst>
        </c:ser>
        <c:ser>
          <c:idx val="7"/>
          <c:order val="7"/>
          <c:tx>
            <c:strRef>
              <c:f>'Obj 4 - Data'!$D$9</c:f>
              <c:strCache>
                <c:ptCount val="1"/>
                <c:pt idx="0">
                  <c:v>Dec-20</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Data'!$J$9</c:f>
              <c:numCache>
                <c:formatCode>0.00%</c:formatCode>
                <c:ptCount val="1"/>
                <c:pt idx="0">
                  <c:v>5.3712480252764254E-3</c:v>
                </c:pt>
              </c:numCache>
            </c:numRef>
          </c:val>
          <c:extLst>
            <c:ext xmlns:c16="http://schemas.microsoft.com/office/drawing/2014/chart" uri="{C3380CC4-5D6E-409C-BE32-E72D297353CC}">
              <c16:uniqueId val="{00000007-F982-4406-B9BF-0C16C46CD172}"/>
            </c:ext>
          </c:extLst>
        </c:ser>
        <c:ser>
          <c:idx val="8"/>
          <c:order val="8"/>
          <c:tx>
            <c:strRef>
              <c:f>'Obj 4 - Data'!$D$10</c:f>
              <c:strCache>
                <c:ptCount val="1"/>
                <c:pt idx="0">
                  <c:v>Mar-21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Data'!$J$10</c:f>
              <c:numCache>
                <c:formatCode>0.00%</c:formatCode>
                <c:ptCount val="1"/>
                <c:pt idx="0">
                  <c:v>-1.5713387806411063E-3</c:v>
                </c:pt>
              </c:numCache>
            </c:numRef>
          </c:val>
          <c:extLst>
            <c:ext xmlns:c16="http://schemas.microsoft.com/office/drawing/2014/chart" uri="{C3380CC4-5D6E-409C-BE32-E72D297353CC}">
              <c16:uniqueId val="{00000008-F982-4406-B9BF-0C16C46CD172}"/>
            </c:ext>
          </c:extLst>
        </c:ser>
        <c:ser>
          <c:idx val="9"/>
          <c:order val="9"/>
          <c:tx>
            <c:strRef>
              <c:f>'Obj 4 - Data'!$D$11</c:f>
              <c:strCache>
                <c:ptCount val="1"/>
                <c:pt idx="0">
                  <c:v>Jun-21</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c:f>
              <c:strCache>
                <c:ptCount val="1"/>
                <c:pt idx="0">
                  <c:v>HealthCare Inflation</c:v>
                </c:pt>
              </c:strCache>
            </c:strRef>
          </c:cat>
          <c:val>
            <c:numRef>
              <c:f>'Obj 4 - Data'!$J$11</c:f>
              <c:numCache>
                <c:formatCode>0.00%</c:formatCode>
                <c:ptCount val="1"/>
                <c:pt idx="0">
                  <c:v>3.5882908404154971E-2</c:v>
                </c:pt>
              </c:numCache>
            </c:numRef>
          </c:val>
          <c:extLst>
            <c:ext xmlns:c16="http://schemas.microsoft.com/office/drawing/2014/chart" uri="{C3380CC4-5D6E-409C-BE32-E72D297353CC}">
              <c16:uniqueId val="{00000009-F982-4406-B9BF-0C16C46CD172}"/>
            </c:ext>
          </c:extLst>
        </c:ser>
        <c:dLbls>
          <c:dLblPos val="inEnd"/>
          <c:showLegendKey val="0"/>
          <c:showVal val="1"/>
          <c:showCatName val="0"/>
          <c:showSerName val="0"/>
          <c:showPercent val="0"/>
          <c:showBubbleSize val="0"/>
        </c:dLbls>
        <c:gapWidth val="65"/>
        <c:axId val="936236239"/>
        <c:axId val="936236719"/>
      </c:barChart>
      <c:catAx>
        <c:axId val="936236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6236719"/>
        <c:crosses val="autoZero"/>
        <c:auto val="1"/>
        <c:lblAlgn val="ctr"/>
        <c:lblOffset val="100"/>
        <c:noMultiLvlLbl val="0"/>
      </c:catAx>
      <c:valAx>
        <c:axId val="936236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362362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and Bevarages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Data'!$D$16</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Data'!$F$16</c:f>
              <c:numCache>
                <c:formatCode>0.00%</c:formatCode>
                <c:ptCount val="1"/>
                <c:pt idx="0">
                  <c:v>3.6699841664781518E-2</c:v>
                </c:pt>
              </c:numCache>
            </c:numRef>
          </c:val>
          <c:extLst>
            <c:ext xmlns:c16="http://schemas.microsoft.com/office/drawing/2014/chart" uri="{C3380CC4-5D6E-409C-BE32-E72D297353CC}">
              <c16:uniqueId val="{00000000-14B6-424E-8CAC-BA097E0634A5}"/>
            </c:ext>
          </c:extLst>
        </c:ser>
        <c:ser>
          <c:idx val="1"/>
          <c:order val="1"/>
          <c:tx>
            <c:strRef>
              <c:f>'Obj 4 - Data'!$D$17</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Data'!$F$17</c:f>
              <c:numCache>
                <c:formatCode>0.00%</c:formatCode>
                <c:ptCount val="1"/>
                <c:pt idx="0">
                  <c:v>2.2691321660394028E-2</c:v>
                </c:pt>
              </c:numCache>
            </c:numRef>
          </c:val>
          <c:extLst>
            <c:ext xmlns:c16="http://schemas.microsoft.com/office/drawing/2014/chart" uri="{C3380CC4-5D6E-409C-BE32-E72D297353CC}">
              <c16:uniqueId val="{00000001-14B6-424E-8CAC-BA097E0634A5}"/>
            </c:ext>
          </c:extLst>
        </c:ser>
        <c:ser>
          <c:idx val="2"/>
          <c:order val="2"/>
          <c:tx>
            <c:strRef>
              <c:f>'Obj 4 - Data'!$D$18</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Data'!$F$18</c:f>
              <c:numCache>
                <c:formatCode>0.00%</c:formatCode>
                <c:ptCount val="1"/>
                <c:pt idx="0">
                  <c:v>4.3628993546322443E-2</c:v>
                </c:pt>
              </c:numCache>
            </c:numRef>
          </c:val>
          <c:extLst>
            <c:ext xmlns:c16="http://schemas.microsoft.com/office/drawing/2014/chart" uri="{C3380CC4-5D6E-409C-BE32-E72D297353CC}">
              <c16:uniqueId val="{00000002-14B6-424E-8CAC-BA097E0634A5}"/>
            </c:ext>
          </c:extLst>
        </c:ser>
        <c:ser>
          <c:idx val="3"/>
          <c:order val="3"/>
          <c:tx>
            <c:strRef>
              <c:f>'Obj 4 - Data'!$D$19</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Data'!$F$19</c:f>
              <c:numCache>
                <c:formatCode>0.00%</c:formatCode>
                <c:ptCount val="1"/>
                <c:pt idx="0">
                  <c:v>-2.9743956661726398E-2</c:v>
                </c:pt>
              </c:numCache>
            </c:numRef>
          </c:val>
          <c:extLst>
            <c:ext xmlns:c16="http://schemas.microsoft.com/office/drawing/2014/chart" uri="{C3380CC4-5D6E-409C-BE32-E72D297353CC}">
              <c16:uniqueId val="{00000003-14B6-424E-8CAC-BA097E0634A5}"/>
            </c:ext>
          </c:extLst>
        </c:ser>
        <c:ser>
          <c:idx val="4"/>
          <c:order val="4"/>
          <c:tx>
            <c:strRef>
              <c:f>'Obj 4 - Data'!$D$20</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Data'!$F$20</c:f>
              <c:numCache>
                <c:formatCode>0.00%</c:formatCode>
                <c:ptCount val="1"/>
                <c:pt idx="0">
                  <c:v>5.0829602317619051E-2</c:v>
                </c:pt>
              </c:numCache>
            </c:numRef>
          </c:val>
          <c:extLst>
            <c:ext xmlns:c16="http://schemas.microsoft.com/office/drawing/2014/chart" uri="{C3380CC4-5D6E-409C-BE32-E72D297353CC}">
              <c16:uniqueId val="{00000004-14B6-424E-8CAC-BA097E0634A5}"/>
            </c:ext>
          </c:extLst>
        </c:ser>
        <c:ser>
          <c:idx val="5"/>
          <c:order val="5"/>
          <c:tx>
            <c:strRef>
              <c:f>'Obj 4 - Data'!$D$21</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Data'!$F$21</c:f>
              <c:numCache>
                <c:formatCode>0.00%</c:formatCode>
                <c:ptCount val="1"/>
                <c:pt idx="0">
                  <c:v>2.3358395989975123E-2</c:v>
                </c:pt>
              </c:numCache>
            </c:numRef>
          </c:val>
          <c:extLst>
            <c:ext xmlns:c16="http://schemas.microsoft.com/office/drawing/2014/chart" uri="{C3380CC4-5D6E-409C-BE32-E72D297353CC}">
              <c16:uniqueId val="{00000005-14B6-424E-8CAC-BA097E0634A5}"/>
            </c:ext>
          </c:extLst>
        </c:ser>
        <c:ser>
          <c:idx val="6"/>
          <c:order val="6"/>
          <c:tx>
            <c:strRef>
              <c:f>'Obj 4 - Data'!$D$22</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Data'!$F$22</c:f>
              <c:numCache>
                <c:formatCode>0.00%</c:formatCode>
                <c:ptCount val="1"/>
                <c:pt idx="0">
                  <c:v>4.1046238244514081E-2</c:v>
                </c:pt>
              </c:numCache>
            </c:numRef>
          </c:val>
          <c:extLst>
            <c:ext xmlns:c16="http://schemas.microsoft.com/office/drawing/2014/chart" uri="{C3380CC4-5D6E-409C-BE32-E72D297353CC}">
              <c16:uniqueId val="{00000006-14B6-424E-8CAC-BA097E0634A5}"/>
            </c:ext>
          </c:extLst>
        </c:ser>
        <c:ser>
          <c:idx val="7"/>
          <c:order val="7"/>
          <c:tx>
            <c:strRef>
              <c:f>'Obj 4 - Data'!$D$23</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Data'!$F$23</c:f>
              <c:numCache>
                <c:formatCode>0.00%</c:formatCode>
                <c:ptCount val="1"/>
                <c:pt idx="0">
                  <c:v>-2.8653429942599295E-2</c:v>
                </c:pt>
              </c:numCache>
            </c:numRef>
          </c:val>
          <c:extLst>
            <c:ext xmlns:c16="http://schemas.microsoft.com/office/drawing/2014/chart" uri="{C3380CC4-5D6E-409C-BE32-E72D297353CC}">
              <c16:uniqueId val="{00000007-14B6-424E-8CAC-BA097E0634A5}"/>
            </c:ext>
          </c:extLst>
        </c:ser>
        <c:ser>
          <c:idx val="8"/>
          <c:order val="8"/>
          <c:tx>
            <c:strRef>
              <c:f>'Obj 4 - Data'!$D$24</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Data'!$F$14</c:f>
              <c:strCache>
                <c:ptCount val="1"/>
                <c:pt idx="0">
                  <c:v>F&amp;B Inflation</c:v>
                </c:pt>
              </c:strCache>
            </c:strRef>
          </c:cat>
          <c:val>
            <c:numRef>
              <c:f>'Obj 4 - Data'!$F$24</c:f>
              <c:numCache>
                <c:formatCode>0.00%</c:formatCode>
                <c:ptCount val="1"/>
                <c:pt idx="0">
                  <c:v>4.3448776943570015E-2</c:v>
                </c:pt>
              </c:numCache>
            </c:numRef>
          </c:val>
          <c:extLst>
            <c:ext xmlns:c16="http://schemas.microsoft.com/office/drawing/2014/chart" uri="{C3380CC4-5D6E-409C-BE32-E72D297353CC}">
              <c16:uniqueId val="{00000008-14B6-424E-8CAC-BA097E0634A5}"/>
            </c:ext>
          </c:extLst>
        </c:ser>
        <c:dLbls>
          <c:dLblPos val="inEnd"/>
          <c:showLegendKey val="0"/>
          <c:showVal val="1"/>
          <c:showCatName val="0"/>
          <c:showSerName val="0"/>
          <c:showPercent val="0"/>
          <c:showBubbleSize val="0"/>
        </c:dLbls>
        <c:gapWidth val="65"/>
        <c:axId val="223340720"/>
        <c:axId val="223334480"/>
      </c:barChart>
      <c:catAx>
        <c:axId val="223340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334480"/>
        <c:crosses val="autoZero"/>
        <c:auto val="1"/>
        <c:lblAlgn val="ctr"/>
        <c:lblOffset val="100"/>
        <c:noMultiLvlLbl val="0"/>
      </c:catAx>
      <c:valAx>
        <c:axId val="223334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233407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Healthcare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Data'!$D$16</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Data'!$J$16</c:f>
              <c:numCache>
                <c:formatCode>0.00%</c:formatCode>
                <c:ptCount val="1"/>
                <c:pt idx="0">
                  <c:v>8.465218991534823E-3</c:v>
                </c:pt>
              </c:numCache>
            </c:numRef>
          </c:val>
          <c:extLst>
            <c:ext xmlns:c16="http://schemas.microsoft.com/office/drawing/2014/chart" uri="{C3380CC4-5D6E-409C-BE32-E72D297353CC}">
              <c16:uniqueId val="{00000000-D794-405A-8351-B0CF3AB9C425}"/>
            </c:ext>
          </c:extLst>
        </c:ser>
        <c:ser>
          <c:idx val="1"/>
          <c:order val="1"/>
          <c:tx>
            <c:strRef>
              <c:f>'Obj 4 - Data'!$D$17</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Data'!$J$17</c:f>
              <c:numCache>
                <c:formatCode>0.00%</c:formatCode>
                <c:ptCount val="1"/>
                <c:pt idx="0">
                  <c:v>2.5182481751824734E-2</c:v>
                </c:pt>
              </c:numCache>
            </c:numRef>
          </c:val>
          <c:extLst>
            <c:ext xmlns:c16="http://schemas.microsoft.com/office/drawing/2014/chart" uri="{C3380CC4-5D6E-409C-BE32-E72D297353CC}">
              <c16:uniqueId val="{00000001-D794-405A-8351-B0CF3AB9C425}"/>
            </c:ext>
          </c:extLst>
        </c:ser>
        <c:ser>
          <c:idx val="2"/>
          <c:order val="2"/>
          <c:tx>
            <c:strRef>
              <c:f>'Obj 4 - Data'!$D$18</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Data'!$J$18</c:f>
              <c:numCache>
                <c:formatCode>0.00%</c:formatCode>
                <c:ptCount val="1"/>
                <c:pt idx="0">
                  <c:v>8.8999644001423999E-3</c:v>
                </c:pt>
              </c:numCache>
            </c:numRef>
          </c:val>
          <c:extLst>
            <c:ext xmlns:c16="http://schemas.microsoft.com/office/drawing/2014/chart" uri="{C3380CC4-5D6E-409C-BE32-E72D297353CC}">
              <c16:uniqueId val="{00000002-D794-405A-8351-B0CF3AB9C425}"/>
            </c:ext>
          </c:extLst>
        </c:ser>
        <c:ser>
          <c:idx val="3"/>
          <c:order val="3"/>
          <c:tx>
            <c:strRef>
              <c:f>'Obj 4 - Data'!$D$19</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Data'!$J$19</c:f>
              <c:numCache>
                <c:formatCode>0.00%</c:formatCode>
                <c:ptCount val="1"/>
                <c:pt idx="0">
                  <c:v>2.4347212420607039E-2</c:v>
                </c:pt>
              </c:numCache>
            </c:numRef>
          </c:val>
          <c:extLst>
            <c:ext xmlns:c16="http://schemas.microsoft.com/office/drawing/2014/chart" uri="{C3380CC4-5D6E-409C-BE32-E72D297353CC}">
              <c16:uniqueId val="{00000003-D794-405A-8351-B0CF3AB9C425}"/>
            </c:ext>
          </c:extLst>
        </c:ser>
        <c:ser>
          <c:idx val="4"/>
          <c:order val="4"/>
          <c:tx>
            <c:strRef>
              <c:f>'Obj 4 - Data'!$D$20</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Data'!$J$20</c:f>
              <c:numCache>
                <c:formatCode>0.00%</c:formatCode>
                <c:ptCount val="1"/>
                <c:pt idx="0">
                  <c:v>3.4447123665173759E-2</c:v>
                </c:pt>
              </c:numCache>
            </c:numRef>
          </c:val>
          <c:extLst>
            <c:ext xmlns:c16="http://schemas.microsoft.com/office/drawing/2014/chart" uri="{C3380CC4-5D6E-409C-BE32-E72D297353CC}">
              <c16:uniqueId val="{00000004-D794-405A-8351-B0CF3AB9C425}"/>
            </c:ext>
          </c:extLst>
        </c:ser>
        <c:ser>
          <c:idx val="5"/>
          <c:order val="5"/>
          <c:tx>
            <c:strRef>
              <c:f>'Obj 4 - Data'!$D$21</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Data'!$J$21</c:f>
              <c:numCache>
                <c:formatCode>0.00%</c:formatCode>
                <c:ptCount val="1"/>
                <c:pt idx="0">
                  <c:v>3.1635031635031827E-2</c:v>
                </c:pt>
              </c:numCache>
            </c:numRef>
          </c:val>
          <c:extLst>
            <c:ext xmlns:c16="http://schemas.microsoft.com/office/drawing/2014/chart" uri="{C3380CC4-5D6E-409C-BE32-E72D297353CC}">
              <c16:uniqueId val="{00000005-D794-405A-8351-B0CF3AB9C425}"/>
            </c:ext>
          </c:extLst>
        </c:ser>
        <c:ser>
          <c:idx val="6"/>
          <c:order val="6"/>
          <c:tx>
            <c:strRef>
              <c:f>'Obj 4 - Data'!$D$22</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Data'!$J$22</c:f>
              <c:numCache>
                <c:formatCode>0.00%</c:formatCode>
                <c:ptCount val="1"/>
                <c:pt idx="0">
                  <c:v>3.2278889606197547E-3</c:v>
                </c:pt>
              </c:numCache>
            </c:numRef>
          </c:val>
          <c:extLst>
            <c:ext xmlns:c16="http://schemas.microsoft.com/office/drawing/2014/chart" uri="{C3380CC4-5D6E-409C-BE32-E72D297353CC}">
              <c16:uniqueId val="{00000006-D794-405A-8351-B0CF3AB9C425}"/>
            </c:ext>
          </c:extLst>
        </c:ser>
        <c:ser>
          <c:idx val="7"/>
          <c:order val="7"/>
          <c:tx>
            <c:strRef>
              <c:f>'Obj 4 - Data'!$D$23</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Data'!$J$23</c:f>
              <c:numCache>
                <c:formatCode>0.00%</c:formatCode>
                <c:ptCount val="1"/>
                <c:pt idx="0">
                  <c:v>3.2175032175032173E-3</c:v>
                </c:pt>
              </c:numCache>
            </c:numRef>
          </c:val>
          <c:extLst>
            <c:ext xmlns:c16="http://schemas.microsoft.com/office/drawing/2014/chart" uri="{C3380CC4-5D6E-409C-BE32-E72D297353CC}">
              <c16:uniqueId val="{00000007-D794-405A-8351-B0CF3AB9C425}"/>
            </c:ext>
          </c:extLst>
        </c:ser>
        <c:ser>
          <c:idx val="8"/>
          <c:order val="8"/>
          <c:tx>
            <c:strRef>
              <c:f>'Obj 4 - Data'!$D$24</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Data'!$J$14</c:f>
              <c:strCache>
                <c:ptCount val="1"/>
                <c:pt idx="0">
                  <c:v>HealthCare Inflation</c:v>
                </c:pt>
              </c:strCache>
            </c:strRef>
          </c:cat>
          <c:val>
            <c:numRef>
              <c:f>'Obj 4 - Data'!$J$24</c:f>
              <c:numCache>
                <c:formatCode>0.00%</c:formatCode>
                <c:ptCount val="1"/>
                <c:pt idx="0">
                  <c:v>2.2450288646568312E-2</c:v>
                </c:pt>
              </c:numCache>
            </c:numRef>
          </c:val>
          <c:extLst>
            <c:ext xmlns:c16="http://schemas.microsoft.com/office/drawing/2014/chart" uri="{C3380CC4-5D6E-409C-BE32-E72D297353CC}">
              <c16:uniqueId val="{00000008-D794-405A-8351-B0CF3AB9C425}"/>
            </c:ext>
          </c:extLst>
        </c:ser>
        <c:dLbls>
          <c:dLblPos val="inEnd"/>
          <c:showLegendKey val="0"/>
          <c:showVal val="1"/>
          <c:showCatName val="0"/>
          <c:showSerName val="0"/>
          <c:showPercent val="0"/>
          <c:showBubbleSize val="0"/>
        </c:dLbls>
        <c:gapWidth val="65"/>
        <c:axId val="223340720"/>
        <c:axId val="223334480"/>
      </c:barChart>
      <c:catAx>
        <c:axId val="223340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334480"/>
        <c:crosses val="autoZero"/>
        <c:auto val="1"/>
        <c:lblAlgn val="ctr"/>
        <c:lblOffset val="100"/>
        <c:noMultiLvlLbl val="0"/>
      </c:catAx>
      <c:valAx>
        <c:axId val="223334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233407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Essentials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Data'!$D$16</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Data'!$H$16</c:f>
              <c:numCache>
                <c:formatCode>0.00%</c:formatCode>
                <c:ptCount val="1"/>
                <c:pt idx="0">
                  <c:v>6.7527891955371528E-3</c:v>
                </c:pt>
              </c:numCache>
            </c:numRef>
          </c:val>
          <c:extLst>
            <c:ext xmlns:c16="http://schemas.microsoft.com/office/drawing/2014/chart" uri="{C3380CC4-5D6E-409C-BE32-E72D297353CC}">
              <c16:uniqueId val="{00000000-5299-4DC9-ADF1-2C6C55215014}"/>
            </c:ext>
          </c:extLst>
        </c:ser>
        <c:ser>
          <c:idx val="1"/>
          <c:order val="1"/>
          <c:tx>
            <c:strRef>
              <c:f>'Obj 4 - Data'!$D$17</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Data'!$H$17</c:f>
              <c:numCache>
                <c:formatCode>0.00%</c:formatCode>
                <c:ptCount val="1"/>
                <c:pt idx="0">
                  <c:v>5.9784193642461693E-3</c:v>
                </c:pt>
              </c:numCache>
            </c:numRef>
          </c:val>
          <c:extLst>
            <c:ext xmlns:c16="http://schemas.microsoft.com/office/drawing/2014/chart" uri="{C3380CC4-5D6E-409C-BE32-E72D297353CC}">
              <c16:uniqueId val="{00000001-5299-4DC9-ADF1-2C6C55215014}"/>
            </c:ext>
          </c:extLst>
        </c:ser>
        <c:ser>
          <c:idx val="2"/>
          <c:order val="2"/>
          <c:tx>
            <c:strRef>
              <c:f>'Obj 4 - Data'!$D$18</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Data'!$H$18</c:f>
              <c:numCache>
                <c:formatCode>0.00%</c:formatCode>
                <c:ptCount val="1"/>
                <c:pt idx="0">
                  <c:v>1.9423104797796749E-2</c:v>
                </c:pt>
              </c:numCache>
            </c:numRef>
          </c:val>
          <c:extLst>
            <c:ext xmlns:c16="http://schemas.microsoft.com/office/drawing/2014/chart" uri="{C3380CC4-5D6E-409C-BE32-E72D297353CC}">
              <c16:uniqueId val="{00000002-5299-4DC9-ADF1-2C6C55215014}"/>
            </c:ext>
          </c:extLst>
        </c:ser>
        <c:ser>
          <c:idx val="3"/>
          <c:order val="3"/>
          <c:tx>
            <c:strRef>
              <c:f>'Obj 4 - Data'!$D$19</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Data'!$H$19</c:f>
              <c:numCache>
                <c:formatCode>0.00%</c:formatCode>
                <c:ptCount val="1"/>
                <c:pt idx="0">
                  <c:v>1.4929617517417887E-2</c:v>
                </c:pt>
              </c:numCache>
            </c:numRef>
          </c:val>
          <c:extLst>
            <c:ext xmlns:c16="http://schemas.microsoft.com/office/drawing/2014/chart" uri="{C3380CC4-5D6E-409C-BE32-E72D297353CC}">
              <c16:uniqueId val="{00000003-5299-4DC9-ADF1-2C6C55215014}"/>
            </c:ext>
          </c:extLst>
        </c:ser>
        <c:ser>
          <c:idx val="4"/>
          <c:order val="4"/>
          <c:tx>
            <c:strRef>
              <c:f>'Obj 4 - Data'!$D$20</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Data'!$H$20</c:f>
              <c:numCache>
                <c:formatCode>0.00%</c:formatCode>
                <c:ptCount val="1"/>
                <c:pt idx="0">
                  <c:v>2.8019052956016459E-4</c:v>
                </c:pt>
              </c:numCache>
            </c:numRef>
          </c:val>
          <c:extLst>
            <c:ext xmlns:c16="http://schemas.microsoft.com/office/drawing/2014/chart" uri="{C3380CC4-5D6E-409C-BE32-E72D297353CC}">
              <c16:uniqueId val="{00000004-5299-4DC9-ADF1-2C6C55215014}"/>
            </c:ext>
          </c:extLst>
        </c:ser>
        <c:ser>
          <c:idx val="5"/>
          <c:order val="5"/>
          <c:tx>
            <c:strRef>
              <c:f>'Obj 4 - Data'!$D$21</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Data'!$H$21</c:f>
              <c:numCache>
                <c:formatCode>0.00%</c:formatCode>
                <c:ptCount val="1"/>
                <c:pt idx="0">
                  <c:v>2.0868347338935542E-2</c:v>
                </c:pt>
              </c:numCache>
            </c:numRef>
          </c:val>
          <c:extLst>
            <c:ext xmlns:c16="http://schemas.microsoft.com/office/drawing/2014/chart" uri="{C3380CC4-5D6E-409C-BE32-E72D297353CC}">
              <c16:uniqueId val="{00000005-5299-4DC9-ADF1-2C6C55215014}"/>
            </c:ext>
          </c:extLst>
        </c:ser>
        <c:ser>
          <c:idx val="6"/>
          <c:order val="6"/>
          <c:tx>
            <c:strRef>
              <c:f>'Obj 4 - Data'!$D$22</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Data'!$H$22</c:f>
              <c:numCache>
                <c:formatCode>0.00%</c:formatCode>
                <c:ptCount val="1"/>
                <c:pt idx="0">
                  <c:v>7.2712306214843666E-3</c:v>
                </c:pt>
              </c:numCache>
            </c:numRef>
          </c:val>
          <c:extLst>
            <c:ext xmlns:c16="http://schemas.microsoft.com/office/drawing/2014/chart" uri="{C3380CC4-5D6E-409C-BE32-E72D297353CC}">
              <c16:uniqueId val="{00000006-5299-4DC9-ADF1-2C6C55215014}"/>
            </c:ext>
          </c:extLst>
        </c:ser>
        <c:ser>
          <c:idx val="7"/>
          <c:order val="7"/>
          <c:tx>
            <c:strRef>
              <c:f>'Obj 4 - Data'!$D$23</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Data'!$H$23</c:f>
              <c:numCache>
                <c:formatCode>0.00%</c:formatCode>
                <c:ptCount val="1"/>
                <c:pt idx="0">
                  <c:v>3.6774720784527537E-2</c:v>
                </c:pt>
              </c:numCache>
            </c:numRef>
          </c:val>
          <c:extLst>
            <c:ext xmlns:c16="http://schemas.microsoft.com/office/drawing/2014/chart" uri="{C3380CC4-5D6E-409C-BE32-E72D297353CC}">
              <c16:uniqueId val="{00000007-5299-4DC9-ADF1-2C6C55215014}"/>
            </c:ext>
          </c:extLst>
        </c:ser>
        <c:ser>
          <c:idx val="8"/>
          <c:order val="8"/>
          <c:tx>
            <c:strRef>
              <c:f>'Obj 4 - Data'!$D$24</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Data'!$H$14</c:f>
              <c:strCache>
                <c:ptCount val="1"/>
                <c:pt idx="0">
                  <c:v>Essentials Inflation</c:v>
                </c:pt>
              </c:strCache>
            </c:strRef>
          </c:cat>
          <c:val>
            <c:numRef>
              <c:f>'Obj 4 - Data'!$H$24</c:f>
              <c:numCache>
                <c:formatCode>0.00%</c:formatCode>
                <c:ptCount val="1"/>
                <c:pt idx="0">
                  <c:v>1.4188124014713699E-2</c:v>
                </c:pt>
              </c:numCache>
            </c:numRef>
          </c:val>
          <c:extLst>
            <c:ext xmlns:c16="http://schemas.microsoft.com/office/drawing/2014/chart" uri="{C3380CC4-5D6E-409C-BE32-E72D297353CC}">
              <c16:uniqueId val="{00000008-5299-4DC9-ADF1-2C6C55215014}"/>
            </c:ext>
          </c:extLst>
        </c:ser>
        <c:dLbls>
          <c:dLblPos val="inEnd"/>
          <c:showLegendKey val="0"/>
          <c:showVal val="1"/>
          <c:showCatName val="0"/>
          <c:showSerName val="0"/>
          <c:showPercent val="0"/>
          <c:showBubbleSize val="0"/>
        </c:dLbls>
        <c:gapWidth val="65"/>
        <c:axId val="223340720"/>
        <c:axId val="223334480"/>
      </c:barChart>
      <c:catAx>
        <c:axId val="223340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334480"/>
        <c:crosses val="autoZero"/>
        <c:auto val="1"/>
        <c:lblAlgn val="ctr"/>
        <c:lblOffset val="100"/>
        <c:noMultiLvlLbl val="0"/>
      </c:catAx>
      <c:valAx>
        <c:axId val="223334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233407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[All_India_Index_Upto_April23 V4.xlsx]P1 - V2 Analysis!PivotTable9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17777764434642859"/>
          <c:y val="0.23118011082911397"/>
          <c:w val="0.37336389683727145"/>
          <c:h val="0.76881988917088606"/>
        </c:manualLayout>
      </c:layout>
      <c:pieChart>
        <c:varyColors val="1"/>
        <c:ser>
          <c:idx val="0"/>
          <c:order val="0"/>
          <c:tx>
            <c:strRef>
              <c:f>'P1 - V2 Analysis'!$I$2:$I$3</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06-43CE-9461-5F2B44452F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06-43CE-9461-5F2B44452F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06-43CE-9461-5F2B44452F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06-43CE-9461-5F2B44452F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06-43CE-9461-5F2B44452F77}"/>
              </c:ext>
            </c:extLst>
          </c:dPt>
          <c:dPt>
            <c:idx val="5"/>
            <c:bubble3D val="0"/>
            <c:explosion val="11"/>
            <c:spPr>
              <a:solidFill>
                <a:schemeClr val="accent6"/>
              </a:solidFill>
              <a:ln w="19050">
                <a:solidFill>
                  <a:schemeClr val="lt1"/>
                </a:solidFill>
              </a:ln>
              <a:effectLst/>
            </c:spPr>
            <c:extLst>
              <c:ext xmlns:c16="http://schemas.microsoft.com/office/drawing/2014/chart" uri="{C3380CC4-5D6E-409C-BE32-E72D297353CC}">
                <c16:uniqueId val="{0000000B-7006-43CE-9461-5F2B44452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'P1 - V2 Analysis'!$H$4:$H$10</c:f>
              <c:strCache>
                <c:ptCount val="6"/>
                <c:pt idx="0">
                  <c:v>Clothing &amp; Footwear</c:v>
                </c:pt>
                <c:pt idx="1">
                  <c:v>Essentials</c:v>
                </c:pt>
                <c:pt idx="2">
                  <c:v>Food &amp; Bevarages</c:v>
                </c:pt>
                <c:pt idx="3">
                  <c:v>Healthcare</c:v>
                </c:pt>
                <c:pt idx="4">
                  <c:v>Misc</c:v>
                </c:pt>
                <c:pt idx="5">
                  <c:v>Tabacco</c:v>
                </c:pt>
              </c:strCache>
            </c:strRef>
          </c:cat>
          <c:val>
            <c:numRef>
              <c:f>'P1 - V2 Analysis'!$I$4:$I$10</c:f>
              <c:numCache>
                <c:formatCode>0.00%</c:formatCode>
                <c:ptCount val="6"/>
                <c:pt idx="0">
                  <c:v>0.17173131560576246</c:v>
                </c:pt>
                <c:pt idx="1">
                  <c:v>0.16010969312731829</c:v>
                </c:pt>
                <c:pt idx="2">
                  <c:v>0.1592930978409654</c:v>
                </c:pt>
                <c:pt idx="3">
                  <c:v>0.16846182135357343</c:v>
                </c:pt>
                <c:pt idx="4">
                  <c:v>0.15969294736843975</c:v>
                </c:pt>
                <c:pt idx="5">
                  <c:v>0.18071112470394057</c:v>
                </c:pt>
              </c:numCache>
            </c:numRef>
          </c:val>
          <c:extLst>
            <c:ext xmlns:c16="http://schemas.microsoft.com/office/drawing/2014/chart" uri="{C3380CC4-5D6E-409C-BE32-E72D297353CC}">
              <c16:uniqueId val="{0000000C-7006-43CE-9461-5F2B44452F7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'P4 - V1'!$AF$1</c:f>
              <c:strCache>
                <c:ptCount val="1"/>
                <c:pt idx="0">
                  <c:v>General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solidFill>
                <a:prstDash val="sysDash"/>
              </a:ln>
              <a:effectLst/>
            </c:spPr>
            <c:trendlineType val="linear"/>
            <c:dispRSqr val="0"/>
            <c:dispEq val="0"/>
          </c:trendline>
          <c:cat>
            <c:numRef>
              <c:f>'P4 - V1'!$D$10:$D$22</c:f>
              <c:numCache>
                <c:formatCode>mmm\-yy</c:formatCode>
                <c:ptCount val="13"/>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numCache>
            </c:numRef>
          </c:cat>
          <c:val>
            <c:numRef>
              <c:f>'P4 - V1'!$AF$10:$AF$22</c:f>
              <c:numCache>
                <c:formatCode>0.00</c:formatCode>
                <c:ptCount val="13"/>
                <c:pt idx="0">
                  <c:v>145.80000000000001</c:v>
                </c:pt>
                <c:pt idx="1">
                  <c:v>147.19999999999999</c:v>
                </c:pt>
                <c:pt idx="2">
                  <c:v>148.6</c:v>
                </c:pt>
                <c:pt idx="3">
                  <c:v>150.4</c:v>
                </c:pt>
                <c:pt idx="4">
                  <c:v>150.19999999999999</c:v>
                </c:pt>
                <c:pt idx="5">
                  <c:v>149.1</c:v>
                </c:pt>
                <c:pt idx="6">
                  <c:v>148.6</c:v>
                </c:pt>
                <c:pt idx="7">
                  <c:v>150.41666666666663</c:v>
                </c:pt>
                <c:pt idx="8">
                  <c:v>150.15662393162393</c:v>
                </c:pt>
                <c:pt idx="9">
                  <c:v>151.80000000000001</c:v>
                </c:pt>
                <c:pt idx="10">
                  <c:v>151.80000000000001</c:v>
                </c:pt>
                <c:pt idx="11">
                  <c:v>153.9</c:v>
                </c:pt>
                <c:pt idx="12">
                  <c:v>154.69999999999999</c:v>
                </c:pt>
              </c:numCache>
            </c:numRef>
          </c:val>
          <c:smooth val="0"/>
          <c:extLst>
            <c:ext xmlns:c16="http://schemas.microsoft.com/office/drawing/2014/chart" uri="{C3380CC4-5D6E-409C-BE32-E72D297353CC}">
              <c16:uniqueId val="{00000000-7378-4103-94F2-C2ED9D7A2AC3}"/>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55184223"/>
        <c:axId val="555189503"/>
      </c:lineChart>
      <c:dateAx>
        <c:axId val="55518422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9503"/>
        <c:crosses val="autoZero"/>
        <c:auto val="1"/>
        <c:lblOffset val="100"/>
        <c:baseTimeUnit val="months"/>
      </c:dateAx>
      <c:valAx>
        <c:axId val="5551895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627977058423265E-2"/>
          <c:y val="0.16712962962962963"/>
          <c:w val="0.89556543857943682"/>
          <c:h val="0.46574948964712742"/>
        </c:manualLayout>
      </c:layout>
      <c:barChart>
        <c:barDir val="col"/>
        <c:grouping val="clustered"/>
        <c:varyColors val="0"/>
        <c:ser>
          <c:idx val="0"/>
          <c:order val="0"/>
          <c:tx>
            <c:strRef>
              <c:f>'P4 - V1'!$D$2</c:f>
              <c:strCache>
                <c:ptCount val="1"/>
                <c:pt idx="0">
                  <c:v>Jan-19</c:v>
                </c:pt>
              </c:strCache>
            </c:strRef>
          </c:tx>
          <c:spPr>
            <a:solidFill>
              <a:schemeClr val="accent1"/>
            </a:solidFill>
            <a:ln>
              <a:noFill/>
            </a:ln>
            <a:effectLst/>
          </c:spPr>
          <c:invertIfNegative val="0"/>
          <c:cat>
            <c:strRef>
              <c:f>'P4 - V1'!$AG$1</c:f>
              <c:strCache>
                <c:ptCount val="1"/>
                <c:pt idx="0">
                  <c:v>Inflation Rate</c:v>
                </c:pt>
              </c:strCache>
            </c:strRef>
          </c:cat>
          <c:val>
            <c:numRef>
              <c:f>'P4 - V1'!$AG$2</c:f>
              <c:numCache>
                <c:formatCode>General</c:formatCode>
                <c:ptCount val="1"/>
              </c:numCache>
            </c:numRef>
          </c:val>
          <c:extLst>
            <c:ext xmlns:c16="http://schemas.microsoft.com/office/drawing/2014/chart" uri="{C3380CC4-5D6E-409C-BE32-E72D297353CC}">
              <c16:uniqueId val="{00000000-FB87-45C3-B80D-E61039CBF343}"/>
            </c:ext>
          </c:extLst>
        </c:ser>
        <c:ser>
          <c:idx val="1"/>
          <c:order val="1"/>
          <c:tx>
            <c:strRef>
              <c:f>'P4 - V1'!$D$3</c:f>
              <c:strCache>
                <c:ptCount val="1"/>
                <c:pt idx="0">
                  <c:v>Feb-19</c:v>
                </c:pt>
              </c:strCache>
            </c:strRef>
          </c:tx>
          <c:spPr>
            <a:solidFill>
              <a:schemeClr val="accent2"/>
            </a:solidFill>
            <a:ln>
              <a:noFill/>
            </a:ln>
            <a:effectLst/>
          </c:spPr>
          <c:invertIfNegative val="0"/>
          <c:cat>
            <c:strRef>
              <c:f>'P4 - V1'!$AG$1</c:f>
              <c:strCache>
                <c:ptCount val="1"/>
                <c:pt idx="0">
                  <c:v>Inflation Rate</c:v>
                </c:pt>
              </c:strCache>
            </c:strRef>
          </c:cat>
          <c:val>
            <c:numRef>
              <c:f>'P4 - V1'!$AG$3</c:f>
              <c:numCache>
                <c:formatCode>0.000%</c:formatCode>
                <c:ptCount val="1"/>
                <c:pt idx="0">
                  <c:v>2.1489971346705687E-3</c:v>
                </c:pt>
              </c:numCache>
            </c:numRef>
          </c:val>
          <c:extLst>
            <c:ext xmlns:c16="http://schemas.microsoft.com/office/drawing/2014/chart" uri="{C3380CC4-5D6E-409C-BE32-E72D297353CC}">
              <c16:uniqueId val="{00000001-FB87-45C3-B80D-E61039CBF343}"/>
            </c:ext>
          </c:extLst>
        </c:ser>
        <c:ser>
          <c:idx val="2"/>
          <c:order val="2"/>
          <c:tx>
            <c:strRef>
              <c:f>'P4 - V1'!$D$4</c:f>
              <c:strCache>
                <c:ptCount val="1"/>
                <c:pt idx="0">
                  <c:v>Mar-19</c:v>
                </c:pt>
              </c:strCache>
            </c:strRef>
          </c:tx>
          <c:spPr>
            <a:solidFill>
              <a:schemeClr val="accent3"/>
            </a:solidFill>
            <a:ln>
              <a:noFill/>
            </a:ln>
            <a:effectLst/>
          </c:spPr>
          <c:invertIfNegative val="0"/>
          <c:cat>
            <c:strRef>
              <c:f>'P4 - V1'!$AG$1</c:f>
              <c:strCache>
                <c:ptCount val="1"/>
                <c:pt idx="0">
                  <c:v>Inflation Rate</c:v>
                </c:pt>
              </c:strCache>
            </c:strRef>
          </c:cat>
          <c:val>
            <c:numRef>
              <c:f>'P4 - V1'!$AG$4</c:f>
              <c:numCache>
                <c:formatCode>0.000%</c:formatCode>
                <c:ptCount val="1"/>
                <c:pt idx="0">
                  <c:v>3.5739814152966403E-3</c:v>
                </c:pt>
              </c:numCache>
            </c:numRef>
          </c:val>
          <c:extLst>
            <c:ext xmlns:c16="http://schemas.microsoft.com/office/drawing/2014/chart" uri="{C3380CC4-5D6E-409C-BE32-E72D297353CC}">
              <c16:uniqueId val="{00000002-FB87-45C3-B80D-E61039CBF343}"/>
            </c:ext>
          </c:extLst>
        </c:ser>
        <c:ser>
          <c:idx val="3"/>
          <c:order val="3"/>
          <c:tx>
            <c:strRef>
              <c:f>'P4 - V1'!$D$5</c:f>
              <c:strCache>
                <c:ptCount val="1"/>
                <c:pt idx="0">
                  <c:v>Apr-19</c:v>
                </c:pt>
              </c:strCache>
            </c:strRef>
          </c:tx>
          <c:spPr>
            <a:solidFill>
              <a:schemeClr val="accent4"/>
            </a:solidFill>
            <a:ln>
              <a:noFill/>
            </a:ln>
            <a:effectLst/>
          </c:spPr>
          <c:invertIfNegative val="0"/>
          <c:cat>
            <c:strRef>
              <c:f>'P4 - V1'!$AG$1</c:f>
              <c:strCache>
                <c:ptCount val="1"/>
                <c:pt idx="0">
                  <c:v>Inflation Rate</c:v>
                </c:pt>
              </c:strCache>
            </c:strRef>
          </c:cat>
          <c:val>
            <c:numRef>
              <c:f>'P4 - V1'!$AG$5</c:f>
              <c:numCache>
                <c:formatCode>0.000%</c:formatCode>
                <c:ptCount val="1"/>
                <c:pt idx="0">
                  <c:v>5.698005698005576E-3</c:v>
                </c:pt>
              </c:numCache>
            </c:numRef>
          </c:val>
          <c:extLst>
            <c:ext xmlns:c16="http://schemas.microsoft.com/office/drawing/2014/chart" uri="{C3380CC4-5D6E-409C-BE32-E72D297353CC}">
              <c16:uniqueId val="{00000003-FB87-45C3-B80D-E61039CBF343}"/>
            </c:ext>
          </c:extLst>
        </c:ser>
        <c:ser>
          <c:idx val="4"/>
          <c:order val="4"/>
          <c:tx>
            <c:strRef>
              <c:f>'P4 - V1'!$D$6</c:f>
              <c:strCache>
                <c:ptCount val="1"/>
                <c:pt idx="0">
                  <c:v>May-19</c:v>
                </c:pt>
              </c:strCache>
            </c:strRef>
          </c:tx>
          <c:spPr>
            <a:solidFill>
              <a:schemeClr val="accent5"/>
            </a:solidFill>
            <a:ln>
              <a:noFill/>
            </a:ln>
            <a:effectLst/>
          </c:spPr>
          <c:invertIfNegative val="0"/>
          <c:cat>
            <c:strRef>
              <c:f>'P4 - V1'!$AG$1</c:f>
              <c:strCache>
                <c:ptCount val="1"/>
                <c:pt idx="0">
                  <c:v>Inflation Rate</c:v>
                </c:pt>
              </c:strCache>
            </c:strRef>
          </c:cat>
          <c:val>
            <c:numRef>
              <c:f>'P4 - V1'!$AG$6</c:f>
              <c:numCache>
                <c:formatCode>0.000%</c:formatCode>
                <c:ptCount val="1"/>
                <c:pt idx="0">
                  <c:v>5.6657223796034804E-3</c:v>
                </c:pt>
              </c:numCache>
            </c:numRef>
          </c:val>
          <c:extLst>
            <c:ext xmlns:c16="http://schemas.microsoft.com/office/drawing/2014/chart" uri="{C3380CC4-5D6E-409C-BE32-E72D297353CC}">
              <c16:uniqueId val="{00000004-FB87-45C3-B80D-E61039CBF343}"/>
            </c:ext>
          </c:extLst>
        </c:ser>
        <c:ser>
          <c:idx val="5"/>
          <c:order val="5"/>
          <c:tx>
            <c:strRef>
              <c:f>'P4 - V1'!$D$7</c:f>
              <c:strCache>
                <c:ptCount val="1"/>
                <c:pt idx="0">
                  <c:v>Jun-19</c:v>
                </c:pt>
              </c:strCache>
            </c:strRef>
          </c:tx>
          <c:spPr>
            <a:solidFill>
              <a:schemeClr val="accent6"/>
            </a:solidFill>
            <a:ln>
              <a:noFill/>
            </a:ln>
            <a:effectLst/>
          </c:spPr>
          <c:invertIfNegative val="0"/>
          <c:cat>
            <c:strRef>
              <c:f>'P4 - V1'!$AG$1</c:f>
              <c:strCache>
                <c:ptCount val="1"/>
                <c:pt idx="0">
                  <c:v>Inflation Rate</c:v>
                </c:pt>
              </c:strCache>
            </c:strRef>
          </c:cat>
          <c:val>
            <c:numRef>
              <c:f>'P4 - V1'!$AG$7</c:f>
              <c:numCache>
                <c:formatCode>0.000%</c:formatCode>
                <c:ptCount val="1"/>
                <c:pt idx="0">
                  <c:v>6.3380281690141246E-3</c:v>
                </c:pt>
              </c:numCache>
            </c:numRef>
          </c:val>
          <c:extLst>
            <c:ext xmlns:c16="http://schemas.microsoft.com/office/drawing/2014/chart" uri="{C3380CC4-5D6E-409C-BE32-E72D297353CC}">
              <c16:uniqueId val="{00000005-FB87-45C3-B80D-E61039CBF343}"/>
            </c:ext>
          </c:extLst>
        </c:ser>
        <c:ser>
          <c:idx val="6"/>
          <c:order val="6"/>
          <c:tx>
            <c:strRef>
              <c:f>'P4 - V1'!$D$8</c:f>
              <c:strCache>
                <c:ptCount val="1"/>
                <c:pt idx="0">
                  <c:v>Jul-19</c:v>
                </c:pt>
              </c:strCache>
            </c:strRef>
          </c:tx>
          <c:spPr>
            <a:solidFill>
              <a:schemeClr val="accent1">
                <a:lumMod val="60000"/>
              </a:schemeClr>
            </a:solidFill>
            <a:ln>
              <a:noFill/>
            </a:ln>
            <a:effectLst/>
          </c:spPr>
          <c:invertIfNegative val="0"/>
          <c:cat>
            <c:strRef>
              <c:f>'P4 - V1'!$AG$1</c:f>
              <c:strCache>
                <c:ptCount val="1"/>
                <c:pt idx="0">
                  <c:v>Inflation Rate</c:v>
                </c:pt>
              </c:strCache>
            </c:strRef>
          </c:cat>
          <c:val>
            <c:numRef>
              <c:f>'P4 - V1'!$AG$8</c:f>
              <c:numCache>
                <c:formatCode>0.000%</c:formatCode>
                <c:ptCount val="1"/>
                <c:pt idx="0">
                  <c:v>9.0972708187542547E-3</c:v>
                </c:pt>
              </c:numCache>
            </c:numRef>
          </c:val>
          <c:extLst>
            <c:ext xmlns:c16="http://schemas.microsoft.com/office/drawing/2014/chart" uri="{C3380CC4-5D6E-409C-BE32-E72D297353CC}">
              <c16:uniqueId val="{00000006-FB87-45C3-B80D-E61039CBF343}"/>
            </c:ext>
          </c:extLst>
        </c:ser>
        <c:ser>
          <c:idx val="7"/>
          <c:order val="7"/>
          <c:tx>
            <c:strRef>
              <c:f>'P4 - V1'!$D$9</c:f>
              <c:strCache>
                <c:ptCount val="1"/>
                <c:pt idx="0">
                  <c:v>Aug-19</c:v>
                </c:pt>
              </c:strCache>
            </c:strRef>
          </c:tx>
          <c:spPr>
            <a:solidFill>
              <a:schemeClr val="accent2">
                <a:lumMod val="60000"/>
              </a:schemeClr>
            </a:solidFill>
            <a:ln>
              <a:noFill/>
            </a:ln>
            <a:effectLst/>
          </c:spPr>
          <c:invertIfNegative val="0"/>
          <c:cat>
            <c:strRef>
              <c:f>'P4 - V1'!$AG$1</c:f>
              <c:strCache>
                <c:ptCount val="1"/>
                <c:pt idx="0">
                  <c:v>Inflation Rate</c:v>
                </c:pt>
              </c:strCache>
            </c:strRef>
          </c:cat>
          <c:val>
            <c:numRef>
              <c:f>'P4 - V1'!$AG$9</c:f>
              <c:numCache>
                <c:formatCode>0.000%</c:formatCode>
                <c:ptCount val="1"/>
                <c:pt idx="0">
                  <c:v>5.5478502080444619E-3</c:v>
                </c:pt>
              </c:numCache>
            </c:numRef>
          </c:val>
          <c:extLst>
            <c:ext xmlns:c16="http://schemas.microsoft.com/office/drawing/2014/chart" uri="{C3380CC4-5D6E-409C-BE32-E72D297353CC}">
              <c16:uniqueId val="{00000007-FB87-45C3-B80D-E61039CBF343}"/>
            </c:ext>
          </c:extLst>
        </c:ser>
        <c:ser>
          <c:idx val="8"/>
          <c:order val="8"/>
          <c:tx>
            <c:strRef>
              <c:f>'P4 - V1'!$D$10</c:f>
              <c:strCache>
                <c:ptCount val="1"/>
                <c:pt idx="0">
                  <c:v>Sep-19</c:v>
                </c:pt>
              </c:strCache>
            </c:strRef>
          </c:tx>
          <c:spPr>
            <a:solidFill>
              <a:schemeClr val="accent3">
                <a:lumMod val="60000"/>
              </a:schemeClr>
            </a:solidFill>
            <a:ln>
              <a:noFill/>
            </a:ln>
            <a:effectLst/>
          </c:spPr>
          <c:invertIfNegative val="0"/>
          <c:cat>
            <c:strRef>
              <c:f>'P4 - V1'!$AG$1</c:f>
              <c:strCache>
                <c:ptCount val="1"/>
                <c:pt idx="0">
                  <c:v>Inflation Rate</c:v>
                </c:pt>
              </c:strCache>
            </c:strRef>
          </c:cat>
          <c:val>
            <c:numRef>
              <c:f>'P4 - V1'!$AG$10</c:f>
              <c:numCache>
                <c:formatCode>0.000%</c:formatCode>
                <c:ptCount val="1"/>
                <c:pt idx="0">
                  <c:v>5.5172413793104233E-3</c:v>
                </c:pt>
              </c:numCache>
            </c:numRef>
          </c:val>
          <c:extLst>
            <c:ext xmlns:c16="http://schemas.microsoft.com/office/drawing/2014/chart" uri="{C3380CC4-5D6E-409C-BE32-E72D297353CC}">
              <c16:uniqueId val="{00000008-FB87-45C3-B80D-E61039CBF343}"/>
            </c:ext>
          </c:extLst>
        </c:ser>
        <c:ser>
          <c:idx val="9"/>
          <c:order val="9"/>
          <c:tx>
            <c:strRef>
              <c:f>'P4 - V1'!$D$11</c:f>
              <c:strCache>
                <c:ptCount val="1"/>
                <c:pt idx="0">
                  <c:v>Oct-19</c:v>
                </c:pt>
              </c:strCache>
            </c:strRef>
          </c:tx>
          <c:spPr>
            <a:solidFill>
              <a:schemeClr val="accent4">
                <a:lumMod val="60000"/>
              </a:schemeClr>
            </a:solidFill>
            <a:ln>
              <a:noFill/>
            </a:ln>
            <a:effectLst/>
          </c:spPr>
          <c:invertIfNegative val="0"/>
          <c:cat>
            <c:strRef>
              <c:f>'P4 - V1'!$AG$1</c:f>
              <c:strCache>
                <c:ptCount val="1"/>
                <c:pt idx="0">
                  <c:v>Inflation Rate</c:v>
                </c:pt>
              </c:strCache>
            </c:strRef>
          </c:cat>
          <c:val>
            <c:numRef>
              <c:f>'P4 - V1'!$AG$11</c:f>
              <c:numCache>
                <c:formatCode>0.000%</c:formatCode>
                <c:ptCount val="1"/>
                <c:pt idx="0">
                  <c:v>9.6021947873798155E-3</c:v>
                </c:pt>
              </c:numCache>
            </c:numRef>
          </c:val>
          <c:extLst>
            <c:ext xmlns:c16="http://schemas.microsoft.com/office/drawing/2014/chart" uri="{C3380CC4-5D6E-409C-BE32-E72D297353CC}">
              <c16:uniqueId val="{00000009-FB87-45C3-B80D-E61039CBF343}"/>
            </c:ext>
          </c:extLst>
        </c:ser>
        <c:ser>
          <c:idx val="10"/>
          <c:order val="10"/>
          <c:tx>
            <c:strRef>
              <c:f>'P4 - V1'!$D$12</c:f>
              <c:strCache>
                <c:ptCount val="1"/>
                <c:pt idx="0">
                  <c:v>Nov-19</c:v>
                </c:pt>
              </c:strCache>
            </c:strRef>
          </c:tx>
          <c:spPr>
            <a:solidFill>
              <a:schemeClr val="accent5">
                <a:lumMod val="60000"/>
              </a:schemeClr>
            </a:solidFill>
            <a:ln>
              <a:noFill/>
            </a:ln>
            <a:effectLst/>
          </c:spPr>
          <c:invertIfNegative val="0"/>
          <c:cat>
            <c:strRef>
              <c:f>'P4 - V1'!$AG$1</c:f>
              <c:strCache>
                <c:ptCount val="1"/>
                <c:pt idx="0">
                  <c:v>Inflation Rate</c:v>
                </c:pt>
              </c:strCache>
            </c:strRef>
          </c:cat>
          <c:val>
            <c:numRef>
              <c:f>'P4 - V1'!$AG$12</c:f>
              <c:numCache>
                <c:formatCode>0.000%</c:formatCode>
                <c:ptCount val="1"/>
                <c:pt idx="0">
                  <c:v>9.5108695652174301E-3</c:v>
                </c:pt>
              </c:numCache>
            </c:numRef>
          </c:val>
          <c:extLst>
            <c:ext xmlns:c16="http://schemas.microsoft.com/office/drawing/2014/chart" uri="{C3380CC4-5D6E-409C-BE32-E72D297353CC}">
              <c16:uniqueId val="{0000000A-FB87-45C3-B80D-E61039CBF343}"/>
            </c:ext>
          </c:extLst>
        </c:ser>
        <c:ser>
          <c:idx val="11"/>
          <c:order val="11"/>
          <c:tx>
            <c:strRef>
              <c:f>'P4 - V1'!$D$13</c:f>
              <c:strCache>
                <c:ptCount val="1"/>
                <c:pt idx="0">
                  <c:v>Dec-19</c:v>
                </c:pt>
              </c:strCache>
            </c:strRef>
          </c:tx>
          <c:spPr>
            <a:solidFill>
              <a:schemeClr val="accent6">
                <a:lumMod val="60000"/>
              </a:schemeClr>
            </a:solidFill>
            <a:ln>
              <a:noFill/>
            </a:ln>
            <a:effectLst/>
          </c:spPr>
          <c:invertIfNegative val="0"/>
          <c:cat>
            <c:strRef>
              <c:f>'P4 - V1'!$AG$1</c:f>
              <c:strCache>
                <c:ptCount val="1"/>
                <c:pt idx="0">
                  <c:v>Inflation Rate</c:v>
                </c:pt>
              </c:strCache>
            </c:strRef>
          </c:cat>
          <c:val>
            <c:numRef>
              <c:f>'P4 - V1'!$AG$13</c:f>
              <c:numCache>
                <c:formatCode>0.000%</c:formatCode>
                <c:ptCount val="1"/>
                <c:pt idx="0">
                  <c:v>1.2113055181695904E-2</c:v>
                </c:pt>
              </c:numCache>
            </c:numRef>
          </c:val>
          <c:extLst>
            <c:ext xmlns:c16="http://schemas.microsoft.com/office/drawing/2014/chart" uri="{C3380CC4-5D6E-409C-BE32-E72D297353CC}">
              <c16:uniqueId val="{0000000B-FB87-45C3-B80D-E61039CBF343}"/>
            </c:ext>
          </c:extLst>
        </c:ser>
        <c:ser>
          <c:idx val="12"/>
          <c:order val="12"/>
          <c:tx>
            <c:strRef>
              <c:f>'P4 - V1'!$D$14</c:f>
              <c:strCache>
                <c:ptCount val="1"/>
                <c:pt idx="0">
                  <c:v>Jan-20</c:v>
                </c:pt>
              </c:strCache>
            </c:strRef>
          </c:tx>
          <c:spPr>
            <a:solidFill>
              <a:schemeClr val="accent1">
                <a:lumMod val="80000"/>
                <a:lumOff val="20000"/>
              </a:schemeClr>
            </a:solidFill>
            <a:ln>
              <a:noFill/>
            </a:ln>
            <a:effectLst/>
          </c:spPr>
          <c:invertIfNegative val="0"/>
          <c:cat>
            <c:strRef>
              <c:f>'P4 - V1'!$AG$1</c:f>
              <c:strCache>
                <c:ptCount val="1"/>
                <c:pt idx="0">
                  <c:v>Inflation Rate</c:v>
                </c:pt>
              </c:strCache>
            </c:strRef>
          </c:cat>
          <c:val>
            <c:numRef>
              <c:f>'P4 - V1'!$AG$14</c:f>
              <c:numCache>
                <c:formatCode>0.000%</c:formatCode>
                <c:ptCount val="1"/>
                <c:pt idx="0">
                  <c:v>-1.3297872340426666E-3</c:v>
                </c:pt>
              </c:numCache>
            </c:numRef>
          </c:val>
          <c:extLst>
            <c:ext xmlns:c16="http://schemas.microsoft.com/office/drawing/2014/chart" uri="{C3380CC4-5D6E-409C-BE32-E72D297353CC}">
              <c16:uniqueId val="{0000000C-FB87-45C3-B80D-E61039CBF343}"/>
            </c:ext>
          </c:extLst>
        </c:ser>
        <c:ser>
          <c:idx val="13"/>
          <c:order val="13"/>
          <c:tx>
            <c:strRef>
              <c:f>'P4 - V1'!$D$15</c:f>
              <c:strCache>
                <c:ptCount val="1"/>
                <c:pt idx="0">
                  <c:v>Feb-20</c:v>
                </c:pt>
              </c:strCache>
            </c:strRef>
          </c:tx>
          <c:spPr>
            <a:solidFill>
              <a:schemeClr val="accent2">
                <a:lumMod val="80000"/>
                <a:lumOff val="20000"/>
              </a:schemeClr>
            </a:solidFill>
            <a:ln>
              <a:noFill/>
            </a:ln>
            <a:effectLst/>
          </c:spPr>
          <c:invertIfNegative val="0"/>
          <c:cat>
            <c:strRef>
              <c:f>'P4 - V1'!$AG$1</c:f>
              <c:strCache>
                <c:ptCount val="1"/>
                <c:pt idx="0">
                  <c:v>Inflation Rate</c:v>
                </c:pt>
              </c:strCache>
            </c:strRef>
          </c:cat>
          <c:val>
            <c:numRef>
              <c:f>'P4 - V1'!$AG$15</c:f>
              <c:numCache>
                <c:formatCode>0.000%</c:formatCode>
                <c:ptCount val="1"/>
                <c:pt idx="0">
                  <c:v>-7.3235685752329853E-3</c:v>
                </c:pt>
              </c:numCache>
            </c:numRef>
          </c:val>
          <c:extLst>
            <c:ext xmlns:c16="http://schemas.microsoft.com/office/drawing/2014/chart" uri="{C3380CC4-5D6E-409C-BE32-E72D297353CC}">
              <c16:uniqueId val="{0000000D-FB87-45C3-B80D-E61039CBF343}"/>
            </c:ext>
          </c:extLst>
        </c:ser>
        <c:ser>
          <c:idx val="14"/>
          <c:order val="14"/>
          <c:tx>
            <c:strRef>
              <c:f>'P4 - V1'!$D$16</c:f>
              <c:strCache>
                <c:ptCount val="1"/>
                <c:pt idx="0">
                  <c:v>Mar-20</c:v>
                </c:pt>
              </c:strCache>
            </c:strRef>
          </c:tx>
          <c:spPr>
            <a:solidFill>
              <a:schemeClr val="accent3">
                <a:lumMod val="80000"/>
                <a:lumOff val="20000"/>
              </a:schemeClr>
            </a:solidFill>
            <a:ln>
              <a:solidFill>
                <a:schemeClr val="accent1"/>
              </a:solidFill>
              <a:prstDash val="solid"/>
            </a:ln>
            <a:effectLst/>
          </c:spPr>
          <c:invertIfNegative val="0"/>
          <c:dLbls>
            <c:dLbl>
              <c:idx val="0"/>
              <c:layout>
                <c:manualLayout>
                  <c:x val="5.144032921810692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B87-45C3-B80D-E61039CBF3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'P4 - V1'!$AG$1</c:f>
              <c:strCache>
                <c:ptCount val="1"/>
                <c:pt idx="0">
                  <c:v>Inflation Rate</c:v>
                </c:pt>
              </c:strCache>
            </c:strRef>
          </c:cat>
          <c:val>
            <c:numRef>
              <c:f>'P4 - V1'!$AG$16</c:f>
              <c:numCache>
                <c:formatCode>0.000%</c:formatCode>
                <c:ptCount val="1"/>
                <c:pt idx="0">
                  <c:v>-3.3534540576794099E-3</c:v>
                </c:pt>
              </c:numCache>
            </c:numRef>
          </c:val>
          <c:extLst>
            <c:ext xmlns:c16="http://schemas.microsoft.com/office/drawing/2014/chart" uri="{C3380CC4-5D6E-409C-BE32-E72D297353CC}">
              <c16:uniqueId val="{0000000E-FB87-45C3-B80D-E61039CBF343}"/>
            </c:ext>
          </c:extLst>
        </c:ser>
        <c:ser>
          <c:idx val="15"/>
          <c:order val="15"/>
          <c:tx>
            <c:strRef>
              <c:f>'P4 - V1'!$D$17</c:f>
              <c:strCache>
                <c:ptCount val="1"/>
                <c:pt idx="0">
                  <c:v>Apr-20</c:v>
                </c:pt>
              </c:strCache>
            </c:strRef>
          </c:tx>
          <c:spPr>
            <a:solidFill>
              <a:schemeClr val="accent4">
                <a:lumMod val="80000"/>
                <a:lumOff val="20000"/>
              </a:schemeClr>
            </a:solidFill>
            <a:ln>
              <a:noFill/>
            </a:ln>
            <a:effectLst/>
          </c:spPr>
          <c:invertIfNegative val="0"/>
          <c:cat>
            <c:strRef>
              <c:f>'P4 - V1'!$AG$1</c:f>
              <c:strCache>
                <c:ptCount val="1"/>
                <c:pt idx="0">
                  <c:v>Inflation Rate</c:v>
                </c:pt>
              </c:strCache>
            </c:strRef>
          </c:cat>
          <c:val>
            <c:numRef>
              <c:f>'P4 - V1'!$AG$17</c:f>
              <c:numCache>
                <c:formatCode>0.000%</c:formatCode>
                <c:ptCount val="1"/>
                <c:pt idx="0">
                  <c:v>1.2225213100044647E-2</c:v>
                </c:pt>
              </c:numCache>
            </c:numRef>
          </c:val>
          <c:extLst>
            <c:ext xmlns:c16="http://schemas.microsoft.com/office/drawing/2014/chart" uri="{C3380CC4-5D6E-409C-BE32-E72D297353CC}">
              <c16:uniqueId val="{0000000F-FB87-45C3-B80D-E61039CBF343}"/>
            </c:ext>
          </c:extLst>
        </c:ser>
        <c:ser>
          <c:idx val="16"/>
          <c:order val="16"/>
          <c:tx>
            <c:strRef>
              <c:f>'P4 - V1'!$D$18</c:f>
              <c:strCache>
                <c:ptCount val="1"/>
                <c:pt idx="0">
                  <c:v>May-20</c:v>
                </c:pt>
              </c:strCache>
            </c:strRef>
          </c:tx>
          <c:spPr>
            <a:solidFill>
              <a:schemeClr val="accent5">
                <a:lumMod val="80000"/>
                <a:lumOff val="20000"/>
              </a:schemeClr>
            </a:solidFill>
            <a:ln>
              <a:noFill/>
            </a:ln>
            <a:effectLst/>
          </c:spPr>
          <c:invertIfNegative val="0"/>
          <c:cat>
            <c:strRef>
              <c:f>'P4 - V1'!$AG$1</c:f>
              <c:strCache>
                <c:ptCount val="1"/>
                <c:pt idx="0">
                  <c:v>Inflation Rate</c:v>
                </c:pt>
              </c:strCache>
            </c:strRef>
          </c:cat>
          <c:val>
            <c:numRef>
              <c:f>'P4 - V1'!$AG$18</c:f>
              <c:numCache>
                <c:formatCode>0.000%</c:formatCode>
                <c:ptCount val="1"/>
                <c:pt idx="0">
                  <c:v>-1.7288159670428985E-3</c:v>
                </c:pt>
              </c:numCache>
            </c:numRef>
          </c:val>
          <c:extLst>
            <c:ext xmlns:c16="http://schemas.microsoft.com/office/drawing/2014/chart" uri="{C3380CC4-5D6E-409C-BE32-E72D297353CC}">
              <c16:uniqueId val="{00000010-FB87-45C3-B80D-E61039CBF343}"/>
            </c:ext>
          </c:extLst>
        </c:ser>
        <c:ser>
          <c:idx val="17"/>
          <c:order val="17"/>
          <c:tx>
            <c:strRef>
              <c:f>'P4 - V1'!$D$19</c:f>
              <c:strCache>
                <c:ptCount val="1"/>
                <c:pt idx="0">
                  <c:v>Jun-20</c:v>
                </c:pt>
              </c:strCache>
            </c:strRef>
          </c:tx>
          <c:spPr>
            <a:solidFill>
              <a:schemeClr val="accent6">
                <a:lumMod val="80000"/>
                <a:lumOff val="20000"/>
              </a:schemeClr>
            </a:solidFill>
            <a:ln>
              <a:noFill/>
            </a:ln>
            <a:effectLst/>
          </c:spPr>
          <c:invertIfNegative val="0"/>
          <c:cat>
            <c:strRef>
              <c:f>'P4 - V1'!$AG$1</c:f>
              <c:strCache>
                <c:ptCount val="1"/>
                <c:pt idx="0">
                  <c:v>Inflation Rate</c:v>
                </c:pt>
              </c:strCache>
            </c:strRef>
          </c:cat>
          <c:val>
            <c:numRef>
              <c:f>'P4 - V1'!$AG$19</c:f>
              <c:numCache>
                <c:formatCode>0.000%</c:formatCode>
                <c:ptCount val="1"/>
                <c:pt idx="0">
                  <c:v>1.0944412742819931E-2</c:v>
                </c:pt>
              </c:numCache>
            </c:numRef>
          </c:val>
          <c:extLst>
            <c:ext xmlns:c16="http://schemas.microsoft.com/office/drawing/2014/chart" uri="{C3380CC4-5D6E-409C-BE32-E72D297353CC}">
              <c16:uniqueId val="{00000011-FB87-45C3-B80D-E61039CBF343}"/>
            </c:ext>
          </c:extLst>
        </c:ser>
        <c:ser>
          <c:idx val="18"/>
          <c:order val="18"/>
          <c:tx>
            <c:strRef>
              <c:f>'P4 - V1'!$D$20</c:f>
              <c:strCache>
                <c:ptCount val="1"/>
                <c:pt idx="0">
                  <c:v>Jul-20</c:v>
                </c:pt>
              </c:strCache>
            </c:strRef>
          </c:tx>
          <c:spPr>
            <a:solidFill>
              <a:schemeClr val="accent1">
                <a:lumMod val="80000"/>
              </a:schemeClr>
            </a:solidFill>
            <a:ln>
              <a:noFill/>
            </a:ln>
            <a:effectLst/>
          </c:spPr>
          <c:invertIfNegative val="0"/>
          <c:cat>
            <c:strRef>
              <c:f>'P4 - V1'!$AG$1</c:f>
              <c:strCache>
                <c:ptCount val="1"/>
                <c:pt idx="0">
                  <c:v>Inflation Rate</c:v>
                </c:pt>
              </c:strCache>
            </c:strRef>
          </c:cat>
          <c:val>
            <c:numRef>
              <c:f>'P4 - V1'!$AG$20</c:f>
              <c:numCache>
                <c:formatCode>0.000%</c:formatCode>
                <c:ptCount val="1"/>
                <c:pt idx="0">
                  <c:v>0</c:v>
                </c:pt>
              </c:numCache>
            </c:numRef>
          </c:val>
          <c:extLst>
            <c:ext xmlns:c16="http://schemas.microsoft.com/office/drawing/2014/chart" uri="{C3380CC4-5D6E-409C-BE32-E72D297353CC}">
              <c16:uniqueId val="{00000012-FB87-45C3-B80D-E61039CBF343}"/>
            </c:ext>
          </c:extLst>
        </c:ser>
        <c:ser>
          <c:idx val="19"/>
          <c:order val="19"/>
          <c:tx>
            <c:strRef>
              <c:f>'P4 - V1'!$D$21</c:f>
              <c:strCache>
                <c:ptCount val="1"/>
                <c:pt idx="0">
                  <c:v>Aug-20</c:v>
                </c:pt>
              </c:strCache>
            </c:strRef>
          </c:tx>
          <c:spPr>
            <a:solidFill>
              <a:schemeClr val="accent2">
                <a:lumMod val="80000"/>
              </a:schemeClr>
            </a:solidFill>
            <a:ln>
              <a:noFill/>
            </a:ln>
            <a:effectLst/>
          </c:spPr>
          <c:invertIfNegative val="0"/>
          <c:cat>
            <c:strRef>
              <c:f>'P4 - V1'!$AG$1</c:f>
              <c:strCache>
                <c:ptCount val="1"/>
                <c:pt idx="0">
                  <c:v>Inflation Rate</c:v>
                </c:pt>
              </c:strCache>
            </c:strRef>
          </c:cat>
          <c:val>
            <c:numRef>
              <c:f>'P4 - V1'!$AG$21</c:f>
              <c:numCache>
                <c:formatCode>0.000%</c:formatCode>
                <c:ptCount val="1"/>
                <c:pt idx="0">
                  <c:v>1.3833992094861622E-2</c:v>
                </c:pt>
              </c:numCache>
            </c:numRef>
          </c:val>
          <c:extLst>
            <c:ext xmlns:c16="http://schemas.microsoft.com/office/drawing/2014/chart" uri="{C3380CC4-5D6E-409C-BE32-E72D297353CC}">
              <c16:uniqueId val="{00000013-FB87-45C3-B80D-E61039CBF343}"/>
            </c:ext>
          </c:extLst>
        </c:ser>
        <c:ser>
          <c:idx val="20"/>
          <c:order val="20"/>
          <c:tx>
            <c:strRef>
              <c:f>'P4 - V1'!$D$22</c:f>
              <c:strCache>
                <c:ptCount val="1"/>
                <c:pt idx="0">
                  <c:v>Sep-20</c:v>
                </c:pt>
              </c:strCache>
            </c:strRef>
          </c:tx>
          <c:spPr>
            <a:solidFill>
              <a:schemeClr val="accent3">
                <a:lumMod val="80000"/>
              </a:schemeClr>
            </a:solidFill>
            <a:ln>
              <a:noFill/>
            </a:ln>
            <a:effectLst/>
          </c:spPr>
          <c:invertIfNegative val="0"/>
          <c:cat>
            <c:strRef>
              <c:f>'P4 - V1'!$AG$1</c:f>
              <c:strCache>
                <c:ptCount val="1"/>
                <c:pt idx="0">
                  <c:v>Inflation Rate</c:v>
                </c:pt>
              </c:strCache>
            </c:strRef>
          </c:cat>
          <c:val>
            <c:numRef>
              <c:f>'P4 - V1'!$AG$22</c:f>
              <c:numCache>
                <c:formatCode>0.000%</c:formatCode>
                <c:ptCount val="1"/>
                <c:pt idx="0">
                  <c:v>5.1981806367770167E-3</c:v>
                </c:pt>
              </c:numCache>
            </c:numRef>
          </c:val>
          <c:extLst>
            <c:ext xmlns:c16="http://schemas.microsoft.com/office/drawing/2014/chart" uri="{C3380CC4-5D6E-409C-BE32-E72D297353CC}">
              <c16:uniqueId val="{00000014-FB87-45C3-B80D-E61039CBF343}"/>
            </c:ext>
          </c:extLst>
        </c:ser>
        <c:ser>
          <c:idx val="21"/>
          <c:order val="21"/>
          <c:tx>
            <c:strRef>
              <c:f>'P4 - V1'!$D$23</c:f>
              <c:strCache>
                <c:ptCount val="1"/>
                <c:pt idx="0">
                  <c:v>Oct-20</c:v>
                </c:pt>
              </c:strCache>
            </c:strRef>
          </c:tx>
          <c:spPr>
            <a:solidFill>
              <a:schemeClr val="accent4">
                <a:lumMod val="80000"/>
              </a:schemeClr>
            </a:solidFill>
            <a:ln>
              <a:noFill/>
            </a:ln>
            <a:effectLst/>
          </c:spPr>
          <c:invertIfNegative val="0"/>
          <c:cat>
            <c:strRef>
              <c:f>'P4 - V1'!$AG$1</c:f>
              <c:strCache>
                <c:ptCount val="1"/>
                <c:pt idx="0">
                  <c:v>Inflation Rate</c:v>
                </c:pt>
              </c:strCache>
            </c:strRef>
          </c:cat>
          <c:val>
            <c:numRef>
              <c:f>'P4 - V1'!$AG$23</c:f>
              <c:numCache>
                <c:formatCode>0.000%</c:formatCode>
                <c:ptCount val="1"/>
                <c:pt idx="0">
                  <c:v>1.0989010989011101E-2</c:v>
                </c:pt>
              </c:numCache>
            </c:numRef>
          </c:val>
          <c:extLst>
            <c:ext xmlns:c16="http://schemas.microsoft.com/office/drawing/2014/chart" uri="{C3380CC4-5D6E-409C-BE32-E72D297353CC}">
              <c16:uniqueId val="{00000015-FB87-45C3-B80D-E61039CBF343}"/>
            </c:ext>
          </c:extLst>
        </c:ser>
        <c:ser>
          <c:idx val="22"/>
          <c:order val="22"/>
          <c:tx>
            <c:strRef>
              <c:f>'P4 - V1'!$D$24</c:f>
              <c:strCache>
                <c:ptCount val="1"/>
                <c:pt idx="0">
                  <c:v>Nov-20</c:v>
                </c:pt>
              </c:strCache>
            </c:strRef>
          </c:tx>
          <c:spPr>
            <a:solidFill>
              <a:schemeClr val="accent5">
                <a:lumMod val="80000"/>
              </a:schemeClr>
            </a:solidFill>
            <a:ln>
              <a:noFill/>
            </a:ln>
            <a:effectLst/>
          </c:spPr>
          <c:invertIfNegative val="0"/>
          <c:cat>
            <c:strRef>
              <c:f>'P4 - V1'!$AG$1</c:f>
              <c:strCache>
                <c:ptCount val="1"/>
                <c:pt idx="0">
                  <c:v>Inflation Rate</c:v>
                </c:pt>
              </c:strCache>
            </c:strRef>
          </c:cat>
          <c:val>
            <c:numRef>
              <c:f>'P4 - V1'!$AG$24</c:f>
              <c:numCache>
                <c:formatCode>0.000%</c:formatCode>
                <c:ptCount val="1"/>
                <c:pt idx="0">
                  <c:v>1.278772378516624E-2</c:v>
                </c:pt>
              </c:numCache>
            </c:numRef>
          </c:val>
          <c:extLst>
            <c:ext xmlns:c16="http://schemas.microsoft.com/office/drawing/2014/chart" uri="{C3380CC4-5D6E-409C-BE32-E72D297353CC}">
              <c16:uniqueId val="{00000016-FB87-45C3-B80D-E61039CBF343}"/>
            </c:ext>
          </c:extLst>
        </c:ser>
        <c:ser>
          <c:idx val="23"/>
          <c:order val="23"/>
          <c:tx>
            <c:strRef>
              <c:f>'P4 - V1'!$D$25</c:f>
              <c:strCache>
                <c:ptCount val="1"/>
                <c:pt idx="0">
                  <c:v>Dec-20</c:v>
                </c:pt>
              </c:strCache>
            </c:strRef>
          </c:tx>
          <c:spPr>
            <a:solidFill>
              <a:schemeClr val="accent6">
                <a:lumMod val="80000"/>
              </a:schemeClr>
            </a:solidFill>
            <a:ln>
              <a:noFill/>
            </a:ln>
            <a:effectLst/>
          </c:spPr>
          <c:invertIfNegative val="0"/>
          <c:cat>
            <c:strRef>
              <c:f>'P4 - V1'!$AG$1</c:f>
              <c:strCache>
                <c:ptCount val="1"/>
                <c:pt idx="0">
                  <c:v>Inflation Rate</c:v>
                </c:pt>
              </c:strCache>
            </c:strRef>
          </c:cat>
          <c:val>
            <c:numRef>
              <c:f>'P4 - V1'!$AG$25</c:f>
              <c:numCache>
                <c:formatCode>0.000%</c:formatCode>
                <c:ptCount val="1"/>
                <c:pt idx="0">
                  <c:v>3.1565656565656565E-3</c:v>
                </c:pt>
              </c:numCache>
            </c:numRef>
          </c:val>
          <c:extLst>
            <c:ext xmlns:c16="http://schemas.microsoft.com/office/drawing/2014/chart" uri="{C3380CC4-5D6E-409C-BE32-E72D297353CC}">
              <c16:uniqueId val="{00000017-FB87-45C3-B80D-E61039CBF343}"/>
            </c:ext>
          </c:extLst>
        </c:ser>
        <c:ser>
          <c:idx val="24"/>
          <c:order val="24"/>
          <c:tx>
            <c:strRef>
              <c:f>'P4 - V1'!$D$26</c:f>
              <c:strCache>
                <c:ptCount val="1"/>
                <c:pt idx="0">
                  <c:v>Jan-21</c:v>
                </c:pt>
              </c:strCache>
            </c:strRef>
          </c:tx>
          <c:spPr>
            <a:solidFill>
              <a:schemeClr val="accent1">
                <a:lumMod val="60000"/>
                <a:lumOff val="40000"/>
              </a:schemeClr>
            </a:solidFill>
            <a:ln>
              <a:noFill/>
            </a:ln>
            <a:effectLst/>
          </c:spPr>
          <c:invertIfNegative val="0"/>
          <c:cat>
            <c:strRef>
              <c:f>'P4 - V1'!$AG$1</c:f>
              <c:strCache>
                <c:ptCount val="1"/>
                <c:pt idx="0">
                  <c:v>Inflation Rate</c:v>
                </c:pt>
              </c:strCache>
            </c:strRef>
          </c:cat>
          <c:val>
            <c:numRef>
              <c:f>'P4 - V1'!$AG$26</c:f>
              <c:numCache>
                <c:formatCode>0.000%</c:formatCode>
                <c:ptCount val="1"/>
                <c:pt idx="0">
                  <c:v>-1.006922592825673E-2</c:v>
                </c:pt>
              </c:numCache>
            </c:numRef>
          </c:val>
          <c:extLst>
            <c:ext xmlns:c16="http://schemas.microsoft.com/office/drawing/2014/chart" uri="{C3380CC4-5D6E-409C-BE32-E72D297353CC}">
              <c16:uniqueId val="{00000018-FB87-45C3-B80D-E61039CBF343}"/>
            </c:ext>
          </c:extLst>
        </c:ser>
        <c:ser>
          <c:idx val="25"/>
          <c:order val="25"/>
          <c:tx>
            <c:strRef>
              <c:f>'P4 - V1'!$D$27</c:f>
              <c:strCache>
                <c:ptCount val="1"/>
                <c:pt idx="0">
                  <c:v>Feb-21</c:v>
                </c:pt>
              </c:strCache>
            </c:strRef>
          </c:tx>
          <c:spPr>
            <a:solidFill>
              <a:schemeClr val="accent2">
                <a:lumMod val="60000"/>
                <a:lumOff val="40000"/>
              </a:schemeClr>
            </a:solidFill>
            <a:ln>
              <a:noFill/>
            </a:ln>
            <a:effectLst/>
          </c:spPr>
          <c:invertIfNegative val="0"/>
          <c:cat>
            <c:strRef>
              <c:f>'P4 - V1'!$AG$1</c:f>
              <c:strCache>
                <c:ptCount val="1"/>
                <c:pt idx="0">
                  <c:v>Inflation Rate</c:v>
                </c:pt>
              </c:strCache>
            </c:strRef>
          </c:cat>
          <c:val>
            <c:numRef>
              <c:f>'P4 - V1'!$AG$27</c:f>
              <c:numCache>
                <c:formatCode>0.000%</c:formatCode>
                <c:ptCount val="1"/>
                <c:pt idx="0">
                  <c:v>-4.4500953591863762E-3</c:v>
                </c:pt>
              </c:numCache>
            </c:numRef>
          </c:val>
          <c:extLst>
            <c:ext xmlns:c16="http://schemas.microsoft.com/office/drawing/2014/chart" uri="{C3380CC4-5D6E-409C-BE32-E72D297353CC}">
              <c16:uniqueId val="{00000019-FB87-45C3-B80D-E61039CBF343}"/>
            </c:ext>
          </c:extLst>
        </c:ser>
        <c:ser>
          <c:idx val="26"/>
          <c:order val="26"/>
          <c:tx>
            <c:strRef>
              <c:f>'P4 - V1'!$D$28</c:f>
              <c:strCache>
                <c:ptCount val="1"/>
                <c:pt idx="0">
                  <c:v>Mar-21</c:v>
                </c:pt>
              </c:strCache>
            </c:strRef>
          </c:tx>
          <c:spPr>
            <a:solidFill>
              <a:schemeClr val="accent3">
                <a:lumMod val="60000"/>
                <a:lumOff val="40000"/>
              </a:schemeClr>
            </a:solidFill>
            <a:ln>
              <a:noFill/>
            </a:ln>
            <a:effectLst/>
          </c:spPr>
          <c:invertIfNegative val="0"/>
          <c:cat>
            <c:strRef>
              <c:f>'P4 - V1'!$AG$1</c:f>
              <c:strCache>
                <c:ptCount val="1"/>
                <c:pt idx="0">
                  <c:v>Inflation Rate</c:v>
                </c:pt>
              </c:strCache>
            </c:strRef>
          </c:cat>
          <c:val>
            <c:numRef>
              <c:f>'P4 - V1'!$AG$28</c:f>
              <c:numCache>
                <c:formatCode>0.000%</c:formatCode>
                <c:ptCount val="1"/>
                <c:pt idx="0">
                  <c:v>1.2771392081737999E-3</c:v>
                </c:pt>
              </c:numCache>
            </c:numRef>
          </c:val>
          <c:extLst>
            <c:ext xmlns:c16="http://schemas.microsoft.com/office/drawing/2014/chart" uri="{C3380CC4-5D6E-409C-BE32-E72D297353CC}">
              <c16:uniqueId val="{0000001A-FB87-45C3-B80D-E61039CBF343}"/>
            </c:ext>
          </c:extLst>
        </c:ser>
        <c:ser>
          <c:idx val="27"/>
          <c:order val="27"/>
          <c:tx>
            <c:strRef>
              <c:f>'P4 - V1'!$D$29</c:f>
              <c:strCache>
                <c:ptCount val="1"/>
                <c:pt idx="0">
                  <c:v>Apr-21</c:v>
                </c:pt>
              </c:strCache>
            </c:strRef>
          </c:tx>
          <c:spPr>
            <a:solidFill>
              <a:schemeClr val="accent4">
                <a:lumMod val="60000"/>
                <a:lumOff val="40000"/>
              </a:schemeClr>
            </a:solidFill>
            <a:ln>
              <a:noFill/>
            </a:ln>
            <a:effectLst/>
          </c:spPr>
          <c:invertIfNegative val="0"/>
          <c:cat>
            <c:strRef>
              <c:f>'P4 - V1'!$AG$1</c:f>
              <c:strCache>
                <c:ptCount val="1"/>
                <c:pt idx="0">
                  <c:v>Inflation Rate</c:v>
                </c:pt>
              </c:strCache>
            </c:strRef>
          </c:cat>
          <c:val>
            <c:numRef>
              <c:f>'P4 - V1'!$AG$29</c:f>
              <c:numCache>
                <c:formatCode>0.000%</c:formatCode>
                <c:ptCount val="1"/>
                <c:pt idx="0">
                  <c:v>6.3775510204081625E-3</c:v>
                </c:pt>
              </c:numCache>
            </c:numRef>
          </c:val>
          <c:extLst>
            <c:ext xmlns:c16="http://schemas.microsoft.com/office/drawing/2014/chart" uri="{C3380CC4-5D6E-409C-BE32-E72D297353CC}">
              <c16:uniqueId val="{0000001B-FB87-45C3-B80D-E61039CBF343}"/>
            </c:ext>
          </c:extLst>
        </c:ser>
        <c:ser>
          <c:idx val="28"/>
          <c:order val="28"/>
          <c:tx>
            <c:strRef>
              <c:f>'P4 - V1'!$D$30</c:f>
              <c:strCache>
                <c:ptCount val="1"/>
                <c:pt idx="0">
                  <c:v>May-21</c:v>
                </c:pt>
              </c:strCache>
            </c:strRef>
          </c:tx>
          <c:spPr>
            <a:solidFill>
              <a:schemeClr val="accent5">
                <a:lumMod val="60000"/>
                <a:lumOff val="40000"/>
              </a:schemeClr>
            </a:solidFill>
            <a:ln>
              <a:noFill/>
            </a:ln>
            <a:effectLst/>
          </c:spPr>
          <c:invertIfNegative val="0"/>
          <c:cat>
            <c:strRef>
              <c:f>'P4 - V1'!$AG$1</c:f>
              <c:strCache>
                <c:ptCount val="1"/>
                <c:pt idx="0">
                  <c:v>Inflation Rate</c:v>
                </c:pt>
              </c:strCache>
            </c:strRef>
          </c:cat>
          <c:val>
            <c:numRef>
              <c:f>'P4 - V1'!$AG$30</c:f>
              <c:numCache>
                <c:formatCode>0.000%</c:formatCode>
                <c:ptCount val="1"/>
                <c:pt idx="0">
                  <c:v>1.6476552598225565E-2</c:v>
                </c:pt>
              </c:numCache>
            </c:numRef>
          </c:val>
          <c:extLst>
            <c:ext xmlns:c16="http://schemas.microsoft.com/office/drawing/2014/chart" uri="{C3380CC4-5D6E-409C-BE32-E72D297353CC}">
              <c16:uniqueId val="{0000001C-FB87-45C3-B80D-E61039CBF343}"/>
            </c:ext>
          </c:extLst>
        </c:ser>
        <c:ser>
          <c:idx val="29"/>
          <c:order val="29"/>
          <c:tx>
            <c:strRef>
              <c:f>'P4 - V1'!$D$31</c:f>
              <c:strCache>
                <c:ptCount val="1"/>
                <c:pt idx="0">
                  <c:v>Jun-21</c:v>
                </c:pt>
              </c:strCache>
            </c:strRef>
          </c:tx>
          <c:spPr>
            <a:solidFill>
              <a:schemeClr val="accent6">
                <a:lumMod val="60000"/>
                <a:lumOff val="40000"/>
              </a:schemeClr>
            </a:solidFill>
            <a:ln>
              <a:noFill/>
            </a:ln>
            <a:effectLst/>
          </c:spPr>
          <c:invertIfNegative val="0"/>
          <c:cat>
            <c:strRef>
              <c:f>'P4 - V1'!$AG$1</c:f>
              <c:strCache>
                <c:ptCount val="1"/>
                <c:pt idx="0">
                  <c:v>Inflation Rate</c:v>
                </c:pt>
              </c:strCache>
            </c:strRef>
          </c:cat>
          <c:val>
            <c:numRef>
              <c:f>'P4 - V1'!$AG$31</c:f>
              <c:numCache>
                <c:formatCode>0.000%</c:formatCode>
                <c:ptCount val="1"/>
                <c:pt idx="0">
                  <c:v>5.6109725685785893E-3</c:v>
                </c:pt>
              </c:numCache>
            </c:numRef>
          </c:val>
          <c:extLst>
            <c:ext xmlns:c16="http://schemas.microsoft.com/office/drawing/2014/chart" uri="{C3380CC4-5D6E-409C-BE32-E72D297353CC}">
              <c16:uniqueId val="{0000001D-FB87-45C3-B80D-E61039CBF343}"/>
            </c:ext>
          </c:extLst>
        </c:ser>
        <c:ser>
          <c:idx val="30"/>
          <c:order val="30"/>
          <c:tx>
            <c:strRef>
              <c:f>'P4 - V1'!$D$32</c:f>
              <c:strCache>
                <c:ptCount val="1"/>
                <c:pt idx="0">
                  <c:v>Jul-21</c:v>
                </c:pt>
              </c:strCache>
            </c:strRef>
          </c:tx>
          <c:spPr>
            <a:solidFill>
              <a:schemeClr val="accent1">
                <a:lumMod val="50000"/>
              </a:schemeClr>
            </a:solidFill>
            <a:ln>
              <a:noFill/>
            </a:ln>
            <a:effectLst/>
          </c:spPr>
          <c:invertIfNegative val="0"/>
          <c:cat>
            <c:strRef>
              <c:f>'P4 - V1'!$AG$1</c:f>
              <c:strCache>
                <c:ptCount val="1"/>
                <c:pt idx="0">
                  <c:v>Inflation Rate</c:v>
                </c:pt>
              </c:strCache>
            </c:strRef>
          </c:cat>
          <c:val>
            <c:numRef>
              <c:f>'P4 - V1'!$AG$32</c:f>
              <c:numCache>
                <c:formatCode>0.000%</c:formatCode>
                <c:ptCount val="1"/>
                <c:pt idx="0">
                  <c:v>7.439553626782322E-3</c:v>
                </c:pt>
              </c:numCache>
            </c:numRef>
          </c:val>
          <c:extLst>
            <c:ext xmlns:c16="http://schemas.microsoft.com/office/drawing/2014/chart" uri="{C3380CC4-5D6E-409C-BE32-E72D297353CC}">
              <c16:uniqueId val="{0000001E-FB87-45C3-B80D-E61039CBF343}"/>
            </c:ext>
          </c:extLst>
        </c:ser>
        <c:ser>
          <c:idx val="31"/>
          <c:order val="31"/>
          <c:tx>
            <c:strRef>
              <c:f>'P4 - V1'!$D$33</c:f>
              <c:strCache>
                <c:ptCount val="1"/>
                <c:pt idx="0">
                  <c:v>Aug-21</c:v>
                </c:pt>
              </c:strCache>
            </c:strRef>
          </c:tx>
          <c:spPr>
            <a:solidFill>
              <a:schemeClr val="accent2">
                <a:lumMod val="50000"/>
              </a:schemeClr>
            </a:solidFill>
            <a:ln>
              <a:noFill/>
            </a:ln>
            <a:effectLst/>
          </c:spPr>
          <c:invertIfNegative val="0"/>
          <c:cat>
            <c:strRef>
              <c:f>'P4 - V1'!$AG$1</c:f>
              <c:strCache>
                <c:ptCount val="1"/>
                <c:pt idx="0">
                  <c:v>Inflation Rate</c:v>
                </c:pt>
              </c:strCache>
            </c:strRef>
          </c:cat>
          <c:val>
            <c:numRef>
              <c:f>'P4 - V1'!$AG$33</c:f>
              <c:numCache>
                <c:formatCode>0.000%</c:formatCode>
                <c:ptCount val="1"/>
                <c:pt idx="0">
                  <c:v>4.3076923076922381E-3</c:v>
                </c:pt>
              </c:numCache>
            </c:numRef>
          </c:val>
          <c:extLst>
            <c:ext xmlns:c16="http://schemas.microsoft.com/office/drawing/2014/chart" uri="{C3380CC4-5D6E-409C-BE32-E72D297353CC}">
              <c16:uniqueId val="{0000001F-FB87-45C3-B80D-E61039CBF343}"/>
            </c:ext>
          </c:extLst>
        </c:ser>
        <c:ser>
          <c:idx val="32"/>
          <c:order val="32"/>
          <c:tx>
            <c:strRef>
              <c:f>'P4 - V1'!$D$34</c:f>
              <c:strCache>
                <c:ptCount val="1"/>
                <c:pt idx="0">
                  <c:v>Sep-21</c:v>
                </c:pt>
              </c:strCache>
            </c:strRef>
          </c:tx>
          <c:spPr>
            <a:solidFill>
              <a:schemeClr val="accent3">
                <a:lumMod val="50000"/>
              </a:schemeClr>
            </a:solidFill>
            <a:ln>
              <a:noFill/>
            </a:ln>
            <a:effectLst/>
          </c:spPr>
          <c:invertIfNegative val="0"/>
          <c:cat>
            <c:strRef>
              <c:f>'P4 - V1'!$AG$1</c:f>
              <c:strCache>
                <c:ptCount val="1"/>
                <c:pt idx="0">
                  <c:v>Inflation Rate</c:v>
                </c:pt>
              </c:strCache>
            </c:strRef>
          </c:cat>
          <c:val>
            <c:numRef>
              <c:f>'P4 - V1'!$AG$34</c:f>
              <c:numCache>
                <c:formatCode>0.000%</c:formatCode>
                <c:ptCount val="1"/>
                <c:pt idx="0">
                  <c:v>0</c:v>
                </c:pt>
              </c:numCache>
            </c:numRef>
          </c:val>
          <c:extLst>
            <c:ext xmlns:c16="http://schemas.microsoft.com/office/drawing/2014/chart" uri="{C3380CC4-5D6E-409C-BE32-E72D297353CC}">
              <c16:uniqueId val="{00000020-FB87-45C3-B80D-E61039CBF343}"/>
            </c:ext>
          </c:extLst>
        </c:ser>
        <c:ser>
          <c:idx val="33"/>
          <c:order val="33"/>
          <c:tx>
            <c:strRef>
              <c:f>'P4 - V1'!$D$35</c:f>
              <c:strCache>
                <c:ptCount val="1"/>
                <c:pt idx="0">
                  <c:v>Oct-21</c:v>
                </c:pt>
              </c:strCache>
            </c:strRef>
          </c:tx>
          <c:spPr>
            <a:solidFill>
              <a:schemeClr val="accent4">
                <a:lumMod val="50000"/>
              </a:schemeClr>
            </a:solidFill>
            <a:ln>
              <a:noFill/>
            </a:ln>
            <a:effectLst/>
          </c:spPr>
          <c:invertIfNegative val="0"/>
          <c:cat>
            <c:strRef>
              <c:f>'P4 - V1'!$AG$1</c:f>
              <c:strCache>
                <c:ptCount val="1"/>
                <c:pt idx="0">
                  <c:v>Inflation Rate</c:v>
                </c:pt>
              </c:strCache>
            </c:strRef>
          </c:cat>
          <c:val>
            <c:numRef>
              <c:f>'P4 - V1'!$AG$35</c:f>
              <c:numCache>
                <c:formatCode>0.000%</c:formatCode>
                <c:ptCount val="1"/>
                <c:pt idx="0">
                  <c:v>1.4093137254902032E-2</c:v>
                </c:pt>
              </c:numCache>
            </c:numRef>
          </c:val>
          <c:extLst>
            <c:ext xmlns:c16="http://schemas.microsoft.com/office/drawing/2014/chart" uri="{C3380CC4-5D6E-409C-BE32-E72D297353CC}">
              <c16:uniqueId val="{00000021-FB87-45C3-B80D-E61039CBF343}"/>
            </c:ext>
          </c:extLst>
        </c:ser>
        <c:ser>
          <c:idx val="34"/>
          <c:order val="34"/>
          <c:tx>
            <c:strRef>
              <c:f>'P4 - V1'!$D$36</c:f>
              <c:strCache>
                <c:ptCount val="1"/>
                <c:pt idx="0">
                  <c:v>Nov-21</c:v>
                </c:pt>
              </c:strCache>
            </c:strRef>
          </c:tx>
          <c:spPr>
            <a:solidFill>
              <a:schemeClr val="accent5">
                <a:lumMod val="50000"/>
              </a:schemeClr>
            </a:solidFill>
            <a:ln>
              <a:noFill/>
            </a:ln>
            <a:effectLst/>
          </c:spPr>
          <c:invertIfNegative val="0"/>
          <c:cat>
            <c:strRef>
              <c:f>'P4 - V1'!$AG$1</c:f>
              <c:strCache>
                <c:ptCount val="1"/>
                <c:pt idx="0">
                  <c:v>Inflation Rate</c:v>
                </c:pt>
              </c:strCache>
            </c:strRef>
          </c:cat>
          <c:val>
            <c:numRef>
              <c:f>'P4 - V1'!$AG$36</c:f>
              <c:numCache>
                <c:formatCode>0.000%</c:formatCode>
                <c:ptCount val="1"/>
                <c:pt idx="0">
                  <c:v>7.2507552870089949E-3</c:v>
                </c:pt>
              </c:numCache>
            </c:numRef>
          </c:val>
          <c:extLst>
            <c:ext xmlns:c16="http://schemas.microsoft.com/office/drawing/2014/chart" uri="{C3380CC4-5D6E-409C-BE32-E72D297353CC}">
              <c16:uniqueId val="{00000022-FB87-45C3-B80D-E61039CBF343}"/>
            </c:ext>
          </c:extLst>
        </c:ser>
        <c:ser>
          <c:idx val="35"/>
          <c:order val="35"/>
          <c:tx>
            <c:strRef>
              <c:f>'P4 - V1'!$D$37</c:f>
              <c:strCache>
                <c:ptCount val="1"/>
                <c:pt idx="0">
                  <c:v>Dec-21</c:v>
                </c:pt>
              </c:strCache>
            </c:strRef>
          </c:tx>
          <c:spPr>
            <a:solidFill>
              <a:schemeClr val="accent6">
                <a:lumMod val="50000"/>
              </a:schemeClr>
            </a:solidFill>
            <a:ln>
              <a:noFill/>
            </a:ln>
            <a:effectLst/>
          </c:spPr>
          <c:invertIfNegative val="0"/>
          <c:cat>
            <c:strRef>
              <c:f>'P4 - V1'!$AG$1</c:f>
              <c:strCache>
                <c:ptCount val="1"/>
                <c:pt idx="0">
                  <c:v>Inflation Rate</c:v>
                </c:pt>
              </c:strCache>
            </c:strRef>
          </c:cat>
          <c:val>
            <c:numRef>
              <c:f>'P4 - V1'!$AG$37</c:f>
              <c:numCache>
                <c:formatCode>0.000%</c:formatCode>
                <c:ptCount val="1"/>
                <c:pt idx="0">
                  <c:v>-2.999400119976005E-3</c:v>
                </c:pt>
              </c:numCache>
            </c:numRef>
          </c:val>
          <c:extLst>
            <c:ext xmlns:c16="http://schemas.microsoft.com/office/drawing/2014/chart" uri="{C3380CC4-5D6E-409C-BE32-E72D297353CC}">
              <c16:uniqueId val="{00000023-FB87-45C3-B80D-E61039CBF343}"/>
            </c:ext>
          </c:extLst>
        </c:ser>
        <c:dLbls>
          <c:showLegendKey val="0"/>
          <c:showVal val="0"/>
          <c:showCatName val="0"/>
          <c:showSerName val="0"/>
          <c:showPercent val="0"/>
          <c:showBubbleSize val="0"/>
        </c:dLbls>
        <c:gapWidth val="219"/>
        <c:overlap val="-27"/>
        <c:axId val="131854464"/>
        <c:axId val="131859744"/>
      </c:barChart>
      <c:catAx>
        <c:axId val="13185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9744"/>
        <c:crosses val="autoZero"/>
        <c:auto val="1"/>
        <c:lblAlgn val="ctr"/>
        <c:lblOffset val="100"/>
        <c:noMultiLvlLbl val="0"/>
      </c:catAx>
      <c:valAx>
        <c:axId val="13185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'P4 - V2'!$D$13</c:f>
              <c:strCache>
                <c:ptCount val="1"/>
                <c:pt idx="0">
                  <c:v>Dec-19</c:v>
                </c:pt>
              </c:strCache>
            </c:strRef>
          </c:tx>
          <c:spPr>
            <a:solidFill>
              <a:schemeClr val="accent1"/>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V2'!$E$13:$K$13</c:f>
              <c:numCache>
                <c:formatCode>0.00</c:formatCode>
                <c:ptCount val="4"/>
                <c:pt idx="0">
                  <c:v>149.70000000000002</c:v>
                </c:pt>
                <c:pt idx="1">
                  <c:v>146.48000000000002</c:v>
                </c:pt>
                <c:pt idx="2">
                  <c:v>143.10000000000002</c:v>
                </c:pt>
                <c:pt idx="3">
                  <c:v>150.4</c:v>
                </c:pt>
              </c:numCache>
            </c:numRef>
          </c:val>
          <c:extLst>
            <c:ext xmlns:c16="http://schemas.microsoft.com/office/drawing/2014/chart" uri="{C3380CC4-5D6E-409C-BE32-E72D297353CC}">
              <c16:uniqueId val="{00000000-3475-4A21-AEB0-7DACC566F24A}"/>
            </c:ext>
          </c:extLst>
        </c:ser>
        <c:ser>
          <c:idx val="1"/>
          <c:order val="1"/>
          <c:tx>
            <c:strRef>
              <c:f>'P4 - V2'!$D$14</c:f>
              <c:strCache>
                <c:ptCount val="1"/>
                <c:pt idx="0">
                  <c:v>Jan-20</c:v>
                </c:pt>
              </c:strCache>
            </c:strRef>
          </c:tx>
          <c:spPr>
            <a:solidFill>
              <a:schemeClr val="accent2"/>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V2'!$E$14:$K$14</c:f>
              <c:numCache>
                <c:formatCode>0.00</c:formatCode>
                <c:ptCount val="4"/>
                <c:pt idx="0">
                  <c:v>149.26153846153846</c:v>
                </c:pt>
                <c:pt idx="1">
                  <c:v>147.33999999999997</c:v>
                </c:pt>
                <c:pt idx="2">
                  <c:v>144.25</c:v>
                </c:pt>
                <c:pt idx="3">
                  <c:v>150.19999999999999</c:v>
                </c:pt>
              </c:numCache>
            </c:numRef>
          </c:val>
          <c:extLst>
            <c:ext xmlns:c16="http://schemas.microsoft.com/office/drawing/2014/chart" uri="{C3380CC4-5D6E-409C-BE32-E72D297353CC}">
              <c16:uniqueId val="{00000001-3475-4A21-AEB0-7DACC566F24A}"/>
            </c:ext>
          </c:extLst>
        </c:ser>
        <c:ser>
          <c:idx val="2"/>
          <c:order val="2"/>
          <c:tx>
            <c:strRef>
              <c:f>'P4 - V2'!$D$15</c:f>
              <c:strCache>
                <c:ptCount val="1"/>
                <c:pt idx="0">
                  <c:v>Feb-20</c:v>
                </c:pt>
              </c:strCache>
            </c:strRef>
          </c:tx>
          <c:spPr>
            <a:solidFill>
              <a:schemeClr val="accent3"/>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V2'!$E$15:$K$15</c:f>
              <c:numCache>
                <c:formatCode>0.00</c:formatCode>
                <c:ptCount val="4"/>
                <c:pt idx="0">
                  <c:v>147.04615384615383</c:v>
                </c:pt>
                <c:pt idx="1">
                  <c:v>148.04000000000002</c:v>
                </c:pt>
                <c:pt idx="2">
                  <c:v>144.9</c:v>
                </c:pt>
                <c:pt idx="3">
                  <c:v>149.1</c:v>
                </c:pt>
              </c:numCache>
            </c:numRef>
          </c:val>
          <c:extLst>
            <c:ext xmlns:c16="http://schemas.microsoft.com/office/drawing/2014/chart" uri="{C3380CC4-5D6E-409C-BE32-E72D297353CC}">
              <c16:uniqueId val="{00000002-3475-4A21-AEB0-7DACC566F24A}"/>
            </c:ext>
          </c:extLst>
        </c:ser>
        <c:ser>
          <c:idx val="3"/>
          <c:order val="3"/>
          <c:tx>
            <c:strRef>
              <c:f>'P4 - V2'!$D$16</c:f>
              <c:strCache>
                <c:ptCount val="1"/>
                <c:pt idx="0">
                  <c:v>Mar-20</c:v>
                </c:pt>
              </c:strCache>
            </c:strRef>
          </c:tx>
          <c:spPr>
            <a:solidFill>
              <a:schemeClr val="accent4"/>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V2'!$E$16:$K$16</c:f>
              <c:numCache>
                <c:formatCode>0.00</c:formatCode>
                <c:ptCount val="4"/>
                <c:pt idx="0">
                  <c:v>145.80000000000001</c:v>
                </c:pt>
                <c:pt idx="1">
                  <c:v>148.33999999999997</c:v>
                </c:pt>
                <c:pt idx="2">
                  <c:v>145.80000000000001</c:v>
                </c:pt>
                <c:pt idx="3">
                  <c:v>148.6</c:v>
                </c:pt>
              </c:numCache>
            </c:numRef>
          </c:val>
          <c:extLst>
            <c:ext xmlns:c16="http://schemas.microsoft.com/office/drawing/2014/chart" uri="{C3380CC4-5D6E-409C-BE32-E72D297353CC}">
              <c16:uniqueId val="{00000003-3475-4A21-AEB0-7DACC566F24A}"/>
            </c:ext>
          </c:extLst>
        </c:ser>
        <c:ser>
          <c:idx val="4"/>
          <c:order val="4"/>
          <c:tx>
            <c:strRef>
              <c:f>'P4 - V2'!$D$17</c:f>
              <c:strCache>
                <c:ptCount val="1"/>
                <c:pt idx="0">
                  <c:v>Apr-20</c:v>
                </c:pt>
              </c:strCache>
            </c:strRef>
          </c:tx>
          <c:spPr>
            <a:solidFill>
              <a:schemeClr val="accent5"/>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V2'!$E$17:$K$17</c:f>
              <c:numCache>
                <c:formatCode>0.00</c:formatCode>
                <c:ptCount val="4"/>
                <c:pt idx="0">
                  <c:v>150.99487179487178</c:v>
                </c:pt>
                <c:pt idx="1">
                  <c:v>147.87333333333333</c:v>
                </c:pt>
                <c:pt idx="2">
                  <c:v>147.38333333333333</c:v>
                </c:pt>
                <c:pt idx="3">
                  <c:v>150.41666666666663</c:v>
                </c:pt>
              </c:numCache>
            </c:numRef>
          </c:val>
          <c:extLst>
            <c:ext xmlns:c16="http://schemas.microsoft.com/office/drawing/2014/chart" uri="{C3380CC4-5D6E-409C-BE32-E72D297353CC}">
              <c16:uniqueId val="{00000004-3475-4A21-AEB0-7DACC566F24A}"/>
            </c:ext>
          </c:extLst>
        </c:ser>
        <c:ser>
          <c:idx val="5"/>
          <c:order val="5"/>
          <c:tx>
            <c:strRef>
              <c:f>'P4 - V2'!$D$18</c:f>
              <c:strCache>
                <c:ptCount val="1"/>
                <c:pt idx="0">
                  <c:v>May-20</c:v>
                </c:pt>
              </c:strCache>
            </c:strRef>
          </c:tx>
          <c:spPr>
            <a:solidFill>
              <a:schemeClr val="accent6"/>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V2'!$E$18:$K$18</c:f>
              <c:numCache>
                <c:formatCode>0.00</c:formatCode>
                <c:ptCount val="4"/>
                <c:pt idx="0">
                  <c:v>149.98376068376066</c:v>
                </c:pt>
                <c:pt idx="1">
                  <c:v>148.55222222222224</c:v>
                </c:pt>
                <c:pt idx="2">
                  <c:v>147.90555555555557</c:v>
                </c:pt>
                <c:pt idx="3">
                  <c:v>150.15662393162393</c:v>
                </c:pt>
              </c:numCache>
            </c:numRef>
          </c:val>
          <c:extLst>
            <c:ext xmlns:c16="http://schemas.microsoft.com/office/drawing/2014/chart" uri="{C3380CC4-5D6E-409C-BE32-E72D297353CC}">
              <c16:uniqueId val="{00000005-3475-4A21-AEB0-7DACC566F24A}"/>
            </c:ext>
          </c:extLst>
        </c:ser>
        <c:ser>
          <c:idx val="6"/>
          <c:order val="6"/>
          <c:tx>
            <c:strRef>
              <c:f>'P4 - V2'!$D$19</c:f>
              <c:strCache>
                <c:ptCount val="1"/>
                <c:pt idx="0">
                  <c:v>Jun-20</c:v>
                </c:pt>
              </c:strCache>
            </c:strRef>
          </c:tx>
          <c:spPr>
            <a:solidFill>
              <a:schemeClr val="accent1">
                <a:lumMod val="60000"/>
              </a:schemeClr>
            </a:solidFill>
            <a:ln>
              <a:noFill/>
            </a:ln>
            <a:effectLst/>
          </c:spPr>
          <c:invertIfNegative val="0"/>
          <c:cat>
            <c:strRef>
              <c:f>'P4 - V2'!$E$1:$K$1</c:f>
              <c:strCache>
                <c:ptCount val="4"/>
                <c:pt idx="0">
                  <c:v>Food and Bevarages</c:v>
                </c:pt>
                <c:pt idx="1">
                  <c:v>Essentials</c:v>
                </c:pt>
                <c:pt idx="2">
                  <c:v>Personal Care and Household Essentials</c:v>
                </c:pt>
                <c:pt idx="3">
                  <c:v>General index</c:v>
                </c:pt>
              </c:strCache>
            </c:strRef>
          </c:cat>
          <c:val>
            <c:numRef>
              <c:f>'P4 - V2'!$E$19:$K$19</c:f>
              <c:numCache>
                <c:formatCode>0.00</c:formatCode>
                <c:ptCount val="4"/>
                <c:pt idx="0">
                  <c:v>151.2923076923077</c:v>
                </c:pt>
                <c:pt idx="1">
                  <c:v>148.47999999999999</c:v>
                </c:pt>
                <c:pt idx="2">
                  <c:v>149</c:v>
                </c:pt>
                <c:pt idx="3">
                  <c:v>151.80000000000001</c:v>
                </c:pt>
              </c:numCache>
            </c:numRef>
          </c:val>
          <c:extLst>
            <c:ext xmlns:c16="http://schemas.microsoft.com/office/drawing/2014/chart" uri="{C3380CC4-5D6E-409C-BE32-E72D297353CC}">
              <c16:uniqueId val="{00000006-3475-4A21-AEB0-7DACC566F24A}"/>
            </c:ext>
          </c:extLst>
        </c:ser>
        <c:dLbls>
          <c:showLegendKey val="0"/>
          <c:showVal val="0"/>
          <c:showCatName val="0"/>
          <c:showSerName val="0"/>
          <c:showPercent val="0"/>
          <c:showBubbleSize val="0"/>
        </c:dLbls>
        <c:gapWidth val="219"/>
        <c:overlap val="5"/>
        <c:axId val="844759295"/>
        <c:axId val="844760255"/>
      </c:barChart>
      <c:catAx>
        <c:axId val="844759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60255"/>
        <c:crosses val="autoZero"/>
        <c:auto val="1"/>
        <c:lblAlgn val="ctr"/>
        <c:lblOffset val="100"/>
        <c:noMultiLvlLbl val="0"/>
      </c:catAx>
      <c:valAx>
        <c:axId val="844760255"/>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5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Helathcare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Data'!$D$28</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Data'!$J$28</c:f>
              <c:numCache>
                <c:formatCode>0.00%</c:formatCode>
                <c:ptCount val="1"/>
                <c:pt idx="0">
                  <c:v>7.5107296137339862E-3</c:v>
                </c:pt>
              </c:numCache>
            </c:numRef>
          </c:val>
          <c:extLst>
            <c:ext xmlns:c16="http://schemas.microsoft.com/office/drawing/2014/chart" uri="{C3380CC4-5D6E-409C-BE32-E72D297353CC}">
              <c16:uniqueId val="{00000000-7EC5-4A9F-B95C-C245E5253C24}"/>
            </c:ext>
          </c:extLst>
        </c:ser>
        <c:ser>
          <c:idx val="1"/>
          <c:order val="1"/>
          <c:tx>
            <c:strRef>
              <c:f>'Obj 4 - Data'!$D$29</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Data'!$J$29</c:f>
              <c:numCache>
                <c:formatCode>0.00%</c:formatCode>
                <c:ptCount val="1"/>
                <c:pt idx="0">
                  <c:v>2.4849130280439977E-2</c:v>
                </c:pt>
              </c:numCache>
            </c:numRef>
          </c:val>
          <c:extLst>
            <c:ext xmlns:c16="http://schemas.microsoft.com/office/drawing/2014/chart" uri="{C3380CC4-5D6E-409C-BE32-E72D297353CC}">
              <c16:uniqueId val="{00000001-7EC5-4A9F-B95C-C245E5253C24}"/>
            </c:ext>
          </c:extLst>
        </c:ser>
        <c:ser>
          <c:idx val="2"/>
          <c:order val="2"/>
          <c:tx>
            <c:strRef>
              <c:f>'Obj 4 - Data'!$D$30</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Data'!$J$30</c:f>
              <c:numCache>
                <c:formatCode>0.00%</c:formatCode>
                <c:ptCount val="1"/>
                <c:pt idx="0">
                  <c:v>7.2739868375477062E-3</c:v>
                </c:pt>
              </c:numCache>
            </c:numRef>
          </c:val>
          <c:extLst>
            <c:ext xmlns:c16="http://schemas.microsoft.com/office/drawing/2014/chart" uri="{C3380CC4-5D6E-409C-BE32-E72D297353CC}">
              <c16:uniqueId val="{00000002-7EC5-4A9F-B95C-C245E5253C24}"/>
            </c:ext>
          </c:extLst>
        </c:ser>
        <c:ser>
          <c:idx val="3"/>
          <c:order val="3"/>
          <c:tx>
            <c:strRef>
              <c:f>'Obj 4 - Data'!$D$31</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Data'!$J$31</c:f>
              <c:numCache>
                <c:formatCode>0.00%</c:formatCode>
                <c:ptCount val="1"/>
                <c:pt idx="0">
                  <c:v>2.3039889958734485E-2</c:v>
                </c:pt>
              </c:numCache>
            </c:numRef>
          </c:val>
          <c:extLst>
            <c:ext xmlns:c16="http://schemas.microsoft.com/office/drawing/2014/chart" uri="{C3380CC4-5D6E-409C-BE32-E72D297353CC}">
              <c16:uniqueId val="{00000003-7EC5-4A9F-B95C-C245E5253C24}"/>
            </c:ext>
          </c:extLst>
        </c:ser>
        <c:ser>
          <c:idx val="4"/>
          <c:order val="4"/>
          <c:tx>
            <c:strRef>
              <c:f>'Obj 4 - Data'!$D$32</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Data'!$J$32</c:f>
              <c:numCache>
                <c:formatCode>0.00%</c:formatCode>
                <c:ptCount val="1"/>
                <c:pt idx="0">
                  <c:v>2.8571428571428571E-2</c:v>
                </c:pt>
              </c:numCache>
            </c:numRef>
          </c:val>
          <c:extLst>
            <c:ext xmlns:c16="http://schemas.microsoft.com/office/drawing/2014/chart" uri="{C3380CC4-5D6E-409C-BE32-E72D297353CC}">
              <c16:uniqueId val="{00000004-7EC5-4A9F-B95C-C245E5253C24}"/>
            </c:ext>
          </c:extLst>
        </c:ser>
        <c:ser>
          <c:idx val="5"/>
          <c:order val="5"/>
          <c:tx>
            <c:strRef>
              <c:f>'Obj 4 - Data'!$D$33</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Data'!$J$33</c:f>
              <c:numCache>
                <c:formatCode>0.00%</c:formatCode>
                <c:ptCount val="1"/>
                <c:pt idx="0">
                  <c:v>2.6143790849673203E-2</c:v>
                </c:pt>
              </c:numCache>
            </c:numRef>
          </c:val>
          <c:extLst>
            <c:ext xmlns:c16="http://schemas.microsoft.com/office/drawing/2014/chart" uri="{C3380CC4-5D6E-409C-BE32-E72D297353CC}">
              <c16:uniqueId val="{00000005-7EC5-4A9F-B95C-C245E5253C24}"/>
            </c:ext>
          </c:extLst>
        </c:ser>
        <c:ser>
          <c:idx val="6"/>
          <c:order val="6"/>
          <c:tx>
            <c:strRef>
              <c:f>'Obj 4 - Data'!$D$34</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Data'!$J$34</c:f>
              <c:numCache>
                <c:formatCode>0.00%</c:formatCode>
                <c:ptCount val="1"/>
                <c:pt idx="0">
                  <c:v>4.4585987261145776E-3</c:v>
                </c:pt>
              </c:numCache>
            </c:numRef>
          </c:val>
          <c:extLst>
            <c:ext xmlns:c16="http://schemas.microsoft.com/office/drawing/2014/chart" uri="{C3380CC4-5D6E-409C-BE32-E72D297353CC}">
              <c16:uniqueId val="{00000006-7EC5-4A9F-B95C-C245E5253C24}"/>
            </c:ext>
          </c:extLst>
        </c:ser>
        <c:ser>
          <c:idx val="7"/>
          <c:order val="7"/>
          <c:tx>
            <c:strRef>
              <c:f>'Obj 4 - Data'!$D$35</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Data'!$J$35</c:f>
              <c:numCache>
                <c:formatCode>0.00%</c:formatCode>
                <c:ptCount val="1"/>
                <c:pt idx="0">
                  <c:v>3.170577045022915E-4</c:v>
                </c:pt>
              </c:numCache>
            </c:numRef>
          </c:val>
          <c:extLst>
            <c:ext xmlns:c16="http://schemas.microsoft.com/office/drawing/2014/chart" uri="{C3380CC4-5D6E-409C-BE32-E72D297353CC}">
              <c16:uniqueId val="{00000007-7EC5-4A9F-B95C-C245E5253C24}"/>
            </c:ext>
          </c:extLst>
        </c:ser>
        <c:ser>
          <c:idx val="8"/>
          <c:order val="8"/>
          <c:tx>
            <c:strRef>
              <c:f>'Obj 4 - Data'!$D$36</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Data'!$J$26</c:f>
              <c:strCache>
                <c:ptCount val="1"/>
                <c:pt idx="0">
                  <c:v>HealthCare Inflation</c:v>
                </c:pt>
              </c:strCache>
            </c:strRef>
          </c:cat>
          <c:val>
            <c:numRef>
              <c:f>'Obj 4 - Data'!$J$36</c:f>
              <c:numCache>
                <c:formatCode>0.00%</c:formatCode>
                <c:ptCount val="1"/>
                <c:pt idx="0">
                  <c:v>3.0427892234548407E-2</c:v>
                </c:pt>
              </c:numCache>
            </c:numRef>
          </c:val>
          <c:extLst>
            <c:ext xmlns:c16="http://schemas.microsoft.com/office/drawing/2014/chart" uri="{C3380CC4-5D6E-409C-BE32-E72D297353CC}">
              <c16:uniqueId val="{00000008-7EC5-4A9F-B95C-C245E5253C24}"/>
            </c:ext>
          </c:extLst>
        </c:ser>
        <c:dLbls>
          <c:dLblPos val="inEnd"/>
          <c:showLegendKey val="0"/>
          <c:showVal val="1"/>
          <c:showCatName val="0"/>
          <c:showSerName val="0"/>
          <c:showPercent val="0"/>
          <c:showBubbleSize val="0"/>
        </c:dLbls>
        <c:gapWidth val="65"/>
        <c:axId val="1878475119"/>
        <c:axId val="1878474159"/>
      </c:barChart>
      <c:catAx>
        <c:axId val="18784751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8474159"/>
        <c:crosses val="autoZero"/>
        <c:auto val="1"/>
        <c:lblAlgn val="ctr"/>
        <c:lblOffset val="100"/>
        <c:noMultiLvlLbl val="0"/>
      </c:catAx>
      <c:valAx>
        <c:axId val="1878474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7847511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and Bevarages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Data'!$F$28</c:f>
              <c:numCache>
                <c:formatCode>0.00%</c:formatCode>
                <c:ptCount val="1"/>
                <c:pt idx="0">
                  <c:v>2.9043054058653379E-2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9062-4F44-9195-3326CD3BD467}"/>
            </c:ext>
          </c:extLst>
        </c:ser>
        <c: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Data'!$F$29</c:f>
              <c:numCache>
                <c:formatCode>0.00%</c:formatCode>
                <c:ptCount val="1"/>
                <c:pt idx="0">
                  <c:v>2.4033956231740081E-2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9062-4F44-9195-3326CD3BD467}"/>
            </c:ext>
          </c:extLst>
        </c:ser>
        <c: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Data'!$F$30</c:f>
              <c:numCache>
                <c:formatCode>0.00%</c:formatCode>
                <c:ptCount val="1"/>
                <c:pt idx="0">
                  <c:v>4.7585724282715361E-2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9062-4F44-9195-3326CD3BD467}"/>
            </c:ext>
          </c:extLst>
        </c:ser>
        <c:ser>
          <c:idx val="4"/>
          <c:order val="4"/>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Data'!$F$31</c:f>
              <c:numCache>
                <c:formatCode>0.00%</c:formatCode>
                <c:ptCount val="1"/>
                <c:pt idx="0">
                  <c:v>-2.6052104208416856E-2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9062-4F44-9195-3326CD3BD467}"/>
            </c:ext>
          </c:extLst>
        </c:ser>
        <c:ser>
          <c:idx val="5"/>
          <c:order val="5"/>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Data'!$F$32</c:f>
              <c:numCache>
                <c:formatCode>0.00%</c:formatCode>
                <c:ptCount val="1"/>
                <c:pt idx="0">
                  <c:v>3.7670148781259939E-2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9062-4F44-9195-3326CD3BD467}"/>
            </c:ext>
          </c:extLst>
        </c:ser>
        <c:ser>
          <c:idx val="6"/>
          <c:order val="6"/>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Data'!$F$33</c:f>
              <c:numCache>
                <c:formatCode>0.00%</c:formatCode>
                <c:ptCount val="1"/>
                <c:pt idx="0">
                  <c:v>2.0439292251372695E-2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6-9062-4F44-9195-3326CD3BD467}"/>
            </c:ext>
          </c:extLst>
        </c:ser>
        <c:ser>
          <c:idx val="7"/>
          <c:order val="7"/>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Data'!$F$34</c:f>
              <c:numCache>
                <c:formatCode>0.00%</c:formatCode>
                <c:ptCount val="1"/>
                <c:pt idx="0">
                  <c:v>5.0871948181365173E-2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7-9062-4F44-9195-3326CD3BD467}"/>
            </c:ext>
          </c:extLst>
        </c:ser>
        <c:ser>
          <c:idx val="8"/>
          <c:order val="8"/>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Data'!$F$35</c:f>
              <c:numCache>
                <c:formatCode>0.00%</c:formatCode>
                <c:ptCount val="1"/>
                <c:pt idx="0">
                  <c:v>-3.3047271347968352E-2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8-9062-4F44-9195-3326CD3BD467}"/>
            </c:ext>
          </c:extLst>
        </c:ser>
        <c:ser>
          <c:idx val="9"/>
          <c:order val="9"/>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Data'!$F$26</c:f>
              <c:strCache>
                <c:ptCount val="1"/>
                <c:pt idx="0">
                  <c:v>F&amp;B Inflation</c:v>
                </c:pt>
              </c:strCache>
            </c:strRef>
          </c:cat>
          <c:val>
            <c:numRef>
              <c:f>'Obj 4 - Data'!$F$36</c:f>
              <c:numCache>
                <c:formatCode>0.00%</c:formatCode>
                <c:ptCount val="1"/>
                <c:pt idx="0">
                  <c:v>4.633715798764354E-2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9-9062-4F44-9195-3326CD3BD467}"/>
            </c:ext>
          </c:extLst>
        </c:ser>
        <c:dLbls>
          <c:dLblPos val="inEnd"/>
          <c:showLegendKey val="0"/>
          <c:showVal val="1"/>
          <c:showCatName val="0"/>
          <c:showSerName val="0"/>
          <c:showPercent val="0"/>
          <c:showBubbleSize val="0"/>
        </c:dLbls>
        <c:gapWidth val="65"/>
        <c:axId val="1878475119"/>
        <c:axId val="1878474159"/>
        <c:extLst>
          <c:ext xmlns:c15="http://schemas.microsoft.com/office/drawing/2012/chart" uri="{02D57815-91ED-43cb-92C2-25804820EDAC}">
            <c15:filteredBarSeries>
              <c15: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'Obj 4 - Data'!$F$26</c15:sqref>
                        </c15:formulaRef>
                      </c:ext>
                    </c:extLst>
                    <c:strCache>
                      <c:ptCount val="1"/>
                      <c:pt idx="0">
                        <c:v>F&amp;B Inflation</c:v>
                      </c:pt>
                    </c:strCache>
                  </c:strRef>
                </c:cat>
                <c:val>
                  <c:numRef>
                    <c:extLst>
                      <c:ext uri="{02D57815-91ED-43cb-92C2-25804820EDAC}">
                        <c15:formulaRef>
                          <c15:sqref>'Obj 4 - Data'!$F$27</c15:sqref>
                        </c15:formulaRef>
                      </c:ext>
                    </c:extLst>
                    <c:numCache>
                      <c:formatCode>0.00</c:formatCode>
                      <c:ptCount val="1"/>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9062-4F44-9195-3326CD3BD467}"/>
                  </c:ext>
                </c:extLst>
              </c15:ser>
            </c15:filteredBarSeries>
          </c:ext>
        </c:extLst>
      </c:barChart>
      <c:catAx>
        <c:axId val="18784751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8474159"/>
        <c:crosses val="autoZero"/>
        <c:auto val="1"/>
        <c:lblAlgn val="ctr"/>
        <c:lblOffset val="100"/>
        <c:noMultiLvlLbl val="0"/>
      </c:catAx>
      <c:valAx>
        <c:axId val="1878474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7847511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Essentials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4 - Data'!$D$28</c:f>
              <c:strCache>
                <c:ptCount val="1"/>
                <c:pt idx="0">
                  <c:v>Jun-19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Data'!$H$28</c:f>
              <c:numCache>
                <c:formatCode>0.00%</c:formatCode>
                <c:ptCount val="1"/>
                <c:pt idx="0">
                  <c:v>5.7958722080858191E-3</c:v>
                </c:pt>
              </c:numCache>
            </c:numRef>
          </c:val>
          <c:extLst>
            <c:ext xmlns:c16="http://schemas.microsoft.com/office/drawing/2014/chart" uri="{C3380CC4-5D6E-409C-BE32-E72D297353CC}">
              <c16:uniqueId val="{00000000-2556-4500-A0D6-ABAA568DF33D}"/>
            </c:ext>
          </c:extLst>
        </c:ser>
        <c:ser>
          <c:idx val="1"/>
          <c:order val="1"/>
          <c:tx>
            <c:strRef>
              <c:f>'Obj 4 - Data'!$D$29</c:f>
              <c:strCache>
                <c:ptCount val="1"/>
                <c:pt idx="0">
                  <c:v>Sep-19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Data'!$H$29</c:f>
              <c:numCache>
                <c:formatCode>0.00%</c:formatCode>
                <c:ptCount val="1"/>
                <c:pt idx="0">
                  <c:v>8.1517919887560859E-3</c:v>
                </c:pt>
              </c:numCache>
            </c:numRef>
          </c:val>
          <c:extLst>
            <c:ext xmlns:c16="http://schemas.microsoft.com/office/drawing/2014/chart" uri="{C3380CC4-5D6E-409C-BE32-E72D297353CC}">
              <c16:uniqueId val="{00000001-2556-4500-A0D6-ABAA568DF33D}"/>
            </c:ext>
          </c:extLst>
        </c:ser>
        <c:ser>
          <c:idx val="2"/>
          <c:order val="2"/>
          <c:tx>
            <c:strRef>
              <c:f>'Obj 4 - Data'!$D$30</c:f>
              <c:strCache>
                <c:ptCount val="1"/>
                <c:pt idx="0">
                  <c:v>Dec-19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Data'!$H$30</c:f>
              <c:numCache>
                <c:formatCode>0.00%</c:formatCode>
                <c:ptCount val="1"/>
                <c:pt idx="0">
                  <c:v>1.463822668339607E-2</c:v>
                </c:pt>
              </c:numCache>
            </c:numRef>
          </c:val>
          <c:extLst>
            <c:ext xmlns:c16="http://schemas.microsoft.com/office/drawing/2014/chart" uri="{C3380CC4-5D6E-409C-BE32-E72D297353CC}">
              <c16:uniqueId val="{00000002-2556-4500-A0D6-ABAA568DF33D}"/>
            </c:ext>
          </c:extLst>
        </c:ser>
        <c:ser>
          <c:idx val="3"/>
          <c:order val="3"/>
          <c:tx>
            <c:strRef>
              <c:f>'Obj 4 - Data'!$D$31</c:f>
              <c:strCache>
                <c:ptCount val="1"/>
                <c:pt idx="0">
                  <c:v>Mar-20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Data'!$H$31</c:f>
              <c:numCache>
                <c:formatCode>0.00%</c:formatCode>
                <c:ptCount val="1"/>
                <c:pt idx="0">
                  <c:v>1.0992030777686177E-2</c:v>
                </c:pt>
              </c:numCache>
            </c:numRef>
          </c:val>
          <c:extLst>
            <c:ext xmlns:c16="http://schemas.microsoft.com/office/drawing/2014/chart" uri="{C3380CC4-5D6E-409C-BE32-E72D297353CC}">
              <c16:uniqueId val="{00000003-2556-4500-A0D6-ABAA568DF33D}"/>
            </c:ext>
          </c:extLst>
        </c:ser>
        <c:ser>
          <c:idx val="4"/>
          <c:order val="4"/>
          <c:tx>
            <c:strRef>
              <c:f>'Obj 4 - Data'!$D$32</c:f>
              <c:strCache>
                <c:ptCount val="1"/>
                <c:pt idx="0">
                  <c:v>Jun-20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Data'!$H$32</c:f>
              <c:numCache>
                <c:formatCode>0.00%</c:formatCode>
                <c:ptCount val="1"/>
                <c:pt idx="0">
                  <c:v>-1.9026909486273137E-3</c:v>
                </c:pt>
              </c:numCache>
            </c:numRef>
          </c:val>
          <c:extLst>
            <c:ext xmlns:c16="http://schemas.microsoft.com/office/drawing/2014/chart" uri="{C3380CC4-5D6E-409C-BE32-E72D297353CC}">
              <c16:uniqueId val="{00000004-2556-4500-A0D6-ABAA568DF33D}"/>
            </c:ext>
          </c:extLst>
        </c:ser>
        <c:ser>
          <c:idx val="5"/>
          <c:order val="5"/>
          <c:tx>
            <c:strRef>
              <c:f>'Obj 4 - Data'!$D$33</c:f>
              <c:strCache>
                <c:ptCount val="1"/>
                <c:pt idx="0">
                  <c:v>Sep-20</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Data'!$H$33</c:f>
              <c:numCache>
                <c:formatCode>0.00%</c:formatCode>
                <c:ptCount val="1"/>
                <c:pt idx="0">
                  <c:v>1.4433551198257111E-2</c:v>
                </c:pt>
              </c:numCache>
            </c:numRef>
          </c:val>
          <c:extLst>
            <c:ext xmlns:c16="http://schemas.microsoft.com/office/drawing/2014/chart" uri="{C3380CC4-5D6E-409C-BE32-E72D297353CC}">
              <c16:uniqueId val="{00000005-2556-4500-A0D6-ABAA568DF33D}"/>
            </c:ext>
          </c:extLst>
        </c:ser>
        <c:ser>
          <c:idx val="6"/>
          <c:order val="6"/>
          <c:tx>
            <c:strRef>
              <c:f>'Obj 4 - Data'!$D$34</c:f>
              <c:strCache>
                <c:ptCount val="1"/>
                <c:pt idx="0">
                  <c:v>Dec-20</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Data'!$H$34</c:f>
              <c:numCache>
                <c:formatCode>0.00%</c:formatCode>
                <c:ptCount val="1"/>
                <c:pt idx="0">
                  <c:v>1.0469798657718059E-2</c:v>
                </c:pt>
              </c:numCache>
            </c:numRef>
          </c:val>
          <c:extLst>
            <c:ext xmlns:c16="http://schemas.microsoft.com/office/drawing/2014/chart" uri="{C3380CC4-5D6E-409C-BE32-E72D297353CC}">
              <c16:uniqueId val="{00000006-2556-4500-A0D6-ABAA568DF33D}"/>
            </c:ext>
          </c:extLst>
        </c:ser>
        <c:ser>
          <c:idx val="7"/>
          <c:order val="7"/>
          <c:tx>
            <c:strRef>
              <c:f>'Obj 4 - Data'!$D$35</c:f>
              <c:strCache>
                <c:ptCount val="1"/>
                <c:pt idx="0">
                  <c:v>Mar-21</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Data'!$H$35</c:f>
              <c:numCache>
                <c:formatCode>0.00%</c:formatCode>
                <c:ptCount val="1"/>
                <c:pt idx="0">
                  <c:v>2.6833156216790711E-2</c:v>
                </c:pt>
              </c:numCache>
            </c:numRef>
          </c:val>
          <c:extLst>
            <c:ext xmlns:c16="http://schemas.microsoft.com/office/drawing/2014/chart" uri="{C3380CC4-5D6E-409C-BE32-E72D297353CC}">
              <c16:uniqueId val="{00000007-2556-4500-A0D6-ABAA568DF33D}"/>
            </c:ext>
          </c:extLst>
        </c:ser>
        <c:ser>
          <c:idx val="8"/>
          <c:order val="8"/>
          <c:tx>
            <c:strRef>
              <c:f>'Obj 4 - Data'!$D$36</c:f>
              <c:strCache>
                <c:ptCount val="1"/>
                <c:pt idx="0">
                  <c:v>Jun-21</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'Obj 4 - Data'!$H$26</c:f>
              <c:strCache>
                <c:ptCount val="1"/>
                <c:pt idx="0">
                  <c:v>Essentials Inflation</c:v>
                </c:pt>
              </c:strCache>
            </c:strRef>
          </c:cat>
          <c:val>
            <c:numRef>
              <c:f>'Obj 4 - Data'!$H$36</c:f>
              <c:numCache>
                <c:formatCode>0.00%</c:formatCode>
                <c:ptCount val="1"/>
                <c:pt idx="0">
                  <c:v>1.8758085381630013E-2</c:v>
                </c:pt>
              </c:numCache>
            </c:numRef>
          </c:val>
          <c:extLst>
            <c:ext xmlns:c16="http://schemas.microsoft.com/office/drawing/2014/chart" uri="{C3380CC4-5D6E-409C-BE32-E72D297353CC}">
              <c16:uniqueId val="{00000008-2556-4500-A0D6-ABAA568DF33D}"/>
            </c:ext>
          </c:extLst>
        </c:ser>
        <c:dLbls>
          <c:dLblPos val="inEnd"/>
          <c:showLegendKey val="0"/>
          <c:showVal val="1"/>
          <c:showCatName val="0"/>
          <c:showSerName val="0"/>
          <c:showPercent val="0"/>
          <c:showBubbleSize val="0"/>
        </c:dLbls>
        <c:gapWidth val="65"/>
        <c:axId val="1878475119"/>
        <c:axId val="1878474159"/>
      </c:barChart>
      <c:catAx>
        <c:axId val="18784751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8474159"/>
        <c:crosses val="autoZero"/>
        <c:auto val="1"/>
        <c:lblAlgn val="ctr"/>
        <c:lblOffset val="100"/>
        <c:noMultiLvlLbl val="0"/>
      </c:catAx>
      <c:valAx>
        <c:axId val="1878474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7847511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'Obj 5 - Analysis'!$A$15</c:f>
              <c:strCache>
                <c:ptCount val="1"/>
                <c:pt idx="0">
                  <c:v>Oils and fats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Analysis'!$B$15:$AD$15</c:f>
              <c:numCache>
                <c:formatCode>0.00</c:formatCode>
                <c:ptCount val="29"/>
                <c:pt idx="0">
                  <c:v>154.80000000000001</c:v>
                </c:pt>
                <c:pt idx="1">
                  <c:v>163</c:v>
                </c:pt>
                <c:pt idx="2">
                  <c:v>168.2</c:v>
                </c:pt>
                <c:pt idx="3">
                  <c:v>175.2</c:v>
                </c:pt>
                <c:pt idx="4">
                  <c:v>184.4</c:v>
                </c:pt>
                <c:pt idx="5">
                  <c:v>190.4</c:v>
                </c:pt>
                <c:pt idx="6">
                  <c:v>188.7</c:v>
                </c:pt>
                <c:pt idx="7">
                  <c:v>190.9</c:v>
                </c:pt>
                <c:pt idx="8">
                  <c:v>195.5</c:v>
                </c:pt>
                <c:pt idx="9">
                  <c:v>198.8</c:v>
                </c:pt>
                <c:pt idx="10">
                  <c:v>198.4</c:v>
                </c:pt>
                <c:pt idx="11">
                  <c:v>195.8</c:v>
                </c:pt>
                <c:pt idx="12">
                  <c:v>192.6</c:v>
                </c:pt>
                <c:pt idx="13">
                  <c:v>192.6</c:v>
                </c:pt>
                <c:pt idx="14">
                  <c:v>203.1</c:v>
                </c:pt>
                <c:pt idx="15">
                  <c:v>207.4</c:v>
                </c:pt>
                <c:pt idx="16">
                  <c:v>209.9</c:v>
                </c:pt>
                <c:pt idx="17">
                  <c:v>208.1</c:v>
                </c:pt>
                <c:pt idx="18">
                  <c:v>202.2</c:v>
                </c:pt>
                <c:pt idx="19">
                  <c:v>198.1</c:v>
                </c:pt>
                <c:pt idx="20">
                  <c:v>194.1</c:v>
                </c:pt>
                <c:pt idx="21">
                  <c:v>191.6</c:v>
                </c:pt>
                <c:pt idx="22">
                  <c:v>194</c:v>
                </c:pt>
                <c:pt idx="23">
                  <c:v>193.9</c:v>
                </c:pt>
                <c:pt idx="24">
                  <c:v>192.6</c:v>
                </c:pt>
                <c:pt idx="25">
                  <c:v>183.4</c:v>
                </c:pt>
                <c:pt idx="26">
                  <c:v>183.3</c:v>
                </c:pt>
                <c:pt idx="27">
                  <c:v>178.5</c:v>
                </c:pt>
                <c:pt idx="28">
                  <c:v>173.3</c:v>
                </c:pt>
              </c:numCache>
            </c:numRef>
          </c:val>
          <c:smooth val="0"/>
          <c:extLst>
            <c:ext xmlns:c16="http://schemas.microsoft.com/office/drawing/2014/chart" uri="{C3380CC4-5D6E-409C-BE32-E72D297353CC}">
              <c16:uniqueId val="{00000000-2293-43B6-8184-5C7973530DA7}"/>
            </c:ext>
          </c:extLst>
        </c:ser>
        <c:ser>
          <c:idx val="1"/>
          <c:order val="1"/>
          <c:tx>
            <c:strRef>
              <c:f>'Obj 5 - Analysis'!$A$16</c:f>
              <c:strCache>
                <c:ptCount val="1"/>
                <c:pt idx="0">
                  <c:v>Meat and fish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Analysis'!$B$16:$AD$16</c:f>
            </c:numRef>
          </c:val>
          <c:smooth val="0"/>
          <c:extLst>
            <c:ext xmlns:c16="http://schemas.microsoft.com/office/drawing/2014/chart" uri="{C3380CC4-5D6E-409C-BE32-E72D297353CC}">
              <c16:uniqueId val="{00000001-2293-43B6-8184-5C7973530DA7}"/>
            </c:ext>
          </c:extLst>
        </c:ser>
        <c:ser>
          <c:idx val="2"/>
          <c:order val="2"/>
          <c:tx>
            <c:strRef>
              <c:f>'Obj 5 - Analysis'!$A$17</c:f>
              <c:strCache>
                <c:ptCount val="1"/>
                <c:pt idx="0">
                  <c:v>Transport and communication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Analysis'!$B$17:$AD$17</c:f>
            </c:numRef>
          </c:val>
          <c:smooth val="0"/>
          <c:extLst>
            <c:ext xmlns:c16="http://schemas.microsoft.com/office/drawing/2014/chart" uri="{C3380CC4-5D6E-409C-BE32-E72D297353CC}">
              <c16:uniqueId val="{00000002-2293-43B6-8184-5C7973530DA7}"/>
            </c:ext>
          </c:extLst>
        </c:ser>
        <c:dLbls>
          <c:showLegendKey val="0"/>
          <c:showVal val="0"/>
          <c:showCatName val="0"/>
          <c:showSerName val="0"/>
          <c:showPercent val="0"/>
          <c:showBubbleSize val="0"/>
        </c:dLbls>
        <c:marker val="1"/>
        <c:smooth val="0"/>
        <c:axId val="801822655"/>
        <c:axId val="801822175"/>
      </c:lineChart>
      <c:lineChart>
        <c:grouping val="standard"/>
        <c:varyColors val="0"/>
        <c:ser>
          <c:idx val="3"/>
          <c:order val="3"/>
          <c:tx>
            <c:strRef>
              <c:f>'Obj 5 - Analysis'!$A$18</c:f>
              <c:strCache>
                <c:ptCount val="1"/>
                <c:pt idx="0">
                  <c:v>Non-alcoholic beverages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Analysis'!$B$18:$AD$18</c:f>
            </c:numRef>
          </c:val>
          <c:smooth val="0"/>
          <c:extLst>
            <c:ext xmlns:c16="http://schemas.microsoft.com/office/drawing/2014/chart" uri="{C3380CC4-5D6E-409C-BE32-E72D297353CC}">
              <c16:uniqueId val="{00000003-2293-43B6-8184-5C7973530DA7}"/>
            </c:ext>
          </c:extLst>
        </c:ser>
        <c:ser>
          <c:idx val="4"/>
          <c:order val="4"/>
          <c:tx>
            <c:strRef>
              <c:f>'Obj 5 - Analysis'!$A$19</c:f>
              <c:strCache>
                <c:ptCount val="1"/>
                <c:pt idx="0">
                  <c:v>Fuel and light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Analysis'!$B$19:$AD$19</c:f>
            </c:numRef>
          </c:val>
          <c:smooth val="0"/>
          <c:extLst>
            <c:ext xmlns:c16="http://schemas.microsoft.com/office/drawing/2014/chart" uri="{C3380CC4-5D6E-409C-BE32-E72D297353CC}">
              <c16:uniqueId val="{00000004-2293-43B6-8184-5C7973530DA7}"/>
            </c:ext>
          </c:extLst>
        </c:ser>
        <c:ser>
          <c:idx val="5"/>
          <c:order val="5"/>
          <c:tx>
            <c:strRef>
              <c:f>'Obj 5 - Analysis'!$A$20</c:f>
              <c:strCache>
                <c:ptCount val="1"/>
                <c:pt idx="0">
                  <c:v>Footwear</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Analysis'!$B$20:$AD$20</c:f>
            </c:numRef>
          </c:val>
          <c:smooth val="0"/>
          <c:extLst>
            <c:ext xmlns:c16="http://schemas.microsoft.com/office/drawing/2014/chart" uri="{C3380CC4-5D6E-409C-BE32-E72D297353CC}">
              <c16:uniqueId val="{00000005-2293-43B6-8184-5C7973530DA7}"/>
            </c:ext>
          </c:extLst>
        </c:ser>
        <c:ser>
          <c:idx val="6"/>
          <c:order val="6"/>
          <c:tx>
            <c:strRef>
              <c:f>'Obj 5 - Analysis'!$A$21</c:f>
              <c:strCache>
                <c:ptCount val="1"/>
                <c:pt idx="0">
                  <c:v>Oil Price ($/bbl)</c:v>
                </c:pt>
              </c:strCache>
            </c:strRef>
          </c:tx>
          <c:spPr>
            <a:ln w="34925" cap="rnd">
              <a:solidFill>
                <a:srgbClr val="FFFF00"/>
              </a:solidFill>
              <a:prstDash val="lgDash"/>
              <a:round/>
            </a:ln>
            <a:effectLst>
              <a:outerShdw blurRad="57150" dist="19050" dir="5400000" algn="ctr" rotWithShape="0">
                <a:srgbClr val="000000">
                  <a:alpha val="63000"/>
                </a:srgbClr>
              </a:outerShdw>
            </a:effectLst>
          </c:spPr>
          <c:marker>
            <c:symbol val="none"/>
          </c:marker>
          <c:cat>
            <c:strRef>
              <c:f>'Obj 5 - Analysis'!$B$14:$AD$14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Analysis'!$B$21:$AD$21</c:f>
              <c:numCache>
                <c:formatCode>0.00</c:formatCode>
                <c:ptCount val="29"/>
                <c:pt idx="0">
                  <c:v>54.794569624999994</c:v>
                </c:pt>
                <c:pt idx="1">
                  <c:v>61.216117289473672</c:v>
                </c:pt>
                <c:pt idx="2">
                  <c:v>64.729496782608663</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84.666318799999985</c:v>
                </c:pt>
                <c:pt idx="13">
                  <c:v>94.067715194444446</c:v>
                </c:pt>
                <c:pt idx="14">
                  <c:v>112.87479254347826</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80.922269684210534</c:v>
                </c:pt>
                <c:pt idx="25">
                  <c:v>82.278706675000009</c:v>
                </c:pt>
                <c:pt idx="26">
                  <c:v>78.539480282608693</c:v>
                </c:pt>
                <c:pt idx="27">
                  <c:v>83.755358416666667</c:v>
                </c:pt>
                <c:pt idx="28">
                  <c:v>74.981547824999993</c:v>
                </c:pt>
              </c:numCache>
            </c:numRef>
          </c:val>
          <c:smooth val="0"/>
          <c:extLst>
            <c:ext xmlns:c16="http://schemas.microsoft.com/office/drawing/2014/chart" uri="{C3380CC4-5D6E-409C-BE32-E72D297353CC}">
              <c16:uniqueId val="{00000006-2293-43B6-8184-5C7973530DA7}"/>
            </c:ext>
          </c:extLst>
        </c:ser>
        <c:dLbls>
          <c:showLegendKey val="0"/>
          <c:showVal val="0"/>
          <c:showCatName val="0"/>
          <c:showSerName val="0"/>
          <c:showPercent val="0"/>
          <c:showBubbleSize val="0"/>
        </c:dLbls>
        <c:marker val="1"/>
        <c:smooth val="0"/>
        <c:axId val="1142370863"/>
        <c:axId val="808311375"/>
      </c:lineChart>
      <c:catAx>
        <c:axId val="801822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175"/>
        <c:crosses val="autoZero"/>
        <c:auto val="1"/>
        <c:lblAlgn val="ctr"/>
        <c:lblOffset val="100"/>
        <c:noMultiLvlLbl val="0"/>
      </c:catAx>
      <c:valAx>
        <c:axId val="801822175"/>
        <c:scaling>
          <c:orientation val="minMax"/>
          <c:max val="250"/>
          <c:min val="7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655"/>
        <c:crosses val="autoZero"/>
        <c:crossBetween val="between"/>
        <c:majorUnit val="20"/>
      </c:valAx>
      <c:valAx>
        <c:axId val="808311375"/>
        <c:scaling>
          <c:orientation val="minMax"/>
          <c:max val="220"/>
          <c:min val="4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70863"/>
        <c:crosses val="max"/>
        <c:crossBetween val="between"/>
        <c:majorUnit val="30"/>
      </c:valAx>
      <c:catAx>
        <c:axId val="1142370863"/>
        <c:scaling>
          <c:orientation val="minMax"/>
        </c:scaling>
        <c:delete val="1"/>
        <c:axPos val="b"/>
        <c:numFmt formatCode="General" sourceLinked="1"/>
        <c:majorTickMark val="none"/>
        <c:minorTickMark val="none"/>
        <c:tickLblPos val="nextTo"/>
        <c:crossAx val="8083113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'Obj 5 - Analysis'!$A$25</c:f>
              <c:strCache>
                <c:ptCount val="1"/>
                <c:pt idx="0">
                  <c:v>Oils and fats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Analysis'!$B$25:$AD$25</c:f>
            </c:numRef>
          </c:val>
          <c:smooth val="0"/>
          <c:extLst>
            <c:ext xmlns:c16="http://schemas.microsoft.com/office/drawing/2014/chart" uri="{C3380CC4-5D6E-409C-BE32-E72D297353CC}">
              <c16:uniqueId val="{00000000-51C3-43C8-875B-E3CB449A63FB}"/>
            </c:ext>
          </c:extLst>
        </c:ser>
        <c:ser>
          <c:idx val="1"/>
          <c:order val="1"/>
          <c:tx>
            <c:strRef>
              <c:f>'Obj 5 - Analysis'!$A$26</c:f>
              <c:strCache>
                <c:ptCount val="1"/>
                <c:pt idx="0">
                  <c:v>Meat and fish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Analysis'!$B$26:$AD$26</c:f>
            </c:numRef>
          </c:val>
          <c:smooth val="0"/>
          <c:extLst>
            <c:ext xmlns:c16="http://schemas.microsoft.com/office/drawing/2014/chart" uri="{C3380CC4-5D6E-409C-BE32-E72D297353CC}">
              <c16:uniqueId val="{00000001-51C3-43C8-875B-E3CB449A63FB}"/>
            </c:ext>
          </c:extLst>
        </c:ser>
        <c:ser>
          <c:idx val="2"/>
          <c:order val="2"/>
          <c:tx>
            <c:strRef>
              <c:f>'Obj 5 - Analysis'!$A$27</c:f>
              <c:strCache>
                <c:ptCount val="1"/>
                <c:pt idx="0">
                  <c:v>Transport and communication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Analysis'!$B$27:$AD$27</c:f>
            </c:numRef>
          </c:val>
          <c:smooth val="0"/>
          <c:extLst>
            <c:ext xmlns:c16="http://schemas.microsoft.com/office/drawing/2014/chart" uri="{C3380CC4-5D6E-409C-BE32-E72D297353CC}">
              <c16:uniqueId val="{00000002-51C3-43C8-875B-E3CB449A63FB}"/>
            </c:ext>
          </c:extLst>
        </c:ser>
        <c:dLbls>
          <c:showLegendKey val="0"/>
          <c:showVal val="0"/>
          <c:showCatName val="0"/>
          <c:showSerName val="0"/>
          <c:showPercent val="0"/>
          <c:showBubbleSize val="0"/>
        </c:dLbls>
        <c:marker val="1"/>
        <c:smooth val="0"/>
        <c:axId val="801822655"/>
        <c:axId val="801822175"/>
      </c:lineChart>
      <c:lineChart>
        <c:grouping val="standard"/>
        <c:varyColors val="0"/>
        <c:ser>
          <c:idx val="3"/>
          <c:order val="3"/>
          <c:tx>
            <c:strRef>
              <c:f>'Obj 5 - Analysis'!$A$28</c:f>
              <c:strCache>
                <c:ptCount val="1"/>
                <c:pt idx="0">
                  <c:v>Recreation and amusement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Analysis'!$B$28:$AD$28</c:f>
            </c:numRef>
          </c:val>
          <c:smooth val="0"/>
          <c:extLst>
            <c:ext xmlns:c16="http://schemas.microsoft.com/office/drawing/2014/chart" uri="{C3380CC4-5D6E-409C-BE32-E72D297353CC}">
              <c16:uniqueId val="{00000003-51C3-43C8-875B-E3CB449A63FB}"/>
            </c:ext>
          </c:extLst>
        </c:ser>
        <c:ser>
          <c:idx val="4"/>
          <c:order val="4"/>
          <c:tx>
            <c:strRef>
              <c:f>'Obj 5 - Analysis'!$A$29</c:f>
              <c:strCache>
                <c:ptCount val="1"/>
                <c:pt idx="0">
                  <c:v>Food and beverages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Analysis'!$B$29:$AD$29</c:f>
            </c:numRef>
          </c:val>
          <c:smooth val="0"/>
          <c:extLst>
            <c:ext xmlns:c16="http://schemas.microsoft.com/office/drawing/2014/chart" uri="{C3380CC4-5D6E-409C-BE32-E72D297353CC}">
              <c16:uniqueId val="{00000004-51C3-43C8-875B-E3CB449A63FB}"/>
            </c:ext>
          </c:extLst>
        </c:ser>
        <c:ser>
          <c:idx val="5"/>
          <c:order val="5"/>
          <c:tx>
            <c:strRef>
              <c:f>'Obj 5 - Analysis'!$A$30</c:f>
              <c:strCache>
                <c:ptCount val="1"/>
                <c:pt idx="0">
                  <c:v>Fuel and light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Analysis'!$B$30:$AD$30</c:f>
              <c:numCache>
                <c:formatCode>0.00</c:formatCode>
                <c:ptCount val="29"/>
                <c:pt idx="0">
                  <c:v>142.9</c:v>
                </c:pt>
                <c:pt idx="1">
                  <c:v>149.1</c:v>
                </c:pt>
                <c:pt idx="2">
                  <c:v>154.80000000000001</c:v>
                </c:pt>
                <c:pt idx="3">
                  <c:v>154.9</c:v>
                </c:pt>
                <c:pt idx="4">
                  <c:v>155.5</c:v>
                </c:pt>
                <c:pt idx="5">
                  <c:v>156.1</c:v>
                </c:pt>
                <c:pt idx="6">
                  <c:v>157.69999999999999</c:v>
                </c:pt>
                <c:pt idx="7">
                  <c:v>160.69999999999999</c:v>
                </c:pt>
                <c:pt idx="8">
                  <c:v>160.80000000000001</c:v>
                </c:pt>
                <c:pt idx="9">
                  <c:v>162.19999999999999</c:v>
                </c:pt>
                <c:pt idx="10">
                  <c:v>161.6</c:v>
                </c:pt>
                <c:pt idx="11">
                  <c:v>161.69999999999999</c:v>
                </c:pt>
                <c:pt idx="12">
                  <c:v>161.6</c:v>
                </c:pt>
                <c:pt idx="13">
                  <c:v>163</c:v>
                </c:pt>
                <c:pt idx="14">
                  <c:v>164.5</c:v>
                </c:pt>
                <c:pt idx="15">
                  <c:v>170.5</c:v>
                </c:pt>
                <c:pt idx="16">
                  <c:v>173.5</c:v>
                </c:pt>
                <c:pt idx="17">
                  <c:v>174.9</c:v>
                </c:pt>
                <c:pt idx="18">
                  <c:v>179.5</c:v>
                </c:pt>
                <c:pt idx="19">
                  <c:v>178.4</c:v>
                </c:pt>
                <c:pt idx="20">
                  <c:v>179.2</c:v>
                </c:pt>
                <c:pt idx="21">
                  <c:v>180</c:v>
                </c:pt>
                <c:pt idx="22">
                  <c:v>180.3</c:v>
                </c:pt>
                <c:pt idx="23">
                  <c:v>180.6</c:v>
                </c:pt>
                <c:pt idx="24">
                  <c:v>180.1</c:v>
                </c:pt>
                <c:pt idx="25">
                  <c:v>182.8</c:v>
                </c:pt>
                <c:pt idx="26">
                  <c:v>182.6</c:v>
                </c:pt>
                <c:pt idx="27">
                  <c:v>182.1</c:v>
                </c:pt>
                <c:pt idx="28">
                  <c:v>183.4</c:v>
                </c:pt>
              </c:numCache>
            </c:numRef>
          </c:val>
          <c:smooth val="0"/>
          <c:extLst>
            <c:ext xmlns:c16="http://schemas.microsoft.com/office/drawing/2014/chart" uri="{C3380CC4-5D6E-409C-BE32-E72D297353CC}">
              <c16:uniqueId val="{00000005-51C3-43C8-875B-E3CB449A63FB}"/>
            </c:ext>
          </c:extLst>
        </c:ser>
        <c:ser>
          <c:idx val="6"/>
          <c:order val="6"/>
          <c:tx>
            <c:strRef>
              <c:f>'Obj 5 - Analysis'!$A$31</c:f>
              <c:strCache>
                <c:ptCount val="1"/>
                <c:pt idx="0">
                  <c:v>Oil Price ($/bbl)</c:v>
                </c:pt>
              </c:strCache>
            </c:strRef>
          </c:tx>
          <c:spPr>
            <a:ln w="34925" cap="rnd">
              <a:solidFill>
                <a:srgbClr val="FFFF00"/>
              </a:solidFill>
              <a:prstDash val="lgDash"/>
              <a:round/>
            </a:ln>
            <a:effectLst>
              <a:outerShdw blurRad="57150" dist="19050" dir="5400000" algn="ctr" rotWithShape="0">
                <a:srgbClr val="000000">
                  <a:alpha val="63000"/>
                </a:srgbClr>
              </a:outerShdw>
            </a:effectLst>
          </c:spPr>
          <c:marker>
            <c:symbol val="none"/>
          </c:marker>
          <c:cat>
            <c:strRef>
              <c:f>'Obj 5 - Analysis'!$B$24:$AD$24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Analysis'!$B$31:$AD$31</c:f>
              <c:numCache>
                <c:formatCode>0.00</c:formatCode>
                <c:ptCount val="29"/>
                <c:pt idx="0">
                  <c:v>54.794569624999994</c:v>
                </c:pt>
                <c:pt idx="1">
                  <c:v>61.216117289473672</c:v>
                </c:pt>
                <c:pt idx="2">
                  <c:v>64.729496782608663</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84.666318799999985</c:v>
                </c:pt>
                <c:pt idx="13">
                  <c:v>94.067715194444446</c:v>
                </c:pt>
                <c:pt idx="14">
                  <c:v>112.87479254347826</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80.922269684210534</c:v>
                </c:pt>
                <c:pt idx="25">
                  <c:v>82.278706675000009</c:v>
                </c:pt>
                <c:pt idx="26">
                  <c:v>78.539480282608693</c:v>
                </c:pt>
                <c:pt idx="27">
                  <c:v>83.755358416666667</c:v>
                </c:pt>
                <c:pt idx="28">
                  <c:v>74.981547824999993</c:v>
                </c:pt>
              </c:numCache>
            </c:numRef>
          </c:val>
          <c:smooth val="0"/>
          <c:extLst>
            <c:ext xmlns:c16="http://schemas.microsoft.com/office/drawing/2014/chart" uri="{C3380CC4-5D6E-409C-BE32-E72D297353CC}">
              <c16:uniqueId val="{00000006-51C3-43C8-875B-E3CB449A63FB}"/>
            </c:ext>
          </c:extLst>
        </c:ser>
        <c:dLbls>
          <c:showLegendKey val="0"/>
          <c:showVal val="0"/>
          <c:showCatName val="0"/>
          <c:showSerName val="0"/>
          <c:showPercent val="0"/>
          <c:showBubbleSize val="0"/>
        </c:dLbls>
        <c:marker val="1"/>
        <c:smooth val="0"/>
        <c:axId val="1142370863"/>
        <c:axId val="808311375"/>
      </c:lineChart>
      <c:catAx>
        <c:axId val="801822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175"/>
        <c:crosses val="autoZero"/>
        <c:auto val="1"/>
        <c:lblAlgn val="ctr"/>
        <c:lblOffset val="100"/>
        <c:noMultiLvlLbl val="0"/>
      </c:catAx>
      <c:valAx>
        <c:axId val="801822175"/>
        <c:scaling>
          <c:orientation val="minMax"/>
          <c:max val="250"/>
          <c:min val="7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655"/>
        <c:crosses val="autoZero"/>
        <c:crossBetween val="between"/>
        <c:majorUnit val="20"/>
      </c:valAx>
      <c:valAx>
        <c:axId val="808311375"/>
        <c:scaling>
          <c:orientation val="minMax"/>
          <c:max val="220"/>
          <c:min val="4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70863"/>
        <c:crosses val="max"/>
        <c:crossBetween val="between"/>
        <c:majorUnit val="30"/>
      </c:valAx>
      <c:catAx>
        <c:axId val="1142370863"/>
        <c:scaling>
          <c:orientation val="minMax"/>
        </c:scaling>
        <c:delete val="1"/>
        <c:axPos val="b"/>
        <c:numFmt formatCode="General" sourceLinked="1"/>
        <c:majorTickMark val="none"/>
        <c:minorTickMark val="none"/>
        <c:tickLblPos val="nextTo"/>
        <c:crossAx val="8083113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'Obj 5 - Analysis'!$A$5</c:f>
              <c:strCache>
                <c:ptCount val="1"/>
                <c:pt idx="0">
                  <c:v>Oils and fats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Analysis'!$B$5:$AD$5</c:f>
            </c:numRef>
          </c:val>
          <c:smooth val="0"/>
          <c:extLst>
            <c:ext xmlns:c16="http://schemas.microsoft.com/office/drawing/2014/chart" uri="{C3380CC4-5D6E-409C-BE32-E72D297353CC}">
              <c16:uniqueId val="{00000000-6323-496E-AD9D-1CE16A2B3FE5}"/>
            </c:ext>
          </c:extLst>
        </c:ser>
        <c:ser>
          <c:idx val="1"/>
          <c:order val="1"/>
          <c:tx>
            <c:strRef>
              <c:f>'Obj 5 - Analysis'!$A$6</c:f>
              <c:strCache>
                <c:ptCount val="1"/>
                <c:pt idx="0">
                  <c:v>Meat and fish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Analysis'!$B$6:$AD$6</c:f>
              <c:numCache>
                <c:formatCode>0.00</c:formatCode>
                <c:ptCount val="29"/>
                <c:pt idx="0">
                  <c:v>190.1</c:v>
                </c:pt>
                <c:pt idx="1">
                  <c:v>186.5</c:v>
                </c:pt>
                <c:pt idx="2">
                  <c:v>192.2</c:v>
                </c:pt>
                <c:pt idx="3">
                  <c:v>198</c:v>
                </c:pt>
                <c:pt idx="4">
                  <c:v>200.5</c:v>
                </c:pt>
                <c:pt idx="5">
                  <c:v>202</c:v>
                </c:pt>
                <c:pt idx="6">
                  <c:v>206.8</c:v>
                </c:pt>
                <c:pt idx="7">
                  <c:v>204</c:v>
                </c:pt>
                <c:pt idx="8">
                  <c:v>204</c:v>
                </c:pt>
                <c:pt idx="9">
                  <c:v>204.6</c:v>
                </c:pt>
                <c:pt idx="10">
                  <c:v>201.6</c:v>
                </c:pt>
                <c:pt idx="11">
                  <c:v>198.8</c:v>
                </c:pt>
                <c:pt idx="12">
                  <c:v>198.7</c:v>
                </c:pt>
                <c:pt idx="13">
                  <c:v>200.6</c:v>
                </c:pt>
                <c:pt idx="14">
                  <c:v>210.7</c:v>
                </c:pt>
                <c:pt idx="15">
                  <c:v>211.8</c:v>
                </c:pt>
                <c:pt idx="16">
                  <c:v>217</c:v>
                </c:pt>
                <c:pt idx="17">
                  <c:v>219.4</c:v>
                </c:pt>
                <c:pt idx="18">
                  <c:v>213</c:v>
                </c:pt>
                <c:pt idx="19">
                  <c:v>206.5</c:v>
                </c:pt>
                <c:pt idx="20">
                  <c:v>209.2</c:v>
                </c:pt>
                <c:pt idx="21">
                  <c:v>210.9</c:v>
                </c:pt>
                <c:pt idx="22">
                  <c:v>209.4</c:v>
                </c:pt>
                <c:pt idx="23">
                  <c:v>209</c:v>
                </c:pt>
                <c:pt idx="24">
                  <c:v>210.7</c:v>
                </c:pt>
                <c:pt idx="25">
                  <c:v>207.7</c:v>
                </c:pt>
                <c:pt idx="26">
                  <c:v>207.7</c:v>
                </c:pt>
                <c:pt idx="27">
                  <c:v>209.3</c:v>
                </c:pt>
                <c:pt idx="28">
                  <c:v>214.3</c:v>
                </c:pt>
              </c:numCache>
            </c:numRef>
          </c:val>
          <c:smooth val="0"/>
          <c:extLst>
            <c:ext xmlns:c16="http://schemas.microsoft.com/office/drawing/2014/chart" uri="{C3380CC4-5D6E-409C-BE32-E72D297353CC}">
              <c16:uniqueId val="{00000001-6323-496E-AD9D-1CE16A2B3FE5}"/>
            </c:ext>
          </c:extLst>
        </c:ser>
        <c:ser>
          <c:idx val="2"/>
          <c:order val="2"/>
          <c:tx>
            <c:strRef>
              <c:f>'Obj 5 - Analysis'!$A$7</c:f>
              <c:strCache>
                <c:ptCount val="1"/>
                <c:pt idx="0">
                  <c:v>Transport and communication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Analysis'!$B$7:$AD$7</c:f>
            </c:numRef>
          </c:val>
          <c:smooth val="0"/>
          <c:extLst>
            <c:ext xmlns:c16="http://schemas.microsoft.com/office/drawing/2014/chart" uri="{C3380CC4-5D6E-409C-BE32-E72D297353CC}">
              <c16:uniqueId val="{00000002-6323-496E-AD9D-1CE16A2B3FE5}"/>
            </c:ext>
          </c:extLst>
        </c:ser>
        <c:dLbls>
          <c:showLegendKey val="0"/>
          <c:showVal val="0"/>
          <c:showCatName val="0"/>
          <c:showSerName val="0"/>
          <c:showPercent val="0"/>
          <c:showBubbleSize val="0"/>
        </c:dLbls>
        <c:marker val="1"/>
        <c:smooth val="0"/>
        <c:axId val="801822655"/>
        <c:axId val="801822175"/>
      </c:lineChart>
      <c:lineChart>
        <c:grouping val="standard"/>
        <c:varyColors val="0"/>
        <c:ser>
          <c:idx val="3"/>
          <c:order val="3"/>
          <c:tx>
            <c:strRef>
              <c:f>'Obj 5 - Analysis'!$A$8</c:f>
              <c:strCache>
                <c:ptCount val="1"/>
                <c:pt idx="0">
                  <c:v>Recreation and amusement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Analysis'!$B$8:$AD$8</c:f>
            </c:numRef>
          </c:val>
          <c:smooth val="0"/>
          <c:extLst>
            <c:ext xmlns:c16="http://schemas.microsoft.com/office/drawing/2014/chart" uri="{C3380CC4-5D6E-409C-BE32-E72D297353CC}">
              <c16:uniqueId val="{00000003-6323-496E-AD9D-1CE16A2B3FE5}"/>
            </c:ext>
          </c:extLst>
        </c:ser>
        <c:ser>
          <c:idx val="4"/>
          <c:order val="4"/>
          <c:tx>
            <c:strRef>
              <c:f>'Obj 5 - Analysis'!$A$9</c:f>
              <c:strCache>
                <c:ptCount val="1"/>
                <c:pt idx="0">
                  <c:v>Food and beverages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Analysis'!$B$9:$AD$9</c:f>
            </c:numRef>
          </c:val>
          <c:smooth val="0"/>
          <c:extLst>
            <c:ext xmlns:c16="http://schemas.microsoft.com/office/drawing/2014/chart" uri="{C3380CC4-5D6E-409C-BE32-E72D297353CC}">
              <c16:uniqueId val="{00000004-6323-496E-AD9D-1CE16A2B3FE5}"/>
            </c:ext>
          </c:extLst>
        </c:ser>
        <c:ser>
          <c:idx val="5"/>
          <c:order val="5"/>
          <c:tx>
            <c:strRef>
              <c:f>'Obj 5 - Analysis'!$A$10</c:f>
              <c:strCache>
                <c:ptCount val="1"/>
                <c:pt idx="0">
                  <c:v>Fuel and light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Analysis'!$B$10:$AD$10</c:f>
            </c:numRef>
          </c:val>
          <c:smooth val="0"/>
          <c:extLst>
            <c:ext xmlns:c16="http://schemas.microsoft.com/office/drawing/2014/chart" uri="{C3380CC4-5D6E-409C-BE32-E72D297353CC}">
              <c16:uniqueId val="{00000005-6323-496E-AD9D-1CE16A2B3FE5}"/>
            </c:ext>
          </c:extLst>
        </c:ser>
        <c:ser>
          <c:idx val="6"/>
          <c:order val="6"/>
          <c:tx>
            <c:strRef>
              <c:f>'Obj 5 - Analysis'!$A$11</c:f>
              <c:strCache>
                <c:ptCount val="1"/>
                <c:pt idx="0">
                  <c:v>Oil Price ($/bbl)</c:v>
                </c:pt>
              </c:strCache>
            </c:strRef>
          </c:tx>
          <c:spPr>
            <a:ln w="34925" cap="rnd">
              <a:solidFill>
                <a:srgbClr val="FFFF00"/>
              </a:solidFill>
              <a:prstDash val="lgDash"/>
              <a:round/>
            </a:ln>
            <a:effectLst>
              <a:outerShdw blurRad="57150" dist="19050" dir="5400000" algn="ctr" rotWithShape="0">
                <a:srgbClr val="000000">
                  <a:alpha val="63000"/>
                </a:srgbClr>
              </a:outerShdw>
            </a:effectLst>
          </c:spPr>
          <c:marker>
            <c:symbol val="none"/>
          </c:marker>
          <c:cat>
            <c:strRef>
              <c:f>'Obj 5 - Analysis'!$B$4:$AD$4</c:f>
              <c:strCache>
                <c:ptCount val="29"/>
                <c:pt idx="0">
                  <c:v>Jan-21</c:v>
                </c:pt>
                <c:pt idx="1">
                  <c:v>Feb-21</c:v>
                </c:pt>
                <c:pt idx="2">
                  <c:v>Mar-21</c:v>
                </c:pt>
                <c:pt idx="3">
                  <c:v>Apr-21</c:v>
                </c:pt>
                <c:pt idx="4">
                  <c:v>May-21</c:v>
                </c:pt>
                <c:pt idx="5">
                  <c:v>Jun-21</c:v>
                </c:pt>
                <c:pt idx="6">
                  <c:v>Jul-21</c:v>
                </c:pt>
                <c:pt idx="7">
                  <c:v>Aug-21</c:v>
                </c:pt>
                <c:pt idx="8">
                  <c:v>Sep-21</c:v>
                </c:pt>
                <c:pt idx="9">
                  <c:v>Oct-21</c:v>
                </c:pt>
                <c:pt idx="10">
                  <c:v>Nov-21</c:v>
                </c:pt>
                <c:pt idx="11">
                  <c:v>Dec-21</c:v>
                </c:pt>
                <c:pt idx="12">
                  <c:v>Jan-22</c:v>
                </c:pt>
                <c:pt idx="13">
                  <c:v>Feb-22</c:v>
                </c:pt>
                <c:pt idx="14">
                  <c:v>Mar-22</c:v>
                </c:pt>
                <c:pt idx="15">
                  <c:v>Apr-22</c:v>
                </c:pt>
                <c:pt idx="16">
                  <c:v>May-22</c:v>
                </c:pt>
                <c:pt idx="17">
                  <c:v>Jun-22</c:v>
                </c:pt>
                <c:pt idx="18">
                  <c:v>Jul-22</c:v>
                </c:pt>
                <c:pt idx="19">
                  <c:v>Aug-22</c:v>
                </c:pt>
                <c:pt idx="20">
                  <c:v>Sep-22</c:v>
                </c:pt>
                <c:pt idx="21">
                  <c:v>Oct-22</c:v>
                </c:pt>
                <c:pt idx="22">
                  <c:v>Nov-22</c:v>
                </c:pt>
                <c:pt idx="23">
                  <c:v>Dec-22</c:v>
                </c:pt>
                <c:pt idx="24">
                  <c:v>Jan-23</c:v>
                </c:pt>
                <c:pt idx="25">
                  <c:v>Feb-23</c:v>
                </c:pt>
                <c:pt idx="26">
                  <c:v>Mar-23</c:v>
                </c:pt>
                <c:pt idx="27">
                  <c:v>Apr-23</c:v>
                </c:pt>
                <c:pt idx="28">
                  <c:v>May-23</c:v>
                </c:pt>
              </c:strCache>
            </c:strRef>
          </c:cat>
          <c:val>
            <c:numRef>
              <c:f>'Obj 5 - Analysis'!$B$11:$AD$11</c:f>
              <c:numCache>
                <c:formatCode>0.00</c:formatCode>
                <c:ptCount val="29"/>
                <c:pt idx="0">
                  <c:v>54.794569624999994</c:v>
                </c:pt>
                <c:pt idx="1">
                  <c:v>61.216117289473672</c:v>
                </c:pt>
                <c:pt idx="2">
                  <c:v>64.729496782608663</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84.666318799999985</c:v>
                </c:pt>
                <c:pt idx="13">
                  <c:v>94.067715194444446</c:v>
                </c:pt>
                <c:pt idx="14">
                  <c:v>112.87479254347826</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80.922269684210534</c:v>
                </c:pt>
                <c:pt idx="25">
                  <c:v>82.278706675000009</c:v>
                </c:pt>
                <c:pt idx="26">
                  <c:v>78.539480282608693</c:v>
                </c:pt>
                <c:pt idx="27">
                  <c:v>83.755358416666667</c:v>
                </c:pt>
                <c:pt idx="28">
                  <c:v>74.981547824999993</c:v>
                </c:pt>
              </c:numCache>
            </c:numRef>
          </c:val>
          <c:smooth val="0"/>
          <c:extLst>
            <c:ext xmlns:c16="http://schemas.microsoft.com/office/drawing/2014/chart" uri="{C3380CC4-5D6E-409C-BE32-E72D297353CC}">
              <c16:uniqueId val="{00000006-6323-496E-AD9D-1CE16A2B3FE5}"/>
            </c:ext>
          </c:extLst>
        </c:ser>
        <c:dLbls>
          <c:showLegendKey val="0"/>
          <c:showVal val="0"/>
          <c:showCatName val="0"/>
          <c:showSerName val="0"/>
          <c:showPercent val="0"/>
          <c:showBubbleSize val="0"/>
        </c:dLbls>
        <c:marker val="1"/>
        <c:smooth val="0"/>
        <c:axId val="1142370863"/>
        <c:axId val="808311375"/>
      </c:lineChart>
      <c:catAx>
        <c:axId val="801822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175"/>
        <c:crosses val="autoZero"/>
        <c:auto val="1"/>
        <c:lblAlgn val="ctr"/>
        <c:lblOffset val="100"/>
        <c:noMultiLvlLbl val="0"/>
      </c:catAx>
      <c:valAx>
        <c:axId val="801822175"/>
        <c:scaling>
          <c:orientation val="minMax"/>
          <c:max val="250"/>
          <c:min val="7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822655"/>
        <c:crosses val="autoZero"/>
        <c:crossBetween val="between"/>
        <c:majorUnit val="20"/>
      </c:valAx>
      <c:valAx>
        <c:axId val="808311375"/>
        <c:scaling>
          <c:orientation val="minMax"/>
          <c:max val="220"/>
          <c:min val="4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70863"/>
        <c:crosses val="max"/>
        <c:crossBetween val="between"/>
        <c:majorUnit val="30"/>
      </c:valAx>
      <c:catAx>
        <c:axId val="1142370863"/>
        <c:scaling>
          <c:orientation val="minMax"/>
        </c:scaling>
        <c:delete val="1"/>
        <c:axPos val="b"/>
        <c:numFmt formatCode="General" sourceLinked="1"/>
        <c:majorTickMark val="none"/>
        <c:minorTickMark val="none"/>
        <c:tickLblPos val="nextTo"/>
        <c:crossAx val="8083113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'Obj 2 - Data'!$D$2</c:f>
              <c:strCache>
                <c:ptCount val="1"/>
                <c:pt idx="0">
                  <c:v>Inflation Rate(Base 2012=100)</c:v>
                </c:pt>
              </c:strCache>
            </c:strRef>
          </c:tx>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rnd">
                      <a:solidFill>
                        <a:schemeClr val="dk1">
                          <a:lumMod val="35000"/>
                          <a:lumOff val="65000"/>
                        </a:schemeClr>
                      </a:solidFill>
                      <a:round/>
                    </a:ln>
                    <a:effectLst/>
                  </c:spPr>
                </c15:leaderLines>
              </c:ext>
            </c:extLst>
          </c:dLbls>
          <c:xVal>
            <c:numRef>
              <c:f>'Obj 2 - Data'!$A$3:$A$8</c:f>
              <c:numCache>
                <c:formatCode>General</c:formatCode>
                <c:ptCount val="6"/>
                <c:pt idx="0">
                  <c:v>2017</c:v>
                </c:pt>
                <c:pt idx="1">
                  <c:v>2018</c:v>
                </c:pt>
                <c:pt idx="2">
                  <c:v>2019</c:v>
                </c:pt>
                <c:pt idx="3">
                  <c:v>2020</c:v>
                </c:pt>
                <c:pt idx="4">
                  <c:v>2021</c:v>
                </c:pt>
                <c:pt idx="5">
                  <c:v>2022</c:v>
                </c:pt>
              </c:numCache>
            </c:numRef>
          </c:xVal>
          <c:yVal>
            <c:numRef>
              <c:f>'Obj 2 - Data'!$D$3:$D$8</c:f>
              <c:numCache>
                <c:formatCode>0.00%</c:formatCode>
                <c:ptCount val="6"/>
                <c:pt idx="0">
                  <c:v>0.37199999999999989</c:v>
                </c:pt>
                <c:pt idx="1">
                  <c:v>0.40099999999999997</c:v>
                </c:pt>
                <c:pt idx="2">
                  <c:v>0.504</c:v>
                </c:pt>
                <c:pt idx="3">
                  <c:v>0.58900000000000008</c:v>
                </c:pt>
                <c:pt idx="4">
                  <c:v>0.66199999999999992</c:v>
                </c:pt>
                <c:pt idx="5">
                  <c:v>0.7569999999999999</c:v>
                </c:pt>
              </c:numCache>
            </c:numRef>
          </c:yVal>
          <c:smooth val="0"/>
          <c:extLst>
            <c:ext xmlns:c16="http://schemas.microsoft.com/office/drawing/2014/chart" uri="{C3380CC4-5D6E-409C-BE32-E72D297353CC}">
              <c16:uniqueId val="{00000000-9FC1-4FAE-88A6-D7609F494683}"/>
            </c:ext>
          </c:extLst>
        </c:ser>
        <c:dLbls>
          <c:dLblPos val="t"/>
          <c:showLegendKey val="0"/>
          <c:showVal val="1"/>
          <c:showCatName val="0"/>
          <c:showSerName val="0"/>
          <c:showPercent val="0"/>
          <c:showBubbleSize val="0"/>
        </c:dLbls>
        <c:axId val="1719910175"/>
        <c:axId val="1719917375"/>
      </c:scatterChart>
      <c:valAx>
        <c:axId val="17199101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19917375"/>
        <c:crosses val="autoZero"/>
        <c:crossBetween val="midCat"/>
      </c:valAx>
      <c:valAx>
        <c:axId val="1719917375"/>
        <c:scaling>
          <c:orientation val="minMax"/>
          <c:min val="0.2"/>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1991017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 Annual Inflation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47816778431029E-2"/>
          <c:y val="0.13808799380699652"/>
          <c:w val="0.89999695921500589"/>
          <c:h val="0.77150567862363661"/>
        </c:manualLayout>
      </c:layout>
      <c:barChart>
        <c:barDir val="col"/>
        <c:grouping val="clustered"/>
        <c:varyColors val="0"/>
        <c:ser>
          <c:idx val="0"/>
          <c:order val="0"/>
          <c:tx>
            <c:strRef>
              <c:f>'Obj 2 - Data'!$E$2</c:f>
              <c:strCache>
                <c:ptCount val="1"/>
                <c:pt idx="0">
                  <c:v>YOY Inflation Growth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 2 - Data'!$A$3:$A$8</c:f>
              <c:numCache>
                <c:formatCode>General</c:formatCode>
                <c:ptCount val="6"/>
                <c:pt idx="0">
                  <c:v>2017</c:v>
                </c:pt>
                <c:pt idx="1">
                  <c:v>2018</c:v>
                </c:pt>
                <c:pt idx="2">
                  <c:v>2019</c:v>
                </c:pt>
                <c:pt idx="3">
                  <c:v>2020</c:v>
                </c:pt>
                <c:pt idx="4">
                  <c:v>2021</c:v>
                </c:pt>
                <c:pt idx="5">
                  <c:v>2022</c:v>
                </c:pt>
              </c:numCache>
            </c:numRef>
          </c:cat>
          <c:val>
            <c:numRef>
              <c:f>'Obj 2 - Data'!$E$3:$E$8</c:f>
              <c:numCache>
                <c:formatCode>0.00%</c:formatCode>
                <c:ptCount val="6"/>
                <c:pt idx="0">
                  <c:v>5.295471987720627E-2</c:v>
                </c:pt>
                <c:pt idx="1">
                  <c:v>2.3374726077428697E-2</c:v>
                </c:pt>
                <c:pt idx="2">
                  <c:v>7.7363896848137603E-2</c:v>
                </c:pt>
                <c:pt idx="3">
                  <c:v>5.7922769640479481E-2</c:v>
                </c:pt>
                <c:pt idx="4">
                  <c:v>5.657978385251098E-2</c:v>
                </c:pt>
                <c:pt idx="5">
                  <c:v>6.0350030175015092E-2</c:v>
                </c:pt>
              </c:numCache>
            </c:numRef>
          </c:val>
          <c:extLst>
            <c:ext xmlns:c16="http://schemas.microsoft.com/office/drawing/2014/chart" uri="{C3380CC4-5D6E-409C-BE32-E72D297353CC}">
              <c16:uniqueId val="{00000000-740D-4F05-9E21-46C0734364D7}"/>
            </c:ext>
          </c:extLst>
        </c:ser>
        <c:dLbls>
          <c:dLblPos val="outEnd"/>
          <c:showLegendKey val="0"/>
          <c:showVal val="1"/>
          <c:showCatName val="0"/>
          <c:showSerName val="0"/>
          <c:showPercent val="0"/>
          <c:showBubbleSize val="0"/>
        </c:dLbls>
        <c:gapWidth val="219"/>
        <c:overlap val="-27"/>
        <c:axId val="93161039"/>
        <c:axId val="93162479"/>
      </c:barChart>
      <c:catAx>
        <c:axId val="931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2479"/>
        <c:crosses val="autoZero"/>
        <c:auto val="1"/>
        <c:lblAlgn val="ctr"/>
        <c:lblOffset val="100"/>
        <c:noMultiLvlLbl val="0"/>
      </c:catAx>
      <c:valAx>
        <c:axId val="93162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61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'P2 - V1'!$E$2</c:f>
              <c:strCache>
                <c:ptCount val="1"/>
                <c:pt idx="0">
                  <c:v>YOY Inflation Growth</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'P2 - V1'!$A$4:$A$10</c:f>
              <c:numCache>
                <c:formatCode>General</c:formatCode>
                <c:ptCount val="7"/>
                <c:pt idx="0">
                  <c:v>2017</c:v>
                </c:pt>
                <c:pt idx="1">
                  <c:v>2018</c:v>
                </c:pt>
                <c:pt idx="2">
                  <c:v>2019</c:v>
                </c:pt>
                <c:pt idx="3">
                  <c:v>2020</c:v>
                </c:pt>
                <c:pt idx="4">
                  <c:v>2021</c:v>
                </c:pt>
                <c:pt idx="5">
                  <c:v>2022</c:v>
                </c:pt>
                <c:pt idx="6">
                  <c:v>2023</c:v>
                </c:pt>
              </c:numCache>
            </c:numRef>
          </c:cat>
          <c:val>
            <c:numRef>
              <c:f>'P2 - V1'!$E$4:$E$10</c:f>
              <c:numCache>
                <c:formatCode>0.00%</c:formatCode>
                <c:ptCount val="7"/>
                <c:pt idx="0">
                  <c:v>2.8279654359780113E-2</c:v>
                </c:pt>
                <c:pt idx="1">
                  <c:v>4.1189931350114464E-2</c:v>
                </c:pt>
                <c:pt idx="2">
                  <c:v>2.4070021881838159E-2</c:v>
                </c:pt>
                <c:pt idx="3">
                  <c:v>5.2407932011331489E-2</c:v>
                </c:pt>
                <c:pt idx="4">
                  <c:v>3.5667107001321037E-2</c:v>
                </c:pt>
                <c:pt idx="5">
                  <c:v>6.2737642585551187E-2</c:v>
                </c:pt>
                <c:pt idx="6">
                  <c:v>4.174015285126393E-2</c:v>
                </c:pt>
              </c:numCache>
            </c:numRef>
          </c:val>
          <c:extLst>
            <c:ext xmlns:c16="http://schemas.microsoft.com/office/drawing/2014/chart" uri="{C3380CC4-5D6E-409C-BE32-E72D297353CC}">
              <c16:uniqueId val="{00000000-3852-4908-ACD7-CB8A1CF7CE5D}"/>
            </c:ext>
          </c:extLst>
        </c:ser>
        <c:dLbls>
          <c:dLblPos val="outEnd"/>
          <c:showLegendKey val="0"/>
          <c:showVal val="1"/>
          <c:showCatName val="0"/>
          <c:showSerName val="0"/>
          <c:showPercent val="0"/>
          <c:showBubbleSize val="0"/>
        </c:dLbls>
        <c:gapWidth val="80"/>
        <c:overlap val="25"/>
        <c:axId val="1029098031"/>
        <c:axId val="2049252671"/>
      </c:barChart>
      <c:catAx>
        <c:axId val="102909803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49252671"/>
        <c:crosses val="autoZero"/>
        <c:auto val="1"/>
        <c:lblAlgn val="ctr"/>
        <c:lblOffset val="100"/>
        <c:noMultiLvlLbl val="0"/>
      </c:catAx>
      <c:valAx>
        <c:axId val="2049252671"/>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2909803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'P2 - V1'!$D$2</c:f>
              <c:strCache>
                <c:ptCount val="1"/>
                <c:pt idx="0">
                  <c:v>Inflation Rate(Base 2012=100)</c:v>
                </c:pt>
              </c:strCache>
            </c:strRef>
          </c:tx>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rnd">
                      <a:solidFill>
                        <a:schemeClr val="dk1">
                          <a:lumMod val="35000"/>
                          <a:lumOff val="65000"/>
                        </a:schemeClr>
                      </a:solidFill>
                      <a:round/>
                    </a:ln>
                    <a:effectLst/>
                  </c:spPr>
                </c15:leaderLines>
              </c:ext>
            </c:extLst>
          </c:dLbls>
          <c:xVal>
            <c:numRef>
              <c:f>'P2 - V1'!$A$3:$A$10</c:f>
              <c:numCache>
                <c:formatCode>General</c:formatCode>
                <c:ptCount val="8"/>
                <c:pt idx="0">
                  <c:v>2016</c:v>
                </c:pt>
                <c:pt idx="1">
                  <c:v>2017</c:v>
                </c:pt>
                <c:pt idx="2">
                  <c:v>2018</c:v>
                </c:pt>
                <c:pt idx="3">
                  <c:v>2019</c:v>
                </c:pt>
                <c:pt idx="4">
                  <c:v>2020</c:v>
                </c:pt>
                <c:pt idx="5">
                  <c:v>2021</c:v>
                </c:pt>
                <c:pt idx="6">
                  <c:v>2022</c:v>
                </c:pt>
                <c:pt idx="7">
                  <c:v>2023</c:v>
                </c:pt>
              </c:numCache>
            </c:numRef>
          </c:xVal>
          <c:yVal>
            <c:numRef>
              <c:f>'P2 - V1'!$D$3:$D$10</c:f>
              <c:numCache>
                <c:formatCode>0.00%</c:formatCode>
                <c:ptCount val="8"/>
                <c:pt idx="0">
                  <c:v>0.26</c:v>
                </c:pt>
                <c:pt idx="1">
                  <c:v>0.30900000000000005</c:v>
                </c:pt>
                <c:pt idx="2">
                  <c:v>0.36499999999999999</c:v>
                </c:pt>
                <c:pt idx="3">
                  <c:v>0.40400000000000008</c:v>
                </c:pt>
                <c:pt idx="4">
                  <c:v>0.48599999999999993</c:v>
                </c:pt>
                <c:pt idx="5">
                  <c:v>0.56800000000000006</c:v>
                </c:pt>
                <c:pt idx="6">
                  <c:v>0.67699999999999994</c:v>
                </c:pt>
                <c:pt idx="7">
                  <c:v>0.77199999999999991</c:v>
                </c:pt>
              </c:numCache>
            </c:numRef>
          </c:yVal>
          <c:smooth val="0"/>
          <c:extLst>
            <c:ext xmlns:c16="http://schemas.microsoft.com/office/drawing/2014/chart" uri="{C3380CC4-5D6E-409C-BE32-E72D297353CC}">
              <c16:uniqueId val="{00000000-BE33-4497-BCD1-41043B0ABEE6}"/>
            </c:ext>
          </c:extLst>
        </c:ser>
        <c:dLbls>
          <c:dLblPos val="t"/>
          <c:showLegendKey val="0"/>
          <c:showVal val="1"/>
          <c:showCatName val="0"/>
          <c:showSerName val="0"/>
          <c:showPercent val="0"/>
          <c:showBubbleSize val="0"/>
        </c:dLbls>
        <c:axId val="1719910175"/>
        <c:axId val="1719917375"/>
      </c:scatterChart>
      <c:valAx>
        <c:axId val="17199101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19917375"/>
        <c:crosses val="autoZero"/>
        <c:crossBetween val="midCat"/>
      </c:valAx>
      <c:valAx>
        <c:axId val="1719917375"/>
        <c:scaling>
          <c:orientation val="minMax"/>
          <c:min val="0.2"/>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1991017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 3 - Data'!$P$21:$AA$21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strCache>
            </c:strRef>
          </c:cat>
          <c:val>
            <c:numRef>
              <c:f>'Obj 3 - Data'!$P$34:$AA$34</c:f>
              <c:numCache>
                <c:formatCode>0.00%</c:formatCode>
                <c:ptCount val="12"/>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numCache>
            </c:numRef>
          </c:val>
          <c:extLst>
            <c:ext xmlns:c16="http://schemas.microsoft.com/office/drawing/2014/chart" uri="{C3380CC4-5D6E-409C-BE32-E72D297353CC}">
              <c16:uniqueId val="{00000000-7129-485D-921F-48B32FC720FC}"/>
            </c:ext>
          </c:extLst>
        </c:ser>
        <c:dLbls>
          <c:dLblPos val="inEnd"/>
          <c:showLegendKey val="0"/>
          <c:showVal val="1"/>
          <c:showCatName val="0"/>
          <c:showSerName val="0"/>
          <c:showPercent val="0"/>
          <c:showBubbleSize val="0"/>
        </c:dLbls>
        <c:gapWidth val="100"/>
        <c:overlap val="-24"/>
        <c:axId val="1678915663"/>
        <c:axId val="1678914223"/>
      </c:barChart>
      <c:catAx>
        <c:axId val="167891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914223"/>
        <c:crosses val="autoZero"/>
        <c:auto val="1"/>
        <c:lblAlgn val="ctr"/>
        <c:lblOffset val="100"/>
        <c:noMultiLvlLbl val="0"/>
      </c:catAx>
      <c:valAx>
        <c:axId val="16789142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91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 on Month Inflation for Food and Bevarages (Rural)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9.5167104111986006E-2"/>
          <c:y val="0.16203703703703703"/>
          <c:w val="0.79440179352580931"/>
          <c:h val="0.54998724117818609"/>
        </c:manualLayout>
      </c:layout>
      <c:barChart>
        <c:barDir val="col"/>
        <c:grouping val="clustered"/>
        <c:varyColors val="0"/>
        <c:ser>
          <c:idx val="1"/>
          <c:order val="1"/>
          <c:tx>
            <c:strRef>
              <c:f>'Obj 3 - Data'!$H$3</c:f>
              <c:strCache>
                <c:ptCount val="1"/>
                <c:pt idx="0">
                  <c:v>Month on Month Inflation (Rural)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Data'!$H$4:$H$16</c:f>
              <c:numCache>
                <c:formatCode>0.000%</c:formatCode>
                <c:ptCount val="13"/>
                <c:pt idx="1">
                  <c:v>9.6551104724268005E-3</c:v>
                </c:pt>
                <c:pt idx="2">
                  <c:v>1.8680781034558635E-3</c:v>
                </c:pt>
                <c:pt idx="3">
                  <c:v>1.4650388457268489E-3</c:v>
                </c:pt>
                <c:pt idx="4">
                  <c:v>5.3196205337354627E-3</c:v>
                </c:pt>
                <c:pt idx="5">
                  <c:v>7.3639650762853063E-3</c:v>
                </c:pt>
                <c:pt idx="6">
                  <c:v>1.4007441453271255E-3</c:v>
                </c:pt>
                <c:pt idx="7">
                  <c:v>-4.6334746688813698E-3</c:v>
                </c:pt>
                <c:pt idx="8">
                  <c:v>2.678845900487622E-3</c:v>
                </c:pt>
                <c:pt idx="9">
                  <c:v>-7.6646811492643886E-3</c:v>
                </c:pt>
                <c:pt idx="10">
                  <c:v>4.4136469965292762E-5</c:v>
                </c:pt>
                <c:pt idx="11">
                  <c:v>3.7072998499424643E-3</c:v>
                </c:pt>
                <c:pt idx="12">
                  <c:v>7.2552985665292899E-3</c:v>
                </c:pt>
              </c:numCache>
            </c:numRef>
          </c:val>
          <c:extLst>
            <c:ext xmlns:c16="http://schemas.microsoft.com/office/drawing/2014/chart" uri="{C3380CC4-5D6E-409C-BE32-E72D297353CC}">
              <c16:uniqueId val="{00000000-3594-48CD-996B-B723514FD69E}"/>
            </c:ext>
          </c:extLst>
        </c:ser>
        <c:dLbls>
          <c:showLegendKey val="0"/>
          <c:showVal val="0"/>
          <c:showCatName val="0"/>
          <c:showSerName val="0"/>
          <c:showPercent val="0"/>
          <c:showBubbleSize val="0"/>
        </c:dLbls>
        <c:gapWidth val="219"/>
        <c:axId val="936221839"/>
        <c:axId val="936229039"/>
      </c:barChart>
      <c:lineChart>
        <c:grouping val="standard"/>
        <c:varyColors val="0"/>
        <c:ser>
          <c:idx val="0"/>
          <c:order val="0"/>
          <c:tx>
            <c:strRef>
              <c:f>'Obj 3 - Data'!$E$3</c:f>
              <c:strCache>
                <c:ptCount val="1"/>
                <c:pt idx="0">
                  <c:v>Rural</c:v>
                </c:pt>
              </c:strCache>
            </c:strRef>
          </c:tx>
          <c:spPr>
            <a:ln w="28575" cap="rnd">
              <a:solidFill>
                <a:schemeClr val="accent1"/>
              </a:solidFill>
              <a:round/>
            </a:ln>
            <a:effectLst/>
          </c:spPr>
          <c:marker>
            <c:symbol val="none"/>
          </c:marker>
          <c:cat>
            <c:numRef>
              <c:f>'Obj 3 - Data'!$D$4:$D$16</c:f>
              <c:numCache>
                <c:formatCode>mmm\-yy</c:formatCode>
                <c:ptCount val="13"/>
                <c:pt idx="0">
                  <c:v>44682</c:v>
                </c:pt>
                <c:pt idx="1">
                  <c:v>44713</c:v>
                </c:pt>
                <c:pt idx="2">
                  <c:v>44743</c:v>
                </c:pt>
                <c:pt idx="3">
                  <c:v>44774</c:v>
                </c:pt>
                <c:pt idx="4">
                  <c:v>44805</c:v>
                </c:pt>
                <c:pt idx="5">
                  <c:v>44835</c:v>
                </c:pt>
                <c:pt idx="6">
                  <c:v>44866</c:v>
                </c:pt>
                <c:pt idx="7">
                  <c:v>44896</c:v>
                </c:pt>
                <c:pt idx="8">
                  <c:v>44927</c:v>
                </c:pt>
                <c:pt idx="9">
                  <c:v>44958</c:v>
                </c:pt>
                <c:pt idx="10">
                  <c:v>44986</c:v>
                </c:pt>
                <c:pt idx="11">
                  <c:v>45017</c:v>
                </c:pt>
                <c:pt idx="12">
                  <c:v>45047</c:v>
                </c:pt>
              </c:numCache>
            </c:numRef>
          </c:cat>
          <c:val>
            <c:numRef>
              <c:f>'Obj 3 - Data'!$E$4:$E$16</c:f>
              <c:numCache>
                <c:formatCode>General</c:formatCode>
                <c:ptCount val="13"/>
                <c:pt idx="0">
                  <c:v>2226.8000000000002</c:v>
                </c:pt>
                <c:pt idx="1">
                  <c:v>2248.3000000000002</c:v>
                </c:pt>
                <c:pt idx="2">
                  <c:v>2252.5</c:v>
                </c:pt>
                <c:pt idx="3">
                  <c:v>2255.7999999999997</c:v>
                </c:pt>
                <c:pt idx="4">
                  <c:v>2267.8000000000002</c:v>
                </c:pt>
                <c:pt idx="5">
                  <c:v>2284.5</c:v>
                </c:pt>
                <c:pt idx="6">
                  <c:v>2287.6999999999998</c:v>
                </c:pt>
                <c:pt idx="7">
                  <c:v>2277.1</c:v>
                </c:pt>
                <c:pt idx="8">
                  <c:v>2283.2000000000003</c:v>
                </c:pt>
                <c:pt idx="9">
                  <c:v>2265.6999999999998</c:v>
                </c:pt>
                <c:pt idx="10">
                  <c:v>2265.8000000000002</c:v>
                </c:pt>
                <c:pt idx="11">
                  <c:v>2274.1999999999998</c:v>
                </c:pt>
                <c:pt idx="12">
                  <c:v>2290.7000000000007</c:v>
                </c:pt>
              </c:numCache>
            </c:numRef>
          </c:val>
          <c:smooth val="0"/>
          <c:extLst>
            <c:ext xmlns:c16="http://schemas.microsoft.com/office/drawing/2014/chart" uri="{C3380CC4-5D6E-409C-BE32-E72D297353CC}">
              <c16:uniqueId val="{00000001-3594-48CD-996B-B723514FD69E}"/>
            </c:ext>
          </c:extLst>
        </c:ser>
        <c:dLbls>
          <c:showLegendKey val="0"/>
          <c:showVal val="0"/>
          <c:showCatName val="0"/>
          <c:showSerName val="0"/>
          <c:showPercent val="0"/>
          <c:showBubbleSize val="0"/>
        </c:dLbls>
        <c:marker val="1"/>
        <c:smooth val="0"/>
        <c:axId val="425021183"/>
        <c:axId val="1928109871"/>
      </c:lineChart>
      <c:dateAx>
        <c:axId val="425021183"/>
        <c:scaling>
          <c:orientation val="minMax"/>
        </c:scaling>
        <c:delete val="0"/>
        <c:axPos val="b"/>
        <c:numFmt formatCode="mmm\-yy"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109871"/>
        <c:crosses val="autoZero"/>
        <c:auto val="1"/>
        <c:lblOffset val="100"/>
        <c:baseTimeUnit val="months"/>
      </c:dateAx>
      <c:valAx>
        <c:axId val="1928109871"/>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21183"/>
        <c:crosses val="autoZero"/>
        <c:crossBetween val="between"/>
      </c:valAx>
      <c:valAx>
        <c:axId val="9362290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21839"/>
        <c:crosses val="max"/>
        <c:crossBetween val="between"/>
      </c:valAx>
      <c:dateAx>
        <c:axId val="936221839"/>
        <c:scaling>
          <c:orientation val="minMax"/>
        </c:scaling>
        <c:delete val="1"/>
        <c:axPos val="b"/>
        <c:numFmt formatCode="mmm\-yy" sourceLinked="1"/>
        <c:majorTickMark val="out"/>
        <c:minorTickMark val="none"/>
        <c:tickLblPos val="nextTo"/>
        <c:crossAx val="93622903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amongst all sub categories Food and bevarages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 3 - Data'!$P$21</c:f>
              <c:strCache>
                <c:ptCount val="1"/>
                <c:pt idx="0">
                  <c:v>Cereals and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Data'!$P$34</c:f>
              <c:numCache>
                <c:formatCode>0.00%</c:formatCode>
                <c:ptCount val="1"/>
                <c:pt idx="0">
                  <c:v>0.12613784135240558</c:v>
                </c:pt>
              </c:numCache>
            </c:numRef>
          </c:val>
          <c:extLst>
            <c:ext xmlns:c16="http://schemas.microsoft.com/office/drawing/2014/chart" uri="{C3380CC4-5D6E-409C-BE32-E72D297353CC}">
              <c16:uniqueId val="{00000000-281B-4BF4-905B-3BF6ADC1A681}"/>
            </c:ext>
          </c:extLst>
        </c:ser>
        <c:ser>
          <c:idx val="1"/>
          <c:order val="1"/>
          <c:tx>
            <c:strRef>
              <c:f>'Obj 3 - Data'!$Q$21</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Data'!$Q$34</c:f>
              <c:numCache>
                <c:formatCode>0.00%</c:formatCode>
                <c:ptCount val="1"/>
                <c:pt idx="0">
                  <c:v>-2.6243093922651884E-2</c:v>
                </c:pt>
              </c:numCache>
            </c:numRef>
          </c:val>
          <c:extLst>
            <c:ext xmlns:c16="http://schemas.microsoft.com/office/drawing/2014/chart" uri="{C3380CC4-5D6E-409C-BE32-E72D297353CC}">
              <c16:uniqueId val="{00000001-281B-4BF4-905B-3BF6ADC1A681}"/>
            </c:ext>
          </c:extLst>
        </c:ser>
        <c:ser>
          <c:idx val="2"/>
          <c:order val="2"/>
          <c:tx>
            <c:strRef>
              <c:f>'Obj 3 - Data'!$R$21</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Data'!$R$34</c:f>
              <c:numCache>
                <c:formatCode>0.00%</c:formatCode>
                <c:ptCount val="1"/>
                <c:pt idx="0">
                  <c:v>8.2547169811321101E-3</c:v>
                </c:pt>
              </c:numCache>
            </c:numRef>
          </c:val>
          <c:extLst>
            <c:ext xmlns:c16="http://schemas.microsoft.com/office/drawing/2014/chart" uri="{C3380CC4-5D6E-409C-BE32-E72D297353CC}">
              <c16:uniqueId val="{00000002-281B-4BF4-905B-3BF6ADC1A681}"/>
            </c:ext>
          </c:extLst>
        </c:ser>
        <c:ser>
          <c:idx val="3"/>
          <c:order val="3"/>
          <c:tx>
            <c:strRef>
              <c:f>'Obj 3 - Data'!$S$21</c:f>
              <c:strCache>
                <c:ptCount val="1"/>
                <c:pt idx="0">
                  <c:v>Milk and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Data'!$S$34</c:f>
              <c:numCache>
                <c:formatCode>0.00%</c:formatCode>
                <c:ptCount val="1"/>
                <c:pt idx="0">
                  <c:v>8.5852478839177682E-2</c:v>
                </c:pt>
              </c:numCache>
            </c:numRef>
          </c:val>
          <c:extLst>
            <c:ext xmlns:c16="http://schemas.microsoft.com/office/drawing/2014/chart" uri="{C3380CC4-5D6E-409C-BE32-E72D297353CC}">
              <c16:uniqueId val="{00000003-281B-4BF4-905B-3BF6ADC1A681}"/>
            </c:ext>
          </c:extLst>
        </c:ser>
        <c:ser>
          <c:idx val="4"/>
          <c:order val="4"/>
          <c:tx>
            <c:strRef>
              <c:f>'Obj 3 - Data'!$T$21</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Data'!$T$34</c:f>
              <c:numCache>
                <c:formatCode>0.00%</c:formatCode>
                <c:ptCount val="1"/>
                <c:pt idx="0">
                  <c:v>-0.16722729456991822</c:v>
                </c:pt>
              </c:numCache>
            </c:numRef>
          </c:val>
          <c:extLst>
            <c:ext xmlns:c16="http://schemas.microsoft.com/office/drawing/2014/chart" uri="{C3380CC4-5D6E-409C-BE32-E72D297353CC}">
              <c16:uniqueId val="{00000004-281B-4BF4-905B-3BF6ADC1A681}"/>
            </c:ext>
          </c:extLst>
        </c:ser>
        <c:ser>
          <c:idx val="5"/>
          <c:order val="5"/>
          <c:tx>
            <c:strRef>
              <c:f>'Obj 3 - Data'!$U$21</c:f>
              <c:strCache>
                <c:ptCount val="1"/>
                <c:pt idx="0">
                  <c:v>Fruits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Data'!$U$34</c:f>
              <c:numCache>
                <c:formatCode>0.00%</c:formatCode>
                <c:ptCount val="1"/>
                <c:pt idx="0">
                  <c:v>1.9300361881785213E-2</c:v>
                </c:pt>
              </c:numCache>
            </c:numRef>
          </c:val>
          <c:extLst>
            <c:ext xmlns:c16="http://schemas.microsoft.com/office/drawing/2014/chart" uri="{C3380CC4-5D6E-409C-BE32-E72D297353CC}">
              <c16:uniqueId val="{00000005-281B-4BF4-905B-3BF6ADC1A681}"/>
            </c:ext>
          </c:extLst>
        </c:ser>
        <c:ser>
          <c:idx val="6"/>
          <c:order val="6"/>
          <c:tx>
            <c:strRef>
              <c:f>'Obj 3 - Data'!$V$21</c:f>
              <c:strCache>
                <c:ptCount val="1"/>
                <c:pt idx="0">
                  <c:v>Vegetables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Data'!$V$34</c:f>
              <c:numCache>
                <c:formatCode>0.00%</c:formatCode>
                <c:ptCount val="1"/>
                <c:pt idx="0">
                  <c:v>-0.11117752540346695</c:v>
                </c:pt>
              </c:numCache>
            </c:numRef>
          </c:val>
          <c:extLst>
            <c:ext xmlns:c16="http://schemas.microsoft.com/office/drawing/2014/chart" uri="{C3380CC4-5D6E-409C-BE32-E72D297353CC}">
              <c16:uniqueId val="{00000006-281B-4BF4-905B-3BF6ADC1A681}"/>
            </c:ext>
          </c:extLst>
        </c:ser>
        <c:ser>
          <c:idx val="7"/>
          <c:order val="7"/>
          <c:tx>
            <c:strRef>
              <c:f>'Obj 3 - Data'!$W$21</c:f>
              <c:strCache>
                <c:ptCount val="1"/>
                <c:pt idx="0">
                  <c:v>Pulses and 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Data'!$W$34</c:f>
              <c:numCache>
                <c:formatCode>0.00%</c:formatCode>
                <c:ptCount val="1"/>
                <c:pt idx="0">
                  <c:v>6.2575941676792299E-2</c:v>
                </c:pt>
              </c:numCache>
            </c:numRef>
          </c:val>
          <c:extLst>
            <c:ext xmlns:c16="http://schemas.microsoft.com/office/drawing/2014/chart" uri="{C3380CC4-5D6E-409C-BE32-E72D297353CC}">
              <c16:uniqueId val="{00000007-281B-4BF4-905B-3BF6ADC1A681}"/>
            </c:ext>
          </c:extLst>
        </c:ser>
        <c:ser>
          <c:idx val="8"/>
          <c:order val="8"/>
          <c:tx>
            <c:strRef>
              <c:f>'Obj 3 - Data'!$X$21</c:f>
              <c:strCache>
                <c:ptCount val="1"/>
                <c:pt idx="0">
                  <c:v>Sugar and Confectionery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Data'!$X$34</c:f>
              <c:numCache>
                <c:formatCode>0.00%</c:formatCode>
                <c:ptCount val="1"/>
                <c:pt idx="0">
                  <c:v>2.350965575146945E-2</c:v>
                </c:pt>
              </c:numCache>
            </c:numRef>
          </c:val>
          <c:extLst>
            <c:ext xmlns:c16="http://schemas.microsoft.com/office/drawing/2014/chart" uri="{C3380CC4-5D6E-409C-BE32-E72D297353CC}">
              <c16:uniqueId val="{00000008-281B-4BF4-905B-3BF6ADC1A681}"/>
            </c:ext>
          </c:extLst>
        </c:ser>
        <c:ser>
          <c:idx val="9"/>
          <c:order val="9"/>
          <c:tx>
            <c:strRef>
              <c:f>'Obj 3 - Data'!$Y$21</c:f>
              <c:strCache>
                <c:ptCount val="1"/>
                <c:pt idx="0">
                  <c:v>Spices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Data'!$Y$34</c:f>
              <c:numCache>
                <c:formatCode>0.00%</c:formatCode>
                <c:ptCount val="1"/>
                <c:pt idx="0">
                  <c:v>0.16993118051879297</c:v>
                </c:pt>
              </c:numCache>
            </c:numRef>
          </c:val>
          <c:extLst>
            <c:ext xmlns:c16="http://schemas.microsoft.com/office/drawing/2014/chart" uri="{C3380CC4-5D6E-409C-BE32-E72D297353CC}">
              <c16:uniqueId val="{00000009-281B-4BF4-905B-3BF6ADC1A681}"/>
            </c:ext>
          </c:extLst>
        </c:ser>
        <c:ser>
          <c:idx val="10"/>
          <c:order val="10"/>
          <c:tx>
            <c:strRef>
              <c:f>'Obj 3 - Data'!$Z$21</c:f>
              <c:strCache>
                <c:ptCount val="1"/>
                <c:pt idx="0">
                  <c:v>Non-alcoholic beverages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Data'!$Z$34</c:f>
              <c:numCache>
                <c:formatCode>0.00%</c:formatCode>
                <c:ptCount val="1"/>
                <c:pt idx="0">
                  <c:v>2.5832376578645237E-2</c:v>
                </c:pt>
              </c:numCache>
            </c:numRef>
          </c:val>
          <c:extLst>
            <c:ext xmlns:c16="http://schemas.microsoft.com/office/drawing/2014/chart" uri="{C3380CC4-5D6E-409C-BE32-E72D297353CC}">
              <c16:uniqueId val="{0000000A-281B-4BF4-905B-3BF6ADC1A681}"/>
            </c:ext>
          </c:extLst>
        </c:ser>
        <c:ser>
          <c:idx val="11"/>
          <c:order val="11"/>
          <c:tx>
            <c:strRef>
              <c:f>'Obj 3 - Data'!$AA$21</c:f>
              <c:strCache>
                <c:ptCount val="1"/>
                <c:pt idx="0">
                  <c:v>Prepared meals, snacks, sweets etc.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'Obj 3 - Data'!$AA$34</c:f>
              <c:numCache>
                <c:formatCode>0.00%</c:formatCode>
                <c:ptCount val="1"/>
                <c:pt idx="0">
                  <c:v>5.0577240241891086E-2</c:v>
                </c:pt>
              </c:numCache>
            </c:numRef>
          </c:val>
          <c:extLst>
            <c:ext xmlns:c16="http://schemas.microsoft.com/office/drawing/2014/chart" uri="{C3380CC4-5D6E-409C-BE32-E72D297353CC}">
              <c16:uniqueId val="{0000000B-281B-4BF4-905B-3BF6ADC1A681}"/>
            </c:ext>
          </c:extLst>
        </c:ser>
        <c:dLbls>
          <c:dLblPos val="outEnd"/>
          <c:showLegendKey val="0"/>
          <c:showVal val="1"/>
          <c:showCatName val="0"/>
          <c:showSerName val="0"/>
          <c:showPercent val="0"/>
          <c:showBubbleSize val="0"/>
        </c:dLbls>
        <c:gapWidth val="219"/>
        <c:overlap val="-27"/>
        <c:axId val="914162559"/>
        <c:axId val="914162079"/>
      </c:barChart>
      <c:catAx>
        <c:axId val="9141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62079"/>
        <c:crosses val="autoZero"/>
        <c:auto val="1"/>
        <c:lblAlgn val="ctr"/>
        <c:lblOffset val="100"/>
        <c:noMultiLvlLbl val="0"/>
      </c:catAx>
      <c:valAx>
        <c:axId val="914162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62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205740</xdr:colOff>
      <xdr:row>3</xdr:row>
      <xdr:rowOff>38100</xdr:rowOff>
    </xdr:from>
    <xdr:to>
      <xdr:col>9</xdr:col>
      <xdr:colOff>419100</xdr:colOff>
      <xdr:row>6</xdr:row>
      <xdr:rowOff>15240</xdr:rowOff>
    </xdr:to>
    <xdr:sp macro="" textlink="">
      <xdr:nvSpPr>
        <xdr:cNvPr id="2" name="Arrow: Right 1">
          <a:extLst>
            <a:ext uri="{FF2B5EF4-FFF2-40B4-BE49-F238E27FC236}">
              <a16:creationId xmlns:a16="http://schemas.microsoft.com/office/drawing/2014/main" id="{19DC745C-0452-5481-16CD-03E346B178BC}"/>
            </a:ext>
          </a:extLst>
        </xdr:cNvPr>
        <xdr:cNvSpPr/>
      </xdr:nvSpPr>
      <xdr:spPr>
        <a:xfrm>
          <a:off x="6797040" y="373380"/>
          <a:ext cx="1432560" cy="480060"/>
        </a:xfrm>
        <a:prstGeom prst="rightArrow">
          <a:avLst>
            <a:gd name="adj1" fmla="val 50000"/>
            <a:gd name="adj2" fmla="val 817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7620</xdr:colOff>
      <xdr:row>1</xdr:row>
      <xdr:rowOff>76200</xdr:rowOff>
    </xdr:from>
    <xdr:to>
      <xdr:col>12</xdr:col>
      <xdr:colOff>495300</xdr:colOff>
      <xdr:row>17</xdr:row>
      <xdr:rowOff>129540</xdr:rowOff>
    </xdr:to>
    <xdr:sp macro="" textlink="">
      <xdr:nvSpPr>
        <xdr:cNvPr id="2" name="TextBox 1">
          <a:extLst>
            <a:ext uri="{FF2B5EF4-FFF2-40B4-BE49-F238E27FC236}">
              <a16:creationId xmlns:a16="http://schemas.microsoft.com/office/drawing/2014/main" id="{8B7C2253-2CBB-4FD8-B685-D4AF670A0CC3}"/>
            </a:ext>
          </a:extLst>
        </xdr:cNvPr>
        <xdr:cNvSpPr txBox="1"/>
      </xdr:nvSpPr>
      <xdr:spPr>
        <a:xfrm>
          <a:off x="6934200" y="243840"/>
          <a:ext cx="1828800" cy="265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As per the Above table we can conclude</a:t>
          </a:r>
          <a:r>
            <a:rPr lang="en-US" sz="1100" baseline="0"/>
            <a:t> that 2022 December has the lowest inflation rate and 2022 Oct has the Highest inflation rate in the above 12 months i.e,. 2022 Jun to 2023 May</a:t>
          </a:r>
          <a:br>
            <a:rPr lang="en-US" sz="1100" baseline="0"/>
          </a:br>
          <a:endParaRPr lang="en-US" sz="1100"/>
        </a:p>
      </xdr:txBody>
    </xdr:sp>
    <xdr:clientData/>
  </xdr:twoCellAnchor>
  <xdr:twoCellAnchor>
    <xdr:from>
      <xdr:col>28</xdr:col>
      <xdr:colOff>0</xdr:colOff>
      <xdr:row>25</xdr:row>
      <xdr:rowOff>38100</xdr:rowOff>
    </xdr:from>
    <xdr:to>
      <xdr:col>35</xdr:col>
      <xdr:colOff>304800</xdr:colOff>
      <xdr:row>41</xdr:row>
      <xdr:rowOff>99060</xdr:rowOff>
    </xdr:to>
    <xdr:graphicFrame macro="">
      <xdr:nvGraphicFramePr>
        <xdr:cNvPr id="8" name="Chart 7">
          <a:extLst>
            <a:ext uri="{FF2B5EF4-FFF2-40B4-BE49-F238E27FC236}">
              <a16:creationId xmlns:a16="http://schemas.microsoft.com/office/drawing/2014/main" id="{6430AB9B-FE1D-BF65-EBCA-8B0BDC140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7620</xdr:colOff>
      <xdr:row>1</xdr:row>
      <xdr:rowOff>76200</xdr:rowOff>
    </xdr:from>
    <xdr:to>
      <xdr:col>8</xdr:col>
      <xdr:colOff>495300</xdr:colOff>
      <xdr:row>16</xdr:row>
      <xdr:rowOff>129540</xdr:rowOff>
    </xdr:to>
    <xdr:sp macro="" textlink="">
      <xdr:nvSpPr>
        <xdr:cNvPr id="9" name="TextBox 8">
          <a:extLst>
            <a:ext uri="{FF2B5EF4-FFF2-40B4-BE49-F238E27FC236}">
              <a16:creationId xmlns:a16="http://schemas.microsoft.com/office/drawing/2014/main" id="{21BFDAFF-9D2F-2E03-627D-88D25A3E471C}"/>
            </a:ext>
          </a:extLst>
        </xdr:cNvPr>
        <xdr:cNvSpPr txBox="1"/>
      </xdr:nvSpPr>
      <xdr:spPr>
        <a:xfrm>
          <a:off x="6934200" y="243840"/>
          <a:ext cx="1828800" cy="265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As per the Above table we can conclude</a:t>
          </a:r>
          <a:r>
            <a:rPr lang="en-US" sz="1100" baseline="0"/>
            <a:t> that 2022 December has the lowest inflation rate and 2022 Oct has the Highest inflation rate in the above 12 months i.e,. 2022 Jun to 2023 May</a:t>
          </a:r>
          <a:br>
            <a:rPr lang="en-US" sz="1100" baseline="0"/>
          </a:b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326571</xdr:colOff>
      <xdr:row>38</xdr:row>
      <xdr:rowOff>32657</xdr:rowOff>
    </xdr:from>
    <xdr:to>
      <xdr:col>15</xdr:col>
      <xdr:colOff>76200</xdr:colOff>
      <xdr:row>41</xdr:row>
      <xdr:rowOff>54430</xdr:rowOff>
    </xdr:to>
    <xdr:sp macro="" textlink="">
      <xdr:nvSpPr>
        <xdr:cNvPr id="3" name="Rectangle: Rounded Corners 2">
          <a:extLst>
            <a:ext uri="{FF2B5EF4-FFF2-40B4-BE49-F238E27FC236}">
              <a16:creationId xmlns:a16="http://schemas.microsoft.com/office/drawing/2014/main" id="{FBBE9679-8E62-46C1-A8F7-2278EBE35393}"/>
            </a:ext>
          </a:extLst>
        </xdr:cNvPr>
        <xdr:cNvSpPr/>
      </xdr:nvSpPr>
      <xdr:spPr>
        <a:xfrm>
          <a:off x="760911" y="6692537"/>
          <a:ext cx="7072449"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118534</xdr:colOff>
      <xdr:row>2</xdr:row>
      <xdr:rowOff>59268</xdr:rowOff>
    </xdr:from>
    <xdr:to>
      <xdr:col>28</xdr:col>
      <xdr:colOff>261257</xdr:colOff>
      <xdr:row>6</xdr:row>
      <xdr:rowOff>42335</xdr:rowOff>
    </xdr:to>
    <xdr:sp macro="" textlink="">
      <xdr:nvSpPr>
        <xdr:cNvPr id="4" name="Rectangle 3">
          <a:extLst>
            <a:ext uri="{FF2B5EF4-FFF2-40B4-BE49-F238E27FC236}">
              <a16:creationId xmlns:a16="http://schemas.microsoft.com/office/drawing/2014/main" id="{D33BDB80-9FA7-4929-A45C-6372A36D7428}"/>
            </a:ext>
          </a:extLst>
        </xdr:cNvPr>
        <xdr:cNvSpPr/>
      </xdr:nvSpPr>
      <xdr:spPr>
        <a:xfrm>
          <a:off x="552874" y="341208"/>
          <a:ext cx="15862783"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118533</xdr:colOff>
      <xdr:row>6</xdr:row>
      <xdr:rowOff>101601</xdr:rowOff>
    </xdr:from>
    <xdr:to>
      <xdr:col>28</xdr:col>
      <xdr:colOff>272143</xdr:colOff>
      <xdr:row>8</xdr:row>
      <xdr:rowOff>65315</xdr:rowOff>
    </xdr:to>
    <xdr:sp macro="" textlink="">
      <xdr:nvSpPr>
        <xdr:cNvPr id="5" name="Rectangle 4">
          <a:extLst>
            <a:ext uri="{FF2B5EF4-FFF2-40B4-BE49-F238E27FC236}">
              <a16:creationId xmlns:a16="http://schemas.microsoft.com/office/drawing/2014/main" id="{11E33F1C-483C-4FC6-A7C6-DC46DF89951A}"/>
            </a:ext>
          </a:extLst>
        </xdr:cNvPr>
        <xdr:cNvSpPr/>
      </xdr:nvSpPr>
      <xdr:spPr>
        <a:xfrm>
          <a:off x="552873" y="1054101"/>
          <a:ext cx="15873670" cy="29899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15</xdr:col>
      <xdr:colOff>337457</xdr:colOff>
      <xdr:row>38</xdr:row>
      <xdr:rowOff>21772</xdr:rowOff>
    </xdr:from>
    <xdr:to>
      <xdr:col>28</xdr:col>
      <xdr:colOff>163286</xdr:colOff>
      <xdr:row>41</xdr:row>
      <xdr:rowOff>32657</xdr:rowOff>
    </xdr:to>
    <xdr:sp macro="" textlink="">
      <xdr:nvSpPr>
        <xdr:cNvPr id="6" name="Rectangle: Rounded Corners 5">
          <a:extLst>
            <a:ext uri="{FF2B5EF4-FFF2-40B4-BE49-F238E27FC236}">
              <a16:creationId xmlns:a16="http://schemas.microsoft.com/office/drawing/2014/main" id="{151E04C2-DB1D-4839-8DAD-F5B17AA7F712}"/>
            </a:ext>
          </a:extLst>
        </xdr:cNvPr>
        <xdr:cNvSpPr/>
      </xdr:nvSpPr>
      <xdr:spPr>
        <a:xfrm>
          <a:off x="8094617" y="6681652"/>
          <a:ext cx="8223069"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370114</xdr:colOff>
      <xdr:row>9</xdr:row>
      <xdr:rowOff>97971</xdr:rowOff>
    </xdr:from>
    <xdr:to>
      <xdr:col>8</xdr:col>
      <xdr:colOff>32657</xdr:colOff>
      <xdr:row>15</xdr:row>
      <xdr:rowOff>21772</xdr:rowOff>
    </xdr:to>
    <xdr:sp macro="" textlink="">
      <xdr:nvSpPr>
        <xdr:cNvPr id="8" name="Rectangle: Rounded Corners 7">
          <a:extLst>
            <a:ext uri="{FF2B5EF4-FFF2-40B4-BE49-F238E27FC236}">
              <a16:creationId xmlns:a16="http://schemas.microsoft.com/office/drawing/2014/main" id="{310FC66E-C1FB-4C18-9A54-8CE4DB36DB29}"/>
            </a:ext>
          </a:extLst>
        </xdr:cNvPr>
        <xdr:cNvSpPr/>
      </xdr:nvSpPr>
      <xdr:spPr>
        <a:xfrm>
          <a:off x="804454" y="1553391"/>
          <a:ext cx="2718163" cy="929641"/>
        </a:xfrm>
        <a:prstGeom prst="roundRect">
          <a:avLst/>
        </a:prstGeom>
        <a:noFill/>
        <a:ln w="1174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576942</xdr:colOff>
      <xdr:row>9</xdr:row>
      <xdr:rowOff>119742</xdr:rowOff>
    </xdr:from>
    <xdr:to>
      <xdr:col>13</xdr:col>
      <xdr:colOff>32657</xdr:colOff>
      <xdr:row>15</xdr:row>
      <xdr:rowOff>21772</xdr:rowOff>
    </xdr:to>
    <xdr:sp macro="" textlink="">
      <xdr:nvSpPr>
        <xdr:cNvPr id="9" name="Rectangle: Rounded Corners 8">
          <a:extLst>
            <a:ext uri="{FF2B5EF4-FFF2-40B4-BE49-F238E27FC236}">
              <a16:creationId xmlns:a16="http://schemas.microsoft.com/office/drawing/2014/main" id="{90705913-FB2E-4F41-ACCB-74A61D5260DC}"/>
            </a:ext>
          </a:extLst>
        </xdr:cNvPr>
        <xdr:cNvSpPr/>
      </xdr:nvSpPr>
      <xdr:spPr>
        <a:xfrm>
          <a:off x="4066902" y="1575162"/>
          <a:ext cx="25037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576942</xdr:colOff>
      <xdr:row>9</xdr:row>
      <xdr:rowOff>119742</xdr:rowOff>
    </xdr:from>
    <xdr:to>
      <xdr:col>18</xdr:col>
      <xdr:colOff>32657</xdr:colOff>
      <xdr:row>15</xdr:row>
      <xdr:rowOff>21772</xdr:rowOff>
    </xdr:to>
    <xdr:sp macro="" textlink="">
      <xdr:nvSpPr>
        <xdr:cNvPr id="10" name="Rectangle: Rounded Corners 9">
          <a:extLst>
            <a:ext uri="{FF2B5EF4-FFF2-40B4-BE49-F238E27FC236}">
              <a16:creationId xmlns:a16="http://schemas.microsoft.com/office/drawing/2014/main" id="{CD157DA8-70C5-453F-B740-4EEB904AAE83}"/>
            </a:ext>
          </a:extLst>
        </xdr:cNvPr>
        <xdr:cNvSpPr/>
      </xdr:nvSpPr>
      <xdr:spPr>
        <a:xfrm>
          <a:off x="7114902" y="1575162"/>
          <a:ext cx="25037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576942</xdr:colOff>
      <xdr:row>9</xdr:row>
      <xdr:rowOff>119742</xdr:rowOff>
    </xdr:from>
    <xdr:to>
      <xdr:col>23</xdr:col>
      <xdr:colOff>32657</xdr:colOff>
      <xdr:row>15</xdr:row>
      <xdr:rowOff>21772</xdr:rowOff>
    </xdr:to>
    <xdr:sp macro="" textlink="">
      <xdr:nvSpPr>
        <xdr:cNvPr id="11" name="Rectangle: Rounded Corners 10">
          <a:extLst>
            <a:ext uri="{FF2B5EF4-FFF2-40B4-BE49-F238E27FC236}">
              <a16:creationId xmlns:a16="http://schemas.microsoft.com/office/drawing/2014/main" id="{48DC4A98-F8C6-461B-B843-E7CDE0CCFDAA}"/>
            </a:ext>
          </a:extLst>
        </xdr:cNvPr>
        <xdr:cNvSpPr/>
      </xdr:nvSpPr>
      <xdr:spPr>
        <a:xfrm>
          <a:off x="10162902" y="1575162"/>
          <a:ext cx="289995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576942</xdr:colOff>
      <xdr:row>9</xdr:row>
      <xdr:rowOff>119742</xdr:rowOff>
    </xdr:from>
    <xdr:to>
      <xdr:col>28</xdr:col>
      <xdr:colOff>32657</xdr:colOff>
      <xdr:row>15</xdr:row>
      <xdr:rowOff>21772</xdr:rowOff>
    </xdr:to>
    <xdr:sp macro="" textlink="">
      <xdr:nvSpPr>
        <xdr:cNvPr id="12" name="Rectangle: Rounded Corners 11">
          <a:extLst>
            <a:ext uri="{FF2B5EF4-FFF2-40B4-BE49-F238E27FC236}">
              <a16:creationId xmlns:a16="http://schemas.microsoft.com/office/drawing/2014/main" id="{696E107C-BCA1-4661-8ADB-AB1A3ACCE29A}"/>
            </a:ext>
          </a:extLst>
        </xdr:cNvPr>
        <xdr:cNvSpPr/>
      </xdr:nvSpPr>
      <xdr:spPr>
        <a:xfrm>
          <a:off x="13607142" y="1575162"/>
          <a:ext cx="25799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337458</xdr:colOff>
      <xdr:row>38</xdr:row>
      <xdr:rowOff>43543</xdr:rowOff>
    </xdr:from>
    <xdr:to>
      <xdr:col>25</xdr:col>
      <xdr:colOff>206830</xdr:colOff>
      <xdr:row>41</xdr:row>
      <xdr:rowOff>87085</xdr:rowOff>
    </xdr:to>
    <xdr:sp macro="" textlink="">
      <xdr:nvSpPr>
        <xdr:cNvPr id="13" name="TextBox 12">
          <a:extLst>
            <a:ext uri="{FF2B5EF4-FFF2-40B4-BE49-F238E27FC236}">
              <a16:creationId xmlns:a16="http://schemas.microsoft.com/office/drawing/2014/main" id="{48D21878-2536-4940-BD33-5904973461A5}"/>
            </a:ext>
          </a:extLst>
        </xdr:cNvPr>
        <xdr:cNvSpPr txBox="1"/>
      </xdr:nvSpPr>
      <xdr:spPr>
        <a:xfrm>
          <a:off x="11241678" y="6703423"/>
          <a:ext cx="3214552"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25</xdr:col>
      <xdr:colOff>206829</xdr:colOff>
      <xdr:row>38</xdr:row>
      <xdr:rowOff>87085</xdr:rowOff>
    </xdr:from>
    <xdr:to>
      <xdr:col>28</xdr:col>
      <xdr:colOff>54429</xdr:colOff>
      <xdr:row>41</xdr:row>
      <xdr:rowOff>10886</xdr:rowOff>
    </xdr:to>
    <xdr:sp macro="" textlink="">
      <xdr:nvSpPr>
        <xdr:cNvPr id="14" name="TextBox 13">
          <a:extLst>
            <a:ext uri="{FF2B5EF4-FFF2-40B4-BE49-F238E27FC236}">
              <a16:creationId xmlns:a16="http://schemas.microsoft.com/office/drawing/2014/main" id="{592E9659-A60A-45B1-9295-12A617E632BB}"/>
            </a:ext>
          </a:extLst>
        </xdr:cNvPr>
        <xdr:cNvSpPr txBox="1"/>
      </xdr:nvSpPr>
      <xdr:spPr>
        <a:xfrm>
          <a:off x="14456229" y="6746965"/>
          <a:ext cx="1752600" cy="4267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3</xdr:col>
      <xdr:colOff>326571</xdr:colOff>
      <xdr:row>16</xdr:row>
      <xdr:rowOff>163284</xdr:rowOff>
    </xdr:from>
    <xdr:to>
      <xdr:col>15</xdr:col>
      <xdr:colOff>76200</xdr:colOff>
      <xdr:row>36</xdr:row>
      <xdr:rowOff>163284</xdr:rowOff>
    </xdr:to>
    <xdr:graphicFrame macro="">
      <xdr:nvGraphicFramePr>
        <xdr:cNvPr id="16" name="Chart 5">
          <a:extLst>
            <a:ext uri="{FF2B5EF4-FFF2-40B4-BE49-F238E27FC236}">
              <a16:creationId xmlns:a16="http://schemas.microsoft.com/office/drawing/2014/main" id="{8BF26F75-E83B-922C-E0BE-6CF2E9A0A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337456</xdr:colOff>
      <xdr:row>17</xdr:row>
      <xdr:rowOff>0</xdr:rowOff>
    </xdr:from>
    <xdr:to>
      <xdr:col>27</xdr:col>
      <xdr:colOff>685799</xdr:colOff>
      <xdr:row>36</xdr:row>
      <xdr:rowOff>163284</xdr:rowOff>
    </xdr:to>
    <xdr:graphicFrame macro="">
      <xdr:nvGraphicFramePr>
        <xdr:cNvPr id="17" name="Chart 10">
          <a:extLst>
            <a:ext uri="{FF2B5EF4-FFF2-40B4-BE49-F238E27FC236}">
              <a16:creationId xmlns:a16="http://schemas.microsoft.com/office/drawing/2014/main" id="{91E0B55A-4947-4A1B-B878-4D8B10235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272142</xdr:colOff>
      <xdr:row>18</xdr:row>
      <xdr:rowOff>163285</xdr:rowOff>
    </xdr:from>
    <xdr:to>
      <xdr:col>25</xdr:col>
      <xdr:colOff>370113</xdr:colOff>
      <xdr:row>28</xdr:row>
      <xdr:rowOff>163286</xdr:rowOff>
    </xdr:to>
    <xdr:sp macro="" textlink="">
      <xdr:nvSpPr>
        <xdr:cNvPr id="19" name="Rectangle 18">
          <a:extLst>
            <a:ext uri="{FF2B5EF4-FFF2-40B4-BE49-F238E27FC236}">
              <a16:creationId xmlns:a16="http://schemas.microsoft.com/office/drawing/2014/main" id="{FCA7EB79-F728-9417-B0A8-607A06091829}"/>
            </a:ext>
          </a:extLst>
        </xdr:cNvPr>
        <xdr:cNvSpPr/>
      </xdr:nvSpPr>
      <xdr:spPr>
        <a:xfrm>
          <a:off x="13911942" y="3058885"/>
          <a:ext cx="707571" cy="1905001"/>
        </a:xfrm>
        <a:prstGeom prst="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326571</xdr:colOff>
      <xdr:row>38</xdr:row>
      <xdr:rowOff>32657</xdr:rowOff>
    </xdr:from>
    <xdr:to>
      <xdr:col>15</xdr:col>
      <xdr:colOff>76200</xdr:colOff>
      <xdr:row>41</xdr:row>
      <xdr:rowOff>54430</xdr:rowOff>
    </xdr:to>
    <xdr:sp macro="" textlink="">
      <xdr:nvSpPr>
        <xdr:cNvPr id="3" name="Rectangle: Rounded Corners 2">
          <a:extLst>
            <a:ext uri="{FF2B5EF4-FFF2-40B4-BE49-F238E27FC236}">
              <a16:creationId xmlns:a16="http://schemas.microsoft.com/office/drawing/2014/main" id="{85D45C97-C9F3-4190-AAFD-9A5879DCD9BA}"/>
            </a:ext>
          </a:extLst>
        </xdr:cNvPr>
        <xdr:cNvSpPr/>
      </xdr:nvSpPr>
      <xdr:spPr>
        <a:xfrm>
          <a:off x="760911" y="6692537"/>
          <a:ext cx="7072449"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343988</xdr:colOff>
      <xdr:row>16</xdr:row>
      <xdr:rowOff>48984</xdr:rowOff>
    </xdr:from>
    <xdr:to>
      <xdr:col>28</xdr:col>
      <xdr:colOff>152399</xdr:colOff>
      <xdr:row>37</xdr:row>
      <xdr:rowOff>21771</xdr:rowOff>
    </xdr:to>
    <xdr:graphicFrame macro="">
      <xdr:nvGraphicFramePr>
        <xdr:cNvPr id="17" name="Chart 8">
          <a:extLst>
            <a:ext uri="{FF2B5EF4-FFF2-40B4-BE49-F238E27FC236}">
              <a16:creationId xmlns:a16="http://schemas.microsoft.com/office/drawing/2014/main" id="{ACD96945-8F7D-F000-9426-CF2DA3598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118534</xdr:colOff>
      <xdr:row>2</xdr:row>
      <xdr:rowOff>59268</xdr:rowOff>
    </xdr:from>
    <xdr:to>
      <xdr:col>28</xdr:col>
      <xdr:colOff>261257</xdr:colOff>
      <xdr:row>6</xdr:row>
      <xdr:rowOff>42335</xdr:rowOff>
    </xdr:to>
    <xdr:sp macro="" textlink="">
      <xdr:nvSpPr>
        <xdr:cNvPr id="4" name="Rectangle 3">
          <a:extLst>
            <a:ext uri="{FF2B5EF4-FFF2-40B4-BE49-F238E27FC236}">
              <a16:creationId xmlns:a16="http://schemas.microsoft.com/office/drawing/2014/main" id="{AE3160F9-426A-43E2-A5DC-B51D002417A4}"/>
            </a:ext>
          </a:extLst>
        </xdr:cNvPr>
        <xdr:cNvSpPr/>
      </xdr:nvSpPr>
      <xdr:spPr>
        <a:xfrm>
          <a:off x="552874" y="341208"/>
          <a:ext cx="15862783"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118533</xdr:colOff>
      <xdr:row>6</xdr:row>
      <xdr:rowOff>101601</xdr:rowOff>
    </xdr:from>
    <xdr:to>
      <xdr:col>28</xdr:col>
      <xdr:colOff>272143</xdr:colOff>
      <xdr:row>8</xdr:row>
      <xdr:rowOff>65315</xdr:rowOff>
    </xdr:to>
    <xdr:sp macro="" textlink="">
      <xdr:nvSpPr>
        <xdr:cNvPr id="5" name="Rectangle 4">
          <a:extLst>
            <a:ext uri="{FF2B5EF4-FFF2-40B4-BE49-F238E27FC236}">
              <a16:creationId xmlns:a16="http://schemas.microsoft.com/office/drawing/2014/main" id="{CBA08B1A-279C-4B49-9E17-36CE37EB430D}"/>
            </a:ext>
          </a:extLst>
        </xdr:cNvPr>
        <xdr:cNvSpPr/>
      </xdr:nvSpPr>
      <xdr:spPr>
        <a:xfrm>
          <a:off x="552873" y="1054101"/>
          <a:ext cx="15873670" cy="29899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15</xdr:col>
      <xdr:colOff>337457</xdr:colOff>
      <xdr:row>38</xdr:row>
      <xdr:rowOff>21772</xdr:rowOff>
    </xdr:from>
    <xdr:to>
      <xdr:col>28</xdr:col>
      <xdr:colOff>163286</xdr:colOff>
      <xdr:row>41</xdr:row>
      <xdr:rowOff>32657</xdr:rowOff>
    </xdr:to>
    <xdr:sp macro="" textlink="">
      <xdr:nvSpPr>
        <xdr:cNvPr id="6" name="Rectangle: Rounded Corners 5">
          <a:extLst>
            <a:ext uri="{FF2B5EF4-FFF2-40B4-BE49-F238E27FC236}">
              <a16:creationId xmlns:a16="http://schemas.microsoft.com/office/drawing/2014/main" id="{823AD4A3-D6B1-4002-B88F-111014FA3442}"/>
            </a:ext>
          </a:extLst>
        </xdr:cNvPr>
        <xdr:cNvSpPr/>
      </xdr:nvSpPr>
      <xdr:spPr>
        <a:xfrm>
          <a:off x="8094617" y="6681652"/>
          <a:ext cx="8223069"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370113</xdr:colOff>
      <xdr:row>19</xdr:row>
      <xdr:rowOff>0</xdr:rowOff>
    </xdr:from>
    <xdr:to>
      <xdr:col>25</xdr:col>
      <xdr:colOff>494216</xdr:colOff>
      <xdr:row>29</xdr:row>
      <xdr:rowOff>185057</xdr:rowOff>
    </xdr:to>
    <xdr:sp macro="" textlink="">
      <xdr:nvSpPr>
        <xdr:cNvPr id="7" name="Rectangle 6">
          <a:extLst>
            <a:ext uri="{FF2B5EF4-FFF2-40B4-BE49-F238E27FC236}">
              <a16:creationId xmlns:a16="http://schemas.microsoft.com/office/drawing/2014/main" id="{C0FEC837-CBE7-43D1-ACFB-551A6A527E1D}"/>
            </a:ext>
          </a:extLst>
        </xdr:cNvPr>
        <xdr:cNvSpPr/>
      </xdr:nvSpPr>
      <xdr:spPr>
        <a:xfrm>
          <a:off x="14009913" y="3091543"/>
          <a:ext cx="733703" cy="2090057"/>
        </a:xfrm>
        <a:prstGeom prst="rect">
          <a:avLst/>
        </a:prstGeom>
        <a:noFill/>
        <a:ln w="38100">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370114</xdr:colOff>
      <xdr:row>9</xdr:row>
      <xdr:rowOff>97971</xdr:rowOff>
    </xdr:from>
    <xdr:to>
      <xdr:col>8</xdr:col>
      <xdr:colOff>32657</xdr:colOff>
      <xdr:row>15</xdr:row>
      <xdr:rowOff>21772</xdr:rowOff>
    </xdr:to>
    <xdr:sp macro="" textlink="">
      <xdr:nvSpPr>
        <xdr:cNvPr id="8" name="Rectangle: Rounded Corners 7">
          <a:extLst>
            <a:ext uri="{FF2B5EF4-FFF2-40B4-BE49-F238E27FC236}">
              <a16:creationId xmlns:a16="http://schemas.microsoft.com/office/drawing/2014/main" id="{C30E1AA1-E896-49F9-84A1-BED649A56CAC}"/>
            </a:ext>
          </a:extLst>
        </xdr:cNvPr>
        <xdr:cNvSpPr/>
      </xdr:nvSpPr>
      <xdr:spPr>
        <a:xfrm>
          <a:off x="804454" y="1553391"/>
          <a:ext cx="2718163" cy="929641"/>
        </a:xfrm>
        <a:prstGeom prst="roundRect">
          <a:avLst/>
        </a:prstGeom>
        <a:noFill/>
        <a:ln w="1174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576942</xdr:colOff>
      <xdr:row>9</xdr:row>
      <xdr:rowOff>119742</xdr:rowOff>
    </xdr:from>
    <xdr:to>
      <xdr:col>13</xdr:col>
      <xdr:colOff>32657</xdr:colOff>
      <xdr:row>15</xdr:row>
      <xdr:rowOff>21772</xdr:rowOff>
    </xdr:to>
    <xdr:sp macro="" textlink="">
      <xdr:nvSpPr>
        <xdr:cNvPr id="9" name="Rectangle: Rounded Corners 8">
          <a:extLst>
            <a:ext uri="{FF2B5EF4-FFF2-40B4-BE49-F238E27FC236}">
              <a16:creationId xmlns:a16="http://schemas.microsoft.com/office/drawing/2014/main" id="{55E6930B-7C14-4660-A9AC-6E8857E909FD}"/>
            </a:ext>
          </a:extLst>
        </xdr:cNvPr>
        <xdr:cNvSpPr/>
      </xdr:nvSpPr>
      <xdr:spPr>
        <a:xfrm>
          <a:off x="4066902" y="1575162"/>
          <a:ext cx="25037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576942</xdr:colOff>
      <xdr:row>9</xdr:row>
      <xdr:rowOff>119742</xdr:rowOff>
    </xdr:from>
    <xdr:to>
      <xdr:col>18</xdr:col>
      <xdr:colOff>32657</xdr:colOff>
      <xdr:row>15</xdr:row>
      <xdr:rowOff>21772</xdr:rowOff>
    </xdr:to>
    <xdr:sp macro="" textlink="">
      <xdr:nvSpPr>
        <xdr:cNvPr id="10" name="Rectangle: Rounded Corners 9">
          <a:extLst>
            <a:ext uri="{FF2B5EF4-FFF2-40B4-BE49-F238E27FC236}">
              <a16:creationId xmlns:a16="http://schemas.microsoft.com/office/drawing/2014/main" id="{E7EAB3C9-4C3A-4FAF-905A-B5D3E52ED53C}"/>
            </a:ext>
          </a:extLst>
        </xdr:cNvPr>
        <xdr:cNvSpPr/>
      </xdr:nvSpPr>
      <xdr:spPr>
        <a:xfrm>
          <a:off x="7114902" y="1575162"/>
          <a:ext cx="25037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576942</xdr:colOff>
      <xdr:row>9</xdr:row>
      <xdr:rowOff>119742</xdr:rowOff>
    </xdr:from>
    <xdr:to>
      <xdr:col>23</xdr:col>
      <xdr:colOff>32657</xdr:colOff>
      <xdr:row>15</xdr:row>
      <xdr:rowOff>21772</xdr:rowOff>
    </xdr:to>
    <xdr:sp macro="" textlink="">
      <xdr:nvSpPr>
        <xdr:cNvPr id="11" name="Rectangle: Rounded Corners 10">
          <a:extLst>
            <a:ext uri="{FF2B5EF4-FFF2-40B4-BE49-F238E27FC236}">
              <a16:creationId xmlns:a16="http://schemas.microsoft.com/office/drawing/2014/main" id="{87288BD6-E6D5-46A8-9C69-B71FA8CC4FB8}"/>
            </a:ext>
          </a:extLst>
        </xdr:cNvPr>
        <xdr:cNvSpPr/>
      </xdr:nvSpPr>
      <xdr:spPr>
        <a:xfrm>
          <a:off x="10162902" y="1575162"/>
          <a:ext cx="289995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576942</xdr:colOff>
      <xdr:row>9</xdr:row>
      <xdr:rowOff>119742</xdr:rowOff>
    </xdr:from>
    <xdr:to>
      <xdr:col>28</xdr:col>
      <xdr:colOff>32657</xdr:colOff>
      <xdr:row>15</xdr:row>
      <xdr:rowOff>21772</xdr:rowOff>
    </xdr:to>
    <xdr:sp macro="" textlink="">
      <xdr:nvSpPr>
        <xdr:cNvPr id="12" name="Rectangle: Rounded Corners 11">
          <a:extLst>
            <a:ext uri="{FF2B5EF4-FFF2-40B4-BE49-F238E27FC236}">
              <a16:creationId xmlns:a16="http://schemas.microsoft.com/office/drawing/2014/main" id="{AEB47DE9-DF29-4FDB-95E8-E0B3A4CCD459}"/>
            </a:ext>
          </a:extLst>
        </xdr:cNvPr>
        <xdr:cNvSpPr/>
      </xdr:nvSpPr>
      <xdr:spPr>
        <a:xfrm>
          <a:off x="13607142" y="1575162"/>
          <a:ext cx="2579915" cy="907870"/>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337458</xdr:colOff>
      <xdr:row>38</xdr:row>
      <xdr:rowOff>43543</xdr:rowOff>
    </xdr:from>
    <xdr:to>
      <xdr:col>25</xdr:col>
      <xdr:colOff>206830</xdr:colOff>
      <xdr:row>41</xdr:row>
      <xdr:rowOff>87085</xdr:rowOff>
    </xdr:to>
    <xdr:sp macro="" textlink="">
      <xdr:nvSpPr>
        <xdr:cNvPr id="13" name="TextBox 12">
          <a:extLst>
            <a:ext uri="{FF2B5EF4-FFF2-40B4-BE49-F238E27FC236}">
              <a16:creationId xmlns:a16="http://schemas.microsoft.com/office/drawing/2014/main" id="{D79EBA89-3DA3-440F-A9C9-7A0AA6A3499A}"/>
            </a:ext>
          </a:extLst>
        </xdr:cNvPr>
        <xdr:cNvSpPr txBox="1"/>
      </xdr:nvSpPr>
      <xdr:spPr>
        <a:xfrm>
          <a:off x="11241678" y="6703423"/>
          <a:ext cx="3214552"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25</xdr:col>
      <xdr:colOff>206829</xdr:colOff>
      <xdr:row>38</xdr:row>
      <xdr:rowOff>87085</xdr:rowOff>
    </xdr:from>
    <xdr:to>
      <xdr:col>28</xdr:col>
      <xdr:colOff>54429</xdr:colOff>
      <xdr:row>41</xdr:row>
      <xdr:rowOff>10886</xdr:rowOff>
    </xdr:to>
    <xdr:sp macro="" textlink="">
      <xdr:nvSpPr>
        <xdr:cNvPr id="14" name="TextBox 13">
          <a:extLst>
            <a:ext uri="{FF2B5EF4-FFF2-40B4-BE49-F238E27FC236}">
              <a16:creationId xmlns:a16="http://schemas.microsoft.com/office/drawing/2014/main" id="{FCCE1316-45EA-405B-86A7-C5423E3E6E43}"/>
            </a:ext>
          </a:extLst>
        </xdr:cNvPr>
        <xdr:cNvSpPr txBox="1"/>
      </xdr:nvSpPr>
      <xdr:spPr>
        <a:xfrm>
          <a:off x="14456229" y="6746965"/>
          <a:ext cx="1752600" cy="4267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3</xdr:col>
      <xdr:colOff>179613</xdr:colOff>
      <xdr:row>16</xdr:row>
      <xdr:rowOff>57694</xdr:rowOff>
    </xdr:from>
    <xdr:to>
      <xdr:col>15</xdr:col>
      <xdr:colOff>163286</xdr:colOff>
      <xdr:row>37</xdr:row>
      <xdr:rowOff>32658</xdr:rowOff>
    </xdr:to>
    <xdr:graphicFrame macro="">
      <xdr:nvGraphicFramePr>
        <xdr:cNvPr id="16" name="Chart 6">
          <a:extLst>
            <a:ext uri="{FF2B5EF4-FFF2-40B4-BE49-F238E27FC236}">
              <a16:creationId xmlns:a16="http://schemas.microsoft.com/office/drawing/2014/main" id="{848348DE-2A62-C820-308A-4221521A9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337456</xdr:colOff>
      <xdr:row>16</xdr:row>
      <xdr:rowOff>90894</xdr:rowOff>
    </xdr:from>
    <xdr:to>
      <xdr:col>28</xdr:col>
      <xdr:colOff>163286</xdr:colOff>
      <xdr:row>37</xdr:row>
      <xdr:rowOff>21772</xdr:rowOff>
    </xdr:to>
    <xdr:graphicFrame macro="">
      <xdr:nvGraphicFramePr>
        <xdr:cNvPr id="7" name="Chart 11">
          <a:extLst>
            <a:ext uri="{FF2B5EF4-FFF2-40B4-BE49-F238E27FC236}">
              <a16:creationId xmlns:a16="http://schemas.microsoft.com/office/drawing/2014/main" id="{AAB5124F-7FD6-8CBC-E456-97B107515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326571</xdr:colOff>
      <xdr:row>38</xdr:row>
      <xdr:rowOff>32657</xdr:rowOff>
    </xdr:from>
    <xdr:to>
      <xdr:col>15</xdr:col>
      <xdr:colOff>76200</xdr:colOff>
      <xdr:row>41</xdr:row>
      <xdr:rowOff>54430</xdr:rowOff>
    </xdr:to>
    <xdr:sp macro="" textlink="">
      <xdr:nvSpPr>
        <xdr:cNvPr id="2" name="Rectangle: Rounded Corners 1">
          <a:extLst>
            <a:ext uri="{FF2B5EF4-FFF2-40B4-BE49-F238E27FC236}">
              <a16:creationId xmlns:a16="http://schemas.microsoft.com/office/drawing/2014/main" id="{C1EE403C-1265-4587-B415-7AC1A1C0BEEA}"/>
            </a:ext>
          </a:extLst>
        </xdr:cNvPr>
        <xdr:cNvSpPr/>
      </xdr:nvSpPr>
      <xdr:spPr>
        <a:xfrm>
          <a:off x="1251857" y="6749143"/>
          <a:ext cx="6879772" cy="511630"/>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118534</xdr:colOff>
      <xdr:row>2</xdr:row>
      <xdr:rowOff>59268</xdr:rowOff>
    </xdr:from>
    <xdr:to>
      <xdr:col>28</xdr:col>
      <xdr:colOff>261257</xdr:colOff>
      <xdr:row>6</xdr:row>
      <xdr:rowOff>42335</xdr:rowOff>
    </xdr:to>
    <xdr:sp macro="" textlink="">
      <xdr:nvSpPr>
        <xdr:cNvPr id="3" name="Rectangle 2">
          <a:extLst>
            <a:ext uri="{FF2B5EF4-FFF2-40B4-BE49-F238E27FC236}">
              <a16:creationId xmlns:a16="http://schemas.microsoft.com/office/drawing/2014/main" id="{495F0958-74DB-4B86-8B10-FE3071B6974D}"/>
            </a:ext>
          </a:extLst>
        </xdr:cNvPr>
        <xdr:cNvSpPr/>
      </xdr:nvSpPr>
      <xdr:spPr>
        <a:xfrm>
          <a:off x="1424820" y="342297"/>
          <a:ext cx="12933437" cy="63620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118533</xdr:colOff>
      <xdr:row>6</xdr:row>
      <xdr:rowOff>101601</xdr:rowOff>
    </xdr:from>
    <xdr:to>
      <xdr:col>28</xdr:col>
      <xdr:colOff>272143</xdr:colOff>
      <xdr:row>8</xdr:row>
      <xdr:rowOff>65315</xdr:rowOff>
    </xdr:to>
    <xdr:sp macro="" textlink="">
      <xdr:nvSpPr>
        <xdr:cNvPr id="4" name="Rectangle 3">
          <a:extLst>
            <a:ext uri="{FF2B5EF4-FFF2-40B4-BE49-F238E27FC236}">
              <a16:creationId xmlns:a16="http://schemas.microsoft.com/office/drawing/2014/main" id="{3FE5FA0B-A672-4C1E-9169-FFC8DFF736C8}"/>
            </a:ext>
          </a:extLst>
        </xdr:cNvPr>
        <xdr:cNvSpPr/>
      </xdr:nvSpPr>
      <xdr:spPr>
        <a:xfrm>
          <a:off x="1424819" y="1037772"/>
          <a:ext cx="12944324" cy="29028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15</xdr:col>
      <xdr:colOff>337457</xdr:colOff>
      <xdr:row>38</xdr:row>
      <xdr:rowOff>21772</xdr:rowOff>
    </xdr:from>
    <xdr:to>
      <xdr:col>28</xdr:col>
      <xdr:colOff>163286</xdr:colOff>
      <xdr:row>41</xdr:row>
      <xdr:rowOff>32657</xdr:rowOff>
    </xdr:to>
    <xdr:sp macro="" textlink="">
      <xdr:nvSpPr>
        <xdr:cNvPr id="10" name="Rectangle: Rounded Corners 9">
          <a:extLst>
            <a:ext uri="{FF2B5EF4-FFF2-40B4-BE49-F238E27FC236}">
              <a16:creationId xmlns:a16="http://schemas.microsoft.com/office/drawing/2014/main" id="{FA701EDB-F240-4F0C-8E2B-1605405B805D}"/>
            </a:ext>
          </a:extLst>
        </xdr:cNvPr>
        <xdr:cNvSpPr/>
      </xdr:nvSpPr>
      <xdr:spPr>
        <a:xfrm>
          <a:off x="8392886" y="6738258"/>
          <a:ext cx="7924800" cy="500742"/>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370113</xdr:colOff>
      <xdr:row>19</xdr:row>
      <xdr:rowOff>0</xdr:rowOff>
    </xdr:from>
    <xdr:to>
      <xdr:col>25</xdr:col>
      <xdr:colOff>494216</xdr:colOff>
      <xdr:row>28</xdr:row>
      <xdr:rowOff>188322</xdr:rowOff>
    </xdr:to>
    <xdr:sp macro="" textlink="">
      <xdr:nvSpPr>
        <xdr:cNvPr id="35" name="Rectangle 34">
          <a:extLst>
            <a:ext uri="{FF2B5EF4-FFF2-40B4-BE49-F238E27FC236}">
              <a16:creationId xmlns:a16="http://schemas.microsoft.com/office/drawing/2014/main" id="{8A700DFE-F2CE-4B9A-A02A-CE1E5175FB3D}"/>
            </a:ext>
          </a:extLst>
        </xdr:cNvPr>
        <xdr:cNvSpPr/>
      </xdr:nvSpPr>
      <xdr:spPr>
        <a:xfrm>
          <a:off x="14009913" y="3091543"/>
          <a:ext cx="733703" cy="1897379"/>
        </a:xfrm>
        <a:prstGeom prst="rect">
          <a:avLst/>
        </a:prstGeom>
        <a:noFill/>
        <a:ln w="38100">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370114</xdr:colOff>
      <xdr:row>9</xdr:row>
      <xdr:rowOff>97971</xdr:rowOff>
    </xdr:from>
    <xdr:to>
      <xdr:col>8</xdr:col>
      <xdr:colOff>32657</xdr:colOff>
      <xdr:row>15</xdr:row>
      <xdr:rowOff>21772</xdr:rowOff>
    </xdr:to>
    <xdr:sp macro="" textlink="">
      <xdr:nvSpPr>
        <xdr:cNvPr id="36" name="Rectangle: Rounded Corners 35">
          <a:extLst>
            <a:ext uri="{FF2B5EF4-FFF2-40B4-BE49-F238E27FC236}">
              <a16:creationId xmlns:a16="http://schemas.microsoft.com/office/drawing/2014/main" id="{C0CD755F-79C2-F82E-A964-C8BE33FC8983}"/>
            </a:ext>
          </a:extLst>
        </xdr:cNvPr>
        <xdr:cNvSpPr/>
      </xdr:nvSpPr>
      <xdr:spPr>
        <a:xfrm>
          <a:off x="1295400" y="1524000"/>
          <a:ext cx="2525486" cy="903515"/>
        </a:xfrm>
        <a:prstGeom prst="roundRect">
          <a:avLst/>
        </a:prstGeom>
        <a:noFill/>
        <a:ln w="1174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576942</xdr:colOff>
      <xdr:row>9</xdr:row>
      <xdr:rowOff>119742</xdr:rowOff>
    </xdr:from>
    <xdr:to>
      <xdr:col>13</xdr:col>
      <xdr:colOff>32657</xdr:colOff>
      <xdr:row>15</xdr:row>
      <xdr:rowOff>21772</xdr:rowOff>
    </xdr:to>
    <xdr:sp macro="" textlink="">
      <xdr:nvSpPr>
        <xdr:cNvPr id="37" name="Rectangle: Rounded Corners 36">
          <a:extLst>
            <a:ext uri="{FF2B5EF4-FFF2-40B4-BE49-F238E27FC236}">
              <a16:creationId xmlns:a16="http://schemas.microsoft.com/office/drawing/2014/main" id="{F50732DB-F0E5-4F47-8C55-1E5ABCBAAB95}"/>
            </a:ext>
          </a:extLst>
        </xdr:cNvPr>
        <xdr:cNvSpPr/>
      </xdr:nvSpPr>
      <xdr:spPr>
        <a:xfrm>
          <a:off x="4365171" y="1545771"/>
          <a:ext cx="2503715" cy="881744"/>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576942</xdr:colOff>
      <xdr:row>9</xdr:row>
      <xdr:rowOff>119742</xdr:rowOff>
    </xdr:from>
    <xdr:to>
      <xdr:col>18</xdr:col>
      <xdr:colOff>32657</xdr:colOff>
      <xdr:row>15</xdr:row>
      <xdr:rowOff>21772</xdr:rowOff>
    </xdr:to>
    <xdr:sp macro="" textlink="">
      <xdr:nvSpPr>
        <xdr:cNvPr id="38" name="Rectangle: Rounded Corners 37">
          <a:extLst>
            <a:ext uri="{FF2B5EF4-FFF2-40B4-BE49-F238E27FC236}">
              <a16:creationId xmlns:a16="http://schemas.microsoft.com/office/drawing/2014/main" id="{B4A2B660-8CAA-4011-95D2-C2A3C71B814E}"/>
            </a:ext>
          </a:extLst>
        </xdr:cNvPr>
        <xdr:cNvSpPr/>
      </xdr:nvSpPr>
      <xdr:spPr>
        <a:xfrm>
          <a:off x="4365171" y="1545771"/>
          <a:ext cx="2503715" cy="881744"/>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576942</xdr:colOff>
      <xdr:row>9</xdr:row>
      <xdr:rowOff>119742</xdr:rowOff>
    </xdr:from>
    <xdr:to>
      <xdr:col>23</xdr:col>
      <xdr:colOff>32657</xdr:colOff>
      <xdr:row>15</xdr:row>
      <xdr:rowOff>21772</xdr:rowOff>
    </xdr:to>
    <xdr:sp macro="" textlink="">
      <xdr:nvSpPr>
        <xdr:cNvPr id="39" name="Rectangle: Rounded Corners 38">
          <a:extLst>
            <a:ext uri="{FF2B5EF4-FFF2-40B4-BE49-F238E27FC236}">
              <a16:creationId xmlns:a16="http://schemas.microsoft.com/office/drawing/2014/main" id="{4C5CC654-C79F-4B1B-B5BA-14772D7DCAC0}"/>
            </a:ext>
          </a:extLst>
        </xdr:cNvPr>
        <xdr:cNvSpPr/>
      </xdr:nvSpPr>
      <xdr:spPr>
        <a:xfrm>
          <a:off x="4365171" y="1545771"/>
          <a:ext cx="2503715" cy="881744"/>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576942</xdr:colOff>
      <xdr:row>9</xdr:row>
      <xdr:rowOff>119742</xdr:rowOff>
    </xdr:from>
    <xdr:to>
      <xdr:col>28</xdr:col>
      <xdr:colOff>32657</xdr:colOff>
      <xdr:row>15</xdr:row>
      <xdr:rowOff>21772</xdr:rowOff>
    </xdr:to>
    <xdr:sp macro="" textlink="">
      <xdr:nvSpPr>
        <xdr:cNvPr id="40" name="Rectangle: Rounded Corners 39">
          <a:extLst>
            <a:ext uri="{FF2B5EF4-FFF2-40B4-BE49-F238E27FC236}">
              <a16:creationId xmlns:a16="http://schemas.microsoft.com/office/drawing/2014/main" id="{4D164953-6D10-47DD-ABE6-C9496EC6C908}"/>
            </a:ext>
          </a:extLst>
        </xdr:cNvPr>
        <xdr:cNvSpPr/>
      </xdr:nvSpPr>
      <xdr:spPr>
        <a:xfrm>
          <a:off x="4365171" y="1545771"/>
          <a:ext cx="2503715" cy="881744"/>
        </a:xfrm>
        <a:prstGeom prst="roundRect">
          <a:avLst/>
        </a:prstGeom>
        <a:noFill/>
        <a:ln w="127000">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337458</xdr:colOff>
      <xdr:row>38</xdr:row>
      <xdr:rowOff>43543</xdr:rowOff>
    </xdr:from>
    <xdr:to>
      <xdr:col>25</xdr:col>
      <xdr:colOff>206830</xdr:colOff>
      <xdr:row>41</xdr:row>
      <xdr:rowOff>87085</xdr:rowOff>
    </xdr:to>
    <xdr:sp macro="" textlink="">
      <xdr:nvSpPr>
        <xdr:cNvPr id="31" name="TextBox 30">
          <a:extLst>
            <a:ext uri="{FF2B5EF4-FFF2-40B4-BE49-F238E27FC236}">
              <a16:creationId xmlns:a16="http://schemas.microsoft.com/office/drawing/2014/main" id="{742CF4DD-7ADD-48B7-ABC6-2F7ECF25B9F9}"/>
            </a:ext>
          </a:extLst>
        </xdr:cNvPr>
        <xdr:cNvSpPr txBox="1"/>
      </xdr:nvSpPr>
      <xdr:spPr>
        <a:xfrm>
          <a:off x="11538858" y="6760029"/>
          <a:ext cx="3211286"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25</xdr:col>
      <xdr:colOff>206829</xdr:colOff>
      <xdr:row>38</xdr:row>
      <xdr:rowOff>87085</xdr:rowOff>
    </xdr:from>
    <xdr:to>
      <xdr:col>28</xdr:col>
      <xdr:colOff>54429</xdr:colOff>
      <xdr:row>41</xdr:row>
      <xdr:rowOff>10886</xdr:rowOff>
    </xdr:to>
    <xdr:sp macro="" textlink="">
      <xdr:nvSpPr>
        <xdr:cNvPr id="34" name="TextBox 33">
          <a:extLst>
            <a:ext uri="{FF2B5EF4-FFF2-40B4-BE49-F238E27FC236}">
              <a16:creationId xmlns:a16="http://schemas.microsoft.com/office/drawing/2014/main" id="{EBBE354A-658A-1041-8F22-AB24EB8597CF}"/>
            </a:ext>
          </a:extLst>
        </xdr:cNvPr>
        <xdr:cNvSpPr txBox="1"/>
      </xdr:nvSpPr>
      <xdr:spPr>
        <a:xfrm>
          <a:off x="14750143" y="6803571"/>
          <a:ext cx="1752600" cy="4136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3</xdr:col>
      <xdr:colOff>217712</xdr:colOff>
      <xdr:row>16</xdr:row>
      <xdr:rowOff>123552</xdr:rowOff>
    </xdr:from>
    <xdr:to>
      <xdr:col>15</xdr:col>
      <xdr:colOff>76199</xdr:colOff>
      <xdr:row>37</xdr:row>
      <xdr:rowOff>21772</xdr:rowOff>
    </xdr:to>
    <xdr:graphicFrame macro="">
      <xdr:nvGraphicFramePr>
        <xdr:cNvPr id="6" name="Chart 12">
          <a:extLst>
            <a:ext uri="{FF2B5EF4-FFF2-40B4-BE49-F238E27FC236}">
              <a16:creationId xmlns:a16="http://schemas.microsoft.com/office/drawing/2014/main" id="{34C6D6A4-8BC6-7289-7843-07CD14B18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339271</xdr:colOff>
      <xdr:row>50</xdr:row>
      <xdr:rowOff>45357</xdr:rowOff>
    </xdr:from>
    <xdr:to>
      <xdr:col>18</xdr:col>
      <xdr:colOff>88900</xdr:colOff>
      <xdr:row>53</xdr:row>
      <xdr:rowOff>67130</xdr:rowOff>
    </xdr:to>
    <xdr:sp macro="" textlink="">
      <xdr:nvSpPr>
        <xdr:cNvPr id="2" name="Rectangle: Rounded Corners 1">
          <a:extLst>
            <a:ext uri="{FF2B5EF4-FFF2-40B4-BE49-F238E27FC236}">
              <a16:creationId xmlns:a16="http://schemas.microsoft.com/office/drawing/2014/main" id="{541EA3B0-F74F-4368-B945-B3106AFD32B0}"/>
            </a:ext>
          </a:extLst>
        </xdr:cNvPr>
        <xdr:cNvSpPr/>
      </xdr:nvSpPr>
      <xdr:spPr>
        <a:xfrm>
          <a:off x="773611" y="9036957"/>
          <a:ext cx="8703129"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118534</xdr:colOff>
      <xdr:row>2</xdr:row>
      <xdr:rowOff>59268</xdr:rowOff>
    </xdr:from>
    <xdr:to>
      <xdr:col>31</xdr:col>
      <xdr:colOff>533400</xdr:colOff>
      <xdr:row>6</xdr:row>
      <xdr:rowOff>42335</xdr:rowOff>
    </xdr:to>
    <xdr:sp macro="" textlink="">
      <xdr:nvSpPr>
        <xdr:cNvPr id="3" name="Rectangle 2">
          <a:extLst>
            <a:ext uri="{FF2B5EF4-FFF2-40B4-BE49-F238E27FC236}">
              <a16:creationId xmlns:a16="http://schemas.microsoft.com/office/drawing/2014/main" id="{08B2F628-129D-43D0-A060-02BCE6A3D54A}"/>
            </a:ext>
          </a:extLst>
        </xdr:cNvPr>
        <xdr:cNvSpPr/>
      </xdr:nvSpPr>
      <xdr:spPr>
        <a:xfrm>
          <a:off x="552874" y="341208"/>
          <a:ext cx="1755986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118532</xdr:colOff>
      <xdr:row>6</xdr:row>
      <xdr:rowOff>101601</xdr:rowOff>
    </xdr:from>
    <xdr:to>
      <xdr:col>31</xdr:col>
      <xdr:colOff>507999</xdr:colOff>
      <xdr:row>8</xdr:row>
      <xdr:rowOff>50800</xdr:rowOff>
    </xdr:to>
    <xdr:sp macro="" textlink="">
      <xdr:nvSpPr>
        <xdr:cNvPr id="4" name="Rectangle 3">
          <a:extLst>
            <a:ext uri="{FF2B5EF4-FFF2-40B4-BE49-F238E27FC236}">
              <a16:creationId xmlns:a16="http://schemas.microsoft.com/office/drawing/2014/main" id="{90FE6CD5-DC0B-47F9-9F9E-45E9D7019738}"/>
            </a:ext>
          </a:extLst>
        </xdr:cNvPr>
        <xdr:cNvSpPr/>
      </xdr:nvSpPr>
      <xdr:spPr>
        <a:xfrm>
          <a:off x="552872" y="1054101"/>
          <a:ext cx="17534467" cy="28447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18</xdr:col>
      <xdr:colOff>317500</xdr:colOff>
      <xdr:row>50</xdr:row>
      <xdr:rowOff>21772</xdr:rowOff>
    </xdr:from>
    <xdr:to>
      <xdr:col>31</xdr:col>
      <xdr:colOff>317500</xdr:colOff>
      <xdr:row>53</xdr:row>
      <xdr:rowOff>32657</xdr:rowOff>
    </xdr:to>
    <xdr:sp macro="" textlink="">
      <xdr:nvSpPr>
        <xdr:cNvPr id="5" name="Rectangle: Rounded Corners 4">
          <a:extLst>
            <a:ext uri="{FF2B5EF4-FFF2-40B4-BE49-F238E27FC236}">
              <a16:creationId xmlns:a16="http://schemas.microsoft.com/office/drawing/2014/main" id="{0219C96E-C8AA-47F7-807A-369933885B5A}"/>
            </a:ext>
          </a:extLst>
        </xdr:cNvPr>
        <xdr:cNvSpPr/>
      </xdr:nvSpPr>
      <xdr:spPr>
        <a:xfrm>
          <a:off x="9705340" y="9013372"/>
          <a:ext cx="8191500"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502558</xdr:colOff>
      <xdr:row>50</xdr:row>
      <xdr:rowOff>43543</xdr:rowOff>
    </xdr:from>
    <xdr:to>
      <xdr:col>29</xdr:col>
      <xdr:colOff>194130</xdr:colOff>
      <xdr:row>53</xdr:row>
      <xdr:rowOff>87085</xdr:rowOff>
    </xdr:to>
    <xdr:sp macro="" textlink="">
      <xdr:nvSpPr>
        <xdr:cNvPr id="6" name="TextBox 5">
          <a:extLst>
            <a:ext uri="{FF2B5EF4-FFF2-40B4-BE49-F238E27FC236}">
              <a16:creationId xmlns:a16="http://schemas.microsoft.com/office/drawing/2014/main" id="{196B3CE0-7EA1-4221-916C-B0EE3B7621BA}"/>
            </a:ext>
          </a:extLst>
        </xdr:cNvPr>
        <xdr:cNvSpPr txBox="1"/>
      </xdr:nvSpPr>
      <xdr:spPr>
        <a:xfrm>
          <a:off x="13334638" y="9035143"/>
          <a:ext cx="3219632"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28</xdr:col>
      <xdr:colOff>181429</xdr:colOff>
      <xdr:row>50</xdr:row>
      <xdr:rowOff>99785</xdr:rowOff>
    </xdr:from>
    <xdr:to>
      <xdr:col>31</xdr:col>
      <xdr:colOff>308429</xdr:colOff>
      <xdr:row>53</xdr:row>
      <xdr:rowOff>23586</xdr:rowOff>
    </xdr:to>
    <xdr:sp macro="" textlink="">
      <xdr:nvSpPr>
        <xdr:cNvPr id="7" name="TextBox 6">
          <a:extLst>
            <a:ext uri="{FF2B5EF4-FFF2-40B4-BE49-F238E27FC236}">
              <a16:creationId xmlns:a16="http://schemas.microsoft.com/office/drawing/2014/main" id="{49132039-5DDA-4C68-9B24-8256D6B24CDD}"/>
            </a:ext>
          </a:extLst>
        </xdr:cNvPr>
        <xdr:cNvSpPr txBox="1"/>
      </xdr:nvSpPr>
      <xdr:spPr>
        <a:xfrm>
          <a:off x="16137709" y="9091385"/>
          <a:ext cx="1750060" cy="4267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18</xdr:col>
      <xdr:colOff>330200</xdr:colOff>
      <xdr:row>35</xdr:row>
      <xdr:rowOff>114300</xdr:rowOff>
    </xdr:from>
    <xdr:to>
      <xdr:col>31</xdr:col>
      <xdr:colOff>457200</xdr:colOff>
      <xdr:row>49</xdr:row>
      <xdr:rowOff>69850</xdr:rowOff>
    </xdr:to>
    <xdr:graphicFrame macro="">
      <xdr:nvGraphicFramePr>
        <xdr:cNvPr id="12" name="Chart 3">
          <a:extLst>
            <a:ext uri="{FF2B5EF4-FFF2-40B4-BE49-F238E27FC236}">
              <a16:creationId xmlns:a16="http://schemas.microsoft.com/office/drawing/2014/main" id="{AD877347-6481-A705-B520-F7B17FAE2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19</xdr:row>
      <xdr:rowOff>63500</xdr:rowOff>
    </xdr:from>
    <xdr:to>
      <xdr:col>18</xdr:col>
      <xdr:colOff>63500</xdr:colOff>
      <xdr:row>49</xdr:row>
      <xdr:rowOff>93980</xdr:rowOff>
    </xdr:to>
    <xdr:graphicFrame macro="">
      <xdr:nvGraphicFramePr>
        <xdr:cNvPr id="13" name="Chart 4">
          <a:extLst>
            <a:ext uri="{FF2B5EF4-FFF2-40B4-BE49-F238E27FC236}">
              <a16:creationId xmlns:a16="http://schemas.microsoft.com/office/drawing/2014/main" id="{6F79D042-44E1-DB2F-53C7-DC4F2EA1A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289560</xdr:colOff>
      <xdr:row>19</xdr:row>
      <xdr:rowOff>114300</xdr:rowOff>
    </xdr:from>
    <xdr:to>
      <xdr:col>31</xdr:col>
      <xdr:colOff>444500</xdr:colOff>
      <xdr:row>35</xdr:row>
      <xdr:rowOff>12700</xdr:rowOff>
    </xdr:to>
    <xdr:graphicFrame macro="">
      <xdr:nvGraphicFramePr>
        <xdr:cNvPr id="14" name="Chart 5">
          <a:extLst>
            <a:ext uri="{FF2B5EF4-FFF2-40B4-BE49-F238E27FC236}">
              <a16:creationId xmlns:a16="http://schemas.microsoft.com/office/drawing/2014/main" id="{4D9C7E1D-F019-248B-5686-8AE67C357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393700</xdr:colOff>
      <xdr:row>9</xdr:row>
      <xdr:rowOff>127000</xdr:rowOff>
    </xdr:from>
    <xdr:to>
      <xdr:col>31</xdr:col>
      <xdr:colOff>419100</xdr:colOff>
      <xdr:row>18</xdr:row>
      <xdr:rowOff>114300</xdr:rowOff>
    </xdr:to>
    <xdr:sp macro="" textlink="">
      <xdr:nvSpPr>
        <xdr:cNvPr id="16" name="Rectangle: Rounded Corners 15">
          <a:extLst>
            <a:ext uri="{FF2B5EF4-FFF2-40B4-BE49-F238E27FC236}">
              <a16:creationId xmlns:a16="http://schemas.microsoft.com/office/drawing/2014/main" id="{7BB53922-94E4-A77E-C05C-4FA2DBE8DA53}"/>
            </a:ext>
          </a:extLst>
        </xdr:cNvPr>
        <xdr:cNvSpPr/>
      </xdr:nvSpPr>
      <xdr:spPr>
        <a:xfrm>
          <a:off x="825500" y="1562100"/>
          <a:ext cx="17183100" cy="1473200"/>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8</xdr:row>
      <xdr:rowOff>127000</xdr:rowOff>
    </xdr:from>
    <xdr:to>
      <xdr:col>8</xdr:col>
      <xdr:colOff>254000</xdr:colOff>
      <xdr:row>11</xdr:row>
      <xdr:rowOff>25400</xdr:rowOff>
    </xdr:to>
    <xdr:sp macro="" textlink="">
      <xdr:nvSpPr>
        <xdr:cNvPr id="17" name="TextBox 16">
          <a:extLst>
            <a:ext uri="{FF2B5EF4-FFF2-40B4-BE49-F238E27FC236}">
              <a16:creationId xmlns:a16="http://schemas.microsoft.com/office/drawing/2014/main" id="{C9583ED6-A883-A13C-17DB-6E00F41DD73B}"/>
            </a:ext>
          </a:extLst>
        </xdr:cNvPr>
        <xdr:cNvSpPr txBox="1"/>
      </xdr:nvSpPr>
      <xdr:spPr>
        <a:xfrm>
          <a:off x="558800" y="1397000"/>
          <a:ext cx="2984500" cy="393700"/>
        </a:xfrm>
        <a:prstGeom prst="round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Key Insights</a:t>
          </a:r>
          <a:endParaRPr lang="en-US" sz="1100">
            <a:solidFill>
              <a:schemeClr val="bg1"/>
            </a:solidFill>
          </a:endParaRPr>
        </a:p>
      </xdr:txBody>
    </xdr:sp>
    <xdr:clientData/>
  </xdr:twoCellAnchor>
  <xdr:twoCellAnchor>
    <xdr:from>
      <xdr:col>9</xdr:col>
      <xdr:colOff>292100</xdr:colOff>
      <xdr:row>25</xdr:row>
      <xdr:rowOff>12700</xdr:rowOff>
    </xdr:from>
    <xdr:to>
      <xdr:col>9</xdr:col>
      <xdr:colOff>342900</xdr:colOff>
      <xdr:row>46</xdr:row>
      <xdr:rowOff>50800</xdr:rowOff>
    </xdr:to>
    <xdr:sp macro="" textlink="">
      <xdr:nvSpPr>
        <xdr:cNvPr id="18" name="Rectangle 17">
          <a:extLst>
            <a:ext uri="{FF2B5EF4-FFF2-40B4-BE49-F238E27FC236}">
              <a16:creationId xmlns:a16="http://schemas.microsoft.com/office/drawing/2014/main" id="{1FA92C4A-CFA3-3215-9CAC-9DCA0774159C}"/>
            </a:ext>
          </a:extLst>
        </xdr:cNvPr>
        <xdr:cNvSpPr/>
      </xdr:nvSpPr>
      <xdr:spPr>
        <a:xfrm>
          <a:off x="4191000" y="4267200"/>
          <a:ext cx="50800" cy="4038600"/>
        </a:xfrm>
        <a:prstGeom prst="rect">
          <a:avLst/>
        </a:prstGeom>
        <a:noFill/>
        <a:ln w="57150">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c:userShapes xmlns:c="http://schemas.openxmlformats.org/drawingml/2006/chart">
  <cdr:relSizeAnchor xmlns:cdr="http://schemas.openxmlformats.org/drawingml/2006/chartDrawing">
    <cdr:from>
      <cdr:x>0.45275</cdr:x>
      <cdr:y>0.18765</cdr:y>
    </cdr:from>
    <cdr:to>
      <cdr:x>0.45823</cdr:x>
      <cdr:y>0.90173</cdr:y>
    </cdr:to>
    <cdr:sp macro="" textlink="">
      <cdr:nvSpPr>
        <cdr:cNvPr id="2" name="Rectangle 1">
          <a:extLst xmlns:a="http://schemas.openxmlformats.org/drawingml/2006/main">
            <a:ext uri="{FF2B5EF4-FFF2-40B4-BE49-F238E27FC236}">
              <a16:creationId xmlns:a16="http://schemas.microsoft.com/office/drawing/2014/main" id="{6280B76D-1C0B-CADF-6807-191946DF14F7}"/>
            </a:ext>
          </a:extLst>
        </cdr:cNvPr>
        <cdr:cNvSpPr/>
      </cdr:nvSpPr>
      <cdr:spPr>
        <a:xfrm xmlns:a="http://schemas.openxmlformats.org/drawingml/2006/main">
          <a:off x="3771939" y="482589"/>
          <a:ext cx="45655" cy="1836435"/>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7.xml><?xml version="1.0" encoding="utf-8"?>
<c:userShapes xmlns:c="http://schemas.openxmlformats.org/drawingml/2006/chart">
  <cdr:relSizeAnchor xmlns:cdr="http://schemas.openxmlformats.org/drawingml/2006/chartDrawing">
    <cdr:from>
      <cdr:x>0.4691</cdr:x>
      <cdr:y>0.11207</cdr:y>
    </cdr:from>
    <cdr:to>
      <cdr:x>0.47457</cdr:x>
      <cdr:y>0.80862</cdr:y>
    </cdr:to>
    <cdr:sp macro="" textlink="">
      <cdr:nvSpPr>
        <cdr:cNvPr id="2" name="Rectangle 1">
          <a:extLst xmlns:a="http://schemas.openxmlformats.org/drawingml/2006/main">
            <a:ext uri="{FF2B5EF4-FFF2-40B4-BE49-F238E27FC236}">
              <a16:creationId xmlns:a16="http://schemas.microsoft.com/office/drawing/2014/main" id="{1FA92C4A-CFA3-3215-9CAC-9DCA0774159C}"/>
            </a:ext>
          </a:extLst>
        </cdr:cNvPr>
        <cdr:cNvSpPr/>
      </cdr:nvSpPr>
      <cdr:spPr>
        <a:xfrm xmlns:a="http://schemas.openxmlformats.org/drawingml/2006/main">
          <a:off x="3921284" y="330193"/>
          <a:ext cx="45725" cy="2052315"/>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8.xml><?xml version="1.0" encoding="utf-8"?>
<xdr:wsDr xmlns:xdr="http://schemas.openxmlformats.org/drawingml/2006/spreadsheetDrawing" xmlns:a="http://schemas.openxmlformats.org/drawingml/2006/main">
  <xdr:twoCellAnchor>
    <xdr:from>
      <xdr:col>3</xdr:col>
      <xdr:colOff>339271</xdr:colOff>
      <xdr:row>50</xdr:row>
      <xdr:rowOff>45357</xdr:rowOff>
    </xdr:from>
    <xdr:to>
      <xdr:col>18</xdr:col>
      <xdr:colOff>88900</xdr:colOff>
      <xdr:row>53</xdr:row>
      <xdr:rowOff>67130</xdr:rowOff>
    </xdr:to>
    <xdr:sp macro="" textlink="">
      <xdr:nvSpPr>
        <xdr:cNvPr id="2" name="Rectangle: Rounded Corners 1">
          <a:extLst>
            <a:ext uri="{FF2B5EF4-FFF2-40B4-BE49-F238E27FC236}">
              <a16:creationId xmlns:a16="http://schemas.microsoft.com/office/drawing/2014/main" id="{5DE45CFC-F648-466B-923D-A99CD52EF68B}"/>
            </a:ext>
          </a:extLst>
        </xdr:cNvPr>
        <xdr:cNvSpPr/>
      </xdr:nvSpPr>
      <xdr:spPr>
        <a:xfrm>
          <a:off x="773611" y="9036957"/>
          <a:ext cx="8703129"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118534</xdr:colOff>
      <xdr:row>2</xdr:row>
      <xdr:rowOff>59268</xdr:rowOff>
    </xdr:from>
    <xdr:to>
      <xdr:col>31</xdr:col>
      <xdr:colOff>533400</xdr:colOff>
      <xdr:row>6</xdr:row>
      <xdr:rowOff>42335</xdr:rowOff>
    </xdr:to>
    <xdr:sp macro="" textlink="">
      <xdr:nvSpPr>
        <xdr:cNvPr id="3" name="Rectangle 2">
          <a:extLst>
            <a:ext uri="{FF2B5EF4-FFF2-40B4-BE49-F238E27FC236}">
              <a16:creationId xmlns:a16="http://schemas.microsoft.com/office/drawing/2014/main" id="{FD359CD3-9819-4204-A7C9-9A5C564C26C5}"/>
            </a:ext>
          </a:extLst>
        </xdr:cNvPr>
        <xdr:cNvSpPr/>
      </xdr:nvSpPr>
      <xdr:spPr>
        <a:xfrm>
          <a:off x="552874" y="341208"/>
          <a:ext cx="1755986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118532</xdr:colOff>
      <xdr:row>6</xdr:row>
      <xdr:rowOff>101601</xdr:rowOff>
    </xdr:from>
    <xdr:to>
      <xdr:col>31</xdr:col>
      <xdr:colOff>507999</xdr:colOff>
      <xdr:row>8</xdr:row>
      <xdr:rowOff>50800</xdr:rowOff>
    </xdr:to>
    <xdr:sp macro="" textlink="">
      <xdr:nvSpPr>
        <xdr:cNvPr id="4" name="Rectangle 3">
          <a:extLst>
            <a:ext uri="{FF2B5EF4-FFF2-40B4-BE49-F238E27FC236}">
              <a16:creationId xmlns:a16="http://schemas.microsoft.com/office/drawing/2014/main" id="{A14AB592-CAC2-4489-965E-3E63BA0A5AD4}"/>
            </a:ext>
          </a:extLst>
        </xdr:cNvPr>
        <xdr:cNvSpPr/>
      </xdr:nvSpPr>
      <xdr:spPr>
        <a:xfrm>
          <a:off x="552872" y="1054101"/>
          <a:ext cx="17534467" cy="28447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18</xdr:col>
      <xdr:colOff>317500</xdr:colOff>
      <xdr:row>50</xdr:row>
      <xdr:rowOff>21772</xdr:rowOff>
    </xdr:from>
    <xdr:to>
      <xdr:col>31</xdr:col>
      <xdr:colOff>317500</xdr:colOff>
      <xdr:row>53</xdr:row>
      <xdr:rowOff>32657</xdr:rowOff>
    </xdr:to>
    <xdr:sp macro="" textlink="">
      <xdr:nvSpPr>
        <xdr:cNvPr id="5" name="Rectangle: Rounded Corners 4">
          <a:extLst>
            <a:ext uri="{FF2B5EF4-FFF2-40B4-BE49-F238E27FC236}">
              <a16:creationId xmlns:a16="http://schemas.microsoft.com/office/drawing/2014/main" id="{D0FBBBA3-E659-4492-9B5E-F1757B2FF8A9}"/>
            </a:ext>
          </a:extLst>
        </xdr:cNvPr>
        <xdr:cNvSpPr/>
      </xdr:nvSpPr>
      <xdr:spPr>
        <a:xfrm>
          <a:off x="9705340" y="9013372"/>
          <a:ext cx="8191500"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502558</xdr:colOff>
      <xdr:row>50</xdr:row>
      <xdr:rowOff>43543</xdr:rowOff>
    </xdr:from>
    <xdr:to>
      <xdr:col>29</xdr:col>
      <xdr:colOff>194130</xdr:colOff>
      <xdr:row>53</xdr:row>
      <xdr:rowOff>87085</xdr:rowOff>
    </xdr:to>
    <xdr:sp macro="" textlink="">
      <xdr:nvSpPr>
        <xdr:cNvPr id="6" name="TextBox 5">
          <a:extLst>
            <a:ext uri="{FF2B5EF4-FFF2-40B4-BE49-F238E27FC236}">
              <a16:creationId xmlns:a16="http://schemas.microsoft.com/office/drawing/2014/main" id="{DBDA38DC-255F-461B-8A71-442119BE7493}"/>
            </a:ext>
          </a:extLst>
        </xdr:cNvPr>
        <xdr:cNvSpPr txBox="1"/>
      </xdr:nvSpPr>
      <xdr:spPr>
        <a:xfrm>
          <a:off x="13334638" y="9035143"/>
          <a:ext cx="3219632"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28</xdr:col>
      <xdr:colOff>181429</xdr:colOff>
      <xdr:row>50</xdr:row>
      <xdr:rowOff>99785</xdr:rowOff>
    </xdr:from>
    <xdr:to>
      <xdr:col>31</xdr:col>
      <xdr:colOff>308429</xdr:colOff>
      <xdr:row>53</xdr:row>
      <xdr:rowOff>23586</xdr:rowOff>
    </xdr:to>
    <xdr:sp macro="" textlink="">
      <xdr:nvSpPr>
        <xdr:cNvPr id="7" name="TextBox 6">
          <a:extLst>
            <a:ext uri="{FF2B5EF4-FFF2-40B4-BE49-F238E27FC236}">
              <a16:creationId xmlns:a16="http://schemas.microsoft.com/office/drawing/2014/main" id="{5C220119-2E59-42CC-B8A7-6A323877B326}"/>
            </a:ext>
          </a:extLst>
        </xdr:cNvPr>
        <xdr:cNvSpPr txBox="1"/>
      </xdr:nvSpPr>
      <xdr:spPr>
        <a:xfrm>
          <a:off x="16137709" y="9091385"/>
          <a:ext cx="1750060" cy="4267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3</xdr:col>
      <xdr:colOff>393700</xdr:colOff>
      <xdr:row>9</xdr:row>
      <xdr:rowOff>127000</xdr:rowOff>
    </xdr:from>
    <xdr:to>
      <xdr:col>31</xdr:col>
      <xdr:colOff>419100</xdr:colOff>
      <xdr:row>18</xdr:row>
      <xdr:rowOff>114300</xdr:rowOff>
    </xdr:to>
    <xdr:sp macro="" textlink="">
      <xdr:nvSpPr>
        <xdr:cNvPr id="11" name="Rectangle: Rounded Corners 10">
          <a:extLst>
            <a:ext uri="{FF2B5EF4-FFF2-40B4-BE49-F238E27FC236}">
              <a16:creationId xmlns:a16="http://schemas.microsoft.com/office/drawing/2014/main" id="{EB813E2C-C5C6-4B4D-AEDB-37ACACAA6DA8}"/>
            </a:ext>
          </a:extLst>
        </xdr:cNvPr>
        <xdr:cNvSpPr/>
      </xdr:nvSpPr>
      <xdr:spPr>
        <a:xfrm>
          <a:off x="828040" y="1582420"/>
          <a:ext cx="17170400" cy="1496060"/>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8</xdr:row>
      <xdr:rowOff>127000</xdr:rowOff>
    </xdr:from>
    <xdr:to>
      <xdr:col>8</xdr:col>
      <xdr:colOff>254000</xdr:colOff>
      <xdr:row>11</xdr:row>
      <xdr:rowOff>25400</xdr:rowOff>
    </xdr:to>
    <xdr:sp macro="" textlink="">
      <xdr:nvSpPr>
        <xdr:cNvPr id="12" name="TextBox 11">
          <a:extLst>
            <a:ext uri="{FF2B5EF4-FFF2-40B4-BE49-F238E27FC236}">
              <a16:creationId xmlns:a16="http://schemas.microsoft.com/office/drawing/2014/main" id="{58D581FB-CB6F-4C57-A6EB-B350E7A66B1D}"/>
            </a:ext>
          </a:extLst>
        </xdr:cNvPr>
        <xdr:cNvSpPr txBox="1"/>
      </xdr:nvSpPr>
      <xdr:spPr>
        <a:xfrm>
          <a:off x="561340" y="1414780"/>
          <a:ext cx="2984500" cy="401320"/>
        </a:xfrm>
        <a:prstGeom prst="round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Key Insights</a:t>
          </a:r>
          <a:endParaRPr lang="en-US" sz="1100">
            <a:solidFill>
              <a:schemeClr val="bg1"/>
            </a:solidFill>
          </a:endParaRPr>
        </a:p>
      </xdr:txBody>
    </xdr:sp>
    <xdr:clientData/>
  </xdr:twoCellAnchor>
  <xdr:twoCellAnchor>
    <xdr:from>
      <xdr:col>18</xdr:col>
      <xdr:colOff>289560</xdr:colOff>
      <xdr:row>34</xdr:row>
      <xdr:rowOff>57150</xdr:rowOff>
    </xdr:from>
    <xdr:to>
      <xdr:col>31</xdr:col>
      <xdr:colOff>304800</xdr:colOff>
      <xdr:row>48</xdr:row>
      <xdr:rowOff>158750</xdr:rowOff>
    </xdr:to>
    <xdr:graphicFrame macro="">
      <xdr:nvGraphicFramePr>
        <xdr:cNvPr id="14" name="Chart 9">
          <a:extLst>
            <a:ext uri="{FF2B5EF4-FFF2-40B4-BE49-F238E27FC236}">
              <a16:creationId xmlns:a16="http://schemas.microsoft.com/office/drawing/2014/main" id="{5205378E-7A13-30E2-5A0A-7D31AE8E1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19</xdr:row>
      <xdr:rowOff>88900</xdr:rowOff>
    </xdr:from>
    <xdr:to>
      <xdr:col>18</xdr:col>
      <xdr:colOff>101600</xdr:colOff>
      <xdr:row>49</xdr:row>
      <xdr:rowOff>25400</xdr:rowOff>
    </xdr:to>
    <xdr:graphicFrame macro="">
      <xdr:nvGraphicFramePr>
        <xdr:cNvPr id="15" name="Chart 10">
          <a:extLst>
            <a:ext uri="{FF2B5EF4-FFF2-40B4-BE49-F238E27FC236}">
              <a16:creationId xmlns:a16="http://schemas.microsoft.com/office/drawing/2014/main" id="{C398C903-66A9-D159-0D44-78AFDB7E6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276860</xdr:colOff>
      <xdr:row>19</xdr:row>
      <xdr:rowOff>63500</xdr:rowOff>
    </xdr:from>
    <xdr:to>
      <xdr:col>31</xdr:col>
      <xdr:colOff>279400</xdr:colOff>
      <xdr:row>33</xdr:row>
      <xdr:rowOff>139700</xdr:rowOff>
    </xdr:to>
    <xdr:graphicFrame macro="">
      <xdr:nvGraphicFramePr>
        <xdr:cNvPr id="16" name="Chart 11">
          <a:extLst>
            <a:ext uri="{FF2B5EF4-FFF2-40B4-BE49-F238E27FC236}">
              <a16:creationId xmlns:a16="http://schemas.microsoft.com/office/drawing/2014/main" id="{CF195763-8328-0779-91E6-B565F0D83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284481</xdr:colOff>
      <xdr:row>22</xdr:row>
      <xdr:rowOff>63500</xdr:rowOff>
    </xdr:from>
    <xdr:to>
      <xdr:col>9</xdr:col>
      <xdr:colOff>330200</xdr:colOff>
      <xdr:row>46</xdr:row>
      <xdr:rowOff>127000</xdr:rowOff>
    </xdr:to>
    <xdr:sp macro="" textlink="">
      <xdr:nvSpPr>
        <xdr:cNvPr id="13" name="Rectangle 12">
          <a:extLst>
            <a:ext uri="{FF2B5EF4-FFF2-40B4-BE49-F238E27FC236}">
              <a16:creationId xmlns:a16="http://schemas.microsoft.com/office/drawing/2014/main" id="{CF4C5718-981C-4B4F-9A84-FAEDCBCEC5BE}"/>
            </a:ext>
          </a:extLst>
        </xdr:cNvPr>
        <xdr:cNvSpPr/>
      </xdr:nvSpPr>
      <xdr:spPr>
        <a:xfrm flipH="1">
          <a:off x="4183381" y="3746500"/>
          <a:ext cx="45719" cy="4635500"/>
        </a:xfrm>
        <a:prstGeom prst="rect">
          <a:avLst/>
        </a:prstGeom>
        <a:noFill/>
        <a:ln w="57150">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9.xml><?xml version="1.0" encoding="utf-8"?>
<c:userShapes xmlns:c="http://schemas.openxmlformats.org/drawingml/2006/chart">
  <cdr:relSizeAnchor xmlns:cdr="http://schemas.openxmlformats.org/drawingml/2006/chartDrawing">
    <cdr:from>
      <cdr:x>0.39184</cdr:x>
      <cdr:y>0.19908</cdr:y>
    </cdr:from>
    <cdr:to>
      <cdr:x>0.39895</cdr:x>
      <cdr:y>0.9375</cdr:y>
    </cdr:to>
    <cdr:sp macro="" textlink="">
      <cdr:nvSpPr>
        <cdr:cNvPr id="2" name="Rectangle 1">
          <a:extLst xmlns:a="http://schemas.openxmlformats.org/drawingml/2006/main">
            <a:ext uri="{FF2B5EF4-FFF2-40B4-BE49-F238E27FC236}">
              <a16:creationId xmlns:a16="http://schemas.microsoft.com/office/drawing/2014/main" id="{2B6C6E82-B06E-3046-3EA0-F34F6D0182E2}"/>
            </a:ext>
          </a:extLst>
        </cdr:cNvPr>
        <cdr:cNvSpPr/>
      </cdr:nvSpPr>
      <cdr:spPr>
        <a:xfrm xmlns:a="http://schemas.openxmlformats.org/drawingml/2006/main">
          <a:off x="3220678" y="546110"/>
          <a:ext cx="58441" cy="2025634"/>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6</xdr:col>
      <xdr:colOff>326572</xdr:colOff>
      <xdr:row>35</xdr:row>
      <xdr:rowOff>87087</xdr:rowOff>
    </xdr:from>
    <xdr:to>
      <xdr:col>16</xdr:col>
      <xdr:colOff>304799</xdr:colOff>
      <xdr:row>38</xdr:row>
      <xdr:rowOff>54430</xdr:rowOff>
    </xdr:to>
    <xdr:sp macro="" textlink="">
      <xdr:nvSpPr>
        <xdr:cNvPr id="2" name="Rectangle: Rounded Corners 1">
          <a:extLst>
            <a:ext uri="{FF2B5EF4-FFF2-40B4-BE49-F238E27FC236}">
              <a16:creationId xmlns:a16="http://schemas.microsoft.com/office/drawing/2014/main" id="{FF43BB73-F396-4007-A042-32BF3E4BB23B}"/>
            </a:ext>
          </a:extLst>
        </xdr:cNvPr>
        <xdr:cNvSpPr/>
      </xdr:nvSpPr>
      <xdr:spPr>
        <a:xfrm>
          <a:off x="1652452" y="5885907"/>
          <a:ext cx="5883727"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118534</xdr:colOff>
      <xdr:row>2</xdr:row>
      <xdr:rowOff>59268</xdr:rowOff>
    </xdr:from>
    <xdr:to>
      <xdr:col>27</xdr:col>
      <xdr:colOff>457200</xdr:colOff>
      <xdr:row>6</xdr:row>
      <xdr:rowOff>42335</xdr:rowOff>
    </xdr:to>
    <xdr:sp macro="" textlink="">
      <xdr:nvSpPr>
        <xdr:cNvPr id="3" name="Rectangle 2">
          <a:extLst>
            <a:ext uri="{FF2B5EF4-FFF2-40B4-BE49-F238E27FC236}">
              <a16:creationId xmlns:a16="http://schemas.microsoft.com/office/drawing/2014/main" id="{9E1F29F3-C28E-48C9-9E95-48EB8BB239F7}"/>
            </a:ext>
          </a:extLst>
        </xdr:cNvPr>
        <xdr:cNvSpPr/>
      </xdr:nvSpPr>
      <xdr:spPr>
        <a:xfrm>
          <a:off x="1444414" y="341208"/>
          <a:ext cx="1294976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b="1" i="0" baseline="0">
              <a:solidFill>
                <a:schemeClr val="dk1"/>
              </a:solidFill>
              <a:effectLst/>
              <a:latin typeface="+mn-lt"/>
              <a:ea typeface="+mn-ea"/>
              <a:cs typeface="+mn-cs"/>
            </a:rPr>
            <a:t>% Contribution of Categories toward General Index in May 2023</a:t>
          </a:r>
          <a:endParaRPr lang="en-US" sz="3000">
            <a:effectLst/>
          </a:endParaRPr>
        </a:p>
      </xdr:txBody>
    </xdr:sp>
    <xdr:clientData/>
  </xdr:twoCellAnchor>
  <xdr:twoCellAnchor>
    <xdr:from>
      <xdr:col>6</xdr:col>
      <xdr:colOff>118533</xdr:colOff>
      <xdr:row>6</xdr:row>
      <xdr:rowOff>101600</xdr:rowOff>
    </xdr:from>
    <xdr:to>
      <xdr:col>27</xdr:col>
      <xdr:colOff>447675</xdr:colOff>
      <xdr:row>8</xdr:row>
      <xdr:rowOff>67733</xdr:rowOff>
    </xdr:to>
    <xdr:sp macro="" textlink="">
      <xdr:nvSpPr>
        <xdr:cNvPr id="4" name="Rectangle 3">
          <a:extLst>
            <a:ext uri="{FF2B5EF4-FFF2-40B4-BE49-F238E27FC236}">
              <a16:creationId xmlns:a16="http://schemas.microsoft.com/office/drawing/2014/main" id="{81960D7B-E9A8-4AA4-A166-FCE8BED52086}"/>
            </a:ext>
          </a:extLst>
        </xdr:cNvPr>
        <xdr:cNvSpPr/>
      </xdr:nvSpPr>
      <xdr:spPr>
        <a:xfrm>
          <a:off x="1444413" y="1054100"/>
          <a:ext cx="12940242" cy="30141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200"/>
            <a:t>Analysed</a:t>
          </a:r>
          <a:r>
            <a:rPr lang="en-GB" sz="1200" baseline="0"/>
            <a:t> the contribution of different broder categories towards the Genaral Index in May 2023 </a:t>
          </a:r>
          <a:endParaRPr lang="en-GB" sz="1200"/>
        </a:p>
      </xdr:txBody>
    </xdr:sp>
    <xdr:clientData/>
  </xdr:twoCellAnchor>
  <xdr:twoCellAnchor>
    <xdr:from>
      <xdr:col>6</xdr:col>
      <xdr:colOff>209249</xdr:colOff>
      <xdr:row>9</xdr:row>
      <xdr:rowOff>0</xdr:rowOff>
    </xdr:from>
    <xdr:to>
      <xdr:col>16</xdr:col>
      <xdr:colOff>541565</xdr:colOff>
      <xdr:row>16</xdr:row>
      <xdr:rowOff>35076</xdr:rowOff>
    </xdr:to>
    <xdr:sp macro="" textlink="">
      <xdr:nvSpPr>
        <xdr:cNvPr id="5" name="Rounded Rectangle 3">
          <a:extLst>
            <a:ext uri="{FF2B5EF4-FFF2-40B4-BE49-F238E27FC236}">
              <a16:creationId xmlns:a16="http://schemas.microsoft.com/office/drawing/2014/main" id="{F6C5104C-00F6-4F54-A7E5-5256DF87DAFC}"/>
            </a:ext>
          </a:extLst>
        </xdr:cNvPr>
        <xdr:cNvSpPr/>
      </xdr:nvSpPr>
      <xdr:spPr>
        <a:xfrm>
          <a:off x="1515535" y="1426029"/>
          <a:ext cx="6243259" cy="851504"/>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b="1" i="0">
            <a:solidFill>
              <a:schemeClr val="dk1"/>
            </a:solidFill>
            <a:effectLst/>
            <a:latin typeface="+mn-lt"/>
            <a:ea typeface="+mn-ea"/>
            <a:cs typeface="+mn-cs"/>
          </a:endParaRPr>
        </a:p>
        <a:p>
          <a:pPr algn="l"/>
          <a:r>
            <a:rPr lang="en-US" sz="1200" b="1" i="0">
              <a:solidFill>
                <a:schemeClr val="dk1"/>
              </a:solidFill>
              <a:effectLst/>
              <a:latin typeface="+mn-lt"/>
              <a:ea typeface="+mn-ea"/>
              <a:cs typeface="+mn-cs"/>
            </a:rPr>
            <a:t>&gt;</a:t>
          </a:r>
          <a:r>
            <a:rPr lang="en-US" sz="1200" b="1" i="0" baseline="0">
              <a:solidFill>
                <a:schemeClr val="dk1"/>
              </a:solidFill>
              <a:effectLst/>
              <a:latin typeface="+mn-lt"/>
              <a:ea typeface="+mn-ea"/>
              <a:cs typeface="+mn-cs"/>
            </a:rPr>
            <a:t> </a:t>
          </a:r>
          <a:r>
            <a:rPr lang="en-US" sz="1150" b="1" i="0">
              <a:solidFill>
                <a:schemeClr val="dk1"/>
              </a:solidFill>
              <a:effectLst/>
              <a:latin typeface="+mn-lt"/>
              <a:ea typeface="+mn-ea"/>
              <a:cs typeface="+mn-cs"/>
            </a:rPr>
            <a:t>Food &amp; Bevarages</a:t>
          </a:r>
          <a:r>
            <a:rPr lang="en-US" sz="1150" b="0" i="0" baseline="0">
              <a:solidFill>
                <a:schemeClr val="dk1"/>
              </a:solidFill>
              <a:effectLst/>
              <a:latin typeface="+mn-lt"/>
              <a:ea typeface="+mn-ea"/>
              <a:cs typeface="+mn-cs"/>
            </a:rPr>
            <a:t> </a:t>
          </a:r>
          <a:r>
            <a:rPr lang="en-US" sz="1150">
              <a:solidFill>
                <a:schemeClr val="dk1"/>
              </a:solidFill>
              <a:effectLst/>
              <a:latin typeface="+mn-lt"/>
              <a:ea typeface="+mn-ea"/>
              <a:cs typeface="+mn-cs"/>
            </a:rPr>
            <a:t>Category 49.56% Contributes  for the General</a:t>
          </a:r>
          <a:r>
            <a:rPr lang="en-US" sz="1150" baseline="0">
              <a:solidFill>
                <a:schemeClr val="dk1"/>
              </a:solidFill>
              <a:effectLst/>
              <a:latin typeface="+mn-lt"/>
              <a:ea typeface="+mn-ea"/>
              <a:cs typeface="+mn-cs"/>
            </a:rPr>
            <a:t> Index</a:t>
          </a:r>
        </a:p>
        <a:p>
          <a:pPr algn="l"/>
          <a:r>
            <a:rPr lang="en-US" sz="1150" b="1" baseline="0">
              <a:solidFill>
                <a:schemeClr val="dk1"/>
              </a:solidFill>
              <a:effectLst/>
              <a:latin typeface="+mn-lt"/>
              <a:ea typeface="+mn-ea"/>
              <a:cs typeface="+mn-cs"/>
            </a:rPr>
            <a:t>&gt;  Tabacco </a:t>
          </a:r>
          <a:r>
            <a:rPr lang="en-US" sz="1150" b="0" baseline="0">
              <a:solidFill>
                <a:schemeClr val="dk1"/>
              </a:solidFill>
              <a:effectLst/>
              <a:latin typeface="+mn-lt"/>
              <a:ea typeface="+mn-ea"/>
              <a:cs typeface="+mn-cs"/>
            </a:rPr>
            <a:t>Category contributes 4.32%for the GI</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&gt;</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From the data we can see that all the categories has scattered </a:t>
          </a:r>
          <a:r>
            <a:rPr lang="en-US" sz="1100" b="1" i="0" baseline="0">
              <a:solidFill>
                <a:schemeClr val="dk1"/>
              </a:solidFill>
              <a:effectLst/>
              <a:latin typeface="+mn-lt"/>
              <a:ea typeface="+mn-ea"/>
              <a:cs typeface="+mn-cs"/>
            </a:rPr>
            <a:t>with Food &amp; Bevarages </a:t>
          </a:r>
          <a:r>
            <a:rPr lang="en-US" sz="1100" b="0" i="0" baseline="0">
              <a:solidFill>
                <a:schemeClr val="dk1"/>
              </a:solidFill>
              <a:effectLst/>
              <a:latin typeface="+mn-lt"/>
              <a:ea typeface="+mn-ea"/>
              <a:cs typeface="+mn-cs"/>
            </a:rPr>
            <a:t>sector have the</a:t>
          </a:r>
          <a:r>
            <a:rPr lang="en-US" sz="1100" b="1" i="0" baseline="0">
              <a:solidFill>
                <a:schemeClr val="dk1"/>
              </a:solidFill>
              <a:effectLst/>
              <a:latin typeface="+mn-lt"/>
              <a:ea typeface="+mn-ea"/>
              <a:cs typeface="+mn-cs"/>
            </a:rPr>
            <a:t> highest contribution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&gt;</a:t>
          </a:r>
          <a:r>
            <a:rPr lang="en-US" sz="1100" b="0" i="0" baseline="0">
              <a:solidFill>
                <a:schemeClr val="dk1"/>
              </a:solidFill>
              <a:effectLst/>
              <a:latin typeface="+mn-lt"/>
              <a:ea typeface="+mn-ea"/>
              <a:cs typeface="+mn-cs"/>
            </a:rPr>
            <a:t>Also we can see that </a:t>
          </a:r>
          <a:r>
            <a:rPr lang="en-US" sz="1100" b="1" i="0" baseline="0">
              <a:solidFill>
                <a:schemeClr val="dk1"/>
              </a:solidFill>
              <a:effectLst/>
              <a:latin typeface="+mn-lt"/>
              <a:ea typeface="+mn-ea"/>
              <a:cs typeface="+mn-cs"/>
            </a:rPr>
            <a:t>category contribution amongst all the sectors are similar</a:t>
          </a:r>
          <a:endParaRPr lang="en-US" sz="1150" b="1" baseline="0">
            <a:solidFill>
              <a:schemeClr val="dk1"/>
            </a:solidFill>
            <a:effectLst/>
            <a:latin typeface="+mn-lt"/>
            <a:ea typeface="+mn-ea"/>
            <a:cs typeface="+mn-cs"/>
          </a:endParaRPr>
        </a:p>
        <a:p>
          <a:pPr algn="l"/>
          <a:r>
            <a:rPr lang="en-US" sz="1050" b="1" baseline="0">
              <a:solidFill>
                <a:schemeClr val="dk1"/>
              </a:solidFill>
              <a:effectLst/>
              <a:latin typeface="+mn-lt"/>
              <a:ea typeface="+mn-ea"/>
              <a:cs typeface="+mn-cs"/>
            </a:rPr>
            <a:t> </a:t>
          </a:r>
          <a:endParaRPr lang="en-GB" sz="1100" b="1"/>
        </a:p>
      </xdr:txBody>
    </xdr:sp>
    <xdr:clientData/>
  </xdr:twoCellAnchor>
  <xdr:twoCellAnchor>
    <xdr:from>
      <xdr:col>6</xdr:col>
      <xdr:colOff>76200</xdr:colOff>
      <xdr:row>8</xdr:row>
      <xdr:rowOff>110067</xdr:rowOff>
    </xdr:from>
    <xdr:to>
      <xdr:col>11</xdr:col>
      <xdr:colOff>59266</xdr:colOff>
      <xdr:row>10</xdr:row>
      <xdr:rowOff>25400</xdr:rowOff>
    </xdr:to>
    <xdr:sp macro="" textlink="">
      <xdr:nvSpPr>
        <xdr:cNvPr id="6" name="Rounded Rectangle 4">
          <a:extLst>
            <a:ext uri="{FF2B5EF4-FFF2-40B4-BE49-F238E27FC236}">
              <a16:creationId xmlns:a16="http://schemas.microsoft.com/office/drawing/2014/main" id="{179785FC-8F96-405C-AA4B-05B3FE5DE2AA}"/>
            </a:ext>
          </a:extLst>
        </xdr:cNvPr>
        <xdr:cNvSpPr/>
      </xdr:nvSpPr>
      <xdr:spPr>
        <a:xfrm>
          <a:off x="1402080" y="1397847"/>
          <a:ext cx="2840566" cy="2506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a:t>Key</a:t>
          </a:r>
          <a:r>
            <a:rPr lang="en-GB" sz="1400" baseline="0"/>
            <a:t> Insights</a:t>
          </a:r>
        </a:p>
        <a:p>
          <a:pPr algn="l"/>
          <a:endParaRPr lang="en-GB" sz="1400"/>
        </a:p>
      </xdr:txBody>
    </xdr:sp>
    <xdr:clientData/>
  </xdr:twoCellAnchor>
  <xdr:twoCellAnchor>
    <xdr:from>
      <xdr:col>17</xdr:col>
      <xdr:colOff>97972</xdr:colOff>
      <xdr:row>35</xdr:row>
      <xdr:rowOff>65314</xdr:rowOff>
    </xdr:from>
    <xdr:to>
      <xdr:col>27</xdr:col>
      <xdr:colOff>163286</xdr:colOff>
      <xdr:row>38</xdr:row>
      <xdr:rowOff>32657</xdr:rowOff>
    </xdr:to>
    <xdr:sp macro="" textlink="">
      <xdr:nvSpPr>
        <xdr:cNvPr id="10" name="Rectangle: Rounded Corners 9">
          <a:extLst>
            <a:ext uri="{FF2B5EF4-FFF2-40B4-BE49-F238E27FC236}">
              <a16:creationId xmlns:a16="http://schemas.microsoft.com/office/drawing/2014/main" id="{C37349D9-225A-4B97-911E-5133A19C0077}"/>
            </a:ext>
          </a:extLst>
        </xdr:cNvPr>
        <xdr:cNvSpPr/>
      </xdr:nvSpPr>
      <xdr:spPr>
        <a:xfrm>
          <a:off x="7938952" y="5864134"/>
          <a:ext cx="6161314"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97971</xdr:colOff>
      <xdr:row>17</xdr:row>
      <xdr:rowOff>1</xdr:rowOff>
    </xdr:from>
    <xdr:to>
      <xdr:col>27</xdr:col>
      <xdr:colOff>330652</xdr:colOff>
      <xdr:row>34</xdr:row>
      <xdr:rowOff>0</xdr:rowOff>
    </xdr:to>
    <xdr:graphicFrame macro="">
      <xdr:nvGraphicFramePr>
        <xdr:cNvPr id="11" name="Chart 6">
          <a:extLst>
            <a:ext uri="{FF2B5EF4-FFF2-40B4-BE49-F238E27FC236}">
              <a16:creationId xmlns:a16="http://schemas.microsoft.com/office/drawing/2014/main" id="{758E2434-EE5D-85FB-CCCF-63A2AD175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97972</xdr:colOff>
      <xdr:row>9</xdr:row>
      <xdr:rowOff>58782</xdr:rowOff>
    </xdr:from>
    <xdr:to>
      <xdr:col>27</xdr:col>
      <xdr:colOff>330652</xdr:colOff>
      <xdr:row>16</xdr:row>
      <xdr:rowOff>35076</xdr:rowOff>
    </xdr:to>
    <mc:AlternateContent xmlns:mc="http://schemas.openxmlformats.org/markup-compatibility/2006" xmlns:a14="http://schemas.microsoft.com/office/drawing/2010/main">
      <mc:Choice Requires="a14">
        <xdr:graphicFrame macro="">
          <xdr:nvGraphicFramePr>
            <xdr:cNvPr id="12" name="Sectors">
              <a:extLst>
                <a:ext uri="{FF2B5EF4-FFF2-40B4-BE49-F238E27FC236}">
                  <a16:creationId xmlns:a16="http://schemas.microsoft.com/office/drawing/2014/main" id="{EAD21EBF-98E0-425B-AE26-79AC362812CF}"/>
                </a:ext>
              </a:extLst>
            </xdr:cNvPr>
            <xdr:cNvGraphicFramePr/>
          </xdr:nvGraphicFramePr>
          <xdr:xfrm>
            <a:off x="0" y="0"/>
            <a:ext cx="0" cy="0"/>
          </xdr:xfrm>
          <a:graphic>
            <a:graphicData uri="http://schemas.microsoft.com/office/drawing/2010/slicer">
              <sle:slicer xmlns:sle="http://schemas.microsoft.com/office/drawing/2010/slicer" name="Sectors"/>
            </a:graphicData>
          </a:graphic>
        </xdr:graphicFrame>
      </mc:Choice>
      <mc:Fallback xmlns="">
        <xdr:sp macro="" textlink="">
          <xdr:nvSpPr>
            <xdr:cNvPr id="0" name=""/>
            <xdr:cNvSpPr>
              <a:spLocks noTextEdit="1"/>
            </xdr:cNvSpPr>
          </xdr:nvSpPr>
          <xdr:spPr>
            <a:xfrm>
              <a:off x="7924801" y="1484811"/>
              <a:ext cx="6328680" cy="1119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0.xml><?xml version="1.0" encoding="utf-8"?>
<c:userShapes xmlns:c="http://schemas.openxmlformats.org/drawingml/2006/chart">
  <cdr:relSizeAnchor xmlns:cdr="http://schemas.openxmlformats.org/drawingml/2006/chartDrawing">
    <cdr:from>
      <cdr:x>0.39709</cdr:x>
      <cdr:y>0.06944</cdr:y>
    </cdr:from>
    <cdr:to>
      <cdr:x>0.40266</cdr:x>
      <cdr:y>0.81018</cdr:y>
    </cdr:to>
    <cdr:sp macro="" textlink="">
      <cdr:nvSpPr>
        <cdr:cNvPr id="2" name="Rectangle 1">
          <a:extLst xmlns:a="http://schemas.openxmlformats.org/drawingml/2006/main">
            <a:ext uri="{FF2B5EF4-FFF2-40B4-BE49-F238E27FC236}">
              <a16:creationId xmlns:a16="http://schemas.microsoft.com/office/drawing/2014/main" id="{CF4C5718-981C-4B4F-9A84-FAEDCBCEC5BE}"/>
            </a:ext>
          </a:extLst>
        </cdr:cNvPr>
        <cdr:cNvSpPr/>
      </cdr:nvSpPr>
      <cdr:spPr>
        <a:xfrm xmlns:a="http://schemas.openxmlformats.org/drawingml/2006/main" flipH="1">
          <a:off x="3258792" y="190496"/>
          <a:ext cx="45712" cy="2031998"/>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1.xml><?xml version="1.0" encoding="utf-8"?>
<xdr:wsDr xmlns:xdr="http://schemas.openxmlformats.org/drawingml/2006/spreadsheetDrawing" xmlns:a="http://schemas.openxmlformats.org/drawingml/2006/main">
  <xdr:twoCellAnchor>
    <xdr:from>
      <xdr:col>4</xdr:col>
      <xdr:colOff>198120</xdr:colOff>
      <xdr:row>41</xdr:row>
      <xdr:rowOff>76206</xdr:rowOff>
    </xdr:from>
    <xdr:to>
      <xdr:col>19</xdr:col>
      <xdr:colOff>175260</xdr:colOff>
      <xdr:row>59</xdr:row>
      <xdr:rowOff>160020</xdr:rowOff>
    </xdr:to>
    <xdr:graphicFrame macro="">
      <xdr:nvGraphicFramePr>
        <xdr:cNvPr id="2" name="Chart 1">
          <a:extLst>
            <a:ext uri="{FF2B5EF4-FFF2-40B4-BE49-F238E27FC236}">
              <a16:creationId xmlns:a16="http://schemas.microsoft.com/office/drawing/2014/main" id="{65CB5DBB-28A0-57B1-1B86-5F6DE6FC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411480</xdr:colOff>
      <xdr:row>41</xdr:row>
      <xdr:rowOff>22866</xdr:rowOff>
    </xdr:from>
    <xdr:to>
      <xdr:col>31</xdr:col>
      <xdr:colOff>487680</xdr:colOff>
      <xdr:row>57</xdr:row>
      <xdr:rowOff>83826</xdr:rowOff>
    </xdr:to>
    <xdr:graphicFrame macro="">
      <xdr:nvGraphicFramePr>
        <xdr:cNvPr id="3" name="Chart 2">
          <a:extLst>
            <a:ext uri="{FF2B5EF4-FFF2-40B4-BE49-F238E27FC236}">
              <a16:creationId xmlns:a16="http://schemas.microsoft.com/office/drawing/2014/main" id="{9035D29C-19C1-C503-AA22-A4138CB52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0.07937</cdr:x>
      <cdr:y>0.49631</cdr:y>
    </cdr:from>
    <cdr:to>
      <cdr:x>0.80618</cdr:x>
      <cdr:y>0.50368</cdr:y>
    </cdr:to>
    <cdr:cxnSp macro="">
      <cdr:nvCxnSpPr>
        <cdr:cNvPr id="3" name="Straight Connector 2">
          <a:extLst xmlns:a="http://schemas.openxmlformats.org/drawingml/2006/main">
            <a:ext uri="{FF2B5EF4-FFF2-40B4-BE49-F238E27FC236}">
              <a16:creationId xmlns:a16="http://schemas.microsoft.com/office/drawing/2014/main" id="{EC3B59F5-12A7-6639-355C-4A4938E53679}"/>
            </a:ext>
          </a:extLst>
        </cdr:cNvPr>
        <cdr:cNvCxnSpPr/>
      </cdr:nvCxnSpPr>
      <cdr:spPr>
        <a:xfrm xmlns:a="http://schemas.openxmlformats.org/drawingml/2006/main" flipH="1" flipV="1">
          <a:off x="723900" y="1539234"/>
          <a:ext cx="6629400" cy="22860"/>
        </a:xfrm>
        <a:prstGeom xmlns:a="http://schemas.openxmlformats.org/drawingml/2006/main" prst="line">
          <a:avLst/>
        </a:prstGeom>
        <a:ln xmlns:a="http://schemas.openxmlformats.org/drawingml/2006/main" w="19050">
          <a:prstDash val="dash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3.xml><?xml version="1.0" encoding="utf-8"?>
<xdr:wsDr xmlns:xdr="http://schemas.openxmlformats.org/drawingml/2006/spreadsheetDrawing" xmlns:a="http://schemas.openxmlformats.org/drawingml/2006/main">
  <xdr:twoCellAnchor>
    <xdr:from>
      <xdr:col>11</xdr:col>
      <xdr:colOff>373380</xdr:colOff>
      <xdr:row>5</xdr:row>
      <xdr:rowOff>114300</xdr:rowOff>
    </xdr:from>
    <xdr:to>
      <xdr:col>20</xdr:col>
      <xdr:colOff>388620</xdr:colOff>
      <xdr:row>30</xdr:row>
      <xdr:rowOff>118110</xdr:rowOff>
    </xdr:to>
    <xdr:graphicFrame macro="">
      <xdr:nvGraphicFramePr>
        <xdr:cNvPr id="2" name="Chart 1">
          <a:extLst>
            <a:ext uri="{FF2B5EF4-FFF2-40B4-BE49-F238E27FC236}">
              <a16:creationId xmlns:a16="http://schemas.microsoft.com/office/drawing/2014/main" id="{9E3D7728-22C0-B336-9F43-E0703C6A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3</xdr:col>
      <xdr:colOff>339271</xdr:colOff>
      <xdr:row>50</xdr:row>
      <xdr:rowOff>45357</xdr:rowOff>
    </xdr:from>
    <xdr:to>
      <xdr:col>18</xdr:col>
      <xdr:colOff>88900</xdr:colOff>
      <xdr:row>53</xdr:row>
      <xdr:rowOff>67130</xdr:rowOff>
    </xdr:to>
    <xdr:sp macro="" textlink="">
      <xdr:nvSpPr>
        <xdr:cNvPr id="2" name="Rectangle: Rounded Corners 1">
          <a:extLst>
            <a:ext uri="{FF2B5EF4-FFF2-40B4-BE49-F238E27FC236}">
              <a16:creationId xmlns:a16="http://schemas.microsoft.com/office/drawing/2014/main" id="{E8F90301-C25C-416A-9B69-407DDF3C958E}"/>
            </a:ext>
          </a:extLst>
        </xdr:cNvPr>
        <xdr:cNvSpPr/>
      </xdr:nvSpPr>
      <xdr:spPr>
        <a:xfrm>
          <a:off x="773611" y="9036957"/>
          <a:ext cx="8703129"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118534</xdr:colOff>
      <xdr:row>2</xdr:row>
      <xdr:rowOff>59268</xdr:rowOff>
    </xdr:from>
    <xdr:to>
      <xdr:col>31</xdr:col>
      <xdr:colOff>533400</xdr:colOff>
      <xdr:row>6</xdr:row>
      <xdr:rowOff>42335</xdr:rowOff>
    </xdr:to>
    <xdr:sp macro="" textlink="">
      <xdr:nvSpPr>
        <xdr:cNvPr id="3" name="Rectangle 2">
          <a:extLst>
            <a:ext uri="{FF2B5EF4-FFF2-40B4-BE49-F238E27FC236}">
              <a16:creationId xmlns:a16="http://schemas.microsoft.com/office/drawing/2014/main" id="{D2874930-921B-4F2F-BEDD-3B32A9F8C512}"/>
            </a:ext>
          </a:extLst>
        </xdr:cNvPr>
        <xdr:cNvSpPr/>
      </xdr:nvSpPr>
      <xdr:spPr>
        <a:xfrm>
          <a:off x="552874" y="341208"/>
          <a:ext cx="1755986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Month</a:t>
          </a:r>
          <a:r>
            <a:rPr lang="en-US" sz="3000" baseline="0">
              <a:effectLst/>
            </a:rPr>
            <a:t>-on-Month Analysis of Food and Bevarages Category </a:t>
          </a:r>
          <a:endParaRPr lang="en-US" sz="3000">
            <a:effectLst/>
          </a:endParaRPr>
        </a:p>
      </xdr:txBody>
    </xdr:sp>
    <xdr:clientData/>
  </xdr:twoCellAnchor>
  <xdr:twoCellAnchor>
    <xdr:from>
      <xdr:col>3</xdr:col>
      <xdr:colOff>118532</xdr:colOff>
      <xdr:row>6</xdr:row>
      <xdr:rowOff>101601</xdr:rowOff>
    </xdr:from>
    <xdr:to>
      <xdr:col>31</xdr:col>
      <xdr:colOff>507999</xdr:colOff>
      <xdr:row>8</xdr:row>
      <xdr:rowOff>50800</xdr:rowOff>
    </xdr:to>
    <xdr:sp macro="" textlink="">
      <xdr:nvSpPr>
        <xdr:cNvPr id="4" name="Rectangle 3">
          <a:extLst>
            <a:ext uri="{FF2B5EF4-FFF2-40B4-BE49-F238E27FC236}">
              <a16:creationId xmlns:a16="http://schemas.microsoft.com/office/drawing/2014/main" id="{21520429-3A51-4C8C-AD86-ABEB3053459F}"/>
            </a:ext>
          </a:extLst>
        </xdr:cNvPr>
        <xdr:cNvSpPr/>
      </xdr:nvSpPr>
      <xdr:spPr>
        <a:xfrm>
          <a:off x="552872" y="1054101"/>
          <a:ext cx="17534467" cy="28447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eaLnBrk="1" fontAlgn="auto" latinLnBrk="0" hangingPunct="1"/>
          <a:r>
            <a:rPr lang="en-US" sz="1200">
              <a:solidFill>
                <a:schemeClr val="dk1"/>
              </a:solidFill>
              <a:effectLst/>
              <a:latin typeface="+mn-lt"/>
              <a:ea typeface="+mn-ea"/>
              <a:cs typeface="+mn-cs"/>
            </a:rPr>
            <a:t>Month</a:t>
          </a:r>
          <a:r>
            <a:rPr lang="en-US" sz="1200" baseline="0">
              <a:solidFill>
                <a:schemeClr val="dk1"/>
              </a:solidFill>
              <a:effectLst/>
              <a:latin typeface="+mn-lt"/>
              <a:ea typeface="+mn-ea"/>
              <a:cs typeface="+mn-cs"/>
            </a:rPr>
            <a:t>-on-Month Analysis of Food and Bevarages Category from Jun 2022 to May 2023</a:t>
          </a:r>
        </a:p>
        <a:p>
          <a:pPr rtl="0" eaLnBrk="1" fontAlgn="auto" latinLnBrk="0" hangingPunct="1"/>
          <a:endParaRPr lang="en-US" sz="1400">
            <a:effectLst/>
          </a:endParaRPr>
        </a:p>
      </xdr:txBody>
    </xdr:sp>
    <xdr:clientData/>
  </xdr:twoCellAnchor>
  <xdr:twoCellAnchor>
    <xdr:from>
      <xdr:col>18</xdr:col>
      <xdr:colOff>317500</xdr:colOff>
      <xdr:row>50</xdr:row>
      <xdr:rowOff>21772</xdr:rowOff>
    </xdr:from>
    <xdr:to>
      <xdr:col>31</xdr:col>
      <xdr:colOff>317500</xdr:colOff>
      <xdr:row>53</xdr:row>
      <xdr:rowOff>32657</xdr:rowOff>
    </xdr:to>
    <xdr:sp macro="" textlink="">
      <xdr:nvSpPr>
        <xdr:cNvPr id="5" name="Rectangle: Rounded Corners 4">
          <a:extLst>
            <a:ext uri="{FF2B5EF4-FFF2-40B4-BE49-F238E27FC236}">
              <a16:creationId xmlns:a16="http://schemas.microsoft.com/office/drawing/2014/main" id="{1909320D-507F-450C-B48C-D821D9698576}"/>
            </a:ext>
          </a:extLst>
        </xdr:cNvPr>
        <xdr:cNvSpPr/>
      </xdr:nvSpPr>
      <xdr:spPr>
        <a:xfrm>
          <a:off x="9705340" y="9013372"/>
          <a:ext cx="8191500"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398780</xdr:colOff>
      <xdr:row>20</xdr:row>
      <xdr:rowOff>33020</xdr:rowOff>
    </xdr:from>
    <xdr:to>
      <xdr:col>18</xdr:col>
      <xdr:colOff>215900</xdr:colOff>
      <xdr:row>49</xdr:row>
      <xdr:rowOff>50800</xdr:rowOff>
    </xdr:to>
    <xdr:graphicFrame macro="">
      <xdr:nvGraphicFramePr>
        <xdr:cNvPr id="16" name="Chart 14">
          <a:extLst>
            <a:ext uri="{FF2B5EF4-FFF2-40B4-BE49-F238E27FC236}">
              <a16:creationId xmlns:a16="http://schemas.microsoft.com/office/drawing/2014/main" id="{A8A49785-0159-5BF4-BDDE-8F462A2B8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502558</xdr:colOff>
      <xdr:row>50</xdr:row>
      <xdr:rowOff>43543</xdr:rowOff>
    </xdr:from>
    <xdr:to>
      <xdr:col>29</xdr:col>
      <xdr:colOff>194130</xdr:colOff>
      <xdr:row>53</xdr:row>
      <xdr:rowOff>87085</xdr:rowOff>
    </xdr:to>
    <xdr:sp macro="" textlink="">
      <xdr:nvSpPr>
        <xdr:cNvPr id="6" name="TextBox 5">
          <a:extLst>
            <a:ext uri="{FF2B5EF4-FFF2-40B4-BE49-F238E27FC236}">
              <a16:creationId xmlns:a16="http://schemas.microsoft.com/office/drawing/2014/main" id="{FC5ED06A-3B3A-4129-84F2-411B158EA8CE}"/>
            </a:ext>
          </a:extLst>
        </xdr:cNvPr>
        <xdr:cNvSpPr txBox="1"/>
      </xdr:nvSpPr>
      <xdr:spPr>
        <a:xfrm>
          <a:off x="13334638" y="9035143"/>
          <a:ext cx="3219632"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for YOY Analysis Cb with be last year</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28</xdr:col>
      <xdr:colOff>181429</xdr:colOff>
      <xdr:row>50</xdr:row>
      <xdr:rowOff>99785</xdr:rowOff>
    </xdr:from>
    <xdr:to>
      <xdr:col>31</xdr:col>
      <xdr:colOff>308429</xdr:colOff>
      <xdr:row>53</xdr:row>
      <xdr:rowOff>23586</xdr:rowOff>
    </xdr:to>
    <xdr:sp macro="" textlink="">
      <xdr:nvSpPr>
        <xdr:cNvPr id="7" name="TextBox 6">
          <a:extLst>
            <a:ext uri="{FF2B5EF4-FFF2-40B4-BE49-F238E27FC236}">
              <a16:creationId xmlns:a16="http://schemas.microsoft.com/office/drawing/2014/main" id="{176F1F29-DD08-4CE2-9B26-BF80EA18F15C}"/>
            </a:ext>
          </a:extLst>
        </xdr:cNvPr>
        <xdr:cNvSpPr txBox="1"/>
      </xdr:nvSpPr>
      <xdr:spPr>
        <a:xfrm>
          <a:off x="16137709" y="9091385"/>
          <a:ext cx="1750060" cy="4267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Ct - CPI of Current Year</a:t>
          </a:r>
          <a:r>
            <a:rPr lang="en-US" sz="1050">
              <a:solidFill>
                <a:schemeClr val="dk1"/>
              </a:solidFill>
              <a:effectLst/>
              <a:latin typeface="+mn-lt"/>
              <a:ea typeface="+mn-ea"/>
              <a:cs typeface="+mn-cs"/>
            </a:rPr>
            <a:t> </a:t>
          </a:r>
          <a:endParaRPr lang="en-US" sz="1050">
            <a:effectLst/>
          </a:endParaRPr>
        </a:p>
        <a:p>
          <a:r>
            <a:rPr lang="en-US" sz="1050" b="0" i="0">
              <a:solidFill>
                <a:schemeClr val="dk1"/>
              </a:solidFill>
              <a:effectLst/>
              <a:latin typeface="+mn-lt"/>
              <a:ea typeface="+mn-ea"/>
              <a:cs typeface="+mn-cs"/>
            </a:rPr>
            <a:t>Cb - CPI of base year</a:t>
          </a:r>
          <a:r>
            <a:rPr lang="en-US" sz="1050">
              <a:solidFill>
                <a:schemeClr val="dk1"/>
              </a:solidFill>
              <a:effectLst/>
              <a:latin typeface="+mn-lt"/>
              <a:ea typeface="+mn-ea"/>
              <a:cs typeface="+mn-cs"/>
            </a:rPr>
            <a:t> </a:t>
          </a:r>
          <a:endParaRPr lang="en-US" sz="1050">
            <a:effectLst/>
          </a:endParaRPr>
        </a:p>
        <a:p>
          <a:endParaRPr lang="en-US" sz="1100"/>
        </a:p>
      </xdr:txBody>
    </xdr:sp>
    <xdr:clientData/>
  </xdr:twoCellAnchor>
  <xdr:twoCellAnchor>
    <xdr:from>
      <xdr:col>3</xdr:col>
      <xdr:colOff>393700</xdr:colOff>
      <xdr:row>9</xdr:row>
      <xdr:rowOff>127000</xdr:rowOff>
    </xdr:from>
    <xdr:to>
      <xdr:col>31</xdr:col>
      <xdr:colOff>419100</xdr:colOff>
      <xdr:row>18</xdr:row>
      <xdr:rowOff>114300</xdr:rowOff>
    </xdr:to>
    <xdr:sp macro="" textlink="">
      <xdr:nvSpPr>
        <xdr:cNvPr id="8" name="Rectangle: Rounded Corners 7">
          <a:extLst>
            <a:ext uri="{FF2B5EF4-FFF2-40B4-BE49-F238E27FC236}">
              <a16:creationId xmlns:a16="http://schemas.microsoft.com/office/drawing/2014/main" id="{0FB42D7F-0452-4EF4-817F-703CAB10C8FA}"/>
            </a:ext>
          </a:extLst>
        </xdr:cNvPr>
        <xdr:cNvSpPr/>
      </xdr:nvSpPr>
      <xdr:spPr>
        <a:xfrm>
          <a:off x="828040" y="1582420"/>
          <a:ext cx="17170400" cy="1496060"/>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8</xdr:row>
      <xdr:rowOff>127000</xdr:rowOff>
    </xdr:from>
    <xdr:to>
      <xdr:col>8</xdr:col>
      <xdr:colOff>254000</xdr:colOff>
      <xdr:row>11</xdr:row>
      <xdr:rowOff>25400</xdr:rowOff>
    </xdr:to>
    <xdr:sp macro="" textlink="">
      <xdr:nvSpPr>
        <xdr:cNvPr id="9" name="TextBox 8">
          <a:extLst>
            <a:ext uri="{FF2B5EF4-FFF2-40B4-BE49-F238E27FC236}">
              <a16:creationId xmlns:a16="http://schemas.microsoft.com/office/drawing/2014/main" id="{86F58586-3370-4B72-B917-1786784CC2AC}"/>
            </a:ext>
          </a:extLst>
        </xdr:cNvPr>
        <xdr:cNvSpPr txBox="1"/>
      </xdr:nvSpPr>
      <xdr:spPr>
        <a:xfrm>
          <a:off x="561340" y="1414780"/>
          <a:ext cx="2984500" cy="401320"/>
        </a:xfrm>
        <a:prstGeom prst="round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Key Insights</a:t>
          </a:r>
          <a:endParaRPr lang="en-US" sz="1100">
            <a:solidFill>
              <a:schemeClr val="bg1"/>
            </a:solidFill>
          </a:endParaRPr>
        </a:p>
      </xdr:txBody>
    </xdr:sp>
    <xdr:clientData/>
  </xdr:twoCellAnchor>
  <xdr:twoCellAnchor>
    <xdr:from>
      <xdr:col>9</xdr:col>
      <xdr:colOff>449581</xdr:colOff>
      <xdr:row>23</xdr:row>
      <xdr:rowOff>139700</xdr:rowOff>
    </xdr:from>
    <xdr:to>
      <xdr:col>9</xdr:col>
      <xdr:colOff>495300</xdr:colOff>
      <xdr:row>48</xdr:row>
      <xdr:rowOff>38100</xdr:rowOff>
    </xdr:to>
    <xdr:sp macro="" textlink="">
      <xdr:nvSpPr>
        <xdr:cNvPr id="13" name="Rectangle 12">
          <a:extLst>
            <a:ext uri="{FF2B5EF4-FFF2-40B4-BE49-F238E27FC236}">
              <a16:creationId xmlns:a16="http://schemas.microsoft.com/office/drawing/2014/main" id="{4505A0D8-CE22-4DE4-909D-3BA56DAC5C9D}"/>
            </a:ext>
          </a:extLst>
        </xdr:cNvPr>
        <xdr:cNvSpPr/>
      </xdr:nvSpPr>
      <xdr:spPr>
        <a:xfrm flipH="1">
          <a:off x="4348481" y="4013200"/>
          <a:ext cx="45719" cy="4635500"/>
        </a:xfrm>
        <a:prstGeom prst="rect">
          <a:avLst/>
        </a:prstGeom>
        <a:noFill/>
        <a:ln w="57150">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393700</xdr:colOff>
      <xdr:row>35</xdr:row>
      <xdr:rowOff>63500</xdr:rowOff>
    </xdr:from>
    <xdr:to>
      <xdr:col>31</xdr:col>
      <xdr:colOff>304800</xdr:colOff>
      <xdr:row>49</xdr:row>
      <xdr:rowOff>85090</xdr:rowOff>
    </xdr:to>
    <xdr:graphicFrame macro="">
      <xdr:nvGraphicFramePr>
        <xdr:cNvPr id="14" name="Chart 12">
          <a:extLst>
            <a:ext uri="{FF2B5EF4-FFF2-40B4-BE49-F238E27FC236}">
              <a16:creationId xmlns:a16="http://schemas.microsoft.com/office/drawing/2014/main" id="{B6ED04A4-B6D0-8F50-7886-22557494E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391160</xdr:colOff>
      <xdr:row>20</xdr:row>
      <xdr:rowOff>45720</xdr:rowOff>
    </xdr:from>
    <xdr:to>
      <xdr:col>31</xdr:col>
      <xdr:colOff>304800</xdr:colOff>
      <xdr:row>34</xdr:row>
      <xdr:rowOff>121920</xdr:rowOff>
    </xdr:to>
    <xdr:graphicFrame macro="">
      <xdr:nvGraphicFramePr>
        <xdr:cNvPr id="15" name="Chart 13">
          <a:extLst>
            <a:ext uri="{FF2B5EF4-FFF2-40B4-BE49-F238E27FC236}">
              <a16:creationId xmlns:a16="http://schemas.microsoft.com/office/drawing/2014/main" id="{EB385E2B-C4C6-9F5C-48EE-7CF69C740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393700</xdr:colOff>
      <xdr:row>9</xdr:row>
      <xdr:rowOff>127000</xdr:rowOff>
    </xdr:from>
    <xdr:to>
      <xdr:col>31</xdr:col>
      <xdr:colOff>419100</xdr:colOff>
      <xdr:row>18</xdr:row>
      <xdr:rowOff>114300</xdr:rowOff>
    </xdr:to>
    <xdr:sp macro="" textlink="">
      <xdr:nvSpPr>
        <xdr:cNvPr id="18" name="Rectangle: Rounded Corners 17">
          <a:extLst>
            <a:ext uri="{FF2B5EF4-FFF2-40B4-BE49-F238E27FC236}">
              <a16:creationId xmlns:a16="http://schemas.microsoft.com/office/drawing/2014/main" id="{82E70F07-D760-427E-A97B-EB419D7CDBF1}"/>
            </a:ext>
          </a:extLst>
        </xdr:cNvPr>
        <xdr:cNvSpPr/>
      </xdr:nvSpPr>
      <xdr:spPr>
        <a:xfrm>
          <a:off x="828040" y="1582420"/>
          <a:ext cx="17170400" cy="1496060"/>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5.xml><?xml version="1.0" encoding="utf-8"?>
<c:userShapes xmlns:c="http://schemas.openxmlformats.org/drawingml/2006/chart">
  <cdr:relSizeAnchor xmlns:cdr="http://schemas.openxmlformats.org/drawingml/2006/chartDrawing">
    <cdr:from>
      <cdr:x>0.3928</cdr:x>
      <cdr:y>0.15888</cdr:y>
    </cdr:from>
    <cdr:to>
      <cdr:x>0.40094</cdr:x>
      <cdr:y>0.99952</cdr:y>
    </cdr:to>
    <cdr:sp macro="" textlink="">
      <cdr:nvSpPr>
        <cdr:cNvPr id="2" name="Rectangle 1">
          <a:extLst xmlns:a="http://schemas.openxmlformats.org/drawingml/2006/main">
            <a:ext uri="{FF2B5EF4-FFF2-40B4-BE49-F238E27FC236}">
              <a16:creationId xmlns:a16="http://schemas.microsoft.com/office/drawing/2014/main" id="{2B77CFC1-499F-D719-142C-F63DCB09981E}"/>
            </a:ext>
          </a:extLst>
        </cdr:cNvPr>
        <cdr:cNvSpPr/>
      </cdr:nvSpPr>
      <cdr:spPr>
        <a:xfrm xmlns:a="http://schemas.openxmlformats.org/drawingml/2006/main" flipH="1">
          <a:off x="3187700" y="419100"/>
          <a:ext cx="66041" cy="2217420"/>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6.xml><?xml version="1.0" encoding="utf-8"?>
<c:userShapes xmlns:c="http://schemas.openxmlformats.org/drawingml/2006/chart">
  <cdr:relSizeAnchor xmlns:cdr="http://schemas.openxmlformats.org/drawingml/2006/chartDrawing">
    <cdr:from>
      <cdr:x>0.39424</cdr:x>
      <cdr:y>0.05741</cdr:y>
    </cdr:from>
    <cdr:to>
      <cdr:x>0.40238</cdr:x>
      <cdr:y>0.86574</cdr:y>
    </cdr:to>
    <cdr:sp macro="" textlink="">
      <cdr:nvSpPr>
        <cdr:cNvPr id="2" name="Rectangle 1">
          <a:extLst xmlns:a="http://schemas.openxmlformats.org/drawingml/2006/main">
            <a:ext uri="{FF2B5EF4-FFF2-40B4-BE49-F238E27FC236}">
              <a16:creationId xmlns:a16="http://schemas.microsoft.com/office/drawing/2014/main" id="{4505A0D8-CE22-4DE4-909D-3BA56DAC5C9D}"/>
            </a:ext>
          </a:extLst>
        </cdr:cNvPr>
        <cdr:cNvSpPr/>
      </cdr:nvSpPr>
      <cdr:spPr>
        <a:xfrm xmlns:a="http://schemas.openxmlformats.org/drawingml/2006/main" flipH="1">
          <a:off x="3200399" y="157480"/>
          <a:ext cx="66041" cy="2217420"/>
        </a:xfrm>
        <a:prstGeom xmlns:a="http://schemas.openxmlformats.org/drawingml/2006/main" prst="rect">
          <a:avLst/>
        </a:prstGeom>
        <a:noFill xmlns:a="http://schemas.openxmlformats.org/drawingml/2006/main"/>
        <a:ln xmlns:a="http://schemas.openxmlformats.org/drawingml/2006/main" w="57150">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7.xml><?xml version="1.0" encoding="utf-8"?>
<xdr:wsDr xmlns:xdr="http://schemas.openxmlformats.org/drawingml/2006/spreadsheetDrawing" xmlns:a="http://schemas.openxmlformats.org/drawingml/2006/main">
  <xdr:twoCellAnchor>
    <xdr:from>
      <xdr:col>3</xdr:col>
      <xdr:colOff>92165</xdr:colOff>
      <xdr:row>40</xdr:row>
      <xdr:rowOff>88900</xdr:rowOff>
    </xdr:from>
    <xdr:to>
      <xdr:col>12</xdr:col>
      <xdr:colOff>402771</xdr:colOff>
      <xdr:row>43</xdr:row>
      <xdr:rowOff>110673</xdr:rowOff>
    </xdr:to>
    <xdr:sp macro="" textlink="">
      <xdr:nvSpPr>
        <xdr:cNvPr id="2" name="Rectangle: Rounded Corners 1">
          <a:extLst>
            <a:ext uri="{FF2B5EF4-FFF2-40B4-BE49-F238E27FC236}">
              <a16:creationId xmlns:a16="http://schemas.microsoft.com/office/drawing/2014/main" id="{C27BB274-0AA3-4A4D-B8A3-BFC5369B46D0}"/>
            </a:ext>
          </a:extLst>
        </xdr:cNvPr>
        <xdr:cNvSpPr/>
      </xdr:nvSpPr>
      <xdr:spPr>
        <a:xfrm>
          <a:off x="671285" y="6703060"/>
          <a:ext cx="6833326"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476250</xdr:colOff>
      <xdr:row>40</xdr:row>
      <xdr:rowOff>65314</xdr:rowOff>
    </xdr:from>
    <xdr:to>
      <xdr:col>20</xdr:col>
      <xdr:colOff>85725</xdr:colOff>
      <xdr:row>43</xdr:row>
      <xdr:rowOff>76199</xdr:rowOff>
    </xdr:to>
    <xdr:sp macro="" textlink="">
      <xdr:nvSpPr>
        <xdr:cNvPr id="3" name="Rectangle: Rounded Corners 2">
          <a:extLst>
            <a:ext uri="{FF2B5EF4-FFF2-40B4-BE49-F238E27FC236}">
              <a16:creationId xmlns:a16="http://schemas.microsoft.com/office/drawing/2014/main" id="{85A9B8D2-9EE3-4F28-9BD4-9E7BC76DDA87}"/>
            </a:ext>
          </a:extLst>
        </xdr:cNvPr>
        <xdr:cNvSpPr/>
      </xdr:nvSpPr>
      <xdr:spPr>
        <a:xfrm>
          <a:off x="7578090" y="6679474"/>
          <a:ext cx="5705475"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104776</xdr:colOff>
      <xdr:row>12</xdr:row>
      <xdr:rowOff>87086</xdr:rowOff>
    </xdr:from>
    <xdr:to>
      <xdr:col>20</xdr:col>
      <xdr:colOff>160866</xdr:colOff>
      <xdr:row>19</xdr:row>
      <xdr:rowOff>47626</xdr:rowOff>
    </xdr:to>
    <xdr:sp macro="" textlink="">
      <xdr:nvSpPr>
        <xdr:cNvPr id="4" name="Rectangle: Rounded Corners 3">
          <a:extLst>
            <a:ext uri="{FF2B5EF4-FFF2-40B4-BE49-F238E27FC236}">
              <a16:creationId xmlns:a16="http://schemas.microsoft.com/office/drawing/2014/main" id="{CFE127F3-E271-4E56-B714-B7493C8430F5}"/>
            </a:ext>
          </a:extLst>
        </xdr:cNvPr>
        <xdr:cNvSpPr/>
      </xdr:nvSpPr>
      <xdr:spPr>
        <a:xfrm>
          <a:off x="3652309" y="1983619"/>
          <a:ext cx="9674224" cy="1171274"/>
        </a:xfrm>
        <a:prstGeom prst="roundRect">
          <a:avLst>
            <a:gd name="adj" fmla="val 12056"/>
          </a:avLst>
        </a:prstGeom>
        <a:no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12</xdr:row>
      <xdr:rowOff>0</xdr:rowOff>
    </xdr:from>
    <xdr:to>
      <xdr:col>9</xdr:col>
      <xdr:colOff>576943</xdr:colOff>
      <xdr:row>13</xdr:row>
      <xdr:rowOff>76200</xdr:rowOff>
    </xdr:to>
    <xdr:sp macro="" textlink="">
      <xdr:nvSpPr>
        <xdr:cNvPr id="5" name="TextBox 4">
          <a:extLst>
            <a:ext uri="{FF2B5EF4-FFF2-40B4-BE49-F238E27FC236}">
              <a16:creationId xmlns:a16="http://schemas.microsoft.com/office/drawing/2014/main" id="{40840A5D-8630-4B2A-B4BB-DADF210F89E2}"/>
            </a:ext>
          </a:extLst>
        </xdr:cNvPr>
        <xdr:cNvSpPr txBox="1"/>
      </xdr:nvSpPr>
      <xdr:spPr>
        <a:xfrm>
          <a:off x="3634740" y="1874520"/>
          <a:ext cx="2291443" cy="243840"/>
        </a:xfrm>
        <a:prstGeom prst="flowChartAlternateProcess">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2"/>
              </a:solidFill>
            </a:rPr>
            <a:t>Key Insights</a:t>
          </a:r>
        </a:p>
      </xdr:txBody>
    </xdr:sp>
    <xdr:clientData/>
  </xdr:twoCellAnchor>
  <xdr:twoCellAnchor>
    <xdr:from>
      <xdr:col>3</xdr:col>
      <xdr:colOff>359228</xdr:colOff>
      <xdr:row>6</xdr:row>
      <xdr:rowOff>141514</xdr:rowOff>
    </xdr:from>
    <xdr:to>
      <xdr:col>6</xdr:col>
      <xdr:colOff>65315</xdr:colOff>
      <xdr:row>11</xdr:row>
      <xdr:rowOff>65314</xdr:rowOff>
    </xdr:to>
    <xdr:sp macro="" textlink="">
      <xdr:nvSpPr>
        <xdr:cNvPr id="6" name="Rectangle: Rounded Corners 5">
          <a:extLst>
            <a:ext uri="{FF2B5EF4-FFF2-40B4-BE49-F238E27FC236}">
              <a16:creationId xmlns:a16="http://schemas.microsoft.com/office/drawing/2014/main" id="{193C401B-A45F-409C-A299-7F2D7EC456F5}"/>
            </a:ext>
          </a:extLst>
        </xdr:cNvPr>
        <xdr:cNvSpPr/>
      </xdr:nvSpPr>
      <xdr:spPr>
        <a:xfrm>
          <a:off x="709748" y="994954"/>
          <a:ext cx="2914107"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359228</xdr:colOff>
      <xdr:row>6</xdr:row>
      <xdr:rowOff>130628</xdr:rowOff>
    </xdr:from>
    <xdr:to>
      <xdr:col>10</xdr:col>
      <xdr:colOff>65315</xdr:colOff>
      <xdr:row>11</xdr:row>
      <xdr:rowOff>54428</xdr:rowOff>
    </xdr:to>
    <xdr:sp macro="" textlink="">
      <xdr:nvSpPr>
        <xdr:cNvPr id="7" name="Rectangle: Rounded Corners 6">
          <a:extLst>
            <a:ext uri="{FF2B5EF4-FFF2-40B4-BE49-F238E27FC236}">
              <a16:creationId xmlns:a16="http://schemas.microsoft.com/office/drawing/2014/main" id="{4552B3E3-C48D-4ECB-830D-CB0E170EB01E}"/>
            </a:ext>
          </a:extLst>
        </xdr:cNvPr>
        <xdr:cNvSpPr/>
      </xdr:nvSpPr>
      <xdr:spPr>
        <a:xfrm>
          <a:off x="3925388" y="984068"/>
          <a:ext cx="2914107"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10884</xdr:colOff>
      <xdr:row>6</xdr:row>
      <xdr:rowOff>141515</xdr:rowOff>
    </xdr:from>
    <xdr:to>
      <xdr:col>16</xdr:col>
      <xdr:colOff>0</xdr:colOff>
      <xdr:row>11</xdr:row>
      <xdr:rowOff>65315</xdr:rowOff>
    </xdr:to>
    <xdr:sp macro="" textlink="">
      <xdr:nvSpPr>
        <xdr:cNvPr id="8" name="Rectangle: Rounded Corners 7">
          <a:extLst>
            <a:ext uri="{FF2B5EF4-FFF2-40B4-BE49-F238E27FC236}">
              <a16:creationId xmlns:a16="http://schemas.microsoft.com/office/drawing/2014/main" id="{4388467C-DA1F-4A27-8E3F-EBF797662560}"/>
            </a:ext>
          </a:extLst>
        </xdr:cNvPr>
        <xdr:cNvSpPr/>
      </xdr:nvSpPr>
      <xdr:spPr>
        <a:xfrm>
          <a:off x="7112724" y="994955"/>
          <a:ext cx="2945676"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326571</xdr:colOff>
      <xdr:row>6</xdr:row>
      <xdr:rowOff>130629</xdr:rowOff>
    </xdr:from>
    <xdr:to>
      <xdr:col>20</xdr:col>
      <xdr:colOff>32659</xdr:colOff>
      <xdr:row>11</xdr:row>
      <xdr:rowOff>54429</xdr:rowOff>
    </xdr:to>
    <xdr:sp macro="" textlink="">
      <xdr:nvSpPr>
        <xdr:cNvPr id="9" name="Rectangle: Rounded Corners 8">
          <a:extLst>
            <a:ext uri="{FF2B5EF4-FFF2-40B4-BE49-F238E27FC236}">
              <a16:creationId xmlns:a16="http://schemas.microsoft.com/office/drawing/2014/main" id="{4BA6D43B-93CD-4740-8F2C-1A136731410C}"/>
            </a:ext>
          </a:extLst>
        </xdr:cNvPr>
        <xdr:cNvSpPr/>
      </xdr:nvSpPr>
      <xdr:spPr>
        <a:xfrm>
          <a:off x="10346871" y="984069"/>
          <a:ext cx="2883628"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104775</xdr:colOff>
      <xdr:row>2</xdr:row>
      <xdr:rowOff>19050</xdr:rowOff>
    </xdr:from>
    <xdr:to>
      <xdr:col>20</xdr:col>
      <xdr:colOff>47625</xdr:colOff>
      <xdr:row>4</xdr:row>
      <xdr:rowOff>123825</xdr:rowOff>
    </xdr:to>
    <xdr:sp macro="" textlink="">
      <xdr:nvSpPr>
        <xdr:cNvPr id="10" name="TextBox 9">
          <a:extLst>
            <a:ext uri="{FF2B5EF4-FFF2-40B4-BE49-F238E27FC236}">
              <a16:creationId xmlns:a16="http://schemas.microsoft.com/office/drawing/2014/main" id="{86726F46-8459-4EA7-A349-755C03D047E0}"/>
            </a:ext>
          </a:extLst>
        </xdr:cNvPr>
        <xdr:cNvSpPr txBox="1"/>
      </xdr:nvSpPr>
      <xdr:spPr>
        <a:xfrm>
          <a:off x="683895" y="201930"/>
          <a:ext cx="12561570" cy="440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Imported Crude</a:t>
          </a:r>
          <a:r>
            <a:rPr lang="en-US" sz="1800" baseline="0"/>
            <a:t> oil price influence on CPI (Rural)</a:t>
          </a:r>
          <a:endParaRPr lang="en-US" sz="1800"/>
        </a:p>
      </xdr:txBody>
    </xdr:sp>
    <xdr:clientData/>
  </xdr:twoCellAnchor>
  <xdr:twoCellAnchor>
    <xdr:from>
      <xdr:col>3</xdr:col>
      <xdr:colOff>95250</xdr:colOff>
      <xdr:row>4</xdr:row>
      <xdr:rowOff>142875</xdr:rowOff>
    </xdr:from>
    <xdr:to>
      <xdr:col>20</xdr:col>
      <xdr:colOff>123825</xdr:colOff>
      <xdr:row>6</xdr:row>
      <xdr:rowOff>19050</xdr:rowOff>
    </xdr:to>
    <xdr:sp macro="" textlink="">
      <xdr:nvSpPr>
        <xdr:cNvPr id="11" name="TextBox 10">
          <a:extLst>
            <a:ext uri="{FF2B5EF4-FFF2-40B4-BE49-F238E27FC236}">
              <a16:creationId xmlns:a16="http://schemas.microsoft.com/office/drawing/2014/main" id="{E9415D05-9A49-417A-8603-3D13F1F6C748}"/>
            </a:ext>
          </a:extLst>
        </xdr:cNvPr>
        <xdr:cNvSpPr txBox="1"/>
      </xdr:nvSpPr>
      <xdr:spPr>
        <a:xfrm>
          <a:off x="674370" y="661035"/>
          <a:ext cx="12647295" cy="211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this we analyse how the Imported Crude oil prices influence different categories CPI</a:t>
          </a:r>
          <a:endParaRPr lang="en-US" sz="1100"/>
        </a:p>
      </xdr:txBody>
    </xdr:sp>
    <xdr:clientData/>
  </xdr:twoCellAnchor>
  <xdr:twoCellAnchor editAs="absolute">
    <xdr:from>
      <xdr:col>6</xdr:col>
      <xdr:colOff>118534</xdr:colOff>
      <xdr:row>19</xdr:row>
      <xdr:rowOff>76200</xdr:rowOff>
    </xdr:from>
    <xdr:to>
      <xdr:col>20</xdr:col>
      <xdr:colOff>118533</xdr:colOff>
      <xdr:row>23</xdr:row>
      <xdr:rowOff>4839</xdr:rowOff>
    </xdr:to>
    <mc:AlternateContent xmlns:mc="http://schemas.openxmlformats.org/markup-compatibility/2006" xmlns:sle15="http://schemas.microsoft.com/office/drawing/2012/slicer">
      <mc:Choice Requires="sle15">
        <xdr:graphicFrame macro="">
          <xdr:nvGraphicFramePr>
            <xdr:cNvPr id="14" name="Category 2">
              <a:extLst>
                <a:ext uri="{FF2B5EF4-FFF2-40B4-BE49-F238E27FC236}">
                  <a16:creationId xmlns:a16="http://schemas.microsoft.com/office/drawing/2014/main" id="{B5AFCEB2-950C-4DF2-87A8-C7D2199DCAA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666067" y="3183467"/>
              <a:ext cx="9618133" cy="631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93135</xdr:colOff>
      <xdr:row>23</xdr:row>
      <xdr:rowOff>33867</xdr:rowOff>
    </xdr:from>
    <xdr:to>
      <xdr:col>20</xdr:col>
      <xdr:colOff>127001</xdr:colOff>
      <xdr:row>40</xdr:row>
      <xdr:rowOff>8466</xdr:rowOff>
    </xdr:to>
    <xdr:graphicFrame macro="">
      <xdr:nvGraphicFramePr>
        <xdr:cNvPr id="15" name="Chart 2">
          <a:extLst>
            <a:ext uri="{FF2B5EF4-FFF2-40B4-BE49-F238E27FC236}">
              <a16:creationId xmlns:a16="http://schemas.microsoft.com/office/drawing/2014/main" id="{89FCE451-A81F-4E7A-8455-57DBC6D09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92165</xdr:colOff>
      <xdr:row>40</xdr:row>
      <xdr:rowOff>88900</xdr:rowOff>
    </xdr:from>
    <xdr:to>
      <xdr:col>12</xdr:col>
      <xdr:colOff>402771</xdr:colOff>
      <xdr:row>43</xdr:row>
      <xdr:rowOff>110673</xdr:rowOff>
    </xdr:to>
    <xdr:sp macro="" textlink="">
      <xdr:nvSpPr>
        <xdr:cNvPr id="4" name="Rectangle: Rounded Corners 3">
          <a:extLst>
            <a:ext uri="{FF2B5EF4-FFF2-40B4-BE49-F238E27FC236}">
              <a16:creationId xmlns:a16="http://schemas.microsoft.com/office/drawing/2014/main" id="{86878357-03EB-4D41-9946-094F601DDA22}"/>
            </a:ext>
          </a:extLst>
        </xdr:cNvPr>
        <xdr:cNvSpPr/>
      </xdr:nvSpPr>
      <xdr:spPr>
        <a:xfrm>
          <a:off x="671285" y="6703060"/>
          <a:ext cx="6833326" cy="52469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476250</xdr:colOff>
      <xdr:row>40</xdr:row>
      <xdr:rowOff>65314</xdr:rowOff>
    </xdr:from>
    <xdr:to>
      <xdr:col>20</xdr:col>
      <xdr:colOff>85725</xdr:colOff>
      <xdr:row>43</xdr:row>
      <xdr:rowOff>76199</xdr:rowOff>
    </xdr:to>
    <xdr:sp macro="" textlink="">
      <xdr:nvSpPr>
        <xdr:cNvPr id="5" name="Rectangle: Rounded Corners 4">
          <a:extLst>
            <a:ext uri="{FF2B5EF4-FFF2-40B4-BE49-F238E27FC236}">
              <a16:creationId xmlns:a16="http://schemas.microsoft.com/office/drawing/2014/main" id="{BD2FC007-474B-4410-90BF-610E05AE5D35}"/>
            </a:ext>
          </a:extLst>
        </xdr:cNvPr>
        <xdr:cNvSpPr/>
      </xdr:nvSpPr>
      <xdr:spPr>
        <a:xfrm>
          <a:off x="7578090" y="6679474"/>
          <a:ext cx="5705475" cy="51380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104775</xdr:colOff>
      <xdr:row>12</xdr:row>
      <xdr:rowOff>87086</xdr:rowOff>
    </xdr:from>
    <xdr:to>
      <xdr:col>20</xdr:col>
      <xdr:colOff>143932</xdr:colOff>
      <xdr:row>19</xdr:row>
      <xdr:rowOff>47626</xdr:rowOff>
    </xdr:to>
    <xdr:sp macro="" textlink="">
      <xdr:nvSpPr>
        <xdr:cNvPr id="6" name="Rectangle: Rounded Corners 5">
          <a:extLst>
            <a:ext uri="{FF2B5EF4-FFF2-40B4-BE49-F238E27FC236}">
              <a16:creationId xmlns:a16="http://schemas.microsoft.com/office/drawing/2014/main" id="{73CC8DF5-7AA1-4EA4-93B7-2D45E1B7AFD0}"/>
            </a:ext>
          </a:extLst>
        </xdr:cNvPr>
        <xdr:cNvSpPr/>
      </xdr:nvSpPr>
      <xdr:spPr>
        <a:xfrm>
          <a:off x="3652308" y="1983619"/>
          <a:ext cx="9657291" cy="1171274"/>
        </a:xfrm>
        <a:prstGeom prst="roundRect">
          <a:avLst>
            <a:gd name="adj" fmla="val 12056"/>
          </a:avLst>
        </a:prstGeom>
        <a:no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12</xdr:row>
      <xdr:rowOff>0</xdr:rowOff>
    </xdr:from>
    <xdr:to>
      <xdr:col>9</xdr:col>
      <xdr:colOff>576943</xdr:colOff>
      <xdr:row>13</xdr:row>
      <xdr:rowOff>76200</xdr:rowOff>
    </xdr:to>
    <xdr:sp macro="" textlink="">
      <xdr:nvSpPr>
        <xdr:cNvPr id="7" name="TextBox 6">
          <a:extLst>
            <a:ext uri="{FF2B5EF4-FFF2-40B4-BE49-F238E27FC236}">
              <a16:creationId xmlns:a16="http://schemas.microsoft.com/office/drawing/2014/main" id="{A220E549-C78C-44C3-9402-4562D48F3DA1}"/>
            </a:ext>
          </a:extLst>
        </xdr:cNvPr>
        <xdr:cNvSpPr txBox="1"/>
      </xdr:nvSpPr>
      <xdr:spPr>
        <a:xfrm>
          <a:off x="3634740" y="1874520"/>
          <a:ext cx="2291443" cy="243840"/>
        </a:xfrm>
        <a:prstGeom prst="flowChartAlternateProcess">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2"/>
              </a:solidFill>
            </a:rPr>
            <a:t>Key Insights</a:t>
          </a:r>
        </a:p>
      </xdr:txBody>
    </xdr:sp>
    <xdr:clientData/>
  </xdr:twoCellAnchor>
  <xdr:twoCellAnchor>
    <xdr:from>
      <xdr:col>3</xdr:col>
      <xdr:colOff>359228</xdr:colOff>
      <xdr:row>6</xdr:row>
      <xdr:rowOff>141514</xdr:rowOff>
    </xdr:from>
    <xdr:to>
      <xdr:col>6</xdr:col>
      <xdr:colOff>65315</xdr:colOff>
      <xdr:row>11</xdr:row>
      <xdr:rowOff>65314</xdr:rowOff>
    </xdr:to>
    <xdr:sp macro="" textlink="">
      <xdr:nvSpPr>
        <xdr:cNvPr id="8" name="Rectangle: Rounded Corners 7">
          <a:extLst>
            <a:ext uri="{FF2B5EF4-FFF2-40B4-BE49-F238E27FC236}">
              <a16:creationId xmlns:a16="http://schemas.microsoft.com/office/drawing/2014/main" id="{195E1286-797E-4173-AD2B-9FE41BD09514}"/>
            </a:ext>
          </a:extLst>
        </xdr:cNvPr>
        <xdr:cNvSpPr/>
      </xdr:nvSpPr>
      <xdr:spPr>
        <a:xfrm>
          <a:off x="709748" y="994954"/>
          <a:ext cx="2914107"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359228</xdr:colOff>
      <xdr:row>6</xdr:row>
      <xdr:rowOff>130628</xdr:rowOff>
    </xdr:from>
    <xdr:to>
      <xdr:col>10</xdr:col>
      <xdr:colOff>65315</xdr:colOff>
      <xdr:row>11</xdr:row>
      <xdr:rowOff>54428</xdr:rowOff>
    </xdr:to>
    <xdr:sp macro="" textlink="">
      <xdr:nvSpPr>
        <xdr:cNvPr id="9" name="Rectangle: Rounded Corners 8">
          <a:extLst>
            <a:ext uri="{FF2B5EF4-FFF2-40B4-BE49-F238E27FC236}">
              <a16:creationId xmlns:a16="http://schemas.microsoft.com/office/drawing/2014/main" id="{5BDD489D-AC9D-41FA-A143-BED986718CE4}"/>
            </a:ext>
          </a:extLst>
        </xdr:cNvPr>
        <xdr:cNvSpPr/>
      </xdr:nvSpPr>
      <xdr:spPr>
        <a:xfrm>
          <a:off x="3925388" y="984068"/>
          <a:ext cx="2914107"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10884</xdr:colOff>
      <xdr:row>6</xdr:row>
      <xdr:rowOff>141515</xdr:rowOff>
    </xdr:from>
    <xdr:to>
      <xdr:col>16</xdr:col>
      <xdr:colOff>0</xdr:colOff>
      <xdr:row>11</xdr:row>
      <xdr:rowOff>65315</xdr:rowOff>
    </xdr:to>
    <xdr:sp macro="" textlink="">
      <xdr:nvSpPr>
        <xdr:cNvPr id="10" name="Rectangle: Rounded Corners 9">
          <a:extLst>
            <a:ext uri="{FF2B5EF4-FFF2-40B4-BE49-F238E27FC236}">
              <a16:creationId xmlns:a16="http://schemas.microsoft.com/office/drawing/2014/main" id="{ADB51D0F-96D6-44EB-A25D-C44457F189A2}"/>
            </a:ext>
          </a:extLst>
        </xdr:cNvPr>
        <xdr:cNvSpPr/>
      </xdr:nvSpPr>
      <xdr:spPr>
        <a:xfrm>
          <a:off x="7112724" y="994955"/>
          <a:ext cx="2945676"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326571</xdr:colOff>
      <xdr:row>6</xdr:row>
      <xdr:rowOff>130629</xdr:rowOff>
    </xdr:from>
    <xdr:to>
      <xdr:col>20</xdr:col>
      <xdr:colOff>32659</xdr:colOff>
      <xdr:row>11</xdr:row>
      <xdr:rowOff>54429</xdr:rowOff>
    </xdr:to>
    <xdr:sp macro="" textlink="">
      <xdr:nvSpPr>
        <xdr:cNvPr id="11" name="Rectangle: Rounded Corners 10">
          <a:extLst>
            <a:ext uri="{FF2B5EF4-FFF2-40B4-BE49-F238E27FC236}">
              <a16:creationId xmlns:a16="http://schemas.microsoft.com/office/drawing/2014/main" id="{4C60A27A-DE9E-47FE-8D53-40A929AB2473}"/>
            </a:ext>
          </a:extLst>
        </xdr:cNvPr>
        <xdr:cNvSpPr/>
      </xdr:nvSpPr>
      <xdr:spPr>
        <a:xfrm>
          <a:off x="10346871" y="984069"/>
          <a:ext cx="2883628" cy="762000"/>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104775</xdr:colOff>
      <xdr:row>2</xdr:row>
      <xdr:rowOff>19050</xdr:rowOff>
    </xdr:from>
    <xdr:to>
      <xdr:col>20</xdr:col>
      <xdr:colOff>47625</xdr:colOff>
      <xdr:row>4</xdr:row>
      <xdr:rowOff>123825</xdr:rowOff>
    </xdr:to>
    <xdr:sp macro="" textlink="">
      <xdr:nvSpPr>
        <xdr:cNvPr id="12" name="TextBox 11">
          <a:extLst>
            <a:ext uri="{FF2B5EF4-FFF2-40B4-BE49-F238E27FC236}">
              <a16:creationId xmlns:a16="http://schemas.microsoft.com/office/drawing/2014/main" id="{70834C73-C5E0-4D5E-A112-298D00B89027}"/>
            </a:ext>
          </a:extLst>
        </xdr:cNvPr>
        <xdr:cNvSpPr txBox="1"/>
      </xdr:nvSpPr>
      <xdr:spPr>
        <a:xfrm>
          <a:off x="683895" y="201930"/>
          <a:ext cx="12561570" cy="440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Imported Crude</a:t>
          </a:r>
          <a:r>
            <a:rPr lang="en-US" sz="1800" baseline="0"/>
            <a:t> oil price influence on CPI (Urban)</a:t>
          </a:r>
          <a:endParaRPr lang="en-US" sz="1800"/>
        </a:p>
      </xdr:txBody>
    </xdr:sp>
    <xdr:clientData/>
  </xdr:twoCellAnchor>
  <xdr:twoCellAnchor>
    <xdr:from>
      <xdr:col>3</xdr:col>
      <xdr:colOff>95250</xdr:colOff>
      <xdr:row>4</xdr:row>
      <xdr:rowOff>142875</xdr:rowOff>
    </xdr:from>
    <xdr:to>
      <xdr:col>20</xdr:col>
      <xdr:colOff>123825</xdr:colOff>
      <xdr:row>6</xdr:row>
      <xdr:rowOff>19050</xdr:rowOff>
    </xdr:to>
    <xdr:sp macro="" textlink="">
      <xdr:nvSpPr>
        <xdr:cNvPr id="13" name="TextBox 12">
          <a:extLst>
            <a:ext uri="{FF2B5EF4-FFF2-40B4-BE49-F238E27FC236}">
              <a16:creationId xmlns:a16="http://schemas.microsoft.com/office/drawing/2014/main" id="{E4430F74-0B41-402E-9595-8EC145379CC6}"/>
            </a:ext>
          </a:extLst>
        </xdr:cNvPr>
        <xdr:cNvSpPr txBox="1"/>
      </xdr:nvSpPr>
      <xdr:spPr>
        <a:xfrm>
          <a:off x="674370" y="661035"/>
          <a:ext cx="12647295" cy="211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this we analyse how the Imported Crude oil prices influence different categories CPI</a:t>
          </a:r>
          <a:endParaRPr lang="en-US" sz="1100"/>
        </a:p>
      </xdr:txBody>
    </xdr:sp>
    <xdr:clientData/>
  </xdr:twoCellAnchor>
  <xdr:twoCellAnchor>
    <xdr:from>
      <xdr:col>6</xdr:col>
      <xdr:colOff>66675</xdr:colOff>
      <xdr:row>23</xdr:row>
      <xdr:rowOff>76200</xdr:rowOff>
    </xdr:from>
    <xdr:to>
      <xdr:col>20</xdr:col>
      <xdr:colOff>95250</xdr:colOff>
      <xdr:row>39</xdr:row>
      <xdr:rowOff>161925</xdr:rowOff>
    </xdr:to>
    <xdr:graphicFrame macro="">
      <xdr:nvGraphicFramePr>
        <xdr:cNvPr id="14" name="Chart 2">
          <a:extLst>
            <a:ext uri="{FF2B5EF4-FFF2-40B4-BE49-F238E27FC236}">
              <a16:creationId xmlns:a16="http://schemas.microsoft.com/office/drawing/2014/main" id="{334BE1E1-824E-4BDF-AD49-4419EC230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57150</xdr:colOff>
      <xdr:row>19</xdr:row>
      <xdr:rowOff>123825</xdr:rowOff>
    </xdr:from>
    <xdr:to>
      <xdr:col>20</xdr:col>
      <xdr:colOff>85725</xdr:colOff>
      <xdr:row>23</xdr:row>
      <xdr:rowOff>50347</xdr:rowOff>
    </xdr:to>
    <mc:AlternateContent xmlns:mc="http://schemas.openxmlformats.org/markup-compatibility/2006" xmlns:sle15="http://schemas.microsoft.com/office/drawing/2012/slicer">
      <mc:Choice Requires="sle15">
        <xdr:graphicFrame macro="">
          <xdr:nvGraphicFramePr>
            <xdr:cNvPr id="15" name="Category 3">
              <a:extLst>
                <a:ext uri="{FF2B5EF4-FFF2-40B4-BE49-F238E27FC236}">
                  <a16:creationId xmlns:a16="http://schemas.microsoft.com/office/drawing/2014/main" id="{347297CC-077E-4718-A437-528E07EBC9B5}"/>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3604683" y="3231092"/>
              <a:ext cx="9646709" cy="6292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6</xdr:col>
      <xdr:colOff>80553</xdr:colOff>
      <xdr:row>23</xdr:row>
      <xdr:rowOff>152400</xdr:rowOff>
    </xdr:from>
    <xdr:to>
      <xdr:col>20</xdr:col>
      <xdr:colOff>65315</xdr:colOff>
      <xdr:row>40</xdr:row>
      <xdr:rowOff>4898</xdr:rowOff>
    </xdr:to>
    <xdr:graphicFrame macro="">
      <xdr:nvGraphicFramePr>
        <xdr:cNvPr id="6" name="Chart 2">
          <a:extLst>
            <a:ext uri="{FF2B5EF4-FFF2-40B4-BE49-F238E27FC236}">
              <a16:creationId xmlns:a16="http://schemas.microsoft.com/office/drawing/2014/main" id="{6CCA3665-FDA1-B07D-4449-66E3C527A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92529</xdr:colOff>
      <xdr:row>19</xdr:row>
      <xdr:rowOff>95250</xdr:rowOff>
    </xdr:from>
    <xdr:to>
      <xdr:col>20</xdr:col>
      <xdr:colOff>66675</xdr:colOff>
      <xdr:row>23</xdr:row>
      <xdr:rowOff>44903</xdr:rowOff>
    </xdr:to>
    <mc:AlternateContent xmlns:mc="http://schemas.openxmlformats.org/markup-compatibility/2006" xmlns:sle15="http://schemas.microsoft.com/office/drawing/2012/slicer">
      <mc:Choice Requires="sle15">
        <xdr:graphicFrame macro="">
          <xdr:nvGraphicFramePr>
            <xdr:cNvPr id="7" name="Category">
              <a:extLst>
                <a:ext uri="{FF2B5EF4-FFF2-40B4-BE49-F238E27FC236}">
                  <a16:creationId xmlns:a16="http://schemas.microsoft.com/office/drawing/2014/main" id="{E05D0DCA-3737-46B7-BD9D-A5849ABA29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40062" y="3202517"/>
              <a:ext cx="9592280" cy="6523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92165</xdr:colOff>
      <xdr:row>40</xdr:row>
      <xdr:rowOff>88900</xdr:rowOff>
    </xdr:from>
    <xdr:to>
      <xdr:col>12</xdr:col>
      <xdr:colOff>402771</xdr:colOff>
      <xdr:row>43</xdr:row>
      <xdr:rowOff>110673</xdr:rowOff>
    </xdr:to>
    <xdr:sp macro="" textlink="">
      <xdr:nvSpPr>
        <xdr:cNvPr id="2" name="Rectangle: Rounded Corners 1">
          <a:extLst>
            <a:ext uri="{FF2B5EF4-FFF2-40B4-BE49-F238E27FC236}">
              <a16:creationId xmlns:a16="http://schemas.microsoft.com/office/drawing/2014/main" id="{B0B801CD-DDDB-4C77-8C84-1193A9844B57}"/>
            </a:ext>
          </a:extLst>
        </xdr:cNvPr>
        <xdr:cNvSpPr/>
      </xdr:nvSpPr>
      <xdr:spPr>
        <a:xfrm>
          <a:off x="712651" y="7131957"/>
          <a:ext cx="7974149" cy="511630"/>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476250</xdr:colOff>
      <xdr:row>40</xdr:row>
      <xdr:rowOff>65314</xdr:rowOff>
    </xdr:from>
    <xdr:to>
      <xdr:col>20</xdr:col>
      <xdr:colOff>85725</xdr:colOff>
      <xdr:row>43</xdr:row>
      <xdr:rowOff>76199</xdr:rowOff>
    </xdr:to>
    <xdr:sp macro="" textlink="">
      <xdr:nvSpPr>
        <xdr:cNvPr id="3" name="Rectangle: Rounded Corners 2">
          <a:extLst>
            <a:ext uri="{FF2B5EF4-FFF2-40B4-BE49-F238E27FC236}">
              <a16:creationId xmlns:a16="http://schemas.microsoft.com/office/drawing/2014/main" id="{538D028A-BD74-4586-9C36-8872528C0EE8}"/>
            </a:ext>
          </a:extLst>
        </xdr:cNvPr>
        <xdr:cNvSpPr/>
      </xdr:nvSpPr>
      <xdr:spPr>
        <a:xfrm>
          <a:off x="7600950" y="6809014"/>
          <a:ext cx="5734050" cy="525235"/>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104776</xdr:colOff>
      <xdr:row>12</xdr:row>
      <xdr:rowOff>87086</xdr:rowOff>
    </xdr:from>
    <xdr:to>
      <xdr:col>20</xdr:col>
      <xdr:colOff>76202</xdr:colOff>
      <xdr:row>19</xdr:row>
      <xdr:rowOff>47626</xdr:rowOff>
    </xdr:to>
    <xdr:sp macro="" textlink="">
      <xdr:nvSpPr>
        <xdr:cNvPr id="4" name="Rectangle: Rounded Corners 3">
          <a:extLst>
            <a:ext uri="{FF2B5EF4-FFF2-40B4-BE49-F238E27FC236}">
              <a16:creationId xmlns:a16="http://schemas.microsoft.com/office/drawing/2014/main" id="{D08EE831-50EC-4559-170C-235345C73A84}"/>
            </a:ext>
          </a:extLst>
        </xdr:cNvPr>
        <xdr:cNvSpPr/>
      </xdr:nvSpPr>
      <xdr:spPr>
        <a:xfrm>
          <a:off x="3676651" y="1992086"/>
          <a:ext cx="9648826" cy="1179740"/>
        </a:xfrm>
        <a:prstGeom prst="roundRect">
          <a:avLst/>
        </a:prstGeom>
        <a:no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12</xdr:row>
      <xdr:rowOff>0</xdr:rowOff>
    </xdr:from>
    <xdr:to>
      <xdr:col>9</xdr:col>
      <xdr:colOff>576943</xdr:colOff>
      <xdr:row>13</xdr:row>
      <xdr:rowOff>76200</xdr:rowOff>
    </xdr:to>
    <xdr:sp macro="" textlink="">
      <xdr:nvSpPr>
        <xdr:cNvPr id="5" name="TextBox 4">
          <a:extLst>
            <a:ext uri="{FF2B5EF4-FFF2-40B4-BE49-F238E27FC236}">
              <a16:creationId xmlns:a16="http://schemas.microsoft.com/office/drawing/2014/main" id="{6F3CD674-151B-5D27-7F20-44AC04D0FDB2}"/>
            </a:ext>
          </a:extLst>
        </xdr:cNvPr>
        <xdr:cNvSpPr txBox="1"/>
      </xdr:nvSpPr>
      <xdr:spPr>
        <a:xfrm>
          <a:off x="3973286" y="2144486"/>
          <a:ext cx="2242457" cy="239485"/>
        </a:xfrm>
        <a:prstGeom prst="flowChartAlternateProcess">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2"/>
              </a:solidFill>
            </a:rPr>
            <a:t>Key Insights</a:t>
          </a:r>
        </a:p>
      </xdr:txBody>
    </xdr:sp>
    <xdr:clientData/>
  </xdr:twoCellAnchor>
  <xdr:twoCellAnchor>
    <xdr:from>
      <xdr:col>3</xdr:col>
      <xdr:colOff>359228</xdr:colOff>
      <xdr:row>6</xdr:row>
      <xdr:rowOff>141514</xdr:rowOff>
    </xdr:from>
    <xdr:to>
      <xdr:col>6</xdr:col>
      <xdr:colOff>65315</xdr:colOff>
      <xdr:row>11</xdr:row>
      <xdr:rowOff>65314</xdr:rowOff>
    </xdr:to>
    <xdr:sp macro="" textlink="">
      <xdr:nvSpPr>
        <xdr:cNvPr id="8" name="Rectangle: Rounded Corners 7">
          <a:extLst>
            <a:ext uri="{FF2B5EF4-FFF2-40B4-BE49-F238E27FC236}">
              <a16:creationId xmlns:a16="http://schemas.microsoft.com/office/drawing/2014/main" id="{2A7276C4-8CA3-48CB-5C97-A279B2756282}"/>
            </a:ext>
          </a:extLst>
        </xdr:cNvPr>
        <xdr:cNvSpPr/>
      </xdr:nvSpPr>
      <xdr:spPr>
        <a:xfrm>
          <a:off x="979714" y="1306285"/>
          <a:ext cx="2950030" cy="740229"/>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10884</xdr:colOff>
      <xdr:row>6</xdr:row>
      <xdr:rowOff>141515</xdr:rowOff>
    </xdr:from>
    <xdr:to>
      <xdr:col>16</xdr:col>
      <xdr:colOff>0</xdr:colOff>
      <xdr:row>11</xdr:row>
      <xdr:rowOff>65315</xdr:rowOff>
    </xdr:to>
    <xdr:sp macro="" textlink="">
      <xdr:nvSpPr>
        <xdr:cNvPr id="10" name="Rectangle: Rounded Corners 9">
          <a:extLst>
            <a:ext uri="{FF2B5EF4-FFF2-40B4-BE49-F238E27FC236}">
              <a16:creationId xmlns:a16="http://schemas.microsoft.com/office/drawing/2014/main" id="{102CA307-E3D0-4625-8C4C-4F40082C450C}"/>
            </a:ext>
          </a:extLst>
        </xdr:cNvPr>
        <xdr:cNvSpPr/>
      </xdr:nvSpPr>
      <xdr:spPr>
        <a:xfrm>
          <a:off x="8033655" y="1306286"/>
          <a:ext cx="2950031" cy="740229"/>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326571</xdr:colOff>
      <xdr:row>6</xdr:row>
      <xdr:rowOff>130629</xdr:rowOff>
    </xdr:from>
    <xdr:to>
      <xdr:col>20</xdr:col>
      <xdr:colOff>32659</xdr:colOff>
      <xdr:row>11</xdr:row>
      <xdr:rowOff>54429</xdr:rowOff>
    </xdr:to>
    <xdr:sp macro="" textlink="">
      <xdr:nvSpPr>
        <xdr:cNvPr id="11" name="Rectangle: Rounded Corners 10">
          <a:extLst>
            <a:ext uri="{FF2B5EF4-FFF2-40B4-BE49-F238E27FC236}">
              <a16:creationId xmlns:a16="http://schemas.microsoft.com/office/drawing/2014/main" id="{E45DF902-5D5D-481D-94C5-2EA4EAA9E9E8}"/>
            </a:ext>
          </a:extLst>
        </xdr:cNvPr>
        <xdr:cNvSpPr/>
      </xdr:nvSpPr>
      <xdr:spPr>
        <a:xfrm>
          <a:off x="11702142" y="1295400"/>
          <a:ext cx="2950031" cy="740229"/>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104774</xdr:colOff>
      <xdr:row>2</xdr:row>
      <xdr:rowOff>19050</xdr:rowOff>
    </xdr:from>
    <xdr:to>
      <xdr:col>20</xdr:col>
      <xdr:colOff>133349</xdr:colOff>
      <xdr:row>4</xdr:row>
      <xdr:rowOff>123825</xdr:rowOff>
    </xdr:to>
    <xdr:sp macro="" textlink="">
      <xdr:nvSpPr>
        <xdr:cNvPr id="12" name="TextBox 11">
          <a:extLst>
            <a:ext uri="{FF2B5EF4-FFF2-40B4-BE49-F238E27FC236}">
              <a16:creationId xmlns:a16="http://schemas.microsoft.com/office/drawing/2014/main" id="{6C238B86-C83F-734D-ADDE-E9B3C94BCD8A}"/>
            </a:ext>
          </a:extLst>
        </xdr:cNvPr>
        <xdr:cNvSpPr txBox="1"/>
      </xdr:nvSpPr>
      <xdr:spPr>
        <a:xfrm>
          <a:off x="685799" y="200025"/>
          <a:ext cx="126968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Imported Crude</a:t>
          </a:r>
          <a:r>
            <a:rPr lang="en-US" sz="1800" baseline="0"/>
            <a:t> oil price influence on CPI (Rural+Urban)</a:t>
          </a:r>
        </a:p>
      </xdr:txBody>
    </xdr:sp>
    <xdr:clientData/>
  </xdr:twoCellAnchor>
  <xdr:twoCellAnchor>
    <xdr:from>
      <xdr:col>3</xdr:col>
      <xdr:colOff>95250</xdr:colOff>
      <xdr:row>4</xdr:row>
      <xdr:rowOff>142875</xdr:rowOff>
    </xdr:from>
    <xdr:to>
      <xdr:col>20</xdr:col>
      <xdr:colOff>123825</xdr:colOff>
      <xdr:row>6</xdr:row>
      <xdr:rowOff>19050</xdr:rowOff>
    </xdr:to>
    <xdr:sp macro="" textlink="">
      <xdr:nvSpPr>
        <xdr:cNvPr id="13" name="TextBox 12">
          <a:extLst>
            <a:ext uri="{FF2B5EF4-FFF2-40B4-BE49-F238E27FC236}">
              <a16:creationId xmlns:a16="http://schemas.microsoft.com/office/drawing/2014/main" id="{C187B1EF-0730-EC30-FC08-C270A66C5088}"/>
            </a:ext>
          </a:extLst>
        </xdr:cNvPr>
        <xdr:cNvSpPr txBox="1"/>
      </xdr:nvSpPr>
      <xdr:spPr>
        <a:xfrm>
          <a:off x="676275" y="666750"/>
          <a:ext cx="12696825"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this we analyse how the Imported Crude oil prices influence different categories CPI</a:t>
          </a:r>
          <a:endParaRPr lang="en-US" sz="1100"/>
        </a:p>
      </xdr:txBody>
    </xdr:sp>
    <xdr:clientData/>
  </xdr:twoCellAnchor>
  <xdr:twoCellAnchor>
    <xdr:from>
      <xdr:col>7</xdr:col>
      <xdr:colOff>359228</xdr:colOff>
      <xdr:row>6</xdr:row>
      <xdr:rowOff>130628</xdr:rowOff>
    </xdr:from>
    <xdr:to>
      <xdr:col>10</xdr:col>
      <xdr:colOff>65315</xdr:colOff>
      <xdr:row>11</xdr:row>
      <xdr:rowOff>54428</xdr:rowOff>
    </xdr:to>
    <xdr:sp macro="" textlink="">
      <xdr:nvSpPr>
        <xdr:cNvPr id="9" name="Rectangle: Rounded Corners 8">
          <a:extLst>
            <a:ext uri="{FF2B5EF4-FFF2-40B4-BE49-F238E27FC236}">
              <a16:creationId xmlns:a16="http://schemas.microsoft.com/office/drawing/2014/main" id="{685712B7-82B0-4CEE-B91F-2D8665B746D5}"/>
            </a:ext>
          </a:extLst>
        </xdr:cNvPr>
        <xdr:cNvSpPr/>
      </xdr:nvSpPr>
      <xdr:spPr>
        <a:xfrm>
          <a:off x="4354285" y="1295399"/>
          <a:ext cx="2950030" cy="740229"/>
        </a:xfrm>
        <a:prstGeom prst="roundRect">
          <a:avLst/>
        </a:prstGeom>
        <a:noFill/>
        <a:ln w="13652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326572</xdr:colOff>
      <xdr:row>33</xdr:row>
      <xdr:rowOff>87087</xdr:rowOff>
    </xdr:from>
    <xdr:to>
      <xdr:col>16</xdr:col>
      <xdr:colOff>304799</xdr:colOff>
      <xdr:row>36</xdr:row>
      <xdr:rowOff>54430</xdr:rowOff>
    </xdr:to>
    <xdr:sp macro="" textlink="">
      <xdr:nvSpPr>
        <xdr:cNvPr id="16" name="Rectangle: Rounded Corners 15">
          <a:extLst>
            <a:ext uri="{FF2B5EF4-FFF2-40B4-BE49-F238E27FC236}">
              <a16:creationId xmlns:a16="http://schemas.microsoft.com/office/drawing/2014/main" id="{9EECE7DF-C675-5EFB-EABD-8B053CF6B65D}"/>
            </a:ext>
          </a:extLst>
        </xdr:cNvPr>
        <xdr:cNvSpPr/>
      </xdr:nvSpPr>
      <xdr:spPr>
        <a:xfrm>
          <a:off x="783772" y="6019801"/>
          <a:ext cx="5889170" cy="457200"/>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118534</xdr:colOff>
      <xdr:row>2</xdr:row>
      <xdr:rowOff>59268</xdr:rowOff>
    </xdr:from>
    <xdr:to>
      <xdr:col>27</xdr:col>
      <xdr:colOff>457200</xdr:colOff>
      <xdr:row>6</xdr:row>
      <xdr:rowOff>42335</xdr:rowOff>
    </xdr:to>
    <xdr:sp macro="" textlink="">
      <xdr:nvSpPr>
        <xdr:cNvPr id="2" name="Rectangle 1">
          <a:extLst>
            <a:ext uri="{FF2B5EF4-FFF2-40B4-BE49-F238E27FC236}">
              <a16:creationId xmlns:a16="http://schemas.microsoft.com/office/drawing/2014/main" id="{03CB853E-EB4A-488F-8C34-9D2685238464}"/>
            </a:ext>
          </a:extLst>
        </xdr:cNvPr>
        <xdr:cNvSpPr/>
      </xdr:nvSpPr>
      <xdr:spPr>
        <a:xfrm>
          <a:off x="585259" y="478368"/>
          <a:ext cx="13140266" cy="6688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b="1" i="0" baseline="0">
              <a:solidFill>
                <a:schemeClr val="dk1"/>
              </a:solidFill>
              <a:effectLst/>
              <a:latin typeface="+mn-lt"/>
              <a:ea typeface="+mn-ea"/>
              <a:cs typeface="+mn-cs"/>
            </a:rPr>
            <a:t>% Contribution of Categories toward General Index in May 2023</a:t>
          </a:r>
          <a:endParaRPr lang="en-US" sz="3000">
            <a:effectLst/>
          </a:endParaRPr>
        </a:p>
      </xdr:txBody>
    </xdr:sp>
    <xdr:clientData/>
  </xdr:twoCellAnchor>
  <xdr:twoCellAnchor>
    <xdr:from>
      <xdr:col>6</xdr:col>
      <xdr:colOff>118533</xdr:colOff>
      <xdr:row>6</xdr:row>
      <xdr:rowOff>101600</xdr:rowOff>
    </xdr:from>
    <xdr:to>
      <xdr:col>27</xdr:col>
      <xdr:colOff>447675</xdr:colOff>
      <xdr:row>8</xdr:row>
      <xdr:rowOff>67733</xdr:rowOff>
    </xdr:to>
    <xdr:sp macro="" textlink="">
      <xdr:nvSpPr>
        <xdr:cNvPr id="3" name="Rectangle 2">
          <a:extLst>
            <a:ext uri="{FF2B5EF4-FFF2-40B4-BE49-F238E27FC236}">
              <a16:creationId xmlns:a16="http://schemas.microsoft.com/office/drawing/2014/main" id="{0691E488-55D9-4AA9-BE50-09C9B807F03A}"/>
            </a:ext>
          </a:extLst>
        </xdr:cNvPr>
        <xdr:cNvSpPr/>
      </xdr:nvSpPr>
      <xdr:spPr>
        <a:xfrm>
          <a:off x="585258" y="1206500"/>
          <a:ext cx="13130742" cy="3090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200"/>
            <a:t>Analysed</a:t>
          </a:r>
          <a:r>
            <a:rPr lang="en-GB" sz="1200" baseline="0"/>
            <a:t> the contribution of different broder categories towards the Genaral Index in May 2023 </a:t>
          </a:r>
          <a:endParaRPr lang="en-GB" sz="1200"/>
        </a:p>
      </xdr:txBody>
    </xdr:sp>
    <xdr:clientData/>
  </xdr:twoCellAnchor>
  <xdr:twoCellAnchor>
    <xdr:from>
      <xdr:col>6</xdr:col>
      <xdr:colOff>143934</xdr:colOff>
      <xdr:row>9</xdr:row>
      <xdr:rowOff>8466</xdr:rowOff>
    </xdr:from>
    <xdr:to>
      <xdr:col>16</xdr:col>
      <xdr:colOff>476250</xdr:colOff>
      <xdr:row>14</xdr:row>
      <xdr:rowOff>43542</xdr:rowOff>
    </xdr:to>
    <xdr:sp macro="" textlink="">
      <xdr:nvSpPr>
        <xdr:cNvPr id="6" name="Rounded Rectangle 3">
          <a:extLst>
            <a:ext uri="{FF2B5EF4-FFF2-40B4-BE49-F238E27FC236}">
              <a16:creationId xmlns:a16="http://schemas.microsoft.com/office/drawing/2014/main" id="{A5ECD1CB-3562-4661-8325-FDEF627D900D}"/>
            </a:ext>
          </a:extLst>
        </xdr:cNvPr>
        <xdr:cNvSpPr/>
      </xdr:nvSpPr>
      <xdr:spPr>
        <a:xfrm>
          <a:off x="601134" y="1565123"/>
          <a:ext cx="6243259" cy="851505"/>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b="1" i="0">
            <a:solidFill>
              <a:schemeClr val="dk1"/>
            </a:solidFill>
            <a:effectLst/>
            <a:latin typeface="+mn-lt"/>
            <a:ea typeface="+mn-ea"/>
            <a:cs typeface="+mn-cs"/>
          </a:endParaRPr>
        </a:p>
        <a:p>
          <a:pPr algn="l"/>
          <a:r>
            <a:rPr lang="en-US" sz="1200" b="1" i="0">
              <a:solidFill>
                <a:schemeClr val="dk1"/>
              </a:solidFill>
              <a:effectLst/>
              <a:latin typeface="+mn-lt"/>
              <a:ea typeface="+mn-ea"/>
              <a:cs typeface="+mn-cs"/>
            </a:rPr>
            <a:t>&gt;</a:t>
          </a:r>
          <a:r>
            <a:rPr lang="en-US" sz="1200" b="1" i="0" baseline="0">
              <a:solidFill>
                <a:schemeClr val="dk1"/>
              </a:solidFill>
              <a:effectLst/>
              <a:latin typeface="+mn-lt"/>
              <a:ea typeface="+mn-ea"/>
              <a:cs typeface="+mn-cs"/>
            </a:rPr>
            <a:t> </a:t>
          </a:r>
          <a:r>
            <a:rPr lang="en-US" sz="1150" b="1" i="0">
              <a:solidFill>
                <a:schemeClr val="dk1"/>
              </a:solidFill>
              <a:effectLst/>
              <a:latin typeface="+mn-lt"/>
              <a:ea typeface="+mn-ea"/>
              <a:cs typeface="+mn-cs"/>
            </a:rPr>
            <a:t>Tobacco</a:t>
          </a:r>
          <a:r>
            <a:rPr lang="en-US" sz="1150" b="0" i="0" baseline="0">
              <a:solidFill>
                <a:schemeClr val="dk1"/>
              </a:solidFill>
              <a:effectLst/>
              <a:latin typeface="+mn-lt"/>
              <a:ea typeface="+mn-ea"/>
              <a:cs typeface="+mn-cs"/>
            </a:rPr>
            <a:t> </a:t>
          </a:r>
          <a:r>
            <a:rPr lang="en-US" sz="1150">
              <a:solidFill>
                <a:schemeClr val="dk1"/>
              </a:solidFill>
              <a:effectLst/>
              <a:latin typeface="+mn-lt"/>
              <a:ea typeface="+mn-ea"/>
              <a:cs typeface="+mn-cs"/>
            </a:rPr>
            <a:t>Category Contributes </a:t>
          </a:r>
          <a:r>
            <a:rPr lang="en-US" sz="1150" b="1">
              <a:solidFill>
                <a:schemeClr val="dk1"/>
              </a:solidFill>
              <a:effectLst/>
              <a:latin typeface="+mn-lt"/>
              <a:ea typeface="+mn-ea"/>
              <a:cs typeface="+mn-cs"/>
            </a:rPr>
            <a:t>18.27%</a:t>
          </a:r>
          <a:r>
            <a:rPr lang="en-US" sz="1150">
              <a:solidFill>
                <a:schemeClr val="dk1"/>
              </a:solidFill>
              <a:effectLst/>
              <a:latin typeface="+mn-lt"/>
              <a:ea typeface="+mn-ea"/>
              <a:cs typeface="+mn-cs"/>
            </a:rPr>
            <a:t> for the General</a:t>
          </a:r>
          <a:r>
            <a:rPr lang="en-US" sz="1150" baseline="0">
              <a:solidFill>
                <a:schemeClr val="dk1"/>
              </a:solidFill>
              <a:effectLst/>
              <a:latin typeface="+mn-lt"/>
              <a:ea typeface="+mn-ea"/>
              <a:cs typeface="+mn-cs"/>
            </a:rPr>
            <a:t> Index</a:t>
          </a:r>
        </a:p>
        <a:p>
          <a:pPr algn="l"/>
          <a:r>
            <a:rPr lang="en-US" sz="1150" b="1" baseline="0">
              <a:solidFill>
                <a:schemeClr val="dk1"/>
              </a:solidFill>
              <a:effectLst/>
              <a:latin typeface="+mn-lt"/>
              <a:ea typeface="+mn-ea"/>
              <a:cs typeface="+mn-cs"/>
            </a:rPr>
            <a:t>&gt;  Miscellaneous </a:t>
          </a:r>
          <a:r>
            <a:rPr lang="en-US" sz="1150" b="0" baseline="0">
              <a:solidFill>
                <a:schemeClr val="dk1"/>
              </a:solidFill>
              <a:effectLst/>
              <a:latin typeface="+mn-lt"/>
              <a:ea typeface="+mn-ea"/>
              <a:cs typeface="+mn-cs"/>
            </a:rPr>
            <a:t>Category contributes 15.86% for the GI</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&gt;</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Except those above categories remaining all other categories contributes same towards GI</a:t>
          </a:r>
          <a:endParaRPr lang="en-US" sz="1200">
            <a:effectLst/>
          </a:endParaRPr>
        </a:p>
        <a:p>
          <a:pPr algn="l"/>
          <a:endParaRPr lang="en-US" sz="1150" b="1" baseline="0">
            <a:solidFill>
              <a:schemeClr val="dk1"/>
            </a:solidFill>
            <a:effectLst/>
            <a:latin typeface="+mn-lt"/>
            <a:ea typeface="+mn-ea"/>
            <a:cs typeface="+mn-cs"/>
          </a:endParaRPr>
        </a:p>
        <a:p>
          <a:pPr algn="l"/>
          <a:r>
            <a:rPr lang="en-US" sz="1050" baseline="0">
              <a:solidFill>
                <a:schemeClr val="dk1"/>
              </a:solidFill>
              <a:effectLst/>
              <a:latin typeface="+mn-lt"/>
              <a:ea typeface="+mn-ea"/>
              <a:cs typeface="+mn-cs"/>
            </a:rPr>
            <a:t> </a:t>
          </a:r>
          <a:endParaRPr lang="en-GB" sz="1100"/>
        </a:p>
      </xdr:txBody>
    </xdr:sp>
    <xdr:clientData/>
  </xdr:twoCellAnchor>
  <xdr:twoCellAnchor>
    <xdr:from>
      <xdr:col>6</xdr:col>
      <xdr:colOff>76200</xdr:colOff>
      <xdr:row>8</xdr:row>
      <xdr:rowOff>110067</xdr:rowOff>
    </xdr:from>
    <xdr:to>
      <xdr:col>11</xdr:col>
      <xdr:colOff>59266</xdr:colOff>
      <xdr:row>10</xdr:row>
      <xdr:rowOff>25400</xdr:rowOff>
    </xdr:to>
    <xdr:sp macro="" textlink="">
      <xdr:nvSpPr>
        <xdr:cNvPr id="7" name="Rounded Rectangle 4">
          <a:extLst>
            <a:ext uri="{FF2B5EF4-FFF2-40B4-BE49-F238E27FC236}">
              <a16:creationId xmlns:a16="http://schemas.microsoft.com/office/drawing/2014/main" id="{49A34175-D01F-4B1D-B51E-D0773B34652A}"/>
            </a:ext>
          </a:extLst>
        </xdr:cNvPr>
        <xdr:cNvSpPr/>
      </xdr:nvSpPr>
      <xdr:spPr>
        <a:xfrm>
          <a:off x="541867" y="1532467"/>
          <a:ext cx="3031066" cy="25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a:t>Key</a:t>
          </a:r>
          <a:r>
            <a:rPr lang="en-GB" sz="1400" baseline="0"/>
            <a:t> Insights</a:t>
          </a:r>
        </a:p>
        <a:p>
          <a:pPr algn="l"/>
          <a:endParaRPr lang="en-GB" sz="1400"/>
        </a:p>
      </xdr:txBody>
    </xdr:sp>
    <xdr:clientData/>
  </xdr:twoCellAnchor>
  <xdr:twoCellAnchor>
    <xdr:from>
      <xdr:col>17</xdr:col>
      <xdr:colOff>97972</xdr:colOff>
      <xdr:row>33</xdr:row>
      <xdr:rowOff>65314</xdr:rowOff>
    </xdr:from>
    <xdr:to>
      <xdr:col>27</xdr:col>
      <xdr:colOff>163286</xdr:colOff>
      <xdr:row>36</xdr:row>
      <xdr:rowOff>32657</xdr:rowOff>
    </xdr:to>
    <xdr:sp macro="" textlink="">
      <xdr:nvSpPr>
        <xdr:cNvPr id="17" name="Rectangle: Rounded Corners 16">
          <a:extLst>
            <a:ext uri="{FF2B5EF4-FFF2-40B4-BE49-F238E27FC236}">
              <a16:creationId xmlns:a16="http://schemas.microsoft.com/office/drawing/2014/main" id="{BFE8AE55-1FAD-4BFD-BA17-6FA17A64A8DC}"/>
            </a:ext>
          </a:extLst>
        </xdr:cNvPr>
        <xdr:cNvSpPr/>
      </xdr:nvSpPr>
      <xdr:spPr>
        <a:xfrm>
          <a:off x="7075715" y="5998028"/>
          <a:ext cx="6161314" cy="457200"/>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97971</xdr:colOff>
      <xdr:row>16</xdr:row>
      <xdr:rowOff>-1</xdr:rowOff>
    </xdr:from>
    <xdr:to>
      <xdr:col>27</xdr:col>
      <xdr:colOff>330652</xdr:colOff>
      <xdr:row>31</xdr:row>
      <xdr:rowOff>163285</xdr:rowOff>
    </xdr:to>
    <xdr:graphicFrame macro="">
      <xdr:nvGraphicFramePr>
        <xdr:cNvPr id="4" name="Chart 1">
          <a:extLst>
            <a:ext uri="{FF2B5EF4-FFF2-40B4-BE49-F238E27FC236}">
              <a16:creationId xmlns:a16="http://schemas.microsoft.com/office/drawing/2014/main" id="{F02F724B-641B-119D-D0CF-5ED25CFA6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97972</xdr:colOff>
      <xdr:row>9</xdr:row>
      <xdr:rowOff>41123</xdr:rowOff>
    </xdr:from>
    <xdr:to>
      <xdr:col>27</xdr:col>
      <xdr:colOff>163286</xdr:colOff>
      <xdr:row>14</xdr:row>
      <xdr:rowOff>84665</xdr:rowOff>
    </xdr:to>
    <mc:AlternateContent xmlns:mc="http://schemas.openxmlformats.org/markup-compatibility/2006" xmlns:a14="http://schemas.microsoft.com/office/drawing/2010/main">
      <mc:Choice Requires="a14">
        <xdr:graphicFrame macro="">
          <xdr:nvGraphicFramePr>
            <xdr:cNvPr id="5" name="Sectors 1">
              <a:extLst>
                <a:ext uri="{FF2B5EF4-FFF2-40B4-BE49-F238E27FC236}">
                  <a16:creationId xmlns:a16="http://schemas.microsoft.com/office/drawing/2014/main" id="{9154C46E-68D9-4670-9F8D-700CB320CB13}"/>
                </a:ext>
              </a:extLst>
            </xdr:cNvPr>
            <xdr:cNvGraphicFramePr/>
          </xdr:nvGraphicFramePr>
          <xdr:xfrm>
            <a:off x="0" y="0"/>
            <a:ext cx="0" cy="0"/>
          </xdr:xfrm>
          <a:graphic>
            <a:graphicData uri="http://schemas.microsoft.com/office/drawing/2010/slicer">
              <sle:slicer xmlns:sle="http://schemas.microsoft.com/office/drawing/2010/slicer" name="Sectors 1"/>
            </a:graphicData>
          </a:graphic>
        </xdr:graphicFrame>
      </mc:Choice>
      <mc:Fallback xmlns="">
        <xdr:sp macro="" textlink="">
          <xdr:nvSpPr>
            <xdr:cNvPr id="0" name=""/>
            <xdr:cNvSpPr>
              <a:spLocks noTextEdit="1"/>
            </xdr:cNvSpPr>
          </xdr:nvSpPr>
          <xdr:spPr>
            <a:xfrm>
              <a:off x="7924801" y="1467152"/>
              <a:ext cx="6161314" cy="859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373380</xdr:colOff>
      <xdr:row>1</xdr:row>
      <xdr:rowOff>0</xdr:rowOff>
    </xdr:from>
    <xdr:to>
      <xdr:col>10</xdr:col>
      <xdr:colOff>68580</xdr:colOff>
      <xdr:row>4</xdr:row>
      <xdr:rowOff>137160</xdr:rowOff>
    </xdr:to>
    <xdr:sp macro="" textlink="">
      <xdr:nvSpPr>
        <xdr:cNvPr id="6" name="TextBox 5">
          <a:extLst>
            <a:ext uri="{FF2B5EF4-FFF2-40B4-BE49-F238E27FC236}">
              <a16:creationId xmlns:a16="http://schemas.microsoft.com/office/drawing/2014/main" id="{97569705-AB6B-A2AD-7D9D-DD54B15A3A6C}"/>
            </a:ext>
          </a:extLst>
        </xdr:cNvPr>
        <xdr:cNvSpPr txBox="1"/>
      </xdr:nvSpPr>
      <xdr:spPr>
        <a:xfrm>
          <a:off x="9715500" y="320040"/>
          <a:ext cx="2819400" cy="65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dk1"/>
              </a:solidFill>
              <a:effectLst/>
              <a:latin typeface="+mn-lt"/>
              <a:ea typeface="+mn-ea"/>
              <a:cs typeface="+mn-cs"/>
            </a:rPr>
            <a:t>Inflation rate formula</a:t>
          </a:r>
          <a:r>
            <a:rPr lang="en-US" b="1"/>
            <a:t>   - </a:t>
          </a:r>
          <a:r>
            <a:rPr lang="en-US" sz="1400" b="0" i="0">
              <a:solidFill>
                <a:srgbClr val="FF0000"/>
              </a:solidFill>
              <a:effectLst/>
              <a:latin typeface="+mn-lt"/>
              <a:ea typeface="+mn-ea"/>
              <a:cs typeface="+mn-cs"/>
            </a:rPr>
            <a:t>(Ct-Cb)/Cb</a:t>
          </a:r>
          <a:r>
            <a:rPr lang="en-US" sz="1400">
              <a:solidFill>
                <a:srgbClr val="FF0000"/>
              </a:solidFill>
              <a:effectLst/>
              <a:latin typeface="+mn-lt"/>
              <a:ea typeface="+mn-ea"/>
              <a:cs typeface="+mn-cs"/>
            </a:rPr>
            <a:t> </a:t>
          </a:r>
          <a:endParaRPr lang="en-US" b="1">
            <a:solidFill>
              <a:srgbClr val="FF0000"/>
            </a:solidFill>
          </a:endParaRPr>
        </a:p>
        <a:p>
          <a:r>
            <a:rPr lang="en-US" sz="900" b="0" i="0" u="none" strike="noStrike">
              <a:solidFill>
                <a:schemeClr val="dk1"/>
              </a:solidFill>
              <a:effectLst/>
              <a:latin typeface="+mn-lt"/>
              <a:ea typeface="+mn-ea"/>
              <a:cs typeface="+mn-cs"/>
            </a:rPr>
            <a:t>Ct - CPI of Current Year</a:t>
          </a:r>
          <a:r>
            <a:rPr lang="en-US" sz="900"/>
            <a:t> </a:t>
          </a:r>
        </a:p>
        <a:p>
          <a:r>
            <a:rPr lang="en-US" sz="900" b="0" i="0" u="none" strike="noStrike">
              <a:solidFill>
                <a:schemeClr val="dk1"/>
              </a:solidFill>
              <a:effectLst/>
              <a:latin typeface="+mn-lt"/>
              <a:ea typeface="+mn-ea"/>
              <a:cs typeface="+mn-cs"/>
            </a:rPr>
            <a:t>Cb - CPI of base year</a:t>
          </a:r>
          <a:r>
            <a:rPr lang="en-US" sz="9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160020</xdr:colOff>
      <xdr:row>9</xdr:row>
      <xdr:rowOff>160020</xdr:rowOff>
    </xdr:from>
    <xdr:to>
      <xdr:col>6</xdr:col>
      <xdr:colOff>243840</xdr:colOff>
      <xdr:row>45</xdr:row>
      <xdr:rowOff>91440</xdr:rowOff>
    </xdr:to>
    <xdr:sp macro="" textlink="">
      <xdr:nvSpPr>
        <xdr:cNvPr id="2" name="TextBox 1">
          <a:extLst>
            <a:ext uri="{FF2B5EF4-FFF2-40B4-BE49-F238E27FC236}">
              <a16:creationId xmlns:a16="http://schemas.microsoft.com/office/drawing/2014/main" id="{E09BCDA8-FE2D-5BF8-2FBC-6FF6F3A6571A}"/>
            </a:ext>
          </a:extLst>
        </xdr:cNvPr>
        <xdr:cNvSpPr txBox="1"/>
      </xdr:nvSpPr>
      <xdr:spPr>
        <a:xfrm>
          <a:off x="160020" y="1668780"/>
          <a:ext cx="6827520" cy="5966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Several factors could contribute to the higher annual inflation in India in 2019:</a:t>
          </a:r>
        </a:p>
        <a:p>
          <a:endParaRPr lang="en-US" sz="1100"/>
        </a:p>
        <a:p>
          <a:r>
            <a:rPr lang="en-US" sz="1100"/>
            <a:t>1. **Food Prices:** Food prices, which have a significant weight in the CPI basket, can be volatile and heavily influence inflation rates. In 2019, India experienced fluctuations in food prices due to various factors such as uneven monsoon rains, crop failures in certain regions, and changes in government policies affecting agricultural markets.</a:t>
          </a:r>
        </a:p>
        <a:p>
          <a:endParaRPr lang="en-US" sz="1100"/>
        </a:p>
        <a:p>
          <a:r>
            <a:rPr lang="en-US" sz="1100"/>
            <a:t>2. **Fuel Prices:** The cost of fuel, particularly petrol and diesel, also impacts inflation. In 2019, there were fluctuations in global oil prices, which influenced domestic fuel prices in India. Changes in fuel prices can have cascading effects on transportation costs and other sectors, contributing to overall inflation.</a:t>
          </a:r>
        </a:p>
        <a:p>
          <a:endParaRPr lang="en-US" sz="1100"/>
        </a:p>
        <a:p>
          <a:r>
            <a:rPr lang="en-US" sz="1100"/>
            <a:t>3. **Monetary Policy:** The Reserve Bank of India (RBI) manages monetary policy to control inflation within a target range. In 2019, the RBI adjusted interest rates and implemented other monetary measures in response to changing economic conditions. Policy decisions, such as rate cuts or hikes, can affect borrowing costs, consumer spending, and investment, thereby influencing inflation dynamics.</a:t>
          </a:r>
        </a:p>
        <a:p>
          <a:endParaRPr lang="en-US" sz="1100"/>
        </a:p>
        <a:p>
          <a:r>
            <a:rPr lang="en-US" sz="1100"/>
            <a:t>4. **Exchange Rates:** Exchange rate movements can impact inflation, especially in countries like India, which rely on imports for essential goods and commodities. Fluctuations in the value of the Indian rupee against major currencies can affect the prices of imported goods, contributing to inflationary pressures.</a:t>
          </a:r>
        </a:p>
        <a:p>
          <a:endParaRPr lang="en-US" sz="1100"/>
        </a:p>
        <a:p>
          <a:r>
            <a:rPr lang="en-US" sz="1100"/>
            <a:t>5. **Demand-Supply Dynamics:** Changes in demand and supply conditions for goods and services can also influence inflation. Factors such as population growth, urbanization, changes in consumer preferences, and supply chain disruptions can affect the balance between demand and supply, leading to price fluctuations.</a:t>
          </a:r>
        </a:p>
        <a:p>
          <a:endParaRPr lang="en-US" sz="1100"/>
        </a:p>
        <a:p>
          <a:r>
            <a:rPr lang="en-US" sz="1100"/>
            <a:t>6. **Government Policies:** Government policies related to taxation, subsidies, trade, and agriculture can directly or indirectly influence inflationary pressures. Changes in policies affecting sectors like agriculture, energy, or infrastructure can have significant implications for prices and inflation.</a:t>
          </a:r>
        </a:p>
        <a:p>
          <a:endParaRPr lang="en-US" sz="1100"/>
        </a:p>
        <a:p>
          <a:r>
            <a:rPr lang="en-US" sz="1100"/>
            <a:t>7. **Global Economic Conditions:** India is integrated into the global economy, and developments in international markets can impact domestic inflation. Global economic trends, trade tensions, geopolitical events, and changes in commodity prices can all affect inflation dynamics in India.</a:t>
          </a:r>
        </a:p>
        <a:p>
          <a:endParaRPr lang="en-US" sz="1100"/>
        </a:p>
        <a:p>
          <a:r>
            <a:rPr lang="en-US" sz="1100"/>
            <a:t>These factors, among others, contribute to the complexity of inflation dynamics in any given year, including 2019, when India experienced relatively higher inflation rates.</a:t>
          </a:r>
        </a:p>
      </xdr:txBody>
    </xdr:sp>
    <xdr:clientData/>
  </xdr:twoCellAnchor>
  <xdr:twoCellAnchor>
    <xdr:from>
      <xdr:col>5</xdr:col>
      <xdr:colOff>167640</xdr:colOff>
      <xdr:row>3</xdr:row>
      <xdr:rowOff>160020</xdr:rowOff>
    </xdr:from>
    <xdr:to>
      <xdr:col>6</xdr:col>
      <xdr:colOff>533400</xdr:colOff>
      <xdr:row>5</xdr:row>
      <xdr:rowOff>7620</xdr:rowOff>
    </xdr:to>
    <xdr:sp macro="" textlink="">
      <xdr:nvSpPr>
        <xdr:cNvPr id="3" name="Arrow: Right 2">
          <a:extLst>
            <a:ext uri="{FF2B5EF4-FFF2-40B4-BE49-F238E27FC236}">
              <a16:creationId xmlns:a16="http://schemas.microsoft.com/office/drawing/2014/main" id="{BEA38FD6-C0DB-4911-E4DD-A029C1BBB1F7}"/>
            </a:ext>
          </a:extLst>
        </xdr:cNvPr>
        <xdr:cNvSpPr/>
      </xdr:nvSpPr>
      <xdr:spPr>
        <a:xfrm>
          <a:off x="6301740" y="662940"/>
          <a:ext cx="975360" cy="1828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326572</xdr:colOff>
      <xdr:row>33</xdr:row>
      <xdr:rowOff>87087</xdr:rowOff>
    </xdr:from>
    <xdr:to>
      <xdr:col>16</xdr:col>
      <xdr:colOff>304799</xdr:colOff>
      <xdr:row>36</xdr:row>
      <xdr:rowOff>54430</xdr:rowOff>
    </xdr:to>
    <xdr:sp macro="" textlink="">
      <xdr:nvSpPr>
        <xdr:cNvPr id="2" name="Rectangle: Rounded Corners 1">
          <a:extLst>
            <a:ext uri="{FF2B5EF4-FFF2-40B4-BE49-F238E27FC236}">
              <a16:creationId xmlns:a16="http://schemas.microsoft.com/office/drawing/2014/main" id="{1525A0DE-3916-4396-A4DC-FE971E3C731A}"/>
            </a:ext>
          </a:extLst>
        </xdr:cNvPr>
        <xdr:cNvSpPr/>
      </xdr:nvSpPr>
      <xdr:spPr>
        <a:xfrm>
          <a:off x="1652452" y="5885907"/>
          <a:ext cx="5883727"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118534</xdr:colOff>
      <xdr:row>2</xdr:row>
      <xdr:rowOff>59268</xdr:rowOff>
    </xdr:from>
    <xdr:to>
      <xdr:col>27</xdr:col>
      <xdr:colOff>457200</xdr:colOff>
      <xdr:row>6</xdr:row>
      <xdr:rowOff>42335</xdr:rowOff>
    </xdr:to>
    <xdr:sp macro="" textlink="">
      <xdr:nvSpPr>
        <xdr:cNvPr id="3" name="Rectangle 2">
          <a:extLst>
            <a:ext uri="{FF2B5EF4-FFF2-40B4-BE49-F238E27FC236}">
              <a16:creationId xmlns:a16="http://schemas.microsoft.com/office/drawing/2014/main" id="{7F85EBAD-EB35-44C1-A05A-232288E18297}"/>
            </a:ext>
          </a:extLst>
        </xdr:cNvPr>
        <xdr:cNvSpPr/>
      </xdr:nvSpPr>
      <xdr:spPr>
        <a:xfrm>
          <a:off x="1444414" y="341208"/>
          <a:ext cx="1295738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Year</a:t>
          </a:r>
          <a:r>
            <a:rPr lang="en-US" sz="3000" baseline="0">
              <a:effectLst/>
            </a:rPr>
            <a:t> on Year Inflation Rate Growth from 2017</a:t>
          </a:r>
          <a:endParaRPr lang="en-US" sz="3000">
            <a:effectLst/>
          </a:endParaRPr>
        </a:p>
      </xdr:txBody>
    </xdr:sp>
    <xdr:clientData/>
  </xdr:twoCellAnchor>
  <xdr:twoCellAnchor>
    <xdr:from>
      <xdr:col>6</xdr:col>
      <xdr:colOff>118533</xdr:colOff>
      <xdr:row>6</xdr:row>
      <xdr:rowOff>112485</xdr:rowOff>
    </xdr:from>
    <xdr:to>
      <xdr:col>27</xdr:col>
      <xdr:colOff>447675</xdr:colOff>
      <xdr:row>8</xdr:row>
      <xdr:rowOff>78618</xdr:rowOff>
    </xdr:to>
    <xdr:sp macro="" textlink="">
      <xdr:nvSpPr>
        <xdr:cNvPr id="4" name="Rectangle 3">
          <a:extLst>
            <a:ext uri="{FF2B5EF4-FFF2-40B4-BE49-F238E27FC236}">
              <a16:creationId xmlns:a16="http://schemas.microsoft.com/office/drawing/2014/main" id="{F730BF06-4CC4-4573-96C6-92F0B921269E}"/>
            </a:ext>
          </a:extLst>
        </xdr:cNvPr>
        <xdr:cNvSpPr/>
      </xdr:nvSpPr>
      <xdr:spPr>
        <a:xfrm>
          <a:off x="1444413" y="1064985"/>
          <a:ext cx="12947862" cy="30141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200"/>
            <a:t>Analyse</a:t>
          </a:r>
          <a:r>
            <a:rPr lang="en-GB" sz="1200" baseline="0"/>
            <a:t> the YOY Inflation growth from 2017 (Base 2012 = 100)</a:t>
          </a:r>
          <a:endParaRPr lang="en-GB" sz="1200"/>
        </a:p>
      </xdr:txBody>
    </xdr:sp>
    <xdr:clientData/>
  </xdr:twoCellAnchor>
  <xdr:twoCellAnchor>
    <xdr:from>
      <xdr:col>6</xdr:col>
      <xdr:colOff>143934</xdr:colOff>
      <xdr:row>9</xdr:row>
      <xdr:rowOff>41123</xdr:rowOff>
    </xdr:from>
    <xdr:to>
      <xdr:col>16</xdr:col>
      <xdr:colOff>476250</xdr:colOff>
      <xdr:row>14</xdr:row>
      <xdr:rowOff>76199</xdr:rowOff>
    </xdr:to>
    <xdr:sp macro="" textlink="">
      <xdr:nvSpPr>
        <xdr:cNvPr id="5" name="Rounded Rectangle 3">
          <a:extLst>
            <a:ext uri="{FF2B5EF4-FFF2-40B4-BE49-F238E27FC236}">
              <a16:creationId xmlns:a16="http://schemas.microsoft.com/office/drawing/2014/main" id="{D9544AA4-4057-46A0-ACCB-E24548D43347}"/>
            </a:ext>
          </a:extLst>
        </xdr:cNvPr>
        <xdr:cNvSpPr/>
      </xdr:nvSpPr>
      <xdr:spPr>
        <a:xfrm>
          <a:off x="1469814" y="1496543"/>
          <a:ext cx="6237816" cy="873276"/>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50" b="1" i="0">
            <a:solidFill>
              <a:schemeClr val="dk1"/>
            </a:solidFill>
            <a:effectLst/>
            <a:latin typeface="+mn-lt"/>
            <a:ea typeface="+mn-ea"/>
            <a:cs typeface="+mn-cs"/>
          </a:endParaRPr>
        </a:p>
        <a:p>
          <a:pPr algn="l"/>
          <a:r>
            <a:rPr lang="en-US" sz="1200" b="1" baseline="0">
              <a:solidFill>
                <a:schemeClr val="dk1"/>
              </a:solidFill>
              <a:effectLst/>
              <a:latin typeface="+mn-lt"/>
              <a:ea typeface="+mn-ea"/>
              <a:cs typeface="+mn-cs"/>
            </a:rPr>
            <a:t>&gt;</a:t>
          </a:r>
          <a:r>
            <a:rPr lang="en-US" sz="1200" baseline="0">
              <a:solidFill>
                <a:schemeClr val="dk1"/>
              </a:solidFill>
              <a:effectLst/>
              <a:latin typeface="+mn-lt"/>
              <a:ea typeface="+mn-ea"/>
              <a:cs typeface="+mn-cs"/>
            </a:rPr>
            <a:t>We can see that from </a:t>
          </a:r>
          <a:r>
            <a:rPr lang="en-US" sz="1200" b="1" baseline="0">
              <a:solidFill>
                <a:schemeClr val="dk1"/>
              </a:solidFill>
              <a:effectLst/>
              <a:latin typeface="+mn-lt"/>
              <a:ea typeface="+mn-ea"/>
              <a:cs typeface="+mn-cs"/>
            </a:rPr>
            <a:t>Inflation Rate analysis</a:t>
          </a:r>
          <a:r>
            <a:rPr lang="en-US" sz="1200" baseline="0">
              <a:solidFill>
                <a:schemeClr val="dk1"/>
              </a:solidFill>
              <a:effectLst/>
              <a:latin typeface="+mn-lt"/>
              <a:ea typeface="+mn-ea"/>
              <a:cs typeface="+mn-cs"/>
            </a:rPr>
            <a:t> we can say that the </a:t>
          </a:r>
          <a:r>
            <a:rPr lang="en-US" sz="1200" b="1" baseline="0">
              <a:solidFill>
                <a:schemeClr val="dk1"/>
              </a:solidFill>
              <a:effectLst/>
              <a:latin typeface="+mn-lt"/>
              <a:ea typeface="+mn-ea"/>
              <a:cs typeface="+mn-cs"/>
            </a:rPr>
            <a:t>growth is linear  </a:t>
          </a:r>
        </a:p>
        <a:p>
          <a:pPr algn="l"/>
          <a:r>
            <a:rPr lang="en-US" sz="1200" b="1" baseline="0">
              <a:solidFill>
                <a:schemeClr val="dk1"/>
              </a:solidFill>
              <a:effectLst/>
              <a:latin typeface="+mn-lt"/>
              <a:ea typeface="+mn-ea"/>
              <a:cs typeface="+mn-cs"/>
            </a:rPr>
            <a:t>&gt;</a:t>
          </a:r>
          <a:r>
            <a:rPr lang="en-US" sz="1200" b="0" baseline="0">
              <a:solidFill>
                <a:schemeClr val="dk1"/>
              </a:solidFill>
              <a:effectLst/>
              <a:latin typeface="+mn-lt"/>
              <a:ea typeface="+mn-ea"/>
              <a:cs typeface="+mn-cs"/>
            </a:rPr>
            <a:t>From </a:t>
          </a:r>
          <a:r>
            <a:rPr lang="en-US" sz="1200" b="1" baseline="0">
              <a:solidFill>
                <a:schemeClr val="dk1"/>
              </a:solidFill>
              <a:effectLst/>
              <a:latin typeface="+mn-lt"/>
              <a:ea typeface="+mn-ea"/>
              <a:cs typeface="+mn-cs"/>
            </a:rPr>
            <a:t>YOY Inflation </a:t>
          </a:r>
          <a:r>
            <a:rPr lang="en-US" sz="1200" b="0" baseline="0">
              <a:solidFill>
                <a:schemeClr val="dk1"/>
              </a:solidFill>
              <a:effectLst/>
              <a:latin typeface="+mn-lt"/>
              <a:ea typeface="+mn-ea"/>
              <a:cs typeface="+mn-cs"/>
            </a:rPr>
            <a:t>Growth we can see that </a:t>
          </a:r>
          <a:r>
            <a:rPr lang="en-US" sz="1200" b="1" baseline="0">
              <a:solidFill>
                <a:schemeClr val="dk1"/>
              </a:solidFill>
              <a:effectLst/>
              <a:latin typeface="+mn-lt"/>
              <a:ea typeface="+mn-ea"/>
              <a:cs typeface="+mn-cs"/>
            </a:rPr>
            <a:t>2019</a:t>
          </a:r>
          <a:r>
            <a:rPr lang="en-US" sz="1200" b="0" baseline="0">
              <a:solidFill>
                <a:schemeClr val="dk1"/>
              </a:solidFill>
              <a:effectLst/>
              <a:latin typeface="+mn-lt"/>
              <a:ea typeface="+mn-ea"/>
              <a:cs typeface="+mn-cs"/>
            </a:rPr>
            <a:t> has seen the </a:t>
          </a:r>
          <a:r>
            <a:rPr lang="en-US" sz="1200" b="1" baseline="0">
              <a:solidFill>
                <a:schemeClr val="dk1"/>
              </a:solidFill>
              <a:effectLst/>
              <a:latin typeface="+mn-lt"/>
              <a:ea typeface="+mn-ea"/>
              <a:cs typeface="+mn-cs"/>
            </a:rPr>
            <a:t>hightest inflation rate growth</a:t>
          </a:r>
          <a:endParaRPr lang="en-GB" sz="1400" b="1"/>
        </a:p>
      </xdr:txBody>
    </xdr:sp>
    <xdr:clientData/>
  </xdr:twoCellAnchor>
  <xdr:twoCellAnchor>
    <xdr:from>
      <xdr:col>6</xdr:col>
      <xdr:colOff>76200</xdr:colOff>
      <xdr:row>8</xdr:row>
      <xdr:rowOff>110067</xdr:rowOff>
    </xdr:from>
    <xdr:to>
      <xdr:col>11</xdr:col>
      <xdr:colOff>59266</xdr:colOff>
      <xdr:row>10</xdr:row>
      <xdr:rowOff>25400</xdr:rowOff>
    </xdr:to>
    <xdr:sp macro="" textlink="">
      <xdr:nvSpPr>
        <xdr:cNvPr id="7" name="Rounded Rectangle 4">
          <a:extLst>
            <a:ext uri="{FF2B5EF4-FFF2-40B4-BE49-F238E27FC236}">
              <a16:creationId xmlns:a16="http://schemas.microsoft.com/office/drawing/2014/main" id="{B84BBC9D-1993-4EA8-94BE-86798EBE9724}"/>
            </a:ext>
          </a:extLst>
        </xdr:cNvPr>
        <xdr:cNvSpPr/>
      </xdr:nvSpPr>
      <xdr:spPr>
        <a:xfrm>
          <a:off x="1402080" y="1397847"/>
          <a:ext cx="2840566" cy="2506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a:t>Key</a:t>
          </a:r>
          <a:r>
            <a:rPr lang="en-GB" sz="1400" baseline="0"/>
            <a:t> Insights</a:t>
          </a:r>
        </a:p>
        <a:p>
          <a:pPr algn="l"/>
          <a:endParaRPr lang="en-GB" sz="1400"/>
        </a:p>
      </xdr:txBody>
    </xdr:sp>
    <xdr:clientData/>
  </xdr:twoCellAnchor>
  <xdr:twoCellAnchor>
    <xdr:from>
      <xdr:col>17</xdr:col>
      <xdr:colOff>97972</xdr:colOff>
      <xdr:row>33</xdr:row>
      <xdr:rowOff>65314</xdr:rowOff>
    </xdr:from>
    <xdr:to>
      <xdr:col>27</xdr:col>
      <xdr:colOff>163286</xdr:colOff>
      <xdr:row>36</xdr:row>
      <xdr:rowOff>32657</xdr:rowOff>
    </xdr:to>
    <xdr:sp macro="" textlink="">
      <xdr:nvSpPr>
        <xdr:cNvPr id="8" name="Rectangle: Rounded Corners 7">
          <a:extLst>
            <a:ext uri="{FF2B5EF4-FFF2-40B4-BE49-F238E27FC236}">
              <a16:creationId xmlns:a16="http://schemas.microsoft.com/office/drawing/2014/main" id="{FCA514BC-75AA-4A6B-94E2-3DDC9231C7D4}"/>
            </a:ext>
          </a:extLst>
        </xdr:cNvPr>
        <xdr:cNvSpPr/>
      </xdr:nvSpPr>
      <xdr:spPr>
        <a:xfrm>
          <a:off x="7938952" y="5864134"/>
          <a:ext cx="6168934"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247105</xdr:colOff>
      <xdr:row>15</xdr:row>
      <xdr:rowOff>91983</xdr:rowOff>
    </xdr:from>
    <xdr:to>
      <xdr:col>16</xdr:col>
      <xdr:colOff>435428</xdr:colOff>
      <xdr:row>32</xdr:row>
      <xdr:rowOff>87085</xdr:rowOff>
    </xdr:to>
    <xdr:graphicFrame macro="">
      <xdr:nvGraphicFramePr>
        <xdr:cNvPr id="9" name="Chart 6">
          <a:extLst>
            <a:ext uri="{FF2B5EF4-FFF2-40B4-BE49-F238E27FC236}">
              <a16:creationId xmlns:a16="http://schemas.microsoft.com/office/drawing/2014/main" id="{6EC5B849-7592-4C5C-8619-4E2D367CA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587831</xdr:colOff>
      <xdr:row>9</xdr:row>
      <xdr:rowOff>10885</xdr:rowOff>
    </xdr:from>
    <xdr:to>
      <xdr:col>22</xdr:col>
      <xdr:colOff>32659</xdr:colOff>
      <xdr:row>14</xdr:row>
      <xdr:rowOff>54429</xdr:rowOff>
    </xdr:to>
    <xdr:sp macro="" textlink="">
      <xdr:nvSpPr>
        <xdr:cNvPr id="10" name="Rectangle: Rounded Corners 9">
          <a:extLst>
            <a:ext uri="{FF2B5EF4-FFF2-40B4-BE49-F238E27FC236}">
              <a16:creationId xmlns:a16="http://schemas.microsoft.com/office/drawing/2014/main" id="{CEA1CC5F-8BAA-4B3A-8B14-B351827DC7D8}"/>
            </a:ext>
          </a:extLst>
        </xdr:cNvPr>
        <xdr:cNvSpPr/>
      </xdr:nvSpPr>
      <xdr:spPr>
        <a:xfrm>
          <a:off x="8428811" y="1466305"/>
          <a:ext cx="2713808" cy="881744"/>
        </a:xfrm>
        <a:prstGeom prst="roundRect">
          <a:avLst/>
        </a:prstGeom>
        <a:noFill/>
        <a:ln w="1016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364674</xdr:colOff>
      <xdr:row>9</xdr:row>
      <xdr:rowOff>-1</xdr:rowOff>
    </xdr:from>
    <xdr:to>
      <xdr:col>27</xdr:col>
      <xdr:colOff>54428</xdr:colOff>
      <xdr:row>14</xdr:row>
      <xdr:rowOff>32656</xdr:rowOff>
    </xdr:to>
    <xdr:sp macro="" textlink="">
      <xdr:nvSpPr>
        <xdr:cNvPr id="11" name="Rectangle: Rounded Corners 10">
          <a:extLst>
            <a:ext uri="{FF2B5EF4-FFF2-40B4-BE49-F238E27FC236}">
              <a16:creationId xmlns:a16="http://schemas.microsoft.com/office/drawing/2014/main" id="{6CE21A5C-6531-4BA9-8DEF-3398E67D37EE}"/>
            </a:ext>
          </a:extLst>
        </xdr:cNvPr>
        <xdr:cNvSpPr/>
      </xdr:nvSpPr>
      <xdr:spPr>
        <a:xfrm>
          <a:off x="11474634" y="1455419"/>
          <a:ext cx="2524394" cy="870857"/>
        </a:xfrm>
        <a:prstGeom prst="roundRect">
          <a:avLst/>
        </a:prstGeom>
        <a:noFill/>
        <a:ln w="1016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457200</xdr:colOff>
      <xdr:row>33</xdr:row>
      <xdr:rowOff>54428</xdr:rowOff>
    </xdr:from>
    <xdr:to>
      <xdr:col>24</xdr:col>
      <xdr:colOff>511629</xdr:colOff>
      <xdr:row>36</xdr:row>
      <xdr:rowOff>97970</xdr:rowOff>
    </xdr:to>
    <xdr:sp macro="" textlink="">
      <xdr:nvSpPr>
        <xdr:cNvPr id="12" name="TextBox 11">
          <a:extLst>
            <a:ext uri="{FF2B5EF4-FFF2-40B4-BE49-F238E27FC236}">
              <a16:creationId xmlns:a16="http://schemas.microsoft.com/office/drawing/2014/main" id="{4A3E91AF-0EE9-4B0D-ACD5-E9F31F871EF7}"/>
            </a:ext>
          </a:extLst>
        </xdr:cNvPr>
        <xdr:cNvSpPr txBox="1"/>
      </xdr:nvSpPr>
      <xdr:spPr>
        <a:xfrm>
          <a:off x="10126980" y="5853248"/>
          <a:ext cx="2500449" cy="546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24</xdr:col>
      <xdr:colOff>468085</xdr:colOff>
      <xdr:row>33</xdr:row>
      <xdr:rowOff>130628</xdr:rowOff>
    </xdr:from>
    <xdr:to>
      <xdr:col>27</xdr:col>
      <xdr:colOff>97971</xdr:colOff>
      <xdr:row>36</xdr:row>
      <xdr:rowOff>0</xdr:rowOff>
    </xdr:to>
    <xdr:sp macro="" textlink="">
      <xdr:nvSpPr>
        <xdr:cNvPr id="13" name="TextBox 12">
          <a:extLst>
            <a:ext uri="{FF2B5EF4-FFF2-40B4-BE49-F238E27FC236}">
              <a16:creationId xmlns:a16="http://schemas.microsoft.com/office/drawing/2014/main" id="{F19A375E-5510-4F87-A10C-E64952AFADA4}"/>
            </a:ext>
          </a:extLst>
        </xdr:cNvPr>
        <xdr:cNvSpPr txBox="1"/>
      </xdr:nvSpPr>
      <xdr:spPr>
        <a:xfrm>
          <a:off x="12583885" y="5929448"/>
          <a:ext cx="1458686" cy="3722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a:solidFill>
                <a:schemeClr val="dk1"/>
              </a:solidFill>
              <a:effectLst/>
              <a:latin typeface="+mn-lt"/>
              <a:ea typeface="+mn-ea"/>
              <a:cs typeface="+mn-cs"/>
            </a:rPr>
            <a:t>Ct - CPI of Current Year</a:t>
          </a:r>
          <a:r>
            <a:rPr lang="en-US" sz="900">
              <a:solidFill>
                <a:schemeClr val="dk1"/>
              </a:solidFill>
              <a:effectLst/>
              <a:latin typeface="+mn-lt"/>
              <a:ea typeface="+mn-ea"/>
              <a:cs typeface="+mn-cs"/>
            </a:rPr>
            <a:t> </a:t>
          </a:r>
          <a:endParaRPr lang="en-US" sz="900">
            <a:effectLst/>
          </a:endParaRPr>
        </a:p>
        <a:p>
          <a:r>
            <a:rPr lang="en-US" sz="900" b="0" i="0">
              <a:solidFill>
                <a:schemeClr val="dk1"/>
              </a:solidFill>
              <a:effectLst/>
              <a:latin typeface="+mn-lt"/>
              <a:ea typeface="+mn-ea"/>
              <a:cs typeface="+mn-cs"/>
            </a:rPr>
            <a:t>Cb - CPI of base year</a:t>
          </a:r>
          <a:r>
            <a:rPr lang="en-US" sz="900">
              <a:solidFill>
                <a:schemeClr val="dk1"/>
              </a:solidFill>
              <a:effectLst/>
              <a:latin typeface="+mn-lt"/>
              <a:ea typeface="+mn-ea"/>
              <a:cs typeface="+mn-cs"/>
            </a:rPr>
            <a:t> </a:t>
          </a:r>
          <a:endParaRPr lang="en-US" sz="900">
            <a:effectLst/>
          </a:endParaRPr>
        </a:p>
        <a:p>
          <a:endParaRPr lang="en-US" sz="1100"/>
        </a:p>
      </xdr:txBody>
    </xdr:sp>
    <xdr:clientData/>
  </xdr:twoCellAnchor>
  <xdr:twoCellAnchor>
    <xdr:from>
      <xdr:col>17</xdr:col>
      <xdr:colOff>97971</xdr:colOff>
      <xdr:row>15</xdr:row>
      <xdr:rowOff>91982</xdr:rowOff>
    </xdr:from>
    <xdr:to>
      <xdr:col>27</xdr:col>
      <xdr:colOff>447675</xdr:colOff>
      <xdr:row>32</xdr:row>
      <xdr:rowOff>87084</xdr:rowOff>
    </xdr:to>
    <xdr:graphicFrame macro="">
      <xdr:nvGraphicFramePr>
        <xdr:cNvPr id="14" name="Chart 1">
          <a:extLst>
            <a:ext uri="{FF2B5EF4-FFF2-40B4-BE49-F238E27FC236}">
              <a16:creationId xmlns:a16="http://schemas.microsoft.com/office/drawing/2014/main" id="{DE06CCC0-9570-5A2D-CD30-191F2862D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0.39215</cdr:x>
      <cdr:y>0.14348</cdr:y>
    </cdr:from>
    <cdr:to>
      <cdr:x>0.49145</cdr:x>
      <cdr:y>0.97302</cdr:y>
    </cdr:to>
    <cdr:sp macro="" textlink="">
      <cdr:nvSpPr>
        <cdr:cNvPr id="3" name="Rectangle 2">
          <a:extLst xmlns:a="http://schemas.openxmlformats.org/drawingml/2006/main">
            <a:ext uri="{FF2B5EF4-FFF2-40B4-BE49-F238E27FC236}">
              <a16:creationId xmlns:a16="http://schemas.microsoft.com/office/drawing/2014/main" id="{E52AE140-7D2D-12C1-1922-58C9D834F38A}"/>
            </a:ext>
          </a:extLst>
        </cdr:cNvPr>
        <cdr:cNvSpPr/>
      </cdr:nvSpPr>
      <cdr:spPr>
        <a:xfrm xmlns:a="http://schemas.openxmlformats.org/drawingml/2006/main">
          <a:off x="2527663" y="463189"/>
          <a:ext cx="640080" cy="2677886"/>
        </a:xfrm>
        <a:prstGeom xmlns:a="http://schemas.openxmlformats.org/drawingml/2006/main" prst="rect">
          <a:avLst/>
        </a:prstGeom>
        <a:noFill xmlns:a="http://schemas.openxmlformats.org/drawingml/2006/main"/>
        <a:ln xmlns:a="http://schemas.openxmlformats.org/drawingml/2006/main" w="28575">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6</xdr:col>
      <xdr:colOff>326572</xdr:colOff>
      <xdr:row>33</xdr:row>
      <xdr:rowOff>87087</xdr:rowOff>
    </xdr:from>
    <xdr:to>
      <xdr:col>16</xdr:col>
      <xdr:colOff>304799</xdr:colOff>
      <xdr:row>36</xdr:row>
      <xdr:rowOff>54430</xdr:rowOff>
    </xdr:to>
    <xdr:sp macro="" textlink="">
      <xdr:nvSpPr>
        <xdr:cNvPr id="2" name="Rectangle: Rounded Corners 1">
          <a:extLst>
            <a:ext uri="{FF2B5EF4-FFF2-40B4-BE49-F238E27FC236}">
              <a16:creationId xmlns:a16="http://schemas.microsoft.com/office/drawing/2014/main" id="{7899085A-88D3-47B3-92D7-42A9571B6509}"/>
            </a:ext>
          </a:extLst>
        </xdr:cNvPr>
        <xdr:cNvSpPr/>
      </xdr:nvSpPr>
      <xdr:spPr>
        <a:xfrm>
          <a:off x="1652452" y="5885907"/>
          <a:ext cx="5883727"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118534</xdr:colOff>
      <xdr:row>2</xdr:row>
      <xdr:rowOff>59268</xdr:rowOff>
    </xdr:from>
    <xdr:to>
      <xdr:col>27</xdr:col>
      <xdr:colOff>457200</xdr:colOff>
      <xdr:row>6</xdr:row>
      <xdr:rowOff>42335</xdr:rowOff>
    </xdr:to>
    <xdr:sp macro="" textlink="">
      <xdr:nvSpPr>
        <xdr:cNvPr id="3" name="Rectangle 2">
          <a:extLst>
            <a:ext uri="{FF2B5EF4-FFF2-40B4-BE49-F238E27FC236}">
              <a16:creationId xmlns:a16="http://schemas.microsoft.com/office/drawing/2014/main" id="{4730B1A9-E3B8-47B1-9131-D3E249585324}"/>
            </a:ext>
          </a:extLst>
        </xdr:cNvPr>
        <xdr:cNvSpPr/>
      </xdr:nvSpPr>
      <xdr:spPr>
        <a:xfrm>
          <a:off x="1444414" y="341208"/>
          <a:ext cx="12949766" cy="653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000">
              <a:effectLst/>
            </a:rPr>
            <a:t>Year</a:t>
          </a:r>
          <a:r>
            <a:rPr lang="en-US" sz="3000" baseline="0">
              <a:effectLst/>
            </a:rPr>
            <a:t> on Year Inflation Rate Growth from 2017</a:t>
          </a:r>
          <a:endParaRPr lang="en-US" sz="3000">
            <a:effectLst/>
          </a:endParaRPr>
        </a:p>
      </xdr:txBody>
    </xdr:sp>
    <xdr:clientData/>
  </xdr:twoCellAnchor>
  <xdr:twoCellAnchor>
    <xdr:from>
      <xdr:col>6</xdr:col>
      <xdr:colOff>118533</xdr:colOff>
      <xdr:row>6</xdr:row>
      <xdr:rowOff>112485</xdr:rowOff>
    </xdr:from>
    <xdr:to>
      <xdr:col>27</xdr:col>
      <xdr:colOff>447675</xdr:colOff>
      <xdr:row>8</xdr:row>
      <xdr:rowOff>78618</xdr:rowOff>
    </xdr:to>
    <xdr:sp macro="" textlink="">
      <xdr:nvSpPr>
        <xdr:cNvPr id="4" name="Rectangle 3">
          <a:extLst>
            <a:ext uri="{FF2B5EF4-FFF2-40B4-BE49-F238E27FC236}">
              <a16:creationId xmlns:a16="http://schemas.microsoft.com/office/drawing/2014/main" id="{14B0BB4B-65B1-4712-8FB5-F1C6B72A4B05}"/>
            </a:ext>
          </a:extLst>
        </xdr:cNvPr>
        <xdr:cNvSpPr/>
      </xdr:nvSpPr>
      <xdr:spPr>
        <a:xfrm>
          <a:off x="1424819" y="1048656"/>
          <a:ext cx="12945685" cy="2927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200"/>
            <a:t>Analyse</a:t>
          </a:r>
          <a:r>
            <a:rPr lang="en-GB" sz="1200" baseline="0"/>
            <a:t> the YOY Inflation growth from 2017 (Base 2012 = 100)</a:t>
          </a:r>
          <a:endParaRPr lang="en-GB" sz="1200"/>
        </a:p>
      </xdr:txBody>
    </xdr:sp>
    <xdr:clientData/>
  </xdr:twoCellAnchor>
  <xdr:twoCellAnchor>
    <xdr:from>
      <xdr:col>6</xdr:col>
      <xdr:colOff>143934</xdr:colOff>
      <xdr:row>9</xdr:row>
      <xdr:rowOff>41123</xdr:rowOff>
    </xdr:from>
    <xdr:to>
      <xdr:col>16</xdr:col>
      <xdr:colOff>476250</xdr:colOff>
      <xdr:row>14</xdr:row>
      <xdr:rowOff>76199</xdr:rowOff>
    </xdr:to>
    <xdr:sp macro="" textlink="">
      <xdr:nvSpPr>
        <xdr:cNvPr id="5" name="Rounded Rectangle 3">
          <a:extLst>
            <a:ext uri="{FF2B5EF4-FFF2-40B4-BE49-F238E27FC236}">
              <a16:creationId xmlns:a16="http://schemas.microsoft.com/office/drawing/2014/main" id="{23BA3863-A8D7-4DA9-B152-542780C94697}"/>
            </a:ext>
          </a:extLst>
        </xdr:cNvPr>
        <xdr:cNvSpPr/>
      </xdr:nvSpPr>
      <xdr:spPr>
        <a:xfrm>
          <a:off x="1450220" y="1467152"/>
          <a:ext cx="6243259" cy="851504"/>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50" b="1" i="0">
            <a:solidFill>
              <a:schemeClr val="dk1"/>
            </a:solidFill>
            <a:effectLst/>
            <a:latin typeface="+mn-lt"/>
            <a:ea typeface="+mn-ea"/>
            <a:cs typeface="+mn-cs"/>
          </a:endParaRPr>
        </a:p>
        <a:p>
          <a:pPr algn="l"/>
          <a:r>
            <a:rPr lang="en-US" sz="1200" b="1" baseline="0">
              <a:solidFill>
                <a:schemeClr val="dk1"/>
              </a:solidFill>
              <a:effectLst/>
              <a:latin typeface="+mn-lt"/>
              <a:ea typeface="+mn-ea"/>
              <a:cs typeface="+mn-cs"/>
            </a:rPr>
            <a:t>&gt;</a:t>
          </a:r>
          <a:r>
            <a:rPr lang="en-US" sz="1200" baseline="0">
              <a:solidFill>
                <a:schemeClr val="dk1"/>
              </a:solidFill>
              <a:effectLst/>
              <a:latin typeface="+mn-lt"/>
              <a:ea typeface="+mn-ea"/>
              <a:cs typeface="+mn-cs"/>
            </a:rPr>
            <a:t>We can see that from </a:t>
          </a:r>
          <a:r>
            <a:rPr lang="en-US" sz="1200" b="1" baseline="0">
              <a:solidFill>
                <a:schemeClr val="dk1"/>
              </a:solidFill>
              <a:effectLst/>
              <a:latin typeface="+mn-lt"/>
              <a:ea typeface="+mn-ea"/>
              <a:cs typeface="+mn-cs"/>
            </a:rPr>
            <a:t>Inflation Rate analysis</a:t>
          </a:r>
          <a:r>
            <a:rPr lang="en-US" sz="1200" baseline="0">
              <a:solidFill>
                <a:schemeClr val="dk1"/>
              </a:solidFill>
              <a:effectLst/>
              <a:latin typeface="+mn-lt"/>
              <a:ea typeface="+mn-ea"/>
              <a:cs typeface="+mn-cs"/>
            </a:rPr>
            <a:t> we can say that the </a:t>
          </a:r>
          <a:r>
            <a:rPr lang="en-US" sz="1200" b="1" baseline="0">
              <a:solidFill>
                <a:schemeClr val="dk1"/>
              </a:solidFill>
              <a:effectLst/>
              <a:latin typeface="+mn-lt"/>
              <a:ea typeface="+mn-ea"/>
              <a:cs typeface="+mn-cs"/>
            </a:rPr>
            <a:t>growth is linear  </a:t>
          </a:r>
        </a:p>
        <a:p>
          <a:pPr algn="l"/>
          <a:r>
            <a:rPr lang="en-US" sz="1200" b="1" baseline="0">
              <a:solidFill>
                <a:schemeClr val="dk1"/>
              </a:solidFill>
              <a:effectLst/>
              <a:latin typeface="+mn-lt"/>
              <a:ea typeface="+mn-ea"/>
              <a:cs typeface="+mn-cs"/>
            </a:rPr>
            <a:t>&gt;</a:t>
          </a:r>
          <a:r>
            <a:rPr lang="en-US" sz="1200" b="0" baseline="0">
              <a:solidFill>
                <a:schemeClr val="dk1"/>
              </a:solidFill>
              <a:effectLst/>
              <a:latin typeface="+mn-lt"/>
              <a:ea typeface="+mn-ea"/>
              <a:cs typeface="+mn-cs"/>
            </a:rPr>
            <a:t>From </a:t>
          </a:r>
          <a:r>
            <a:rPr lang="en-US" sz="1200" b="1" baseline="0">
              <a:solidFill>
                <a:schemeClr val="dk1"/>
              </a:solidFill>
              <a:effectLst/>
              <a:latin typeface="+mn-lt"/>
              <a:ea typeface="+mn-ea"/>
              <a:cs typeface="+mn-cs"/>
            </a:rPr>
            <a:t>YOY Inflation </a:t>
          </a:r>
          <a:r>
            <a:rPr lang="en-US" sz="1200" b="0" baseline="0">
              <a:solidFill>
                <a:schemeClr val="dk1"/>
              </a:solidFill>
              <a:effectLst/>
              <a:latin typeface="+mn-lt"/>
              <a:ea typeface="+mn-ea"/>
              <a:cs typeface="+mn-cs"/>
            </a:rPr>
            <a:t>Growth we can see that </a:t>
          </a:r>
          <a:r>
            <a:rPr lang="en-US" sz="1200" b="1" baseline="0">
              <a:solidFill>
                <a:schemeClr val="dk1"/>
              </a:solidFill>
              <a:effectLst/>
              <a:latin typeface="+mn-lt"/>
              <a:ea typeface="+mn-ea"/>
              <a:cs typeface="+mn-cs"/>
            </a:rPr>
            <a:t>2022</a:t>
          </a:r>
          <a:r>
            <a:rPr lang="en-US" sz="1200" b="0" baseline="0">
              <a:solidFill>
                <a:schemeClr val="dk1"/>
              </a:solidFill>
              <a:effectLst/>
              <a:latin typeface="+mn-lt"/>
              <a:ea typeface="+mn-ea"/>
              <a:cs typeface="+mn-cs"/>
            </a:rPr>
            <a:t> has seen the </a:t>
          </a:r>
          <a:r>
            <a:rPr lang="en-US" sz="1200" b="1" baseline="0">
              <a:solidFill>
                <a:schemeClr val="dk1"/>
              </a:solidFill>
              <a:effectLst/>
              <a:latin typeface="+mn-lt"/>
              <a:ea typeface="+mn-ea"/>
              <a:cs typeface="+mn-cs"/>
            </a:rPr>
            <a:t>hightest inflation rate growth</a:t>
          </a:r>
          <a:endParaRPr lang="en-GB" sz="1400" b="1"/>
        </a:p>
      </xdr:txBody>
    </xdr:sp>
    <xdr:clientData/>
  </xdr:twoCellAnchor>
  <xdr:twoCellAnchor>
    <xdr:from>
      <xdr:col>17</xdr:col>
      <xdr:colOff>125184</xdr:colOff>
      <xdr:row>15</xdr:row>
      <xdr:rowOff>62592</xdr:rowOff>
    </xdr:from>
    <xdr:to>
      <xdr:col>27</xdr:col>
      <xdr:colOff>207915</xdr:colOff>
      <xdr:row>32</xdr:row>
      <xdr:rowOff>66402</xdr:rowOff>
    </xdr:to>
    <xdr:graphicFrame macro="">
      <xdr:nvGraphicFramePr>
        <xdr:cNvPr id="18" name="Chart 7">
          <a:extLst>
            <a:ext uri="{FF2B5EF4-FFF2-40B4-BE49-F238E27FC236}">
              <a16:creationId xmlns:a16="http://schemas.microsoft.com/office/drawing/2014/main" id="{4F7F4E07-4B8D-2AA2-B22B-B15B49E33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8</xdr:row>
      <xdr:rowOff>110067</xdr:rowOff>
    </xdr:from>
    <xdr:to>
      <xdr:col>11</xdr:col>
      <xdr:colOff>59266</xdr:colOff>
      <xdr:row>10</xdr:row>
      <xdr:rowOff>25400</xdr:rowOff>
    </xdr:to>
    <xdr:sp macro="" textlink="">
      <xdr:nvSpPr>
        <xdr:cNvPr id="6" name="Rounded Rectangle 4">
          <a:extLst>
            <a:ext uri="{FF2B5EF4-FFF2-40B4-BE49-F238E27FC236}">
              <a16:creationId xmlns:a16="http://schemas.microsoft.com/office/drawing/2014/main" id="{373DDC99-9E7A-433D-B30B-70E1099B487B}"/>
            </a:ext>
          </a:extLst>
        </xdr:cNvPr>
        <xdr:cNvSpPr/>
      </xdr:nvSpPr>
      <xdr:spPr>
        <a:xfrm>
          <a:off x="1402080" y="1397847"/>
          <a:ext cx="2840566" cy="2506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a:t>Key</a:t>
          </a:r>
          <a:r>
            <a:rPr lang="en-GB" sz="1400" baseline="0"/>
            <a:t> Insights</a:t>
          </a:r>
        </a:p>
        <a:p>
          <a:pPr algn="l"/>
          <a:endParaRPr lang="en-GB" sz="1400"/>
        </a:p>
      </xdr:txBody>
    </xdr:sp>
    <xdr:clientData/>
  </xdr:twoCellAnchor>
  <xdr:twoCellAnchor>
    <xdr:from>
      <xdr:col>17</xdr:col>
      <xdr:colOff>97972</xdr:colOff>
      <xdr:row>33</xdr:row>
      <xdr:rowOff>65314</xdr:rowOff>
    </xdr:from>
    <xdr:to>
      <xdr:col>27</xdr:col>
      <xdr:colOff>163286</xdr:colOff>
      <xdr:row>36</xdr:row>
      <xdr:rowOff>32657</xdr:rowOff>
    </xdr:to>
    <xdr:sp macro="" textlink="">
      <xdr:nvSpPr>
        <xdr:cNvPr id="10" name="Rectangle: Rounded Corners 9">
          <a:extLst>
            <a:ext uri="{FF2B5EF4-FFF2-40B4-BE49-F238E27FC236}">
              <a16:creationId xmlns:a16="http://schemas.microsoft.com/office/drawing/2014/main" id="{92A383B4-A375-4FA9-87A4-DE8920628295}"/>
            </a:ext>
          </a:extLst>
        </xdr:cNvPr>
        <xdr:cNvSpPr/>
      </xdr:nvSpPr>
      <xdr:spPr>
        <a:xfrm>
          <a:off x="7938952" y="5864134"/>
          <a:ext cx="6161314" cy="470263"/>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247105</xdr:colOff>
      <xdr:row>15</xdr:row>
      <xdr:rowOff>91983</xdr:rowOff>
    </xdr:from>
    <xdr:to>
      <xdr:col>16</xdr:col>
      <xdr:colOff>435428</xdr:colOff>
      <xdr:row>32</xdr:row>
      <xdr:rowOff>87085</xdr:rowOff>
    </xdr:to>
    <xdr:graphicFrame macro="">
      <xdr:nvGraphicFramePr>
        <xdr:cNvPr id="11" name="Chart 6">
          <a:extLst>
            <a:ext uri="{FF2B5EF4-FFF2-40B4-BE49-F238E27FC236}">
              <a16:creationId xmlns:a16="http://schemas.microsoft.com/office/drawing/2014/main" id="{CC23B493-0475-1417-F530-14FD48B72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587831</xdr:colOff>
      <xdr:row>9</xdr:row>
      <xdr:rowOff>10885</xdr:rowOff>
    </xdr:from>
    <xdr:to>
      <xdr:col>22</xdr:col>
      <xdr:colOff>32659</xdr:colOff>
      <xdr:row>14</xdr:row>
      <xdr:rowOff>54429</xdr:rowOff>
    </xdr:to>
    <xdr:sp macro="" textlink="">
      <xdr:nvSpPr>
        <xdr:cNvPr id="14" name="Rectangle: Rounded Corners 13">
          <a:extLst>
            <a:ext uri="{FF2B5EF4-FFF2-40B4-BE49-F238E27FC236}">
              <a16:creationId xmlns:a16="http://schemas.microsoft.com/office/drawing/2014/main" id="{B90A3AB9-C43D-03AF-FEDC-E343213CD5C5}"/>
            </a:ext>
          </a:extLst>
        </xdr:cNvPr>
        <xdr:cNvSpPr/>
      </xdr:nvSpPr>
      <xdr:spPr>
        <a:xfrm>
          <a:off x="8414660" y="1436914"/>
          <a:ext cx="2710542" cy="859972"/>
        </a:xfrm>
        <a:prstGeom prst="roundRect">
          <a:avLst/>
        </a:prstGeom>
        <a:noFill/>
        <a:ln w="1016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364674</xdr:colOff>
      <xdr:row>9</xdr:row>
      <xdr:rowOff>-1</xdr:rowOff>
    </xdr:from>
    <xdr:to>
      <xdr:col>27</xdr:col>
      <xdr:colOff>54428</xdr:colOff>
      <xdr:row>14</xdr:row>
      <xdr:rowOff>32656</xdr:rowOff>
    </xdr:to>
    <xdr:sp macro="" textlink="">
      <xdr:nvSpPr>
        <xdr:cNvPr id="15" name="Rectangle: Rounded Corners 14">
          <a:extLst>
            <a:ext uri="{FF2B5EF4-FFF2-40B4-BE49-F238E27FC236}">
              <a16:creationId xmlns:a16="http://schemas.microsoft.com/office/drawing/2014/main" id="{DB96105E-E97D-456D-9FE9-FC990FBC6F93}"/>
            </a:ext>
          </a:extLst>
        </xdr:cNvPr>
        <xdr:cNvSpPr/>
      </xdr:nvSpPr>
      <xdr:spPr>
        <a:xfrm>
          <a:off x="11457217" y="1426028"/>
          <a:ext cx="2520040" cy="849085"/>
        </a:xfrm>
        <a:prstGeom prst="roundRect">
          <a:avLst/>
        </a:prstGeom>
        <a:noFill/>
        <a:ln w="1016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457200</xdr:colOff>
      <xdr:row>33</xdr:row>
      <xdr:rowOff>54428</xdr:rowOff>
    </xdr:from>
    <xdr:to>
      <xdr:col>24</xdr:col>
      <xdr:colOff>511629</xdr:colOff>
      <xdr:row>36</xdr:row>
      <xdr:rowOff>97970</xdr:rowOff>
    </xdr:to>
    <xdr:sp macro="" textlink="">
      <xdr:nvSpPr>
        <xdr:cNvPr id="16" name="TextBox 15">
          <a:extLst>
            <a:ext uri="{FF2B5EF4-FFF2-40B4-BE49-F238E27FC236}">
              <a16:creationId xmlns:a16="http://schemas.microsoft.com/office/drawing/2014/main" id="{25D9B725-2154-4FAE-9477-A9190FC9CFE1}"/>
            </a:ext>
          </a:extLst>
        </xdr:cNvPr>
        <xdr:cNvSpPr txBox="1"/>
      </xdr:nvSpPr>
      <xdr:spPr>
        <a:xfrm>
          <a:off x="10112829" y="5856514"/>
          <a:ext cx="2492829"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u="none" strike="noStrike">
              <a:solidFill>
                <a:schemeClr val="dk1"/>
              </a:solidFill>
              <a:effectLst/>
              <a:latin typeface="+mn-lt"/>
              <a:ea typeface="+mn-ea"/>
              <a:cs typeface="+mn-cs"/>
            </a:rPr>
            <a:t>Inflation rate formula</a:t>
          </a:r>
          <a:r>
            <a:rPr lang="en-US" sz="1050" b="1"/>
            <a:t>   - </a:t>
          </a:r>
          <a:r>
            <a:rPr lang="en-US" sz="1200" b="0" i="0">
              <a:solidFill>
                <a:srgbClr val="FF0000"/>
              </a:solidFill>
              <a:effectLst/>
              <a:latin typeface="+mn-lt"/>
              <a:ea typeface="+mn-ea"/>
              <a:cs typeface="+mn-cs"/>
            </a:rPr>
            <a:t>(Ct-Cb)/Cb</a:t>
          </a:r>
          <a:r>
            <a:rPr lang="en-US" sz="1200">
              <a:solidFill>
                <a:srgbClr val="FF0000"/>
              </a:solidFill>
              <a:effectLst/>
              <a:latin typeface="+mn-lt"/>
              <a:ea typeface="+mn-ea"/>
              <a:cs typeface="+mn-cs"/>
            </a:rPr>
            <a:t> </a:t>
          </a:r>
          <a:endParaRPr lang="en-US" sz="1050">
            <a:solidFill>
              <a:srgbClr val="FF0000"/>
            </a:solidFill>
            <a:effectLst/>
            <a:latin typeface="+mn-lt"/>
            <a:ea typeface="+mn-ea"/>
            <a:cs typeface="+mn-cs"/>
          </a:endParaRPr>
        </a:p>
      </xdr:txBody>
    </xdr:sp>
    <xdr:clientData/>
  </xdr:twoCellAnchor>
  <xdr:twoCellAnchor>
    <xdr:from>
      <xdr:col>24</xdr:col>
      <xdr:colOff>468085</xdr:colOff>
      <xdr:row>33</xdr:row>
      <xdr:rowOff>130628</xdr:rowOff>
    </xdr:from>
    <xdr:to>
      <xdr:col>27</xdr:col>
      <xdr:colOff>97971</xdr:colOff>
      <xdr:row>36</xdr:row>
      <xdr:rowOff>0</xdr:rowOff>
    </xdr:to>
    <xdr:sp macro="" textlink="">
      <xdr:nvSpPr>
        <xdr:cNvPr id="17" name="TextBox 16">
          <a:extLst>
            <a:ext uri="{FF2B5EF4-FFF2-40B4-BE49-F238E27FC236}">
              <a16:creationId xmlns:a16="http://schemas.microsoft.com/office/drawing/2014/main" id="{DFC90F14-3BBE-415E-A283-30939101BC71}"/>
            </a:ext>
          </a:extLst>
        </xdr:cNvPr>
        <xdr:cNvSpPr txBox="1"/>
      </xdr:nvSpPr>
      <xdr:spPr>
        <a:xfrm>
          <a:off x="12562114" y="5932714"/>
          <a:ext cx="1458686" cy="359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a:solidFill>
                <a:schemeClr val="dk1"/>
              </a:solidFill>
              <a:effectLst/>
              <a:latin typeface="+mn-lt"/>
              <a:ea typeface="+mn-ea"/>
              <a:cs typeface="+mn-cs"/>
            </a:rPr>
            <a:t>Ct - CPI of Current Year</a:t>
          </a:r>
          <a:r>
            <a:rPr lang="en-US" sz="900">
              <a:solidFill>
                <a:schemeClr val="dk1"/>
              </a:solidFill>
              <a:effectLst/>
              <a:latin typeface="+mn-lt"/>
              <a:ea typeface="+mn-ea"/>
              <a:cs typeface="+mn-cs"/>
            </a:rPr>
            <a:t> </a:t>
          </a:r>
          <a:endParaRPr lang="en-US" sz="900">
            <a:effectLst/>
          </a:endParaRPr>
        </a:p>
        <a:p>
          <a:r>
            <a:rPr lang="en-US" sz="900" b="0" i="0">
              <a:solidFill>
                <a:schemeClr val="dk1"/>
              </a:solidFill>
              <a:effectLst/>
              <a:latin typeface="+mn-lt"/>
              <a:ea typeface="+mn-ea"/>
              <a:cs typeface="+mn-cs"/>
            </a:rPr>
            <a:t>Cb - CPI of base year</a:t>
          </a:r>
          <a:r>
            <a:rPr lang="en-US" sz="900">
              <a:solidFill>
                <a:schemeClr val="dk1"/>
              </a:solidFill>
              <a:effectLst/>
              <a:latin typeface="+mn-lt"/>
              <a:ea typeface="+mn-ea"/>
              <a:cs typeface="+mn-cs"/>
            </a:rPr>
            <a:t> </a:t>
          </a:r>
          <a:endParaRPr lang="en-US" sz="900">
            <a:effectLst/>
          </a:endParaRPr>
        </a:p>
        <a:p>
          <a:endParaRPr lang="en-US" sz="11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0.72851</cdr:x>
      <cdr:y>0.132</cdr:y>
    </cdr:from>
    <cdr:to>
      <cdr:x>0.8469</cdr:x>
      <cdr:y>0.97949</cdr:y>
    </cdr:to>
    <cdr:sp macro="" textlink="">
      <cdr:nvSpPr>
        <cdr:cNvPr id="2" name="Rectangle 1">
          <a:extLst xmlns:a="http://schemas.openxmlformats.org/drawingml/2006/main">
            <a:ext uri="{FF2B5EF4-FFF2-40B4-BE49-F238E27FC236}">
              <a16:creationId xmlns:a16="http://schemas.microsoft.com/office/drawing/2014/main" id="{789E1565-292C-3D8B-B471-0319CFCD0A01}"/>
            </a:ext>
          </a:extLst>
        </cdr:cNvPr>
        <cdr:cNvSpPr/>
      </cdr:nvSpPr>
      <cdr:spPr>
        <a:xfrm xmlns:a="http://schemas.openxmlformats.org/drawingml/2006/main">
          <a:off x="4501278" y="427252"/>
          <a:ext cx="731520" cy="2743213"/>
        </a:xfrm>
        <a:prstGeom xmlns:a="http://schemas.openxmlformats.org/drawingml/2006/main" prst="rect">
          <a:avLst/>
        </a:prstGeom>
        <a:noFill xmlns:a="http://schemas.openxmlformats.org/drawingml/2006/main"/>
        <a:ln xmlns:a="http://schemas.openxmlformats.org/drawingml/2006/main" w="28575">
          <a:solidFill>
            <a:srgbClr val="FF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Teja Rajaneni" refreshedDate="45407.653039467594" backgroundQuery="1" createdVersion="8" refreshedVersion="8" minRefreshableVersion="3" recordCount="0" supportSubquery="1" supportAdvancedDrill="1" xr:uid="{3086B5C5-D221-4405-929D-6DD1BB5F4CDF}">
  <cacheSource type="external" connectionId="4"/>
  <cacheFields count="2">
    <cacheField name="[Range].[Year].[Year]" caption="Year" numFmtId="0" hierarchy="1" level="1">
      <sharedItems containsSemiMixedTypes="0" containsString="0" containsNumber="1" containsInteger="1" minValue="2013" maxValue="2023" count="11">
        <n v="2013"/>
        <n v="2014"/>
        <n v="2015"/>
        <n v="2016"/>
        <n v="2017"/>
        <n v="2018"/>
        <n v="2019"/>
        <n v="2020"/>
        <n v="2021"/>
        <n v="2022"/>
        <n v="2023"/>
      </sharedItems>
      <extLst>
        <ext xmlns:x15="http://schemas.microsoft.com/office/spreadsheetml/2010/11/main" uri="{4F2E5C28-24EA-4eb8-9CBF-B6C8F9C3D259}">
          <x15:cachedUniqueNames>
            <x15:cachedUniqueName index="0" name="[Range].[Year].&amp;[2013]"/>
            <x15:cachedUniqueName index="1" name="[Range].[Year].&amp;[2014]"/>
            <x15:cachedUniqueName index="2" name="[Range].[Year].&amp;[2015]"/>
            <x15:cachedUniqueName index="3" name="[Range].[Year].&amp;[2016]"/>
            <x15:cachedUniqueName index="4" name="[Range].[Year].&amp;[2017]"/>
            <x15:cachedUniqueName index="5" name="[Range].[Year].&amp;[2018]"/>
            <x15:cachedUniqueName index="6" name="[Range].[Year].&amp;[2019]"/>
            <x15:cachedUniqueName index="7" name="[Range].[Year].&amp;[2020]"/>
            <x15:cachedUniqueName index="8" name="[Range].[Year].&amp;[2021]"/>
            <x15:cachedUniqueName index="9" name="[Range].[Year].&amp;[2022]"/>
            <x15:cachedUniqueName index="10" name="[Range].[Year].&amp;[2023]"/>
          </x15:cachedUniqueNames>
        </ext>
      </extLst>
    </cacheField>
    <cacheField name="[Measures].[Distinct Count of Month]" caption="Distinct Count of Month" numFmtId="0" hierarchy="34" level="32767"/>
  </cacheFields>
  <cacheHierarchies count="35">
    <cacheHierarchy uniqueName="[Range].[Sector]" caption="Sector" attribute="1" defaultMemberUniqueName="[Range].[Sector].[All]" allUniqueName="[Range].[Sector].[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130" unbalanced="0"/>
    <cacheHierarchy uniqueName="[Range].[Key]" caption="Key" attribute="1" defaultMemberUniqueName="[Range].[Key].[All]" allUniqueName="[Range].[Key].[All]" dimensionUniqueName="[Range]" displayFolder="" count="0" memberValueDatatype="130" unbalanced="0"/>
    <cacheHierarchy uniqueName="[Range].[Cereals and products]" caption="Cereals and products" attribute="1" defaultMemberUniqueName="[Range].[Cereals and products].[All]" allUniqueName="[Range].[Cereals and products].[All]" dimensionUniqueName="[Range]" displayFolder="" count="0" memberValueDatatype="5" unbalanced="0"/>
    <cacheHierarchy uniqueName="[Range].[Meat and fish]" caption="Meat and fish" attribute="1" defaultMemberUniqueName="[Range].[Meat and fish].[All]" allUniqueName="[Range].[Meat and fish].[All]" dimensionUniqueName="[Range]" displayFolder="" count="0" memberValueDatatype="5" unbalanced="0"/>
    <cacheHierarchy uniqueName="[Range].[Egg]" caption="Egg" attribute="1" defaultMemberUniqueName="[Range].[Egg].[All]" allUniqueName="[Range].[Egg].[All]" dimensionUniqueName="[Range]" displayFolder="" count="0" memberValueDatatype="5" unbalanced="0"/>
    <cacheHierarchy uniqueName="[Range].[Milk and products]" caption="Milk and products" attribute="1" defaultMemberUniqueName="[Range].[Milk and products].[All]" allUniqueName="[Range].[Milk and products].[All]" dimensionUniqueName="[Range]" displayFolder="" count="0" memberValueDatatype="5" unbalanced="0"/>
    <cacheHierarchy uniqueName="[Range].[Oils and fats]" caption="Oils and fats" attribute="1" defaultMemberUniqueName="[Range].[Oils and fats].[All]" allUniqueName="[Range].[Oils and fats].[All]" dimensionUniqueName="[Range]" displayFolder="" count="0" memberValueDatatype="5" unbalanced="0"/>
    <cacheHierarchy uniqueName="[Range].[Fruits]" caption="Fruits" attribute="1" defaultMemberUniqueName="[Range].[Fruits].[All]" allUniqueName="[Range].[Fruits].[All]" dimensionUniqueName="[Range]" displayFolder="" count="0" memberValueDatatype="5" unbalanced="0"/>
    <cacheHierarchy uniqueName="[Range].[Vegetables]" caption="Vegetables" attribute="1" defaultMemberUniqueName="[Range].[Vegetables].[All]" allUniqueName="[Range].[Vegetables].[All]" dimensionUniqueName="[Range]" displayFolder="" count="0" memberValueDatatype="5" unbalanced="0"/>
    <cacheHierarchy uniqueName="[Range].[Pulses and products]" caption="Pulses and products" attribute="1" defaultMemberUniqueName="[Range].[Pulses and products].[All]" allUniqueName="[Range].[Pulses and products].[All]" dimensionUniqueName="[Range]" displayFolder="" count="0" memberValueDatatype="5" unbalanced="0"/>
    <cacheHierarchy uniqueName="[Range].[Sugar and Confectionery]" caption="Sugar and Confectionery" attribute="1" defaultMemberUniqueName="[Range].[Sugar and Confectionery].[All]" allUniqueName="[Range].[Sugar and Confectionery].[All]" dimensionUniqueName="[Range]" displayFolder="" count="0" memberValueDatatype="5" unbalanced="0"/>
    <cacheHierarchy uniqueName="[Range].[Spices]" caption="Spices" attribute="1" defaultMemberUniqueName="[Range].[Spices].[All]" allUniqueName="[Range].[Spices].[All]" dimensionUniqueName="[Range]" displayFolder="" count="0" memberValueDatatype="5" unbalanced="0"/>
    <cacheHierarchy uniqueName="[Range].[Non-alcoholic beverages]" caption="Non-alcoholic beverages" attribute="1" defaultMemberUniqueName="[Range].[Non-alcoholic beverages].[All]" allUniqueName="[Range].[Non-alcoholic beverages].[All]" dimensionUniqueName="[Range]" displayFolder="" count="0" memberValueDatatype="5" unbalanced="0"/>
    <cacheHierarchy uniqueName="[Range].[Prepared meals, snacks, sweets etc.]" caption="Prepared meals, snacks, sweets etc." attribute="1" defaultMemberUniqueName="[Range].[Prepared meals, snacks, sweets etc.].[All]" allUniqueName="[Range].[Prepared meals, snacks, sweets etc.].[All]" dimensionUniqueName="[Range]" displayFolder="" count="0" memberValueDatatype="5" unbalanced="0"/>
    <cacheHierarchy uniqueName="[Range].[Food and beverages]" caption="Food and beverages" attribute="1" defaultMemberUniqueName="[Range].[Food and beverages].[All]" allUniqueName="[Range].[Food and beverages].[All]" dimensionUniqueName="[Range]" displayFolder="" count="0" memberValueDatatype="5" unbalanced="0"/>
    <cacheHierarchy uniqueName="[Range].[Pan, tobacco and intoxicants]" caption="Pan, tobacco and intoxicants" attribute="1" defaultMemberUniqueName="[Range].[Pan, tobacco and intoxicants].[All]" allUniqueName="[Range].[Pan, tobacco and intoxicants].[All]" dimensionUniqueName="[Range]" displayFolder="" count="0" memberValueDatatype="5" unbalanced="0"/>
    <cacheHierarchy uniqueName="[Range].[Clothing]" caption="Clothing" attribute="1" defaultMemberUniqueName="[Range].[Clothing].[All]" allUniqueName="[Range].[Clothing].[All]" dimensionUniqueName="[Range]" displayFolder="" count="0" memberValueDatatype="5" unbalanced="0"/>
    <cacheHierarchy uniqueName="[Range].[Footwear]" caption="Footwear" attribute="1" defaultMemberUniqueName="[Range].[Footwear].[All]" allUniqueName="[Range].[Footwear].[All]" dimensionUniqueName="[Range]" displayFolder="" count="0" memberValueDatatype="5" unbalanced="0"/>
    <cacheHierarchy uniqueName="[Range].[Clothing and footwear]" caption="Clothing and footwear" attribute="1" defaultMemberUniqueName="[Range].[Clothing and footwear].[All]" allUniqueName="[Range].[Clothing and footwear].[All]" dimensionUniqueName="[Range]" displayFolder="" count="0" memberValueDatatype="5" unbalanced="0"/>
    <cacheHierarchy uniqueName="[Range].[Housing]" caption="Housing" attribute="1" defaultMemberUniqueName="[Range].[Housing].[All]" allUniqueName="[Range].[Housing].[All]" dimensionUniqueName="[Range]" displayFolder="" count="0" memberValueDatatype="5" unbalanced="0"/>
    <cacheHierarchy uniqueName="[Range].[Fuel and light]" caption="Fuel and light" attribute="1" defaultMemberUniqueName="[Range].[Fuel and light].[All]" allUniqueName="[Range].[Fuel and light].[All]" dimensionUniqueName="[Range]" displayFolder="" count="0" memberValueDatatype="5" unbalanced="0"/>
    <cacheHierarchy uniqueName="[Range].[Household goods and services]" caption="Household goods and services" attribute="1" defaultMemberUniqueName="[Range].[Household goods and services].[All]" allUniqueName="[Range].[Household goods and services].[All]" dimensionUniqueName="[Range]" displayFolder="" count="0" memberValueDatatype="5" unbalanced="0"/>
    <cacheHierarchy uniqueName="[Range].[Health]" caption="Health" attribute="1" defaultMemberUniqueName="[Range].[Health].[All]" allUniqueName="[Range].[Health].[All]" dimensionUniqueName="[Range]" displayFolder="" count="0" memberValueDatatype="5" unbalanced="0"/>
    <cacheHierarchy uniqueName="[Range].[Transport and communication]" caption="Transport and communication" attribute="1" defaultMemberUniqueName="[Range].[Transport and communication].[All]" allUniqueName="[Range].[Transport and communication].[All]" dimensionUniqueName="[Range]" displayFolder="" count="0" memberValueDatatype="5" unbalanced="0"/>
    <cacheHierarchy uniqueName="[Range].[Recreation and amusement]" caption="Recreation and amusement" attribute="1" defaultMemberUniqueName="[Range].[Recreation and amusement].[All]" allUniqueName="[Range].[Recreation and amusement].[All]" dimensionUniqueName="[Range]" displayFolder="" count="0" memberValueDatatype="5" unbalanced="0"/>
    <cacheHierarchy uniqueName="[Range].[Education]" caption="Education" attribute="1" defaultMemberUniqueName="[Range].[Education].[All]" allUniqueName="[Range].[Education].[All]" dimensionUniqueName="[Range]" displayFolder="" count="0" memberValueDatatype="5" unbalanced="0"/>
    <cacheHierarchy uniqueName="[Range].[Personal care and effects]" caption="Personal care and effects" attribute="1" defaultMemberUniqueName="[Range].[Personal care and effects].[All]" allUniqueName="[Range].[Personal care and effects].[All]" dimensionUniqueName="[Range]" displayFolder="" count="0" memberValueDatatype="5" unbalanced="0"/>
    <cacheHierarchy uniqueName="[Range].[Miscellaneous]" caption="Miscellaneous" attribute="1" defaultMemberUniqueName="[Range].[Miscellaneous].[All]" allUniqueName="[Range].[Miscellaneous].[All]" dimensionUniqueName="[Range]" displayFolder="" count="0" memberValueDatatype="5" unbalanced="0"/>
    <cacheHierarchy uniqueName="[Range].[General index]" caption="General index" attribute="1" defaultMemberUniqueName="[Range].[General index].[All]" allUniqueName="[Range].[General index].[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onth]" caption="Count of Month" measure="1" displayFolder="" measureGroup="Range" count="0" hidden="1">
      <extLst>
        <ext xmlns:x15="http://schemas.microsoft.com/office/spreadsheetml/2010/11/main" uri="{B97F6D7D-B522-45F9-BDA1-12C45D357490}">
          <x15:cacheHierarchy aggregatedColumn="2"/>
        </ext>
      </extLst>
    </cacheHierarchy>
    <cacheHierarchy uniqueName="[Measures].[Distinct Count of Month]" caption="Distinct Count of Mont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Teja Rajaneni" refreshedDate="45415.529041550923" createdVersion="8" refreshedVersion="8" minRefreshableVersion="3" recordCount="18" xr:uid="{2C66766B-DA21-4D4B-AA53-B26A0A3A668C}">
  <cacheSource type="worksheet">
    <worksheetSource ref="A1:E19" sheet="P1 - V2 Analysis"/>
  </cacheSource>
  <cacheFields count="5">
    <cacheField name="Year" numFmtId="0">
      <sharedItems containsSemiMixedTypes="0" containsString="0" containsNumber="1" containsInteger="1" minValue="2023" maxValue="2023"/>
    </cacheField>
    <cacheField name="Month" numFmtId="0">
      <sharedItems/>
    </cacheField>
    <cacheField name="Sectors" numFmtId="0">
      <sharedItems count="3">
        <s v="Rural"/>
        <s v="Urban"/>
        <s v="Rural+Urban"/>
      </sharedItems>
    </cacheField>
    <cacheField name="Category" numFmtId="0">
      <sharedItems count="6">
        <s v="Food &amp; Bevarages"/>
        <s v="Tabacco"/>
        <s v="Clothing &amp; Footwear"/>
        <s v="Essentials"/>
        <s v="Healthcare"/>
        <s v="Misc"/>
      </sharedItems>
    </cacheField>
    <cacheField name="CPI" numFmtId="2">
      <sharedItems containsSemiMixedTypes="0" containsString="0" containsNumber="1" minValue="170.39999999999998" maxValue="204.2"/>
    </cacheField>
  </cacheFields>
  <extLst>
    <ext xmlns:x14="http://schemas.microsoft.com/office/spreadsheetml/2009/9/main" uri="{725AE2AE-9491-48be-B2B4-4EB974FC3084}">
      <x14:pivotCacheDefinition pivotCacheId="71371675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Teja Rajaneni" refreshedDate="45415.535081828704" createdVersion="8" refreshedVersion="8" minRefreshableVersion="3" recordCount="18" xr:uid="{EB1F2E6F-447A-4F03-AA10-0D548CF19864}">
  <cacheSource type="worksheet">
    <worksheetSource ref="A1:E19" sheet="Obj 1- Data"/>
  </cacheSource>
  <cacheFields count="5">
    <cacheField name="Year" numFmtId="0">
      <sharedItems containsSemiMixedTypes="0" containsString="0" containsNumber="1" containsInteger="1" minValue="2023" maxValue="2023"/>
    </cacheField>
    <cacheField name="Month" numFmtId="0">
      <sharedItems/>
    </cacheField>
    <cacheField name="Sectors" numFmtId="0">
      <sharedItems count="3">
        <s v="Rural"/>
        <s v="Urban"/>
        <s v="Rural+Urban"/>
      </sharedItems>
    </cacheField>
    <cacheField name="Category" numFmtId="0">
      <sharedItems count="7">
        <s v="Food &amp; Bevarages"/>
        <s v="Tabacco"/>
        <s v="Clothing &amp; Footwear"/>
        <s v="Essentials"/>
        <s v="Healthcare"/>
        <s v="Misc"/>
        <s v="Personal Care and Household Essentials" u="1"/>
      </sharedItems>
    </cacheField>
    <cacheField name="CPI" numFmtId="2">
      <sharedItems containsSemiMixedTypes="0" containsString="0" containsNumber="1" minValue="199.9" maxValue="2335.1"/>
    </cacheField>
  </cacheFields>
  <extLst>
    <ext xmlns:x14="http://schemas.microsoft.com/office/spreadsheetml/2009/9/main" uri="{725AE2AE-9491-48be-B2B4-4EB974FC3084}">
      <x14:pivotCacheDefinition pivotCacheId="1291556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2023"/>
    <s v="May"/>
    <x v="0"/>
    <x v="0"/>
    <n v="176.20769230769235"/>
  </r>
  <r>
    <n v="2023"/>
    <s v="May"/>
    <x v="0"/>
    <x v="1"/>
    <n v="199.9"/>
  </r>
  <r>
    <n v="2023"/>
    <s v="May"/>
    <x v="0"/>
    <x v="2"/>
    <n v="189.9666666666667"/>
  </r>
  <r>
    <n v="2023"/>
    <s v="May"/>
    <x v="0"/>
    <x v="3"/>
    <n v="177.110998056076"/>
  </r>
  <r>
    <n v="2023"/>
    <s v="May"/>
    <x v="0"/>
    <x v="4"/>
    <n v="186.35000000000002"/>
  </r>
  <r>
    <n v="2023"/>
    <s v="May"/>
    <x v="0"/>
    <x v="5"/>
    <n v="176.65"/>
  </r>
  <r>
    <n v="2023"/>
    <s v="May"/>
    <x v="1"/>
    <x v="0"/>
    <n v="179.62307692307692"/>
  </r>
  <r>
    <n v="2023"/>
    <s v="May"/>
    <x v="1"/>
    <x v="1"/>
    <n v="204.2"/>
  </r>
  <r>
    <n v="2023"/>
    <s v="May"/>
    <x v="1"/>
    <x v="2"/>
    <n v="176.23333333333335"/>
  </r>
  <r>
    <n v="2023"/>
    <s v="May"/>
    <x v="1"/>
    <x v="3"/>
    <n v="172.85999999999999"/>
  </r>
  <r>
    <n v="2023"/>
    <s v="May"/>
    <x v="1"/>
    <x v="4"/>
    <n v="183.89999999999998"/>
  </r>
  <r>
    <n v="2023"/>
    <s v="May"/>
    <x v="1"/>
    <x v="5"/>
    <n v="170.39999999999998"/>
  </r>
  <r>
    <n v="2023"/>
    <s v="May"/>
    <x v="2"/>
    <x v="0"/>
    <n v="177.45384615384617"/>
  </r>
  <r>
    <n v="2023"/>
    <s v="May"/>
    <x v="2"/>
    <x v="1"/>
    <n v="201"/>
  </r>
  <r>
    <n v="2023"/>
    <s v="May"/>
    <x v="2"/>
    <x v="2"/>
    <n v="184.4"/>
  </r>
  <r>
    <n v="2023"/>
    <s v="May"/>
    <x v="2"/>
    <x v="3"/>
    <n v="175.09999999999997"/>
  </r>
  <r>
    <n v="2023"/>
    <s v="May"/>
    <x v="2"/>
    <x v="4"/>
    <n v="185.45"/>
  </r>
  <r>
    <n v="2023"/>
    <s v="May"/>
    <x v="2"/>
    <x v="5"/>
    <n v="173.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2023"/>
    <s v="May"/>
    <x v="0"/>
    <x v="0"/>
    <n v="2290.7000000000007"/>
  </r>
  <r>
    <n v="2023"/>
    <s v="May"/>
    <x v="0"/>
    <x v="1"/>
    <n v="199.9"/>
  </r>
  <r>
    <n v="2023"/>
    <s v="May"/>
    <x v="0"/>
    <x v="2"/>
    <n v="569.90000000000009"/>
  </r>
  <r>
    <n v="2023"/>
    <s v="May"/>
    <x v="0"/>
    <x v="3"/>
    <n v="885.55499028038003"/>
  </r>
  <r>
    <n v="2023"/>
    <s v="May"/>
    <x v="0"/>
    <x v="4"/>
    <n v="372.70000000000005"/>
  </r>
  <r>
    <n v="2023"/>
    <s v="May"/>
    <x v="0"/>
    <x v="5"/>
    <n v="353.3"/>
  </r>
  <r>
    <n v="2023"/>
    <s v="May"/>
    <x v="1"/>
    <x v="0"/>
    <n v="2335.1"/>
  </r>
  <r>
    <n v="2023"/>
    <s v="May"/>
    <x v="1"/>
    <x v="1"/>
    <n v="204.2"/>
  </r>
  <r>
    <n v="2023"/>
    <s v="May"/>
    <x v="1"/>
    <x v="2"/>
    <n v="528.70000000000005"/>
  </r>
  <r>
    <n v="2023"/>
    <s v="May"/>
    <x v="1"/>
    <x v="3"/>
    <n v="864.3"/>
  </r>
  <r>
    <n v="2023"/>
    <s v="May"/>
    <x v="1"/>
    <x v="4"/>
    <n v="367.79999999999995"/>
  </r>
  <r>
    <n v="2023"/>
    <s v="May"/>
    <x v="1"/>
    <x v="5"/>
    <n v="340.79999999999995"/>
  </r>
  <r>
    <n v="2023"/>
    <s v="May"/>
    <x v="2"/>
    <x v="0"/>
    <n v="2306.9"/>
  </r>
  <r>
    <n v="2023"/>
    <s v="May"/>
    <x v="2"/>
    <x v="1"/>
    <n v="201"/>
  </r>
  <r>
    <n v="2023"/>
    <s v="May"/>
    <x v="2"/>
    <x v="2"/>
    <n v="553.20000000000005"/>
  </r>
  <r>
    <n v="2023"/>
    <s v="May"/>
    <x v="2"/>
    <x v="3"/>
    <n v="875.49999999999989"/>
  </r>
  <r>
    <n v="2023"/>
    <s v="May"/>
    <x v="2"/>
    <x v="4"/>
    <n v="370.9"/>
  </r>
  <r>
    <n v="2023"/>
    <s v="May"/>
    <x v="2"/>
    <x v="5"/>
    <n v="34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36801-0547-445B-9657-CE391263D97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Distinct Count of Month" fld="1" subtotal="count" baseField="0" baseItem="0">
      <extLst>
        <ext xmlns:x15="http://schemas.microsoft.com/office/spreadsheetml/2010/11/main" uri="{FABC7310-3BB5-11E1-824E-6D434824019B}">
          <x15:dataField isCountDistinct="1"/>
        </ext>
      </extLst>
    </dataField>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Month"/>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India_Index_Upto_April23 !$A$1:$AE$37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98893-345D-4677-98DB-6E9AEBF55DD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I9" firstHeaderRow="1" firstDataRow="2" firstDataCol="1"/>
  <pivotFields count="5">
    <pivotField showAll="0"/>
    <pivotField showAll="0"/>
    <pivotField axis="axisCol" showAll="0">
      <items count="4">
        <item h="1" x="0"/>
        <item x="2"/>
        <item h="1" x="1"/>
        <item t="default"/>
      </items>
    </pivotField>
    <pivotField axis="axisRow" showAll="0">
      <items count="8">
        <item x="2"/>
        <item x="3"/>
        <item x="0"/>
        <item x="5"/>
        <item m="1" x="6"/>
        <item x="1"/>
        <item x="4"/>
        <item t="default"/>
      </items>
    </pivotField>
    <pivotField dataField="1" numFmtId="2" showAll="0"/>
  </pivotFields>
  <rowFields count="1">
    <field x="3"/>
  </rowFields>
  <rowItems count="7">
    <i>
      <x/>
    </i>
    <i>
      <x v="1"/>
    </i>
    <i>
      <x v="2"/>
    </i>
    <i>
      <x v="3"/>
    </i>
    <i>
      <x v="5"/>
    </i>
    <i>
      <x v="6"/>
    </i>
    <i t="grand">
      <x/>
    </i>
  </rowItems>
  <colFields count="1">
    <field x="2"/>
  </colFields>
  <colItems count="2">
    <i>
      <x v="1"/>
    </i>
    <i t="grand">
      <x/>
    </i>
  </colItems>
  <dataFields count="1">
    <dataField name="Sum of CPI" fld="4" showDataAs="percentOfCol" baseField="3" baseItem="2" numFmtId="10"/>
  </dataFields>
  <formats count="2">
    <format dxfId="181">
      <pivotArea outline="0" collapsedLevelsAreSubtotals="1" fieldPosition="0"/>
    </format>
    <format dxfId="180">
      <pivotArea outline="0" fieldPosition="0">
        <references count="1">
          <reference field="4294967294" count="1">
            <x v="0"/>
          </reference>
        </references>
      </pivotArea>
    </format>
  </formats>
  <conditionalFormats count="3">
    <conditionalFormat priority="1">
      <pivotAreas count="1">
        <pivotArea type="data" collapsedLevelsAreSubtotals="1" fieldPosition="0">
          <references count="3">
            <reference field="4294967294" count="1" selected="0">
              <x v="0"/>
            </reference>
            <reference field="2" count="1" selected="0">
              <x v="2"/>
            </reference>
            <reference field="3" count="6">
              <x v="0"/>
              <x v="1"/>
              <x v="2"/>
              <x v="3"/>
              <x v="4"/>
              <x v="5"/>
            </reference>
          </references>
        </pivotArea>
      </pivotAreas>
    </conditionalFormat>
    <conditionalFormat priority="2">
      <pivotAreas count="1">
        <pivotArea type="data" collapsedLevelsAreSubtotals="1" fieldPosition="0">
          <references count="3">
            <reference field="4294967294" count="1" selected="0">
              <x v="0"/>
            </reference>
            <reference field="2" count="1" selected="0">
              <x v="1"/>
            </reference>
            <reference field="3" count="6">
              <x v="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2" count="1" selected="0">
              <x v="0"/>
            </reference>
            <reference field="3" count="6">
              <x v="0"/>
              <x v="1"/>
              <x v="2"/>
              <x v="3"/>
              <x v="4"/>
              <x v="5"/>
            </reference>
          </references>
        </pivotArea>
      </pivotAreas>
    </conditionalFormat>
  </conditionalFormats>
  <chartFormats count="21">
    <chartFormat chart="2" format="3" series="1">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3">
          <reference field="4294967294" count="1" selected="0">
            <x v="0"/>
          </reference>
          <reference field="2" count="1" selected="0">
            <x v="0"/>
          </reference>
          <reference field="3" count="1" selected="0">
            <x v="0"/>
          </reference>
        </references>
      </pivotArea>
    </chartFormat>
    <chartFormat chart="2" format="5">
      <pivotArea type="data" outline="0" fieldPosition="0">
        <references count="3">
          <reference field="4294967294" count="1" selected="0">
            <x v="0"/>
          </reference>
          <reference field="2" count="1" selected="0">
            <x v="0"/>
          </reference>
          <reference field="3" count="1" selected="0">
            <x v="1"/>
          </reference>
        </references>
      </pivotArea>
    </chartFormat>
    <chartFormat chart="2" format="6">
      <pivotArea type="data" outline="0" fieldPosition="0">
        <references count="3">
          <reference field="4294967294" count="1" selected="0">
            <x v="0"/>
          </reference>
          <reference field="2" count="1" selected="0">
            <x v="0"/>
          </reference>
          <reference field="3" count="1" selected="0">
            <x v="2"/>
          </reference>
        </references>
      </pivotArea>
    </chartFormat>
    <chartFormat chart="2" format="7">
      <pivotArea type="data" outline="0" fieldPosition="0">
        <references count="3">
          <reference field="4294967294" count="1" selected="0">
            <x v="0"/>
          </reference>
          <reference field="2" count="1" selected="0">
            <x v="0"/>
          </reference>
          <reference field="3" count="1" selected="0">
            <x v="3"/>
          </reference>
        </references>
      </pivotArea>
    </chartFormat>
    <chartFormat chart="2" format="8">
      <pivotArea type="data" outline="0" fieldPosition="0">
        <references count="3">
          <reference field="4294967294" count="1" selected="0">
            <x v="0"/>
          </reference>
          <reference field="2" count="1" selected="0">
            <x v="0"/>
          </reference>
          <reference field="3" count="1" selected="0">
            <x v="5"/>
          </reference>
        </references>
      </pivotArea>
    </chartFormat>
    <chartFormat chart="2" format="9">
      <pivotArea type="data" outline="0" fieldPosition="0">
        <references count="3">
          <reference field="4294967294" count="1" selected="0">
            <x v="0"/>
          </reference>
          <reference field="2" count="1" selected="0">
            <x v="0"/>
          </reference>
          <reference field="3" count="1" selected="0">
            <x v="6"/>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3">
          <reference field="4294967294" count="1" selected="0">
            <x v="0"/>
          </reference>
          <reference field="2" count="1" selected="0">
            <x v="1"/>
          </reference>
          <reference field="3" count="1" selected="0">
            <x v="0"/>
          </reference>
        </references>
      </pivotArea>
    </chartFormat>
    <chartFormat chart="2" format="12">
      <pivotArea type="data" outline="0" fieldPosition="0">
        <references count="3">
          <reference field="4294967294" count="1" selected="0">
            <x v="0"/>
          </reference>
          <reference field="2" count="1" selected="0">
            <x v="1"/>
          </reference>
          <reference field="3" count="1" selected="0">
            <x v="1"/>
          </reference>
        </references>
      </pivotArea>
    </chartFormat>
    <chartFormat chart="2" format="13">
      <pivotArea type="data" outline="0" fieldPosition="0">
        <references count="3">
          <reference field="4294967294" count="1" selected="0">
            <x v="0"/>
          </reference>
          <reference field="2" count="1" selected="0">
            <x v="1"/>
          </reference>
          <reference field="3" count="1" selected="0">
            <x v="2"/>
          </reference>
        </references>
      </pivotArea>
    </chartFormat>
    <chartFormat chart="2" format="14">
      <pivotArea type="data" outline="0" fieldPosition="0">
        <references count="3">
          <reference field="4294967294" count="1" selected="0">
            <x v="0"/>
          </reference>
          <reference field="2" count="1" selected="0">
            <x v="1"/>
          </reference>
          <reference field="3" count="1" selected="0">
            <x v="3"/>
          </reference>
        </references>
      </pivotArea>
    </chartFormat>
    <chartFormat chart="2" format="15">
      <pivotArea type="data" outline="0" fieldPosition="0">
        <references count="3">
          <reference field="4294967294" count="1" selected="0">
            <x v="0"/>
          </reference>
          <reference field="2" count="1" selected="0">
            <x v="1"/>
          </reference>
          <reference field="3" count="1" selected="0">
            <x v="5"/>
          </reference>
        </references>
      </pivotArea>
    </chartFormat>
    <chartFormat chart="2" format="16">
      <pivotArea type="data" outline="0" fieldPosition="0">
        <references count="3">
          <reference field="4294967294" count="1" selected="0">
            <x v="0"/>
          </reference>
          <reference field="2" count="1" selected="0">
            <x v="1"/>
          </reference>
          <reference field="3" count="1" selected="0">
            <x v="6"/>
          </reference>
        </references>
      </pivotArea>
    </chartFormat>
    <chartFormat chart="2" format="17" series="1">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3">
          <reference field="4294967294" count="1" selected="0">
            <x v="0"/>
          </reference>
          <reference field="2" count="1" selected="0">
            <x v="2"/>
          </reference>
          <reference field="3" count="1" selected="0">
            <x v="0"/>
          </reference>
        </references>
      </pivotArea>
    </chartFormat>
    <chartFormat chart="2" format="19">
      <pivotArea type="data" outline="0" fieldPosition="0">
        <references count="3">
          <reference field="4294967294" count="1" selected="0">
            <x v="0"/>
          </reference>
          <reference field="2" count="1" selected="0">
            <x v="2"/>
          </reference>
          <reference field="3" count="1" selected="0">
            <x v="1"/>
          </reference>
        </references>
      </pivotArea>
    </chartFormat>
    <chartFormat chart="2" format="20">
      <pivotArea type="data" outline="0" fieldPosition="0">
        <references count="3">
          <reference field="4294967294" count="1" selected="0">
            <x v="0"/>
          </reference>
          <reference field="2" count="1" selected="0">
            <x v="2"/>
          </reference>
          <reference field="3" count="1" selected="0">
            <x v="2"/>
          </reference>
        </references>
      </pivotArea>
    </chartFormat>
    <chartFormat chart="2" format="21">
      <pivotArea type="data" outline="0" fieldPosition="0">
        <references count="3">
          <reference field="4294967294" count="1" selected="0">
            <x v="0"/>
          </reference>
          <reference field="2" count="1" selected="0">
            <x v="2"/>
          </reference>
          <reference field="3" count="1" selected="0">
            <x v="3"/>
          </reference>
        </references>
      </pivotArea>
    </chartFormat>
    <chartFormat chart="2" format="22">
      <pivotArea type="data" outline="0" fieldPosition="0">
        <references count="3">
          <reference field="4294967294" count="1" selected="0">
            <x v="0"/>
          </reference>
          <reference field="2" count="1" selected="0">
            <x v="2"/>
          </reference>
          <reference field="3" count="1" selected="0">
            <x v="5"/>
          </reference>
        </references>
      </pivotArea>
    </chartFormat>
    <chartFormat chart="2" format="23">
      <pivotArea type="data" outline="0" fieldPosition="0">
        <references count="3">
          <reference field="4294967294" count="1" selected="0">
            <x v="0"/>
          </reference>
          <reference field="2" count="1" selected="0">
            <x v="2"/>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8529C-E603-4449-A333-8974791F590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J10" firstHeaderRow="1" firstDataRow="2" firstDataCol="1"/>
  <pivotFields count="5">
    <pivotField showAll="0"/>
    <pivotField showAll="0"/>
    <pivotField axis="axisCol" showAll="0">
      <items count="4">
        <item x="0"/>
        <item h="1" x="2"/>
        <item h="1" x="1"/>
        <item t="default"/>
      </items>
    </pivotField>
    <pivotField axis="axisRow" showAll="0">
      <items count="7">
        <item x="2"/>
        <item x="3"/>
        <item x="0"/>
        <item x="4"/>
        <item x="5"/>
        <item x="1"/>
        <item t="default"/>
      </items>
    </pivotField>
    <pivotField dataField="1" numFmtId="2" showAll="0"/>
  </pivotFields>
  <rowFields count="1">
    <field x="3"/>
  </rowFields>
  <rowItems count="7">
    <i>
      <x/>
    </i>
    <i>
      <x v="1"/>
    </i>
    <i>
      <x v="2"/>
    </i>
    <i>
      <x v="3"/>
    </i>
    <i>
      <x v="4"/>
    </i>
    <i>
      <x v="5"/>
    </i>
    <i t="grand">
      <x/>
    </i>
  </rowItems>
  <colFields count="1">
    <field x="2"/>
  </colFields>
  <colItems count="2">
    <i>
      <x/>
    </i>
    <i t="grand">
      <x/>
    </i>
  </colItems>
  <dataFields count="1">
    <dataField name="Sum of CPI" fld="4" showDataAs="percentOfCol" baseField="3" baseItem="0" numFmtId="10"/>
  </dataFields>
  <conditionalFormats count="3">
    <conditionalFormat priority="1">
      <pivotAreas count="1">
        <pivotArea type="data" collapsedLevelsAreSubtotals="1" fieldPosition="0">
          <references count="3">
            <reference field="4294967294" count="1" selected="0">
              <x v="0"/>
            </reference>
            <reference field="2" count="1" selected="0">
              <x v="2"/>
            </reference>
            <reference field="3" count="6">
              <x v="0"/>
              <x v="1"/>
              <x v="2"/>
              <x v="3"/>
              <x v="4"/>
              <x v="5"/>
            </reference>
          </references>
        </pivotArea>
      </pivotAreas>
    </conditionalFormat>
    <conditionalFormat priority="2">
      <pivotAreas count="1">
        <pivotArea type="data" collapsedLevelsAreSubtotals="1" fieldPosition="0">
          <references count="3">
            <reference field="4294967294" count="1" selected="0">
              <x v="0"/>
            </reference>
            <reference field="2" count="1" selected="0">
              <x v="1"/>
            </reference>
            <reference field="3" count="6">
              <x v="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2" count="1" selected="0">
              <x v="0"/>
            </reference>
            <reference field="3" count="6">
              <x v="0"/>
              <x v="1"/>
              <x v="2"/>
              <x v="3"/>
              <x v="4"/>
              <x v="5"/>
            </reference>
          </references>
        </pivotArea>
      </pivotAreas>
    </conditionalFormat>
  </conditionalFormats>
  <chartFormats count="21">
    <chartFormat chart="2" format="3" series="1">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3">
          <reference field="4294967294" count="1" selected="0">
            <x v="0"/>
          </reference>
          <reference field="2" count="1" selected="0">
            <x v="0"/>
          </reference>
          <reference field="3" count="1" selected="0">
            <x v="0"/>
          </reference>
        </references>
      </pivotArea>
    </chartFormat>
    <chartFormat chart="2" format="5">
      <pivotArea type="data" outline="0" fieldPosition="0">
        <references count="3">
          <reference field="4294967294" count="1" selected="0">
            <x v="0"/>
          </reference>
          <reference field="2" count="1" selected="0">
            <x v="0"/>
          </reference>
          <reference field="3" count="1" selected="0">
            <x v="1"/>
          </reference>
        </references>
      </pivotArea>
    </chartFormat>
    <chartFormat chart="2" format="6">
      <pivotArea type="data" outline="0" fieldPosition="0">
        <references count="3">
          <reference field="4294967294" count="1" selected="0">
            <x v="0"/>
          </reference>
          <reference field="2" count="1" selected="0">
            <x v="0"/>
          </reference>
          <reference field="3" count="1" selected="0">
            <x v="2"/>
          </reference>
        </references>
      </pivotArea>
    </chartFormat>
    <chartFormat chart="2" format="7">
      <pivotArea type="data" outline="0" fieldPosition="0">
        <references count="3">
          <reference field="4294967294" count="1" selected="0">
            <x v="0"/>
          </reference>
          <reference field="2" count="1" selected="0">
            <x v="0"/>
          </reference>
          <reference field="3" count="1" selected="0">
            <x v="3"/>
          </reference>
        </references>
      </pivotArea>
    </chartFormat>
    <chartFormat chart="2" format="8">
      <pivotArea type="data" outline="0" fieldPosition="0">
        <references count="3">
          <reference field="4294967294" count="1" selected="0">
            <x v="0"/>
          </reference>
          <reference field="2" count="1" selected="0">
            <x v="0"/>
          </reference>
          <reference field="3" count="1" selected="0">
            <x v="4"/>
          </reference>
        </references>
      </pivotArea>
    </chartFormat>
    <chartFormat chart="2" format="9">
      <pivotArea type="data" outline="0" fieldPosition="0">
        <references count="3">
          <reference field="4294967294" count="1" selected="0">
            <x v="0"/>
          </reference>
          <reference field="2" count="1" selected="0">
            <x v="0"/>
          </reference>
          <reference field="3" count="1" selected="0">
            <x v="5"/>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3">
          <reference field="4294967294" count="1" selected="0">
            <x v="0"/>
          </reference>
          <reference field="2" count="1" selected="0">
            <x v="1"/>
          </reference>
          <reference field="3" count="1" selected="0">
            <x v="0"/>
          </reference>
        </references>
      </pivotArea>
    </chartFormat>
    <chartFormat chart="2" format="12">
      <pivotArea type="data" outline="0" fieldPosition="0">
        <references count="3">
          <reference field="4294967294" count="1" selected="0">
            <x v="0"/>
          </reference>
          <reference field="2" count="1" selected="0">
            <x v="1"/>
          </reference>
          <reference field="3" count="1" selected="0">
            <x v="1"/>
          </reference>
        </references>
      </pivotArea>
    </chartFormat>
    <chartFormat chart="2" format="13">
      <pivotArea type="data" outline="0" fieldPosition="0">
        <references count="3">
          <reference field="4294967294" count="1" selected="0">
            <x v="0"/>
          </reference>
          <reference field="2" count="1" selected="0">
            <x v="1"/>
          </reference>
          <reference field="3" count="1" selected="0">
            <x v="2"/>
          </reference>
        </references>
      </pivotArea>
    </chartFormat>
    <chartFormat chart="2" format="14">
      <pivotArea type="data" outline="0" fieldPosition="0">
        <references count="3">
          <reference field="4294967294" count="1" selected="0">
            <x v="0"/>
          </reference>
          <reference field="2" count="1" selected="0">
            <x v="1"/>
          </reference>
          <reference field="3" count="1" selected="0">
            <x v="3"/>
          </reference>
        </references>
      </pivotArea>
    </chartFormat>
    <chartFormat chart="2" format="15">
      <pivotArea type="data" outline="0" fieldPosition="0">
        <references count="3">
          <reference field="4294967294" count="1" selected="0">
            <x v="0"/>
          </reference>
          <reference field="2" count="1" selected="0">
            <x v="1"/>
          </reference>
          <reference field="3" count="1" selected="0">
            <x v="4"/>
          </reference>
        </references>
      </pivotArea>
    </chartFormat>
    <chartFormat chart="2" format="16">
      <pivotArea type="data" outline="0" fieldPosition="0">
        <references count="3">
          <reference field="4294967294" count="1" selected="0">
            <x v="0"/>
          </reference>
          <reference field="2" count="1" selected="0">
            <x v="1"/>
          </reference>
          <reference field="3" count="1" selected="0">
            <x v="5"/>
          </reference>
        </references>
      </pivotArea>
    </chartFormat>
    <chartFormat chart="2" format="17" series="1">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3">
          <reference field="4294967294" count="1" selected="0">
            <x v="0"/>
          </reference>
          <reference field="2" count="1" selected="0">
            <x v="2"/>
          </reference>
          <reference field="3" count="1" selected="0">
            <x v="0"/>
          </reference>
        </references>
      </pivotArea>
    </chartFormat>
    <chartFormat chart="2" format="19">
      <pivotArea type="data" outline="0" fieldPosition="0">
        <references count="3">
          <reference field="4294967294" count="1" selected="0">
            <x v="0"/>
          </reference>
          <reference field="2" count="1" selected="0">
            <x v="2"/>
          </reference>
          <reference field="3" count="1" selected="0">
            <x v="1"/>
          </reference>
        </references>
      </pivotArea>
    </chartFormat>
    <chartFormat chart="2" format="20">
      <pivotArea type="data" outline="0" fieldPosition="0">
        <references count="3">
          <reference field="4294967294" count="1" selected="0">
            <x v="0"/>
          </reference>
          <reference field="2" count="1" selected="0">
            <x v="2"/>
          </reference>
          <reference field="3" count="1" selected="0">
            <x v="2"/>
          </reference>
        </references>
      </pivotArea>
    </chartFormat>
    <chartFormat chart="2" format="21">
      <pivotArea type="data" outline="0" fieldPosition="0">
        <references count="3">
          <reference field="4294967294" count="1" selected="0">
            <x v="0"/>
          </reference>
          <reference field="2" count="1" selected="0">
            <x v="2"/>
          </reference>
          <reference field="3" count="1" selected="0">
            <x v="3"/>
          </reference>
        </references>
      </pivotArea>
    </chartFormat>
    <chartFormat chart="2" format="22">
      <pivotArea type="data" outline="0" fieldPosition="0">
        <references count="3">
          <reference field="4294967294" count="1" selected="0">
            <x v="0"/>
          </reference>
          <reference field="2" count="1" selected="0">
            <x v="2"/>
          </reference>
          <reference field="3" count="1" selected="0">
            <x v="4"/>
          </reference>
        </references>
      </pivotArea>
    </chartFormat>
    <chartFormat chart="2" format="23">
      <pivotArea type="data" outline="0" fieldPosition="0">
        <references count="3">
          <reference field="4294967294" count="1" selected="0">
            <x v="0"/>
          </reference>
          <reference field="2" count="1" selected="0">
            <x v="2"/>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E39EABA-B85F-48E1-B806-AECC9D374343}" autoFormatId="16" applyNumberFormats="0" applyBorderFormats="0" applyFontFormats="0" applyPatternFormats="0" applyAlignmentFormats="0" applyWidthHeightFormats="0">
  <queryTableRefresh nextId="31">
    <queryTableFields count="29">
      <queryTableField id="2" name="Sector" tableColumnId="2"/>
      <queryTableField id="3" name="Cereals and products" tableColumnId="3"/>
      <queryTableField id="4" name="Meat and fish" tableColumnId="4"/>
      <queryTableField id="5" name="Egg" tableColumnId="5"/>
      <queryTableField id="6" name="Milk and products" tableColumnId="6"/>
      <queryTableField id="7" name="Oils and fats" tableColumnId="7"/>
      <queryTableField id="8" name="Fruits" tableColumnId="8"/>
      <queryTableField id="9" name="Vegetables" tableColumnId="9"/>
      <queryTableField id="10" name="Pulses and products" tableColumnId="10"/>
      <queryTableField id="11" name="Sugar and Confectionery" tableColumnId="11"/>
      <queryTableField id="12" name="Spices" tableColumnId="12"/>
      <queryTableField id="13" name="Non-alcoholic beverages" tableColumnId="13"/>
      <queryTableField id="14" name="Prepared meals, snacks, sweets etc." tableColumnId="14"/>
      <queryTableField id="15" name="Food and beverages" tableColumnId="15"/>
      <queryTableField id="16" name="Pan, tobacco and intoxicants" tableColumnId="16"/>
      <queryTableField id="17" name="Clothing" tableColumnId="17"/>
      <queryTableField id="18" name="Footwear" tableColumnId="18"/>
      <queryTableField id="19" name="Clothing and footwear" tableColumnId="19"/>
      <queryTableField id="20" name="Housing" tableColumnId="20"/>
      <queryTableField id="21" name="Fuel and light" tableColumnId="21"/>
      <queryTableField id="22" name="Household goods and services" tableColumnId="22"/>
      <queryTableField id="23" name="Health" tableColumnId="23"/>
      <queryTableField id="24" name="Transport and communication" tableColumnId="24"/>
      <queryTableField id="25" name="Recreation and amusement" tableColumnId="25"/>
      <queryTableField id="26" name="Education" tableColumnId="26"/>
      <queryTableField id="27" name="Personal care and effects" tableColumnId="27"/>
      <queryTableField id="28" name="Miscellaneous" tableColumnId="28"/>
      <queryTableField id="29" name="General Index (All Groups)" tableColumnId="29"/>
      <queryTableField id="30" name="Consumer Food Price Index" tableColumnId="30"/>
    </queryTableFields>
    <queryTableDeletedFields count="1">
      <deletedField name="Month"/>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DE6DFBE-4FBD-47BE-A370-866E56364C6E}" autoFormatId="16" applyNumberFormats="0" applyBorderFormats="0" applyFontFormats="0" applyPatternFormats="0" applyAlignmentFormats="0" applyWidthHeightFormats="0">
  <queryTableRefresh nextId="8">
    <queryTableFields count="7">
      <queryTableField id="1" name="Month" tableColumnId="1"/>
      <queryTableField id="2" name="Year" tableColumnId="2"/>
      <queryTableField id="3" name="State" tableColumnId="3"/>
      <queryTableField id="4" name="Description" tableColumnId="4"/>
      <queryTableField id="5" name="RURAL" tableColumnId="5"/>
      <queryTableField id="6" name="URBAN" tableColumnId="6"/>
      <queryTableField id="7" name="COMBINED Group.1"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314C1E0A-B2B9-470C-BA38-45B4668C3D09}" autoFormatId="16" applyNumberFormats="0" applyBorderFormats="0" applyFontFormats="0" applyPatternFormats="0" applyAlignmentFormats="0" applyWidthHeightFormats="0">
  <queryTableRefresh nextId="17">
    <queryTableFields count="16">
      <queryTableField id="1" name="Year" tableColumnId="1"/>
      <queryTableField id="2" name="33329" tableColumnId="2"/>
      <queryTableField id="3" name="33359" tableColumnId="3"/>
      <queryTableField id="4" name="33390" tableColumnId="4"/>
      <queryTableField id="5" name="33420" tableColumnId="5"/>
      <queryTableField id="6" name="33451" tableColumnId="6"/>
      <queryTableField id="7" name="33482" tableColumnId="7"/>
      <queryTableField id="8" name="33512" tableColumnId="8"/>
      <queryTableField id="9" name="33543" tableColumnId="9"/>
      <queryTableField id="10" name="33573" tableColumnId="10"/>
      <queryTableField id="11" name="33604" tableColumnId="11"/>
      <queryTableField id="12" name="33635" tableColumnId="12"/>
      <queryTableField id="13" name="33664" tableColumnId="13"/>
      <queryTableField id="14" name="Average" tableColumnId="14"/>
      <queryTableField id="15" name="Ratio *" tableColumnId="15"/>
      <queryTableField id="16" name="Column16"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 xr10:uid="{E50FB14F-F2FE-4788-982B-E71198D5759A}" sourceName="Sectors">
  <pivotTables>
    <pivotTable tabId="38" name="PivotTable4"/>
  </pivotTables>
  <data>
    <tabular pivotCacheId="1291556982">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1" xr10:uid="{1336A793-14D8-45C4-A338-EED1C3E20145}" sourceName="Sectors">
  <pivotTables>
    <pivotTable tabId="18" name="PivotTable9"/>
  </pivotTables>
  <data>
    <tabular pivotCacheId="71371675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3CB1C2-47F5-420C-9024-AC69A1BA7F8B}" sourceName="Category">
  <extLst>
    <x:ext xmlns:x15="http://schemas.microsoft.com/office/spreadsheetml/2010/11/main" uri="{2F2917AC-EB37-4324-AD4E-5DD8C200BD13}">
      <x15:tableSlicerCache tableId="10" column="1" sortOrder="descending"/>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1A83EB6A-94CB-439D-ABE4-3A7D657989BA}" sourceName="Category">
  <extLst>
    <x:ext xmlns:x15="http://schemas.microsoft.com/office/spreadsheetml/2010/11/main" uri="{2F2917AC-EB37-4324-AD4E-5DD8C200BD13}">
      <x15:tableSlicerCache tableId="14"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C98F996-4C6D-4723-A3FF-101662D0776B}" sourceName="Category">
  <extLst>
    <x:ext xmlns:x15="http://schemas.microsoft.com/office/spreadsheetml/2010/11/main" uri="{2F2917AC-EB37-4324-AD4E-5DD8C200BD13}">
      <x15:tableSlicerCache tableId="1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xr10:uid="{37F96513-F4FD-47D9-A1F2-B79C6AE2EF85}" cache="Slicer_Sectors" caption="Sectors" columnCount="3" rowHeight="7315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1" xr10:uid="{47ED3AE8-9E53-446F-8019-7571D0C9CBFE}" cache="Slicer_Sectors1" caption="Sectors" columnCount="3"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E712208E-A3EB-4F9F-B942-55831C0F40B9}" cache="Slicer_Category1" caption="Category" columnCount="6"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A135F683-1997-47CA-BF48-787830074A73}" cache="Slicer_Category2" caption="Category" columnCount="6"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FB35BF8-434A-4C5D-96B6-5B8D1FFBD1D8}" cache="Slicer_Category" caption="Category" columnCount="6" rowHeight="3200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D638BC-72AE-4ECD-8DE1-C916288A637E}" name="Table_3" displayName="Table_3" ref="B1:AD4" tableType="queryTable" totalsRowShown="0">
  <autoFilter ref="B1:AD4" xr:uid="{DCD638BC-72AE-4ECD-8DE1-C916288A637E}"/>
  <tableColumns count="29">
    <tableColumn id="2" xr3:uid="{F223226B-9464-4BD7-8080-190B7354FCD6}" uniqueName="2" name="Sector" queryTableFieldId="2" dataDxfId="187"/>
    <tableColumn id="3" xr3:uid="{75B71C7F-1408-4FAE-ADF0-D629F8CE18C4}" uniqueName="3" name="Cereals and products" queryTableFieldId="3"/>
    <tableColumn id="4" xr3:uid="{AC3A5356-B20E-402E-9124-4F47B501EC16}" uniqueName="4" name="Meat and fish" queryTableFieldId="4"/>
    <tableColumn id="5" xr3:uid="{DBD47053-9FED-44F4-B240-E79EF0522481}" uniqueName="5" name="Egg" queryTableFieldId="5"/>
    <tableColumn id="6" xr3:uid="{E82D71CA-4AD8-4A2B-A635-2583249559B5}" uniqueName="6" name="Milk and products" queryTableFieldId="6"/>
    <tableColumn id="7" xr3:uid="{6595B4D3-AECD-4064-BB40-2035AC3C60CE}" uniqueName="7" name="Oils and fats" queryTableFieldId="7"/>
    <tableColumn id="8" xr3:uid="{94F3C1B0-E114-482A-A476-82F80BEEB679}" uniqueName="8" name="Fruits" queryTableFieldId="8"/>
    <tableColumn id="9" xr3:uid="{ECE06E21-F5F9-45B0-8FB9-6FD9918CA6AA}" uniqueName="9" name="Vegetables" queryTableFieldId="9"/>
    <tableColumn id="10" xr3:uid="{26CE9271-B973-47BD-9585-FF350508C435}" uniqueName="10" name="Pulses and products" queryTableFieldId="10"/>
    <tableColumn id="11" xr3:uid="{A5944D6D-CFEF-4121-BE7A-134DC20AAE1C}" uniqueName="11" name="Sugar and Confectionery" queryTableFieldId="11"/>
    <tableColumn id="12" xr3:uid="{FA069912-0C71-47CD-8473-8893DBC85899}" uniqueName="12" name="Spices" queryTableFieldId="12"/>
    <tableColumn id="13" xr3:uid="{73970B1F-F64A-4817-AEB4-99432C1D1E45}" uniqueName="13" name="Non-alcoholic beverages" queryTableFieldId="13"/>
    <tableColumn id="14" xr3:uid="{30B362BF-9913-43A3-A505-9D8C87170D05}" uniqueName="14" name="Prepared meals, snacks, sweets etc." queryTableFieldId="14"/>
    <tableColumn id="15" xr3:uid="{90C06A12-30B9-458D-BA64-35FCD1C8F1F5}" uniqueName="15" name="Food and beverages" queryTableFieldId="15"/>
    <tableColumn id="16" xr3:uid="{DD2CF755-6AFD-4750-B366-5199FA1FC6EA}" uniqueName="16" name="Pan, tobacco and intoxicants" queryTableFieldId="16"/>
    <tableColumn id="17" xr3:uid="{374886F1-A9D7-4A03-9966-8C58E671870A}" uniqueName="17" name="Clothing" queryTableFieldId="17"/>
    <tableColumn id="18" xr3:uid="{1D129422-C85F-470A-BE67-479E50562E88}" uniqueName="18" name="Footwear" queryTableFieldId="18"/>
    <tableColumn id="19" xr3:uid="{BB4CDF11-7C7D-4891-A352-E8FE78FEAAC8}" uniqueName="19" name="Clothing and footwear" queryTableFieldId="19"/>
    <tableColumn id="20" xr3:uid="{689E5BAC-6CF6-432D-8B3E-CE9CBC8B667F}" uniqueName="20" name="Housing" queryTableFieldId="20"/>
    <tableColumn id="21" xr3:uid="{D577CEC2-BA36-4736-B7FF-654CB310106D}" uniqueName="21" name="Fuel and light" queryTableFieldId="21"/>
    <tableColumn id="22" xr3:uid="{797A6F8E-C5A7-47A1-AC97-2A29314FA470}" uniqueName="22" name="Household goods and services" queryTableFieldId="22"/>
    <tableColumn id="23" xr3:uid="{B05ED724-DDAF-46C4-A6E2-2CBB016921DB}" uniqueName="23" name="Health" queryTableFieldId="23"/>
    <tableColumn id="24" xr3:uid="{2933FC3D-5933-4814-8F04-26A3C9A4DEA5}" uniqueName="24" name="Transport and communication" queryTableFieldId="24"/>
    <tableColumn id="25" xr3:uid="{DB5FEF61-45A6-4EC5-B0E0-48EC1BC6B164}" uniqueName="25" name="Recreation and amusement" queryTableFieldId="25"/>
    <tableColumn id="26" xr3:uid="{CDC0D402-21F2-4491-959B-D8CDDE792D7D}" uniqueName="26" name="Education" queryTableFieldId="26"/>
    <tableColumn id="27" xr3:uid="{43534929-94B4-49DB-B221-AC3FA2DC8939}" uniqueName="27" name="Personal care and effects" queryTableFieldId="27"/>
    <tableColumn id="28" xr3:uid="{BBC97783-D0AD-4E1A-BA8D-BC2406F846DD}" uniqueName="28" name="Miscellaneous" queryTableFieldId="28"/>
    <tableColumn id="29" xr3:uid="{07F33EA3-5D5C-42A2-BD9E-122C965E53CF}" uniqueName="29" name="General Index (All Groups)" queryTableFieldId="29"/>
    <tableColumn id="30" xr3:uid="{469AD64F-20FE-47ED-A62D-B8A256D82681}" uniqueName="30" name="Consumer Food Price Index" queryTableFieldId="3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EEE3A52-298C-488E-84F8-84DA50215C7A}" name="Table412" displayName="Table412" ref="E13:F40" totalsRowShown="0" headerRowDxfId="31">
  <autoFilter ref="E13:F40" xr:uid="{6E593526-61C1-4DA2-857E-8AB69F247360}"/>
  <sortState xmlns:xlrd2="http://schemas.microsoft.com/office/spreadsheetml/2017/richdata2" ref="E14:F40">
    <sortCondition descending="1" ref="F14:F40"/>
  </sortState>
  <tableColumns count="2">
    <tableColumn id="1" xr3:uid="{8784EC7E-CFCC-430C-971A-F3DC2987456D}" name="Category" dataDxfId="30"/>
    <tableColumn id="2" xr3:uid="{2C69ECD7-7215-4193-93F0-15259356C291}" name="Co-relation Coefficient" dataDxfId="29"/>
  </tableColumns>
  <tableStyleInfo name="TableStyleLight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593526-61C1-4DA2-857E-8AB69F247360}" name="Table4" displayName="Table4" ref="E13:F40" totalsRowShown="0" headerRowDxfId="28">
  <autoFilter ref="E13:F40" xr:uid="{6E593526-61C1-4DA2-857E-8AB69F247360}"/>
  <tableColumns count="2">
    <tableColumn id="1" xr3:uid="{B561F4A6-31F2-4E45-9414-2AF1D5391570}" name="Category" dataDxfId="27"/>
    <tableColumn id="2" xr3:uid="{90FCEC39-7CCE-4752-B143-94DB6C149CBD}" name="Co-relation Coefficient" dataDxfId="26"/>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9AE09-D9F3-499B-8227-BF13F83276FC}" name="Table1" displayName="Table1" ref="A1:C7" totalsRowShown="0">
  <autoFilter ref="A1:C7" xr:uid="{B029AE09-D9F3-499B-8227-BF13F83276FC}"/>
  <tableColumns count="3">
    <tableColumn id="1" xr3:uid="{76E50845-7F46-4B60-B88A-9E97393103FD}" name="Missing Values" dataDxfId="186"/>
    <tableColumn id="2" xr3:uid="{6E92CB6C-B3C5-46D0-AA65-6E077D83B88E}" name="Solution" dataDxfId="185"/>
    <tableColumn id="3" xr3:uid="{B94A56B9-59C4-462E-B126-A917BE6A51FA}" name="Formul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D87DB2-2322-49DF-9CAA-FD0AB863A4F9}" name="Table001__Page_1" displayName="Table001__Page_1" ref="A2:G58" tableType="queryTable" totalsRowShown="0">
  <autoFilter ref="A2:G58" xr:uid="{09D87DB2-2322-49DF-9CAA-FD0AB863A4F9}"/>
  <tableColumns count="7">
    <tableColumn id="1" xr3:uid="{C46407FD-5DAA-483D-8956-42EAD926B777}" uniqueName="1" name="Month" queryTableFieldId="1" dataDxfId="184"/>
    <tableColumn id="2" xr3:uid="{92D6FB09-3CE8-483D-9434-8B7A37972656}" uniqueName="2" name="Year" queryTableFieldId="2"/>
    <tableColumn id="3" xr3:uid="{B61F63F3-0C15-448E-80B0-625276C87531}" uniqueName="3" name="State" queryTableFieldId="3" dataDxfId="183"/>
    <tableColumn id="4" xr3:uid="{0E17BDD5-A8ED-46D5-83D7-1987ED1CC480}" uniqueName="4" name="Description" queryTableFieldId="4" dataDxfId="182"/>
    <tableColumn id="5" xr3:uid="{11A5C1A5-A7D6-42F8-8D81-5064404D0CFD}" uniqueName="5" name="Rural" queryTableFieldId="5"/>
    <tableColumn id="6" xr3:uid="{DEDC4FAA-BEE8-4991-A829-8D9D45F8995F}" uniqueName="6" name="Urban" queryTableFieldId="6"/>
    <tableColumn id="7" xr3:uid="{4DB0996D-5365-4C4A-B8A2-9E44163934BB}" uniqueName="7" name="Rural+Urban"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4FF71C-5235-45EF-AD8C-D2EE1D57649B}" name="Sheet1" displayName="Sheet1" ref="A1:P25" tableType="queryTable" totalsRowShown="0">
  <autoFilter ref="A1:P25" xr:uid="{294FF71C-5235-45EF-AD8C-D2EE1D57649B}"/>
  <tableColumns count="16">
    <tableColumn id="1" xr3:uid="{E3DEC5F5-3E79-4CEB-A2D7-9B59746D9DEA}" uniqueName="1" name="Year" queryTableFieldId="1" dataDxfId="179"/>
    <tableColumn id="2" xr3:uid="{279B579A-82BE-4D08-89A9-52BC45D41668}" uniqueName="2" name="April" queryTableFieldId="2" dataDxfId="178"/>
    <tableColumn id="3" xr3:uid="{81E7C808-883B-47E4-B6F1-F8553BA32A49}" uniqueName="3" name="May" queryTableFieldId="3" dataDxfId="177"/>
    <tableColumn id="4" xr3:uid="{E2AB4589-3234-44B0-AB03-AA43784461A9}" uniqueName="4" name="June" queryTableFieldId="4" dataDxfId="176"/>
    <tableColumn id="5" xr3:uid="{407EFC46-3608-449F-9670-A0BB1F055A0E}" uniqueName="5" name="July" queryTableFieldId="5" dataDxfId="175"/>
    <tableColumn id="6" xr3:uid="{904A3E8C-2142-49D6-86AD-EB2DDBBAF9ED}" uniqueName="6" name="August" queryTableFieldId="6" dataDxfId="174"/>
    <tableColumn id="7" xr3:uid="{FC3D7127-41EE-46D6-A829-745F7267799F}" uniqueName="7" name="September" queryTableFieldId="7" dataDxfId="173"/>
    <tableColumn id="8" xr3:uid="{3B502C84-487D-4C27-AD75-1A1BC33DAE4E}" uniqueName="8" name="October" queryTableFieldId="8" dataDxfId="172"/>
    <tableColumn id="9" xr3:uid="{8F84A241-5AE4-4453-9EFC-0C6D28612967}" uniqueName="9" name="November" queryTableFieldId="9" dataDxfId="171"/>
    <tableColumn id="10" xr3:uid="{629C9D71-2E53-4E28-899D-16A72B9FA67C}" uniqueName="10" name="December" queryTableFieldId="10" dataDxfId="170"/>
    <tableColumn id="11" xr3:uid="{DC196C45-466C-4A46-BB85-7F7BE8C90B31}" uniqueName="11" name="January" queryTableFieldId="11" dataDxfId="169"/>
    <tableColumn id="12" xr3:uid="{91A126A2-65E9-456D-9293-EFAAC72E354B}" uniqueName="12" name="February" queryTableFieldId="12" dataDxfId="168"/>
    <tableColumn id="13" xr3:uid="{73E9AA19-F389-4090-811E-7D9C9C55897D}" uniqueName="13" name="March" queryTableFieldId="13" dataDxfId="167"/>
    <tableColumn id="14" xr3:uid="{29370603-CF4E-4955-9852-34FD65A9DE3E}" uniqueName="14" name="Average" queryTableFieldId="14" dataDxfId="166"/>
    <tableColumn id="15" xr3:uid="{ACDBE28B-5CE5-4066-A438-749C0F1492D9}" uniqueName="15" name="Ratio *" queryTableFieldId="15" dataDxfId="165"/>
    <tableColumn id="16" xr3:uid="{A057F08C-D2C7-459C-B4A1-A7ECD18EAD3F}" uniqueName="16" name="Column16"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C417DD-2BCF-46F4-AD0C-23F9F8F7E3AA}" name="Table6" displayName="Table6" ref="A1:AF30" totalsRowShown="0" headerRowDxfId="164" dataDxfId="163">
  <autoFilter ref="A1:AF30" xr:uid="{47C417DD-2BCF-46F4-AD0C-23F9F8F7E3AA}"/>
  <tableColumns count="32">
    <tableColumn id="1" xr3:uid="{5761D1C1-ED60-4BB2-9ED7-063CF3A7D3A8}" name="Sector" dataDxfId="162"/>
    <tableColumn id="2" xr3:uid="{CFF1A2D5-8B9D-40FF-9B0B-20B6AA3A9025}" name="Year" dataDxfId="161"/>
    <tableColumn id="3" xr3:uid="{B071FFAC-500A-403D-8D3A-65EA2DAEF751}" name="Month" dataDxfId="160"/>
    <tableColumn id="4" xr3:uid="{11D5A781-AFEE-473C-AF8A-129C99FB4D95}" name="MM-YY" dataDxfId="159"/>
    <tableColumn id="5" xr3:uid="{8508A2BE-1242-4D81-AC51-6947C91DFB6A}" name="Cereals and products" dataDxfId="158"/>
    <tableColumn id="6" xr3:uid="{B13CA33E-B441-4F2D-967B-D2EDA77CD52E}" name="Meat and fish" dataDxfId="157"/>
    <tableColumn id="7" xr3:uid="{918C7C28-8089-4992-84C0-F4130C17B610}" name="Egg" dataDxfId="156"/>
    <tableColumn id="8" xr3:uid="{4D866669-C088-4C5C-8243-EA039EC94C2C}" name="Milk and products" dataDxfId="155"/>
    <tableColumn id="9" xr3:uid="{8DD296B5-5104-4F0A-92C3-5C449C1A6CC6}" name="Oils and fats" dataDxfId="154"/>
    <tableColumn id="10" xr3:uid="{38891D82-38DA-4000-9437-B7A7046BA6F5}" name="Fruits" dataDxfId="153"/>
    <tableColumn id="11" xr3:uid="{3FC4A121-75CF-4B6D-92C4-0FAD3489F8B5}" name="Vegetables" dataDxfId="152"/>
    <tableColumn id="12" xr3:uid="{60B73252-5A1C-4F29-A48A-6E38C83B2E5A}" name="Pulses and products" dataDxfId="151"/>
    <tableColumn id="13" xr3:uid="{0D1E144C-A2DF-41C1-BB19-F14A0A36F702}" name="Sugar and Confectionery" dataDxfId="150"/>
    <tableColumn id="14" xr3:uid="{37BA669A-ACC9-4548-9CAF-A3CC7BB93617}" name="Spices" dataDxfId="149"/>
    <tableColumn id="15" xr3:uid="{172DF751-E4A1-4C5C-8EF9-D3B316DDB52D}" name="Non-alcoholic beverages" dataDxfId="148"/>
    <tableColumn id="16" xr3:uid="{1C2CCEE7-37B4-4EAB-98F7-9D6782284F5A}" name="Prepared meals, snacks, sweets etc." dataDxfId="147"/>
    <tableColumn id="17" xr3:uid="{05CFA8D0-B5F7-478A-8D8B-3D79F2F0563E}" name="Food and beverages" dataDxfId="146"/>
    <tableColumn id="18" xr3:uid="{3C682B7F-19B2-4219-86C9-772A5C683028}" name="Pan, tobacco and intoxicants" dataDxfId="145"/>
    <tableColumn id="19" xr3:uid="{3D6890E5-ADFD-4C32-BDA6-9F8B6E90448E}" name="Clothing" dataDxfId="144"/>
    <tableColumn id="20" xr3:uid="{FE71DA17-06F5-4BA3-AF03-FB741CC4D6DD}" name="Footwear" dataDxfId="143"/>
    <tableColumn id="21" xr3:uid="{9D949A8F-8F93-47CE-9524-A03AB9F981D4}" name="Clothing and footwear" dataDxfId="142"/>
    <tableColumn id="22" xr3:uid="{8E516CC6-8A22-4346-9DE9-BEC20CAFCF90}" name="Housing" dataDxfId="141"/>
    <tableColumn id="23" xr3:uid="{7D790316-C78C-4C6A-A40F-C1A3165AA0CD}" name="Fuel and light" dataDxfId="140"/>
    <tableColumn id="24" xr3:uid="{B4699747-150F-417B-B727-39B27D4F229B}" name="Household goods and services" dataDxfId="139"/>
    <tableColumn id="25" xr3:uid="{2DB218AC-A6B0-444A-8F2B-7468638C4EFF}" name="Health" dataDxfId="138"/>
    <tableColumn id="26" xr3:uid="{DAFCE2DF-3685-4450-9B53-FA1F5FFFC987}" name="Transport and communication" dataDxfId="137"/>
    <tableColumn id="27" xr3:uid="{802A83C7-031F-40DA-BDF0-5C0ACEF5E034}" name="Recreation and amusement" dataDxfId="136"/>
    <tableColumn id="28" xr3:uid="{13BED6CD-BD4E-41E7-B174-439D4B719C3C}" name="Education" dataDxfId="135"/>
    <tableColumn id="29" xr3:uid="{B65431CF-B8C0-4B77-B3DE-E7A85F201E8F}" name="Personal care and effects" dataDxfId="134"/>
    <tableColumn id="30" xr3:uid="{54286839-3F35-4474-93B3-87279E25B8A8}" name="Miscellaneous" dataDxfId="133"/>
    <tableColumn id="31" xr3:uid="{6B28F713-6EA5-4212-9E58-6A79DB452E54}" name="General index" dataDxfId="132"/>
    <tableColumn id="32" xr3:uid="{D0EB5E61-F92E-4568-8482-F4A672C260C0}" name="Oil Price ($/bbl)" dataDxfId="13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9AE5A76-DD57-4C1D-B0D3-83ACB5F1A318}" name="Table10" displayName="Table10" ref="A4:AD10" totalsRowShown="0" headerRowDxfId="130" dataDxfId="129">
  <autoFilter ref="A4:AD10" xr:uid="{19AE5A76-DD57-4C1D-B0D3-83ACB5F1A318}">
    <filterColumn colId="0">
      <filters>
        <filter val="Meat and fish"/>
      </filters>
    </filterColumn>
  </autoFilter>
  <tableColumns count="30">
    <tableColumn id="1" xr3:uid="{1C2A4FC1-7443-436A-83A0-E9E2EB63694F}" name="Category" dataDxfId="128"/>
    <tableColumn id="2" xr3:uid="{FACF6BED-5D69-4781-8EAF-78D6E757E22E}" name="Jan-21" dataDxfId="127">
      <calculatedColumnFormula>INDEX('Main Data'!$E$1:$AE$376,MATCH(_xlfn.CONCAT(B$1,B$2,"Rural+Urban"),'Main Data'!$D$1:$D$376,0),MATCH($A5,'Main Data'!$E$1:$AE$1,0))</calculatedColumnFormula>
    </tableColumn>
    <tableColumn id="3" xr3:uid="{A7296A84-EDBA-4354-8F06-DCE9D9EC0B62}" name="Feb-21" dataDxfId="126">
      <calculatedColumnFormula>INDEX('Main Data'!$E$1:$AE$376,MATCH(_xlfn.CONCAT(C$1,C$2,"Rural+Urban"),'Main Data'!$D$1:$D$376,0),MATCH($A5,'Main Data'!$E$1:$AE$1,0))</calculatedColumnFormula>
    </tableColumn>
    <tableColumn id="4" xr3:uid="{14E2FD2F-54FD-4A14-9F6F-187F3A51402D}" name="Mar-21" dataDxfId="125">
      <calculatedColumnFormula>INDEX('Main Data'!$E$1:$AE$376,MATCH(_xlfn.CONCAT(D$1,D$2,"Rural+Urban"),'Main Data'!$D$1:$D$376,0),MATCH($A5,'Main Data'!$E$1:$AE$1,0))</calculatedColumnFormula>
    </tableColumn>
    <tableColumn id="5" xr3:uid="{B12E3F36-3E2B-4546-93BB-6E86860642DE}" name="Apr-21" dataDxfId="124">
      <calculatedColumnFormula>INDEX('Main Data'!$E$1:$AE$376,MATCH(_xlfn.CONCAT(E$1,E$2,"Rural+Urban"),'Main Data'!$D$1:$D$376,0),MATCH($A5,'Main Data'!$E$1:$AE$1,0))</calculatedColumnFormula>
    </tableColumn>
    <tableColumn id="6" xr3:uid="{7C04DBBB-48BC-485B-97A9-4889136948C4}" name="May-21" dataDxfId="123">
      <calculatedColumnFormula>INDEX('Main Data'!$E$1:$AE$376,MATCH(_xlfn.CONCAT(F$1,F$2,"Rural+Urban"),'Main Data'!$D$1:$D$376,0),MATCH($A5,'Main Data'!$E$1:$AE$1,0))</calculatedColumnFormula>
    </tableColumn>
    <tableColumn id="7" xr3:uid="{15A0A569-C4B6-4A08-BF70-145C79BED6FF}" name="Jun-21" dataDxfId="122">
      <calculatedColumnFormula>INDEX('Main Data'!$E$1:$AE$376,MATCH(_xlfn.CONCAT(G$1,G$2,"Rural+Urban"),'Main Data'!$D$1:$D$376,0),MATCH($A5,'Main Data'!$E$1:$AE$1,0))</calculatedColumnFormula>
    </tableColumn>
    <tableColumn id="8" xr3:uid="{3583AD8E-28AD-47DA-8CCB-2EC3FCA2AFE2}" name="Jul-21" dataDxfId="121">
      <calculatedColumnFormula>INDEX('Main Data'!$E$1:$AE$376,MATCH(_xlfn.CONCAT(H$1,H$2,"Rural+Urban"),'Main Data'!$D$1:$D$376,0),MATCH($A5,'Main Data'!$E$1:$AE$1,0))</calculatedColumnFormula>
    </tableColumn>
    <tableColumn id="9" xr3:uid="{40ABC303-3561-4A1B-B9DF-B3956C5B3C55}" name="Aug-21" dataDxfId="120">
      <calculatedColumnFormula>INDEX('Main Data'!$E$1:$AE$376,MATCH(_xlfn.CONCAT(I$1,I$2,"Rural+Urban"),'Main Data'!$D$1:$D$376,0),MATCH($A5,'Main Data'!$E$1:$AE$1,0))</calculatedColumnFormula>
    </tableColumn>
    <tableColumn id="10" xr3:uid="{F463D7E4-272D-4641-AF9E-5625E8674233}" name="Sep-21" dataDxfId="119">
      <calculatedColumnFormula>INDEX('Main Data'!$E$1:$AE$376,MATCH(_xlfn.CONCAT(J$1,J$2,"Rural+Urban"),'Main Data'!$D$1:$D$376,0),MATCH($A5,'Main Data'!$E$1:$AE$1,0))</calculatedColumnFormula>
    </tableColumn>
    <tableColumn id="11" xr3:uid="{30784D7E-55A7-4E03-9005-8494849DA2E2}" name="Oct-21" dataDxfId="118">
      <calculatedColumnFormula>INDEX('Main Data'!$E$1:$AE$376,MATCH(_xlfn.CONCAT(K$1,K$2,"Rural+Urban"),'Main Data'!$D$1:$D$376,0),MATCH($A5,'Main Data'!$E$1:$AE$1,0))</calculatedColumnFormula>
    </tableColumn>
    <tableColumn id="12" xr3:uid="{9ADD8176-F25B-455A-8321-744A2C7B952E}" name="Nov-21" dataDxfId="117">
      <calculatedColumnFormula>INDEX('Main Data'!$E$1:$AE$376,MATCH(_xlfn.CONCAT(L$1,L$2,"Rural+Urban"),'Main Data'!$D$1:$D$376,0),MATCH($A5,'Main Data'!$E$1:$AE$1,0))</calculatedColumnFormula>
    </tableColumn>
    <tableColumn id="13" xr3:uid="{9F9B4DEC-9263-405F-A147-81DA1D8F6C41}" name="Dec-21" dataDxfId="116">
      <calculatedColumnFormula>INDEX('Main Data'!$E$1:$AE$376,MATCH(_xlfn.CONCAT(M$1,M$2,"Rural+Urban"),'Main Data'!$D$1:$D$376,0),MATCH($A5,'Main Data'!$E$1:$AE$1,0))</calculatedColumnFormula>
    </tableColumn>
    <tableColumn id="14" xr3:uid="{3B379A77-4E86-4294-A039-B82E050E3A05}" name="Jan-22" dataDxfId="115">
      <calculatedColumnFormula>INDEX('Main Data'!$E$1:$AE$376,MATCH(_xlfn.CONCAT(N$1,N$2,"Rural+Urban"),'Main Data'!$D$1:$D$376,0),MATCH($A5,'Main Data'!$E$1:$AE$1,0))</calculatedColumnFormula>
    </tableColumn>
    <tableColumn id="15" xr3:uid="{99A24F6E-76EB-4C49-85F2-985C05151B56}" name="Feb-22" dataDxfId="114">
      <calculatedColumnFormula>INDEX('Main Data'!$E$1:$AE$376,MATCH(_xlfn.CONCAT(O$1,O$2,"Rural+Urban"),'Main Data'!$D$1:$D$376,0),MATCH($A5,'Main Data'!$E$1:$AE$1,0))</calculatedColumnFormula>
    </tableColumn>
    <tableColumn id="16" xr3:uid="{3E8A9C80-B058-438D-98C0-9428E0E1AEF3}" name="Mar-22" dataDxfId="113">
      <calculatedColumnFormula>INDEX('Main Data'!$E$1:$AE$376,MATCH(_xlfn.CONCAT(P$1,P$2,"Rural+Urban"),'Main Data'!$D$1:$D$376,0),MATCH($A5,'Main Data'!$E$1:$AE$1,0))</calculatedColumnFormula>
    </tableColumn>
    <tableColumn id="17" xr3:uid="{A48E1403-AAB8-47D2-82DE-545732006026}" name="Apr-22" dataDxfId="112">
      <calculatedColumnFormula>INDEX('Main Data'!$E$1:$AE$376,MATCH(_xlfn.CONCAT(Q$1,Q$2,"Rural+Urban"),'Main Data'!$D$1:$D$376,0),MATCH($A5,'Main Data'!$E$1:$AE$1,0))</calculatedColumnFormula>
    </tableColumn>
    <tableColumn id="18" xr3:uid="{2DC4F121-C18A-4539-96F3-6514565BB13A}" name="May-22" dataDxfId="111">
      <calculatedColumnFormula>INDEX('Main Data'!$E$1:$AE$376,MATCH(_xlfn.CONCAT(R$1,R$2,"Rural+Urban"),'Main Data'!$D$1:$D$376,0),MATCH($A5,'Main Data'!$E$1:$AE$1,0))</calculatedColumnFormula>
    </tableColumn>
    <tableColumn id="19" xr3:uid="{2EBA2E4D-4688-4EA3-B827-247E435D5DF4}" name="Jun-22" dataDxfId="110">
      <calculatedColumnFormula>INDEX('Main Data'!$E$1:$AE$376,MATCH(_xlfn.CONCAT(S$1,S$2,"Rural+Urban"),'Main Data'!$D$1:$D$376,0),MATCH($A5,'Main Data'!$E$1:$AE$1,0))</calculatedColumnFormula>
    </tableColumn>
    <tableColumn id="20" xr3:uid="{CFC868FB-D801-47B1-A557-15F9D16DA265}" name="Jul-22" dataDxfId="109">
      <calculatedColumnFormula>INDEX('Main Data'!$E$1:$AE$376,MATCH(_xlfn.CONCAT(T$1,T$2,"Rural+Urban"),'Main Data'!$D$1:$D$376,0),MATCH($A5,'Main Data'!$E$1:$AE$1,0))</calculatedColumnFormula>
    </tableColumn>
    <tableColumn id="21" xr3:uid="{F6B2F1DF-09B6-44AF-923C-867812030CA9}" name="Aug-22" dataDxfId="108">
      <calculatedColumnFormula>INDEX('Main Data'!$E$1:$AE$376,MATCH(_xlfn.CONCAT(U$1,U$2,"Rural+Urban"),'Main Data'!$D$1:$D$376,0),MATCH($A5,'Main Data'!$E$1:$AE$1,0))</calculatedColumnFormula>
    </tableColumn>
    <tableColumn id="22" xr3:uid="{852DD346-739B-4BDF-9CA5-CC3D3E2ACD5F}" name="Sep-22" dataDxfId="107">
      <calculatedColumnFormula>INDEX('Main Data'!$E$1:$AE$376,MATCH(_xlfn.CONCAT(V$1,V$2,"Rural+Urban"),'Main Data'!$D$1:$D$376,0),MATCH($A5,'Main Data'!$E$1:$AE$1,0))</calculatedColumnFormula>
    </tableColumn>
    <tableColumn id="23" xr3:uid="{918C5206-DB0E-4C51-859B-51A457056DB5}" name="Oct-22" dataDxfId="106">
      <calculatedColumnFormula>INDEX('Main Data'!$E$1:$AE$376,MATCH(_xlfn.CONCAT(W$1,W$2,"Rural+Urban"),'Main Data'!$D$1:$D$376,0),MATCH($A5,'Main Data'!$E$1:$AE$1,0))</calculatedColumnFormula>
    </tableColumn>
    <tableColumn id="24" xr3:uid="{CF028CDF-C872-4136-8BBD-6C12EB563A29}" name="Nov-22" dataDxfId="105">
      <calculatedColumnFormula>INDEX('Main Data'!$E$1:$AE$376,MATCH(_xlfn.CONCAT(X$1,X$2,"Rural+Urban"),'Main Data'!$D$1:$D$376,0),MATCH($A5,'Main Data'!$E$1:$AE$1,0))</calculatedColumnFormula>
    </tableColumn>
    <tableColumn id="25" xr3:uid="{3E096A39-E7B8-4604-8A59-C4A6509D1EA1}" name="Dec-22" dataDxfId="104">
      <calculatedColumnFormula>INDEX('Main Data'!$E$1:$AE$376,MATCH(_xlfn.CONCAT(Y$1,Y$2,"Rural+Urban"),'Main Data'!$D$1:$D$376,0),MATCH($A5,'Main Data'!$E$1:$AE$1,0))</calculatedColumnFormula>
    </tableColumn>
    <tableColumn id="26" xr3:uid="{F882266B-C91F-4017-BF14-AC6E8D4C9243}" name="Jan-23" dataDxfId="103">
      <calculatedColumnFormula>INDEX('Main Data'!$E$1:$AE$376,MATCH(_xlfn.CONCAT(Z$1,Z$2,"Rural+Urban"),'Main Data'!$D$1:$D$376,0),MATCH($A5,'Main Data'!$E$1:$AE$1,0))</calculatedColumnFormula>
    </tableColumn>
    <tableColumn id="27" xr3:uid="{6F95A3C4-6E22-4E9A-9DF7-8E8AFD0498A6}" name="Feb-23" dataDxfId="102">
      <calculatedColumnFormula>INDEX('Main Data'!$E$1:$AE$376,MATCH(_xlfn.CONCAT(AA$1,AA$2,"Rural+Urban"),'Main Data'!$D$1:$D$376,0),MATCH($A5,'Main Data'!$E$1:$AE$1,0))</calculatedColumnFormula>
    </tableColumn>
    <tableColumn id="28" xr3:uid="{79382F34-9E26-4273-B2FB-98541D61FEC8}" name="Mar-23" dataDxfId="101">
      <calculatedColumnFormula>INDEX('Main Data'!$E$1:$AE$376,MATCH(_xlfn.CONCAT(AB$1,AB$2,"Rural+Urban"),'Main Data'!$D$1:$D$376,0),MATCH($A5,'Main Data'!$E$1:$AE$1,0))</calculatedColumnFormula>
    </tableColumn>
    <tableColumn id="29" xr3:uid="{4CCCB6AA-F1EA-443F-8516-096C9220561A}" name="Apr-23" dataDxfId="100">
      <calculatedColumnFormula>INDEX('Main Data'!$E$1:$AE$376,MATCH(_xlfn.CONCAT(AC$1,AC$2,"Rural+Urban"),'Main Data'!$D$1:$D$376,0),MATCH($A5,'Main Data'!$E$1:$AE$1,0))</calculatedColumnFormula>
    </tableColumn>
    <tableColumn id="30" xr3:uid="{96BC2A03-1B5A-4185-8356-BF00CAA0C41F}" name="May-23" dataDxfId="99">
      <calculatedColumnFormula>INDEX('Main Data'!$E$1:$AE$376,MATCH(_xlfn.CONCAT(AD$1,AD$2,"Rural+Urban"),'Main Data'!$D$1:$D$376,0),MATCH($A5,'Main Data'!$E$1:$AE$1,0))</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C460E0-F247-42FE-ABAD-49C9A150A5BB}" name="Table1014" displayName="Table1014" ref="A14:AD20" totalsRowShown="0" headerRowDxfId="98" dataDxfId="97">
  <autoFilter ref="A14:AD20" xr:uid="{FBC460E0-F247-42FE-ABAD-49C9A150A5BB}">
    <filterColumn colId="0">
      <filters>
        <filter val="Oils and fats"/>
      </filters>
    </filterColumn>
  </autoFilter>
  <tableColumns count="30">
    <tableColumn id="1" xr3:uid="{42A2C3CD-E853-46AC-90DE-8C2E4CF035A4}" name="Category" dataDxfId="96"/>
    <tableColumn id="2" xr3:uid="{B3C3A340-F746-4784-8B61-D640AC6AAEBB}" name="Jan-21" dataDxfId="95">
      <calculatedColumnFormula>INDEX('Main Data'!$E$1:$AE$376,MATCH(_xlfn.CONCAT(B$1,B$2,"Rural"),'Main Data'!$D$1:$D$376,0),MATCH($A15,'Main Data'!$E$1:$AE$1,0))</calculatedColumnFormula>
    </tableColumn>
    <tableColumn id="3" xr3:uid="{22488EE2-1F6C-41DE-B5D4-20BCACAB7E28}" name="Feb-21" dataDxfId="94">
      <calculatedColumnFormula>INDEX('Main Data'!$E$1:$AE$376,MATCH(_xlfn.CONCAT(C$1,C$2,"Rural"),'Main Data'!$D$1:$D$376,0),MATCH($A15,'Main Data'!$E$1:$AE$1,0))</calculatedColumnFormula>
    </tableColumn>
    <tableColumn id="4" xr3:uid="{7123483A-0BAD-445D-B295-13E19940139D}" name="Mar-21" dataDxfId="93">
      <calculatedColumnFormula>INDEX('Main Data'!$E$1:$AE$376,MATCH(_xlfn.CONCAT(D$1,D$2,"Rural"),'Main Data'!$D$1:$D$376,0),MATCH($A15,'Main Data'!$E$1:$AE$1,0))</calculatedColumnFormula>
    </tableColumn>
    <tableColumn id="5" xr3:uid="{A2997122-C553-4AD4-B8A1-F390E437C3CC}" name="Apr-21" dataDxfId="92">
      <calculatedColumnFormula>INDEX('Main Data'!$E$1:$AE$376,MATCH(_xlfn.CONCAT(E$1,E$2,"Rural"),'Main Data'!$D$1:$D$376,0),MATCH($A15,'Main Data'!$E$1:$AE$1,0))</calculatedColumnFormula>
    </tableColumn>
    <tableColumn id="6" xr3:uid="{FA4A7121-33BF-4032-8DFD-F88048108732}" name="May-21" dataDxfId="91">
      <calculatedColumnFormula>INDEX('Main Data'!$E$1:$AE$376,MATCH(_xlfn.CONCAT(F$1,F$2,"Rural"),'Main Data'!$D$1:$D$376,0),MATCH($A15,'Main Data'!$E$1:$AE$1,0))</calculatedColumnFormula>
    </tableColumn>
    <tableColumn id="7" xr3:uid="{9595DC6A-0048-473E-BFFD-79D4F581CAC2}" name="Jun-21" dataDxfId="90">
      <calculatedColumnFormula>INDEX('Main Data'!$E$1:$AE$376,MATCH(_xlfn.CONCAT(G$1,G$2,"Rural"),'Main Data'!$D$1:$D$376,0),MATCH($A15,'Main Data'!$E$1:$AE$1,0))</calculatedColumnFormula>
    </tableColumn>
    <tableColumn id="8" xr3:uid="{F452231F-8781-4C69-B072-23BA105F61B6}" name="Jul-21" dataDxfId="89">
      <calculatedColumnFormula>INDEX('Main Data'!$E$1:$AE$376,MATCH(_xlfn.CONCAT(H$1,H$2,"Rural"),'Main Data'!$D$1:$D$376,0),MATCH($A15,'Main Data'!$E$1:$AE$1,0))</calculatedColumnFormula>
    </tableColumn>
    <tableColumn id="9" xr3:uid="{5F492316-65E3-43A5-9137-F37EDDEB0B3A}" name="Aug-21" dataDxfId="88">
      <calculatedColumnFormula>INDEX('Main Data'!$E$1:$AE$376,MATCH(_xlfn.CONCAT(I$1,I$2,"Rural"),'Main Data'!$D$1:$D$376,0),MATCH($A15,'Main Data'!$E$1:$AE$1,0))</calculatedColumnFormula>
    </tableColumn>
    <tableColumn id="10" xr3:uid="{4AE2289A-2181-49AB-A795-DA7DDB92D066}" name="Sep-21" dataDxfId="87">
      <calculatedColumnFormula>INDEX('Main Data'!$E$1:$AE$376,MATCH(_xlfn.CONCAT(J$1,J$2,"Rural"),'Main Data'!$D$1:$D$376,0),MATCH($A15,'Main Data'!$E$1:$AE$1,0))</calculatedColumnFormula>
    </tableColumn>
    <tableColumn id="11" xr3:uid="{7CB96138-0734-4283-B20A-664D9BCF73DC}" name="Oct-21" dataDxfId="86">
      <calculatedColumnFormula>INDEX('Main Data'!$E$1:$AE$376,MATCH(_xlfn.CONCAT(K$1,K$2,"Rural"),'Main Data'!$D$1:$D$376,0),MATCH($A15,'Main Data'!$E$1:$AE$1,0))</calculatedColumnFormula>
    </tableColumn>
    <tableColumn id="12" xr3:uid="{35602142-7E7E-4105-97FC-2A48926323D1}" name="Nov-21" dataDxfId="85">
      <calculatedColumnFormula>INDEX('Main Data'!$E$1:$AE$376,MATCH(_xlfn.CONCAT(L$1,L$2,"Rural"),'Main Data'!$D$1:$D$376,0),MATCH($A15,'Main Data'!$E$1:$AE$1,0))</calculatedColumnFormula>
    </tableColumn>
    <tableColumn id="13" xr3:uid="{FBA92682-7F09-49FF-885E-69966B3D5B89}" name="Dec-21" dataDxfId="84">
      <calculatedColumnFormula>INDEX('Main Data'!$E$1:$AE$376,MATCH(_xlfn.CONCAT(M$1,M$2,"Rural"),'Main Data'!$D$1:$D$376,0),MATCH($A15,'Main Data'!$E$1:$AE$1,0))</calculatedColumnFormula>
    </tableColumn>
    <tableColumn id="14" xr3:uid="{2DB58CEC-29C9-46FB-853C-32D97E9C879E}" name="Jan-22" dataDxfId="83">
      <calculatedColumnFormula>INDEX('Main Data'!$E$1:$AE$376,MATCH(_xlfn.CONCAT(N$1,N$2,"Rural"),'Main Data'!$D$1:$D$376,0),MATCH($A15,'Main Data'!$E$1:$AE$1,0))</calculatedColumnFormula>
    </tableColumn>
    <tableColumn id="15" xr3:uid="{82368D3E-53E6-4EB5-A04D-CB464A12E278}" name="Feb-22" dataDxfId="82">
      <calculatedColumnFormula>INDEX('Main Data'!$E$1:$AE$376,MATCH(_xlfn.CONCAT(O$1,O$2,"Rural"),'Main Data'!$D$1:$D$376,0),MATCH($A15,'Main Data'!$E$1:$AE$1,0))</calculatedColumnFormula>
    </tableColumn>
    <tableColumn id="16" xr3:uid="{083BB168-97F7-4823-AC98-632B11608CF2}" name="Mar-22" dataDxfId="81">
      <calculatedColumnFormula>INDEX('Main Data'!$E$1:$AE$376,MATCH(_xlfn.CONCAT(P$1,P$2,"Rural"),'Main Data'!$D$1:$D$376,0),MATCH($A15,'Main Data'!$E$1:$AE$1,0))</calculatedColumnFormula>
    </tableColumn>
    <tableColumn id="17" xr3:uid="{0F473E3E-E6FD-4A3A-9A50-B6C50EF240DF}" name="Apr-22" dataDxfId="80">
      <calculatedColumnFormula>INDEX('Main Data'!$E$1:$AE$376,MATCH(_xlfn.CONCAT(Q$1,Q$2,"Rural"),'Main Data'!$D$1:$D$376,0),MATCH($A15,'Main Data'!$E$1:$AE$1,0))</calculatedColumnFormula>
    </tableColumn>
    <tableColumn id="18" xr3:uid="{7E122638-D6F6-4CE6-8262-70FE065FBD56}" name="May-22" dataDxfId="79">
      <calculatedColumnFormula>INDEX('Main Data'!$E$1:$AE$376,MATCH(_xlfn.CONCAT(R$1,R$2,"Rural"),'Main Data'!$D$1:$D$376,0),MATCH($A15,'Main Data'!$E$1:$AE$1,0))</calculatedColumnFormula>
    </tableColumn>
    <tableColumn id="19" xr3:uid="{3FE8DBD4-5961-4DC6-8742-E5E309279DF5}" name="Jun-22" dataDxfId="78">
      <calculatedColumnFormula>INDEX('Main Data'!$E$1:$AE$376,MATCH(_xlfn.CONCAT(S$1,S$2,"Rural"),'Main Data'!$D$1:$D$376,0),MATCH($A15,'Main Data'!$E$1:$AE$1,0))</calculatedColumnFormula>
    </tableColumn>
    <tableColumn id="20" xr3:uid="{61171109-5BF5-4749-B8ED-B6911261080B}" name="Jul-22" dataDxfId="77">
      <calculatedColumnFormula>INDEX('Main Data'!$E$1:$AE$376,MATCH(_xlfn.CONCAT(T$1,T$2,"Rural"),'Main Data'!$D$1:$D$376,0),MATCH($A15,'Main Data'!$E$1:$AE$1,0))</calculatedColumnFormula>
    </tableColumn>
    <tableColumn id="21" xr3:uid="{8A3106DF-6155-41AF-B4E3-10B35D04996B}" name="Aug-22" dataDxfId="76">
      <calculatedColumnFormula>INDEX('Main Data'!$E$1:$AE$376,MATCH(_xlfn.CONCAT(U$1,U$2,"Rural"),'Main Data'!$D$1:$D$376,0),MATCH($A15,'Main Data'!$E$1:$AE$1,0))</calculatedColumnFormula>
    </tableColumn>
    <tableColumn id="22" xr3:uid="{4D42AD35-80A5-473B-A593-562578C51D5A}" name="Sep-22" dataDxfId="75">
      <calculatedColumnFormula>INDEX('Main Data'!$E$1:$AE$376,MATCH(_xlfn.CONCAT(V$1,V$2,"Rural"),'Main Data'!$D$1:$D$376,0),MATCH($A15,'Main Data'!$E$1:$AE$1,0))</calculatedColumnFormula>
    </tableColumn>
    <tableColumn id="23" xr3:uid="{230BD4E9-0302-4884-90B7-E9BA35B0C033}" name="Oct-22" dataDxfId="74">
      <calculatedColumnFormula>INDEX('Main Data'!$E$1:$AE$376,MATCH(_xlfn.CONCAT(W$1,W$2,"Rural"),'Main Data'!$D$1:$D$376,0),MATCH($A15,'Main Data'!$E$1:$AE$1,0))</calculatedColumnFormula>
    </tableColumn>
    <tableColumn id="24" xr3:uid="{D4457AB3-F2F6-47E7-84DD-3CCFCB63279F}" name="Nov-22" dataDxfId="73">
      <calculatedColumnFormula>INDEX('Main Data'!$E$1:$AE$376,MATCH(_xlfn.CONCAT(X$1,X$2,"Rural"),'Main Data'!$D$1:$D$376,0),MATCH($A15,'Main Data'!$E$1:$AE$1,0))</calculatedColumnFormula>
    </tableColumn>
    <tableColumn id="25" xr3:uid="{9BCBD8FC-04B9-416E-B43F-996EA7D9C663}" name="Dec-22" dataDxfId="72">
      <calculatedColumnFormula>INDEX('Main Data'!$E$1:$AE$376,MATCH(_xlfn.CONCAT(Y$1,Y$2,"Rural"),'Main Data'!$D$1:$D$376,0),MATCH($A15,'Main Data'!$E$1:$AE$1,0))</calculatedColumnFormula>
    </tableColumn>
    <tableColumn id="26" xr3:uid="{D09EDD8D-0435-4367-8794-234FC694D59B}" name="Jan-23" dataDxfId="71">
      <calculatedColumnFormula>INDEX('Main Data'!$E$1:$AE$376,MATCH(_xlfn.CONCAT(Z$1,Z$2,"Rural"),'Main Data'!$D$1:$D$376,0),MATCH($A15,'Main Data'!$E$1:$AE$1,0))</calculatedColumnFormula>
    </tableColumn>
    <tableColumn id="27" xr3:uid="{A125B7D5-44C3-419C-B4DC-C0C998D19E8F}" name="Feb-23" dataDxfId="70">
      <calculatedColumnFormula>INDEX('Main Data'!$E$1:$AE$376,MATCH(_xlfn.CONCAT(AA$1,AA$2,"Rural"),'Main Data'!$D$1:$D$376,0),MATCH($A15,'Main Data'!$E$1:$AE$1,0))</calculatedColumnFormula>
    </tableColumn>
    <tableColumn id="28" xr3:uid="{5F269EF5-82D3-4432-A637-2B789C17E1F8}" name="Mar-23" dataDxfId="69">
      <calculatedColumnFormula>INDEX('Main Data'!$E$1:$AE$376,MATCH(_xlfn.CONCAT(AB$1,AB$2,"Rural"),'Main Data'!$D$1:$D$376,0),MATCH($A15,'Main Data'!$E$1:$AE$1,0))</calculatedColumnFormula>
    </tableColumn>
    <tableColumn id="29" xr3:uid="{EDDBFD93-82C5-444B-BBDF-0A489EA6D8BC}" name="Apr-23" dataDxfId="68">
      <calculatedColumnFormula>INDEX('Main Data'!$E$1:$AE$376,MATCH(_xlfn.CONCAT(AC$1,AC$2,"Rural"),'Main Data'!$D$1:$D$376,0),MATCH($A15,'Main Data'!$E$1:$AE$1,0))</calculatedColumnFormula>
    </tableColumn>
    <tableColumn id="30" xr3:uid="{0CE08529-DF1B-46D1-B196-C1A6449C6FEA}" name="May-23" dataDxfId="67">
      <calculatedColumnFormula>INDEX('Main Data'!$E$1:$AE$376,MATCH(_xlfn.CONCAT(AD$1,AD$2,"Rural"),'Main Data'!$D$1:$D$376,0),MATCH($A15,'Main Data'!$E$1:$AE$1,0))</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37330CD-37EF-4616-A8D8-E9A6590465E2}" name="Table101415" displayName="Table101415" ref="A24:AD30" totalsRowShown="0" headerRowDxfId="66" dataDxfId="65">
  <autoFilter ref="A24:AD30" xr:uid="{D37330CD-37EF-4616-A8D8-E9A6590465E2}">
    <filterColumn colId="0">
      <filters>
        <filter val="Fuel and light"/>
      </filters>
    </filterColumn>
  </autoFilter>
  <tableColumns count="30">
    <tableColumn id="1" xr3:uid="{9EF41ED2-35AC-44BC-955F-D4163E151E35}" name="Category" dataDxfId="64"/>
    <tableColumn id="2" xr3:uid="{278F5EDE-F149-4379-A0CB-B05CA22EDFBA}" name="Jan-21" dataDxfId="63">
      <calculatedColumnFormula>INDEX('Main Data'!$E$1:$AE$376,MATCH(_xlfn.CONCAT(B$1,B$2,"Urban"),'Main Data'!$D$1:$D$376,0),MATCH($A25,'Main Data'!$E$1:$AE$1,0))</calculatedColumnFormula>
    </tableColumn>
    <tableColumn id="3" xr3:uid="{1F5B0A46-468C-42B0-981B-BB111353E77A}" name="Feb-21" dataDxfId="62">
      <calculatedColumnFormula>INDEX('Main Data'!$E$1:$AE$376,MATCH(_xlfn.CONCAT(C$1,C$2,"Urban"),'Main Data'!$D$1:$D$376,0),MATCH($A25,'Main Data'!$E$1:$AE$1,0))</calculatedColumnFormula>
    </tableColumn>
    <tableColumn id="4" xr3:uid="{969EC80A-F37E-49DF-BCC7-99CAE6C653A0}" name="Mar-21" dataDxfId="61">
      <calculatedColumnFormula>INDEX('Main Data'!$E$1:$AE$376,MATCH(_xlfn.CONCAT(D$1,D$2,"Urban"),'Main Data'!$D$1:$D$376,0),MATCH($A25,'Main Data'!$E$1:$AE$1,0))</calculatedColumnFormula>
    </tableColumn>
    <tableColumn id="5" xr3:uid="{9372C651-0BAB-42B6-B755-4B595B4C4655}" name="Apr-21" dataDxfId="60">
      <calculatedColumnFormula>INDEX('Main Data'!$E$1:$AE$376,MATCH(_xlfn.CONCAT(E$1,E$2,"Urban"),'Main Data'!$D$1:$D$376,0),MATCH($A25,'Main Data'!$E$1:$AE$1,0))</calculatedColumnFormula>
    </tableColumn>
    <tableColumn id="6" xr3:uid="{0EFDC160-2418-497A-95BE-771EABA55827}" name="May-21" dataDxfId="59">
      <calculatedColumnFormula>INDEX('Main Data'!$E$1:$AE$376,MATCH(_xlfn.CONCAT(F$1,F$2,"Urban"),'Main Data'!$D$1:$D$376,0),MATCH($A25,'Main Data'!$E$1:$AE$1,0))</calculatedColumnFormula>
    </tableColumn>
    <tableColumn id="7" xr3:uid="{8EFEA75E-3704-41E4-97D9-3E1812F6AB38}" name="Jun-21" dataDxfId="58">
      <calculatedColumnFormula>INDEX('Main Data'!$E$1:$AE$376,MATCH(_xlfn.CONCAT(G$1,G$2,"Urban"),'Main Data'!$D$1:$D$376,0),MATCH($A25,'Main Data'!$E$1:$AE$1,0))</calculatedColumnFormula>
    </tableColumn>
    <tableColumn id="8" xr3:uid="{44C76358-EF25-4281-A4DC-005157396C5D}" name="Jul-21" dataDxfId="57">
      <calculatedColumnFormula>INDEX('Main Data'!$E$1:$AE$376,MATCH(_xlfn.CONCAT(H$1,H$2,"Urban"),'Main Data'!$D$1:$D$376,0),MATCH($A25,'Main Data'!$E$1:$AE$1,0))</calculatedColumnFormula>
    </tableColumn>
    <tableColumn id="9" xr3:uid="{32E35826-74A1-4DB9-845D-C3CE6CD96104}" name="Aug-21" dataDxfId="56">
      <calculatedColumnFormula>INDEX('Main Data'!$E$1:$AE$376,MATCH(_xlfn.CONCAT(I$1,I$2,"Urban"),'Main Data'!$D$1:$D$376,0),MATCH($A25,'Main Data'!$E$1:$AE$1,0))</calculatedColumnFormula>
    </tableColumn>
    <tableColumn id="10" xr3:uid="{C0FEFFE4-390A-4CAB-977D-B3875EDE2D54}" name="Sep-21" dataDxfId="55">
      <calculatedColumnFormula>INDEX('Main Data'!$E$1:$AE$376,MATCH(_xlfn.CONCAT(J$1,J$2,"Urban"),'Main Data'!$D$1:$D$376,0),MATCH($A25,'Main Data'!$E$1:$AE$1,0))</calculatedColumnFormula>
    </tableColumn>
    <tableColumn id="11" xr3:uid="{2B4DC9A7-EE34-4130-82F0-F00AD6622537}" name="Oct-21" dataDxfId="54">
      <calculatedColumnFormula>INDEX('Main Data'!$E$1:$AE$376,MATCH(_xlfn.CONCAT(K$1,K$2,"Urban"),'Main Data'!$D$1:$D$376,0),MATCH($A25,'Main Data'!$E$1:$AE$1,0))</calculatedColumnFormula>
    </tableColumn>
    <tableColumn id="12" xr3:uid="{709FA214-53BB-408D-979F-613E8413796F}" name="Nov-21" dataDxfId="53">
      <calculatedColumnFormula>INDEX('Main Data'!$E$1:$AE$376,MATCH(_xlfn.CONCAT(L$1,L$2,"Urban"),'Main Data'!$D$1:$D$376,0),MATCH($A25,'Main Data'!$E$1:$AE$1,0))</calculatedColumnFormula>
    </tableColumn>
    <tableColumn id="13" xr3:uid="{E821A9D8-90AD-4BBE-8B70-D763E02D4989}" name="Dec-21" dataDxfId="52">
      <calculatedColumnFormula>INDEX('Main Data'!$E$1:$AE$376,MATCH(_xlfn.CONCAT(M$1,M$2,"Urban"),'Main Data'!$D$1:$D$376,0),MATCH($A25,'Main Data'!$E$1:$AE$1,0))</calculatedColumnFormula>
    </tableColumn>
    <tableColumn id="14" xr3:uid="{CE87F695-D9F4-4378-A39A-9F0DF0969F23}" name="Jan-22" dataDxfId="51">
      <calculatedColumnFormula>INDEX('Main Data'!$E$1:$AE$376,MATCH(_xlfn.CONCAT(N$1,N$2,"Urban"),'Main Data'!$D$1:$D$376,0),MATCH($A25,'Main Data'!$E$1:$AE$1,0))</calculatedColumnFormula>
    </tableColumn>
    <tableColumn id="15" xr3:uid="{80CACAD1-9E17-40D4-93BC-8B95D62D696E}" name="Feb-22" dataDxfId="50">
      <calculatedColumnFormula>INDEX('Main Data'!$E$1:$AE$376,MATCH(_xlfn.CONCAT(O$1,O$2,"Urban"),'Main Data'!$D$1:$D$376,0),MATCH($A25,'Main Data'!$E$1:$AE$1,0))</calculatedColumnFormula>
    </tableColumn>
    <tableColumn id="16" xr3:uid="{A8A70AD7-BE54-4A36-A126-212F525D7FEB}" name="Mar-22" dataDxfId="49">
      <calculatedColumnFormula>INDEX('Main Data'!$E$1:$AE$376,MATCH(_xlfn.CONCAT(P$1,P$2,"Urban"),'Main Data'!$D$1:$D$376,0),MATCH($A25,'Main Data'!$E$1:$AE$1,0))</calculatedColumnFormula>
    </tableColumn>
    <tableColumn id="17" xr3:uid="{E9C9E07D-A38D-4CF6-91F6-8D20FA4B50CC}" name="Apr-22" dataDxfId="48">
      <calculatedColumnFormula>INDEX('Main Data'!$E$1:$AE$376,MATCH(_xlfn.CONCAT(Q$1,Q$2,"Urban"),'Main Data'!$D$1:$D$376,0),MATCH($A25,'Main Data'!$E$1:$AE$1,0))</calculatedColumnFormula>
    </tableColumn>
    <tableColumn id="18" xr3:uid="{7DA5BC6E-FFD0-4FD1-96EE-BE905A38A474}" name="May-22" dataDxfId="47">
      <calculatedColumnFormula>INDEX('Main Data'!$E$1:$AE$376,MATCH(_xlfn.CONCAT(R$1,R$2,"Urban"),'Main Data'!$D$1:$D$376,0),MATCH($A25,'Main Data'!$E$1:$AE$1,0))</calculatedColumnFormula>
    </tableColumn>
    <tableColumn id="19" xr3:uid="{3664302C-14A9-4276-8A95-2D64AD490FA7}" name="Jun-22" dataDxfId="46">
      <calculatedColumnFormula>INDEX('Main Data'!$E$1:$AE$376,MATCH(_xlfn.CONCAT(S$1,S$2,"Urban"),'Main Data'!$D$1:$D$376,0),MATCH($A25,'Main Data'!$E$1:$AE$1,0))</calculatedColumnFormula>
    </tableColumn>
    <tableColumn id="20" xr3:uid="{A0E09E73-393B-44C8-BB1C-EF18CA03F1C3}" name="Jul-22" dataDxfId="45">
      <calculatedColumnFormula>INDEX('Main Data'!$E$1:$AE$376,MATCH(_xlfn.CONCAT(T$1,T$2,"Urban"),'Main Data'!$D$1:$D$376,0),MATCH($A25,'Main Data'!$E$1:$AE$1,0))</calculatedColumnFormula>
    </tableColumn>
    <tableColumn id="21" xr3:uid="{F2D7E785-A101-44E5-B34A-CB2BF9AF2DE7}" name="Aug-22" dataDxfId="44">
      <calculatedColumnFormula>INDEX('Main Data'!$E$1:$AE$376,MATCH(_xlfn.CONCAT(U$1,U$2,"Urban"),'Main Data'!$D$1:$D$376,0),MATCH($A25,'Main Data'!$E$1:$AE$1,0))</calculatedColumnFormula>
    </tableColumn>
    <tableColumn id="22" xr3:uid="{5DF6C2CE-8785-48BA-B4BA-75216AB5D900}" name="Sep-22" dataDxfId="43">
      <calculatedColumnFormula>INDEX('Main Data'!$E$1:$AE$376,MATCH(_xlfn.CONCAT(V$1,V$2,"Urban"),'Main Data'!$D$1:$D$376,0),MATCH($A25,'Main Data'!$E$1:$AE$1,0))</calculatedColumnFormula>
    </tableColumn>
    <tableColumn id="23" xr3:uid="{3429B0FA-3538-4D56-BE9A-E2CB4A8FDA71}" name="Oct-22" dataDxfId="42">
      <calculatedColumnFormula>INDEX('Main Data'!$E$1:$AE$376,MATCH(_xlfn.CONCAT(W$1,W$2,"Urban"),'Main Data'!$D$1:$D$376,0),MATCH($A25,'Main Data'!$E$1:$AE$1,0))</calculatedColumnFormula>
    </tableColumn>
    <tableColumn id="24" xr3:uid="{88BEDAE9-B55C-4813-9271-CB5AC2C7A8DF}" name="Nov-22" dataDxfId="41">
      <calculatedColumnFormula>INDEX('Main Data'!$E$1:$AE$376,MATCH(_xlfn.CONCAT(X$1,X$2,"Urban"),'Main Data'!$D$1:$D$376,0),MATCH($A25,'Main Data'!$E$1:$AE$1,0))</calculatedColumnFormula>
    </tableColumn>
    <tableColumn id="25" xr3:uid="{5CDC40D6-DC22-48D2-A993-D59A3637E94B}" name="Dec-22" dataDxfId="40">
      <calculatedColumnFormula>INDEX('Main Data'!$E$1:$AE$376,MATCH(_xlfn.CONCAT(Y$1,Y$2,"Urban"),'Main Data'!$D$1:$D$376,0),MATCH($A25,'Main Data'!$E$1:$AE$1,0))</calculatedColumnFormula>
    </tableColumn>
    <tableColumn id="26" xr3:uid="{DD433C65-44E5-469C-8EA4-44484D4C4D61}" name="Jan-23" dataDxfId="39">
      <calculatedColumnFormula>INDEX('Main Data'!$E$1:$AE$376,MATCH(_xlfn.CONCAT(Z$1,Z$2,"Urban"),'Main Data'!$D$1:$D$376,0),MATCH($A25,'Main Data'!$E$1:$AE$1,0))</calculatedColumnFormula>
    </tableColumn>
    <tableColumn id="27" xr3:uid="{759ED508-C5D5-4CD0-9EF1-3D7DBD9F3D0E}" name="Feb-23" dataDxfId="38">
      <calculatedColumnFormula>INDEX('Main Data'!$E$1:$AE$376,MATCH(_xlfn.CONCAT(AA$1,AA$2,"Urban"),'Main Data'!$D$1:$D$376,0),MATCH($A25,'Main Data'!$E$1:$AE$1,0))</calculatedColumnFormula>
    </tableColumn>
    <tableColumn id="28" xr3:uid="{0C22DA4E-E793-4762-BF24-1E8E1EE90C6C}" name="Mar-23" dataDxfId="37">
      <calculatedColumnFormula>INDEX('Main Data'!$E$1:$AE$376,MATCH(_xlfn.CONCAT(AB$1,AB$2,"Urban"),'Main Data'!$D$1:$D$376,0),MATCH($A25,'Main Data'!$E$1:$AE$1,0))</calculatedColumnFormula>
    </tableColumn>
    <tableColumn id="29" xr3:uid="{327B0A66-3416-4FF9-9DB8-5842D51E9DB6}" name="Apr-23" dataDxfId="36">
      <calculatedColumnFormula>INDEX('Main Data'!$E$1:$AE$376,MATCH(_xlfn.CONCAT(AC$1,AC$2,"Urban"),'Main Data'!$D$1:$D$376,0),MATCH($A25,'Main Data'!$E$1:$AE$1,0))</calculatedColumnFormula>
    </tableColumn>
    <tableColumn id="30" xr3:uid="{96629CF2-BE60-4921-83D5-4B7301346F95}" name="May-23" dataDxfId="35">
      <calculatedColumnFormula>INDEX('Main Data'!$E$1:$AE$376,MATCH(_xlfn.CONCAT(AD$1,AD$2,"Urban"),'Main Data'!$D$1:$D$376,0),MATCH($A25,'Main Data'!$E$1:$AE$1,0))</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001B7C3-38DF-43E0-8DFD-65CA5B8B36CD}" name="Table41213" displayName="Table41213" ref="E13:F40" totalsRowShown="0" headerRowDxfId="34">
  <autoFilter ref="E13:F40" xr:uid="{6E593526-61C1-4DA2-857E-8AB69F247360}"/>
  <sortState xmlns:xlrd2="http://schemas.microsoft.com/office/spreadsheetml/2017/richdata2" ref="E14:F40">
    <sortCondition descending="1" ref="F14:F40"/>
  </sortState>
  <tableColumns count="2">
    <tableColumn id="1" xr3:uid="{110098BB-2C18-4348-926E-33EF0913D48A}" name="Category" dataDxfId="33"/>
    <tableColumn id="2" xr3:uid="{4C174E1B-3D8A-4CBB-8DC4-9D43D48AD678}" name="Co-relation Coefficient" dataDxfId="32"/>
  </tableColumns>
  <tableStyleInfo name="TableStyleLight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bin"/><Relationship Id="rId4" Type="http://schemas.openxmlformats.org/officeDocument/2006/relationships/table" Target="../tables/table8.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7.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8.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9.xml"/><Relationship Id="rId1" Type="http://schemas.openxmlformats.org/officeDocument/2006/relationships/printerSettings" Target="../printerSettings/printerSettings4.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hyperlink" Target="https://cpi.mospi.gov.in/PDFile/GroupSubgroup_Indices_April2020_May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1DEE-018D-4C07-9717-AB70FD4883C5}">
  <sheetPr codeName="Sheet1"/>
  <dimension ref="A4:J46"/>
  <sheetViews>
    <sheetView topLeftCell="A27" zoomScaleNormal="100" workbookViewId="0">
      <selection activeCell="B9" sqref="B9"/>
    </sheetView>
  </sheetViews>
  <sheetFormatPr defaultColWidth="12.44140625" defaultRowHeight="15" x14ac:dyDescent="0.25"/>
  <cols>
    <col min="1" max="1" width="12.44140625" style="5"/>
    <col min="2" max="2" width="30.33203125" style="5" bestFit="1" customWidth="1"/>
    <col min="3" max="3" width="45.5546875" style="5" bestFit="1" customWidth="1"/>
    <col min="4" max="4" width="28.88671875" style="5" bestFit="1" customWidth="1"/>
    <col min="5" max="5" width="12.44140625" style="5"/>
    <col min="6" max="6" width="18.88671875" style="5" customWidth="1"/>
    <col min="7" max="16384" width="12.44140625" style="5"/>
  </cols>
  <sheetData>
    <row r="4" spans="2:7" ht="15.6" x14ac:dyDescent="0.3">
      <c r="B4" s="10" t="s">
        <v>139</v>
      </c>
    </row>
    <row r="5" spans="2:7" ht="15.6" x14ac:dyDescent="0.3">
      <c r="F5" s="11" t="s">
        <v>138</v>
      </c>
    </row>
    <row r="6" spans="2:7" x14ac:dyDescent="0.25">
      <c r="B6" s="5" t="s">
        <v>137</v>
      </c>
      <c r="C6" s="5" t="s">
        <v>136</v>
      </c>
      <c r="F6" s="5" t="s">
        <v>135</v>
      </c>
      <c r="G6" s="5" t="s">
        <v>134</v>
      </c>
    </row>
    <row r="7" spans="2:7" ht="15.6" x14ac:dyDescent="0.3">
      <c r="C7" s="5" t="s">
        <v>133</v>
      </c>
      <c r="F7" s="10" t="s">
        <v>132</v>
      </c>
    </row>
    <row r="8" spans="2:7" x14ac:dyDescent="0.25">
      <c r="C8" s="5" t="s">
        <v>131</v>
      </c>
      <c r="F8" s="5" t="s">
        <v>130</v>
      </c>
    </row>
    <row r="9" spans="2:7" x14ac:dyDescent="0.25">
      <c r="F9" s="5" t="s">
        <v>129</v>
      </c>
    </row>
    <row r="10" spans="2:7" x14ac:dyDescent="0.25">
      <c r="B10" s="5" t="s">
        <v>128</v>
      </c>
      <c r="C10" s="5" t="s">
        <v>127</v>
      </c>
      <c r="D10" s="5" t="s">
        <v>126</v>
      </c>
      <c r="F10" s="5" t="s">
        <v>125</v>
      </c>
    </row>
    <row r="11" spans="2:7" x14ac:dyDescent="0.25">
      <c r="D11" s="5" t="s">
        <v>124</v>
      </c>
      <c r="F11" s="5" t="s">
        <v>123</v>
      </c>
    </row>
    <row r="12" spans="2:7" x14ac:dyDescent="0.25">
      <c r="D12" s="5" t="s">
        <v>122</v>
      </c>
      <c r="F12" s="5" t="s">
        <v>121</v>
      </c>
    </row>
    <row r="13" spans="2:7" x14ac:dyDescent="0.25">
      <c r="C13" s="5" t="s">
        <v>120</v>
      </c>
      <c r="F13" s="5" t="s">
        <v>119</v>
      </c>
    </row>
    <row r="14" spans="2:7" x14ac:dyDescent="0.25">
      <c r="F14" s="5" t="s">
        <v>118</v>
      </c>
    </row>
    <row r="17" spans="1:10" ht="15.6" x14ac:dyDescent="0.3">
      <c r="E17" s="8" t="s">
        <v>117</v>
      </c>
    </row>
    <row r="18" spans="1:10" x14ac:dyDescent="0.25">
      <c r="B18" s="5" t="s">
        <v>116</v>
      </c>
      <c r="C18" s="5" t="s">
        <v>115</v>
      </c>
      <c r="E18" s="5" t="s">
        <v>114</v>
      </c>
    </row>
    <row r="19" spans="1:10" x14ac:dyDescent="0.25">
      <c r="C19" s="5" t="s">
        <v>113</v>
      </c>
      <c r="E19" s="9" t="s">
        <v>112</v>
      </c>
      <c r="F19" s="9" t="s">
        <v>111</v>
      </c>
      <c r="G19" s="9" t="s">
        <v>110</v>
      </c>
      <c r="H19" s="9" t="s">
        <v>109</v>
      </c>
      <c r="I19" s="9" t="s">
        <v>108</v>
      </c>
    </row>
    <row r="20" spans="1:10" x14ac:dyDescent="0.25">
      <c r="E20" s="5" t="s">
        <v>107</v>
      </c>
      <c r="F20" s="5">
        <v>2222</v>
      </c>
      <c r="H20" s="5" t="s">
        <v>106</v>
      </c>
      <c r="I20" s="5" t="s">
        <v>100</v>
      </c>
    </row>
    <row r="21" spans="1:10" x14ac:dyDescent="0.25">
      <c r="E21" s="5" t="s">
        <v>105</v>
      </c>
      <c r="H21" s="5" t="s">
        <v>104</v>
      </c>
      <c r="I21" s="5" t="s">
        <v>100</v>
      </c>
    </row>
    <row r="22" spans="1:10" ht="15.6" x14ac:dyDescent="0.3">
      <c r="B22" s="5" t="s">
        <v>103</v>
      </c>
      <c r="C22" s="8" t="s">
        <v>102</v>
      </c>
      <c r="H22" s="5" t="s">
        <v>101</v>
      </c>
      <c r="I22" s="5" t="s">
        <v>100</v>
      </c>
    </row>
    <row r="23" spans="1:10" x14ac:dyDescent="0.25">
      <c r="C23" s="5" t="s">
        <v>99</v>
      </c>
    </row>
    <row r="24" spans="1:10" x14ac:dyDescent="0.25">
      <c r="C24" s="5" t="s">
        <v>98</v>
      </c>
    </row>
    <row r="25" spans="1:10" x14ac:dyDescent="0.25">
      <c r="C25" s="5" t="s">
        <v>97</v>
      </c>
      <c r="F25" s="5" t="s">
        <v>96</v>
      </c>
      <c r="G25" s="5" t="s">
        <v>95</v>
      </c>
      <c r="I25" s="5" t="s">
        <v>94</v>
      </c>
      <c r="J25" s="5" t="s">
        <v>93</v>
      </c>
    </row>
    <row r="26" spans="1:10" x14ac:dyDescent="0.25">
      <c r="C26" s="5" t="s">
        <v>92</v>
      </c>
      <c r="F26" s="5" t="s">
        <v>91</v>
      </c>
      <c r="G26" s="5" t="s">
        <v>90</v>
      </c>
      <c r="I26" s="5" t="s">
        <v>89</v>
      </c>
      <c r="J26" s="5" t="s">
        <v>88</v>
      </c>
    </row>
    <row r="27" spans="1:10" x14ac:dyDescent="0.25">
      <c r="F27" s="5" t="s">
        <v>87</v>
      </c>
      <c r="G27" s="5" t="s">
        <v>86</v>
      </c>
    </row>
    <row r="28" spans="1:10" x14ac:dyDescent="0.25">
      <c r="F28" s="5" t="s">
        <v>85</v>
      </c>
      <c r="G28" s="5">
        <v>0</v>
      </c>
    </row>
    <row r="29" spans="1:10" x14ac:dyDescent="0.25">
      <c r="A29" s="5" t="s">
        <v>84</v>
      </c>
      <c r="B29" s="5" t="s">
        <v>83</v>
      </c>
      <c r="C29" s="5" t="s">
        <v>82</v>
      </c>
    </row>
    <row r="32" spans="1:10" x14ac:dyDescent="0.25">
      <c r="A32" s="5" t="s">
        <v>81</v>
      </c>
      <c r="B32" s="5" t="s">
        <v>80</v>
      </c>
      <c r="C32" s="5" t="s">
        <v>79</v>
      </c>
    </row>
    <row r="33" spans="2:6" x14ac:dyDescent="0.25">
      <c r="C33" s="5" t="s">
        <v>78</v>
      </c>
      <c r="D33" s="5" t="s">
        <v>77</v>
      </c>
    </row>
    <row r="34" spans="2:6" x14ac:dyDescent="0.25">
      <c r="C34" s="5" t="s">
        <v>76</v>
      </c>
      <c r="D34" s="5" t="s">
        <v>75</v>
      </c>
      <c r="E34" s="5" t="s">
        <v>74</v>
      </c>
      <c r="F34" s="5" t="s">
        <v>73</v>
      </c>
    </row>
    <row r="37" spans="2:6" x14ac:dyDescent="0.25">
      <c r="B37" s="5" t="s">
        <v>72</v>
      </c>
      <c r="C37" s="5" t="s">
        <v>71</v>
      </c>
      <c r="F37" s="5" t="s">
        <v>70</v>
      </c>
    </row>
    <row r="38" spans="2:6" x14ac:dyDescent="0.25">
      <c r="F38" s="5" t="s">
        <v>69</v>
      </c>
    </row>
    <row r="39" spans="2:6" x14ac:dyDescent="0.25">
      <c r="F39" s="5" t="s">
        <v>68</v>
      </c>
    </row>
    <row r="40" spans="2:6" x14ac:dyDescent="0.25">
      <c r="B40" s="5" t="s">
        <v>67</v>
      </c>
      <c r="C40" s="5" t="s">
        <v>66</v>
      </c>
      <c r="F40" s="5" t="s">
        <v>65</v>
      </c>
    </row>
    <row r="41" spans="2:6" x14ac:dyDescent="0.25">
      <c r="C41" s="5" t="s">
        <v>64</v>
      </c>
      <c r="F41" s="5" t="s">
        <v>63</v>
      </c>
    </row>
    <row r="43" spans="2:6" x14ac:dyDescent="0.25">
      <c r="C43" s="5" t="s">
        <v>62</v>
      </c>
    </row>
    <row r="45" spans="2:6" ht="15.6" x14ac:dyDescent="0.3">
      <c r="B45" s="5" t="s">
        <v>61</v>
      </c>
      <c r="C45" s="7" t="s">
        <v>60</v>
      </c>
    </row>
    <row r="46" spans="2:6" ht="15.6" x14ac:dyDescent="0.3">
      <c r="C46" s="6"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77CD-B8FA-4777-851D-506C3FF55240}">
  <sheetPr codeName="Sheet11">
    <tabColor theme="4" tint="-0.249977111117893"/>
  </sheetPr>
  <dimension ref="A1:AV383"/>
  <sheetViews>
    <sheetView workbookViewId="0">
      <pane xSplit="3" ySplit="1" topLeftCell="D359" activePane="bottomRight" state="frozen"/>
      <selection pane="topRight" activeCell="D1" sqref="D1"/>
      <selection pane="bottomLeft" activeCell="A2" sqref="A2"/>
      <selection pane="bottomRight" activeCell="AN4" sqref="AN4"/>
    </sheetView>
  </sheetViews>
  <sheetFormatPr defaultRowHeight="13.2" x14ac:dyDescent="0.25"/>
  <cols>
    <col min="3" max="3" width="9.77734375" customWidth="1"/>
    <col min="4" max="4" width="8.88671875" customWidth="1"/>
    <col min="5" max="15" width="8.88671875" hidden="1" customWidth="1"/>
    <col min="16" max="16" width="20" hidden="1" customWidth="1"/>
    <col min="17" max="17" width="10.5546875" hidden="1" customWidth="1"/>
    <col min="18" max="18" width="9.77734375" customWidth="1"/>
    <col min="19" max="19" width="9.77734375" hidden="1" customWidth="1"/>
    <col min="20" max="20" width="8.88671875" customWidth="1"/>
    <col min="21" max="21" width="8.88671875" hidden="1" customWidth="1"/>
    <col min="22" max="22" width="9.88671875" hidden="1" customWidth="1"/>
    <col min="23" max="23" width="25.44140625" hidden="1" customWidth="1"/>
    <col min="24" max="24" width="8.88671875" customWidth="1"/>
    <col min="25" max="27" width="8.88671875" hidden="1" customWidth="1"/>
    <col min="28" max="28" width="29" hidden="1" customWidth="1"/>
    <col min="29" max="29" width="8.88671875" hidden="1" customWidth="1"/>
    <col min="30" max="30" width="8.88671875" customWidth="1"/>
    <col min="31" max="32" width="29" hidden="1" customWidth="1"/>
    <col min="33" max="33" width="8.88671875" customWidth="1"/>
    <col min="34" max="34" width="8.88671875" hidden="1" customWidth="1"/>
    <col min="35" max="35" width="14.5546875" hidden="1" customWidth="1"/>
    <col min="36" max="36" width="14.33203125" bestFit="1" customWidth="1"/>
    <col min="37" max="37" width="8.6640625" bestFit="1" customWidth="1"/>
    <col min="41" max="41" width="34.5546875" bestFit="1" customWidth="1"/>
    <col min="44" max="44" width="11" customWidth="1"/>
    <col min="47" max="47" width="12.33203125" bestFit="1" customWidth="1"/>
    <col min="48" max="48" width="12.109375" bestFit="1" customWidth="1"/>
  </cols>
  <sheetData>
    <row r="1" spans="1:48" x14ac:dyDescent="0.25">
      <c r="A1" s="2" t="s">
        <v>0</v>
      </c>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15</v>
      </c>
      <c r="R1" s="44" t="s">
        <v>288</v>
      </c>
      <c r="S1" s="25" t="s">
        <v>16</v>
      </c>
      <c r="T1" s="44" t="s">
        <v>178</v>
      </c>
      <c r="U1" s="2" t="s">
        <v>17</v>
      </c>
      <c r="V1" s="2" t="s">
        <v>18</v>
      </c>
      <c r="W1" s="2" t="s">
        <v>19</v>
      </c>
      <c r="X1" s="44" t="s">
        <v>289</v>
      </c>
      <c r="Y1" s="2" t="s">
        <v>20</v>
      </c>
      <c r="Z1" s="2" t="s">
        <v>21</v>
      </c>
      <c r="AA1" s="2" t="s">
        <v>22</v>
      </c>
      <c r="AB1" s="2" t="s">
        <v>24</v>
      </c>
      <c r="AC1" s="2" t="s">
        <v>26</v>
      </c>
      <c r="AD1" s="44" t="s">
        <v>181</v>
      </c>
      <c r="AE1" s="2" t="s">
        <v>23</v>
      </c>
      <c r="AF1" s="2" t="s">
        <v>27</v>
      </c>
      <c r="AG1" s="44" t="s">
        <v>284</v>
      </c>
      <c r="AH1" s="2" t="s">
        <v>25</v>
      </c>
      <c r="AI1" s="2" t="s">
        <v>28</v>
      </c>
      <c r="AJ1" s="26" t="s">
        <v>290</v>
      </c>
      <c r="AK1" s="2" t="s">
        <v>29</v>
      </c>
      <c r="AM1" s="1"/>
      <c r="AN1" s="1"/>
      <c r="AO1" s="1"/>
      <c r="AP1" s="1"/>
      <c r="AQ1" s="1"/>
      <c r="AR1" s="1"/>
      <c r="AS1" s="1"/>
      <c r="AT1" s="1"/>
      <c r="AU1" s="1"/>
      <c r="AV1" s="1"/>
    </row>
    <row r="2" spans="1:48" x14ac:dyDescent="0.25">
      <c r="A2" s="1" t="s">
        <v>30</v>
      </c>
      <c r="B2" s="1">
        <v>2013</v>
      </c>
      <c r="C2" s="1" t="s">
        <v>31</v>
      </c>
      <c r="D2" s="1" t="str">
        <f>_xlfn.CONCAT(C2,B2,A2)</f>
        <v>January2013Rural</v>
      </c>
      <c r="E2" s="4">
        <v>107.5</v>
      </c>
      <c r="F2" s="4">
        <v>106.3</v>
      </c>
      <c r="G2" s="4">
        <v>108.1</v>
      </c>
      <c r="H2" s="4">
        <v>104.9</v>
      </c>
      <c r="I2" s="4">
        <v>106.1</v>
      </c>
      <c r="J2" s="4">
        <v>103.9</v>
      </c>
      <c r="K2" s="4">
        <v>101.9</v>
      </c>
      <c r="L2" s="4">
        <v>106.1</v>
      </c>
      <c r="M2" s="4">
        <v>106.8</v>
      </c>
      <c r="N2" s="4">
        <v>103.1</v>
      </c>
      <c r="O2" s="4">
        <v>104.8</v>
      </c>
      <c r="P2" s="4">
        <v>106.7</v>
      </c>
      <c r="Q2" s="4">
        <v>105.5</v>
      </c>
      <c r="R2" s="4">
        <f>AVERAGE(E2:Q2)</f>
        <v>105.5153846153846</v>
      </c>
      <c r="S2" s="4">
        <v>105.1</v>
      </c>
      <c r="T2" s="4">
        <f>S2</f>
        <v>105.1</v>
      </c>
      <c r="U2" s="4">
        <v>106.5</v>
      </c>
      <c r="V2" s="4">
        <v>105.8</v>
      </c>
      <c r="W2" s="4">
        <v>106.4</v>
      </c>
      <c r="X2" s="45">
        <f>AVERAGE(U2:W2)</f>
        <v>106.23333333333335</v>
      </c>
      <c r="Y2" s="45">
        <v>100.3</v>
      </c>
      <c r="Z2" s="4">
        <v>105.5</v>
      </c>
      <c r="AA2" s="4">
        <v>104.8</v>
      </c>
      <c r="AB2" s="4">
        <v>103.3</v>
      </c>
      <c r="AC2" s="4">
        <v>103.8</v>
      </c>
      <c r="AD2" s="4">
        <f>AVERAGE(Y2:AC2)</f>
        <v>103.54</v>
      </c>
      <c r="AE2" s="4">
        <v>104</v>
      </c>
      <c r="AF2" s="4">
        <v>104.7</v>
      </c>
      <c r="AG2" s="45">
        <f>AVERAGE(AE2:AF2)</f>
        <v>104.35</v>
      </c>
      <c r="AH2" s="4">
        <v>103.4</v>
      </c>
      <c r="AI2" s="4">
        <v>104</v>
      </c>
      <c r="AJ2" s="4">
        <f>AVERAGE(AH2:AI2)</f>
        <v>103.7</v>
      </c>
      <c r="AK2" s="4">
        <v>105.1</v>
      </c>
      <c r="AM2" s="1"/>
      <c r="AN2" s="1"/>
      <c r="AO2" s="1"/>
      <c r="AP2" s="4"/>
      <c r="AQ2" s="4"/>
      <c r="AR2" s="45"/>
      <c r="AS2" s="4"/>
      <c r="AT2" s="45"/>
      <c r="AU2" s="4"/>
      <c r="AV2" s="4"/>
    </row>
    <row r="3" spans="1:48" x14ac:dyDescent="0.25">
      <c r="A3" s="1" t="s">
        <v>32</v>
      </c>
      <c r="B3" s="1">
        <v>2013</v>
      </c>
      <c r="C3" s="1" t="s">
        <v>31</v>
      </c>
      <c r="D3" s="1" t="str">
        <f t="shared" ref="D3:D66" si="0">_xlfn.CONCAT(C3,B3,A3)</f>
        <v>January2013Urban</v>
      </c>
      <c r="E3" s="4">
        <v>110.5</v>
      </c>
      <c r="F3" s="4">
        <v>109.1</v>
      </c>
      <c r="G3" s="4">
        <v>113</v>
      </c>
      <c r="H3" s="4">
        <v>103.6</v>
      </c>
      <c r="I3" s="4">
        <v>103.4</v>
      </c>
      <c r="J3" s="4">
        <v>102.3</v>
      </c>
      <c r="K3" s="4">
        <v>102.9</v>
      </c>
      <c r="L3" s="4">
        <v>105.8</v>
      </c>
      <c r="M3" s="4">
        <v>105.1</v>
      </c>
      <c r="N3" s="4">
        <v>101.8</v>
      </c>
      <c r="O3" s="4">
        <v>105.1</v>
      </c>
      <c r="P3" s="4">
        <v>107.9</v>
      </c>
      <c r="Q3" s="4">
        <v>105.9</v>
      </c>
      <c r="R3" s="4">
        <f t="shared" ref="R3:R66" si="1">AVERAGE(E3:Q3)</f>
        <v>105.87692307692308</v>
      </c>
      <c r="S3" s="4">
        <v>105.2</v>
      </c>
      <c r="T3" s="4">
        <f t="shared" ref="T3:T66" si="2">S3</f>
        <v>105.2</v>
      </c>
      <c r="U3" s="4">
        <v>105.9</v>
      </c>
      <c r="V3" s="4">
        <v>105</v>
      </c>
      <c r="W3" s="4">
        <v>105.8</v>
      </c>
      <c r="X3" s="45">
        <f t="shared" ref="X3:X66" si="3">AVERAGE(U3:W3)</f>
        <v>105.56666666666666</v>
      </c>
      <c r="Y3" s="45">
        <v>100.3</v>
      </c>
      <c r="Z3" s="4">
        <v>105.4</v>
      </c>
      <c r="AA3" s="4">
        <v>104.8</v>
      </c>
      <c r="AB3" s="4">
        <v>103.2</v>
      </c>
      <c r="AC3" s="4">
        <v>103.5</v>
      </c>
      <c r="AD3" s="4">
        <f t="shared" ref="AD3:AD66" si="4">AVERAGE(Y3:AC3)</f>
        <v>103.44000000000001</v>
      </c>
      <c r="AE3" s="4">
        <v>104.1</v>
      </c>
      <c r="AF3" s="4">
        <v>104.3</v>
      </c>
      <c r="AG3" s="45">
        <f t="shared" ref="AG3:AG66" si="5">AVERAGE(AE3:AF3)</f>
        <v>104.19999999999999</v>
      </c>
      <c r="AH3" s="4">
        <v>102.9</v>
      </c>
      <c r="AI3" s="4">
        <v>103.7</v>
      </c>
      <c r="AJ3" s="4">
        <f t="shared" ref="AJ3:AJ66" si="6">AVERAGE(AH3:AI3)</f>
        <v>103.30000000000001</v>
      </c>
      <c r="AK3" s="4">
        <v>104</v>
      </c>
      <c r="AM3" s="1"/>
      <c r="AN3" s="1"/>
      <c r="AO3" s="1"/>
      <c r="AP3" s="4"/>
      <c r="AQ3" s="4"/>
      <c r="AR3" s="45"/>
      <c r="AS3" s="4"/>
      <c r="AT3" s="45"/>
      <c r="AU3" s="4"/>
      <c r="AV3" s="4"/>
    </row>
    <row r="4" spans="1:48" x14ac:dyDescent="0.25">
      <c r="A4" s="1" t="s">
        <v>33</v>
      </c>
      <c r="B4" s="1">
        <v>2013</v>
      </c>
      <c r="C4" s="1" t="s">
        <v>31</v>
      </c>
      <c r="D4" s="1" t="str">
        <f t="shared" si="0"/>
        <v>January2013Rural+Urban</v>
      </c>
      <c r="E4" s="4">
        <v>108.4</v>
      </c>
      <c r="F4" s="4">
        <v>107.3</v>
      </c>
      <c r="G4" s="4">
        <v>110</v>
      </c>
      <c r="H4" s="4">
        <v>104.4</v>
      </c>
      <c r="I4" s="4">
        <v>105.1</v>
      </c>
      <c r="J4" s="4">
        <v>103.2</v>
      </c>
      <c r="K4" s="4">
        <v>102.2</v>
      </c>
      <c r="L4" s="4">
        <v>106</v>
      </c>
      <c r="M4" s="4">
        <v>106.2</v>
      </c>
      <c r="N4" s="4">
        <v>102.7</v>
      </c>
      <c r="O4" s="4">
        <v>104.9</v>
      </c>
      <c r="P4" s="4">
        <v>107.3</v>
      </c>
      <c r="Q4" s="4">
        <v>105.6</v>
      </c>
      <c r="R4" s="4">
        <f t="shared" si="1"/>
        <v>105.63846153846156</v>
      </c>
      <c r="S4" s="4">
        <v>105.1</v>
      </c>
      <c r="T4" s="4">
        <f t="shared" si="2"/>
        <v>105.1</v>
      </c>
      <c r="U4" s="4">
        <v>106.3</v>
      </c>
      <c r="V4" s="4">
        <v>105.5</v>
      </c>
      <c r="W4" s="4">
        <v>106.2</v>
      </c>
      <c r="X4" s="45">
        <f t="shared" si="3"/>
        <v>106</v>
      </c>
      <c r="Y4" s="45">
        <v>100.3</v>
      </c>
      <c r="Z4" s="4">
        <v>105.5</v>
      </c>
      <c r="AA4" s="4">
        <v>104.8</v>
      </c>
      <c r="AB4" s="4">
        <v>103.2</v>
      </c>
      <c r="AC4" s="4">
        <v>103.6</v>
      </c>
      <c r="AD4" s="4">
        <f t="shared" si="4"/>
        <v>103.47999999999999</v>
      </c>
      <c r="AE4" s="4">
        <v>104</v>
      </c>
      <c r="AF4" s="4">
        <v>104.5</v>
      </c>
      <c r="AG4" s="45">
        <f t="shared" si="5"/>
        <v>104.25</v>
      </c>
      <c r="AH4" s="4">
        <v>103.1</v>
      </c>
      <c r="AI4" s="4">
        <v>103.9</v>
      </c>
      <c r="AJ4" s="4">
        <f t="shared" si="6"/>
        <v>103.5</v>
      </c>
      <c r="AK4" s="4">
        <v>104.6</v>
      </c>
      <c r="AM4" s="1"/>
      <c r="AN4" s="1"/>
      <c r="AO4" s="1"/>
      <c r="AP4" s="4"/>
      <c r="AQ4" s="4"/>
      <c r="AR4" s="45"/>
      <c r="AS4" s="4"/>
      <c r="AT4" s="45"/>
      <c r="AU4" s="4"/>
      <c r="AV4" s="4"/>
    </row>
    <row r="5" spans="1:48" x14ac:dyDescent="0.25">
      <c r="A5" s="1" t="s">
        <v>30</v>
      </c>
      <c r="B5" s="1">
        <v>2013</v>
      </c>
      <c r="C5" s="1" t="s">
        <v>34</v>
      </c>
      <c r="D5" s="1" t="str">
        <f t="shared" si="0"/>
        <v>February2013Rural</v>
      </c>
      <c r="E5" s="4">
        <v>109.2</v>
      </c>
      <c r="F5" s="4">
        <v>108.7</v>
      </c>
      <c r="G5" s="4">
        <v>110.2</v>
      </c>
      <c r="H5" s="4">
        <v>105.4</v>
      </c>
      <c r="I5" s="4">
        <v>106.7</v>
      </c>
      <c r="J5" s="4">
        <v>104</v>
      </c>
      <c r="K5" s="4">
        <v>102.4</v>
      </c>
      <c r="L5" s="4">
        <v>105.9</v>
      </c>
      <c r="M5" s="4">
        <v>105.7</v>
      </c>
      <c r="N5" s="4">
        <v>103.1</v>
      </c>
      <c r="O5" s="4">
        <v>105.1</v>
      </c>
      <c r="P5" s="4">
        <v>107.7</v>
      </c>
      <c r="Q5" s="4">
        <v>106.3</v>
      </c>
      <c r="R5" s="4">
        <f t="shared" si="1"/>
        <v>106.18461538461537</v>
      </c>
      <c r="S5" s="4">
        <v>105.6</v>
      </c>
      <c r="T5" s="4">
        <f t="shared" si="2"/>
        <v>105.6</v>
      </c>
      <c r="U5" s="4">
        <v>107.1</v>
      </c>
      <c r="V5" s="4">
        <v>106.3</v>
      </c>
      <c r="W5" s="4">
        <v>107</v>
      </c>
      <c r="X5" s="45">
        <f t="shared" si="3"/>
        <v>106.8</v>
      </c>
      <c r="Y5" s="45">
        <v>100.4</v>
      </c>
      <c r="Z5" s="4">
        <v>106.2</v>
      </c>
      <c r="AA5" s="4">
        <v>105.2</v>
      </c>
      <c r="AB5" s="4">
        <v>103.9</v>
      </c>
      <c r="AC5" s="4">
        <v>104.1</v>
      </c>
      <c r="AD5" s="4">
        <f t="shared" si="4"/>
        <v>103.96000000000001</v>
      </c>
      <c r="AE5" s="4">
        <v>104.4</v>
      </c>
      <c r="AF5" s="4">
        <v>104.6</v>
      </c>
      <c r="AG5" s="45">
        <f t="shared" si="5"/>
        <v>104.5</v>
      </c>
      <c r="AH5" s="4">
        <v>104</v>
      </c>
      <c r="AI5" s="4">
        <v>104.4</v>
      </c>
      <c r="AJ5" s="4">
        <f t="shared" si="6"/>
        <v>104.2</v>
      </c>
      <c r="AK5" s="4">
        <v>105.8</v>
      </c>
    </row>
    <row r="6" spans="1:48" x14ac:dyDescent="0.25">
      <c r="A6" s="1" t="s">
        <v>32</v>
      </c>
      <c r="B6" s="1">
        <v>2013</v>
      </c>
      <c r="C6" s="1" t="s">
        <v>34</v>
      </c>
      <c r="D6" s="1" t="str">
        <f t="shared" si="0"/>
        <v>February2013Urban</v>
      </c>
      <c r="E6" s="4">
        <v>112.9</v>
      </c>
      <c r="F6" s="4">
        <v>112.9</v>
      </c>
      <c r="G6" s="4">
        <v>116.9</v>
      </c>
      <c r="H6" s="4">
        <v>104</v>
      </c>
      <c r="I6" s="4">
        <v>103.5</v>
      </c>
      <c r="J6" s="4">
        <v>103.1</v>
      </c>
      <c r="K6" s="4">
        <v>104.9</v>
      </c>
      <c r="L6" s="4">
        <v>104.1</v>
      </c>
      <c r="M6" s="4">
        <v>103.8</v>
      </c>
      <c r="N6" s="4">
        <v>102.3</v>
      </c>
      <c r="O6" s="4">
        <v>106</v>
      </c>
      <c r="P6" s="4">
        <v>109</v>
      </c>
      <c r="Q6" s="4">
        <v>107.2</v>
      </c>
      <c r="R6" s="4">
        <f t="shared" si="1"/>
        <v>106.96923076923078</v>
      </c>
      <c r="S6" s="4">
        <v>106</v>
      </c>
      <c r="T6" s="4">
        <f t="shared" si="2"/>
        <v>106</v>
      </c>
      <c r="U6" s="4">
        <v>106.6</v>
      </c>
      <c r="V6" s="4">
        <v>105.5</v>
      </c>
      <c r="W6" s="4">
        <v>106.4</v>
      </c>
      <c r="X6" s="45">
        <f t="shared" si="3"/>
        <v>106.16666666666667</v>
      </c>
      <c r="Y6" s="45">
        <v>100.4</v>
      </c>
      <c r="Z6" s="4">
        <v>105.7</v>
      </c>
      <c r="AA6" s="4">
        <v>105.2</v>
      </c>
      <c r="AB6" s="4">
        <v>104.4</v>
      </c>
      <c r="AC6" s="4">
        <v>103.7</v>
      </c>
      <c r="AD6" s="4">
        <f t="shared" si="4"/>
        <v>103.88000000000002</v>
      </c>
      <c r="AE6" s="4">
        <v>104.7</v>
      </c>
      <c r="AF6" s="4">
        <v>104.3</v>
      </c>
      <c r="AG6" s="45">
        <f t="shared" si="5"/>
        <v>104.5</v>
      </c>
      <c r="AH6" s="4">
        <v>103.3</v>
      </c>
      <c r="AI6" s="4">
        <v>104.3</v>
      </c>
      <c r="AJ6" s="4">
        <f t="shared" si="6"/>
        <v>103.8</v>
      </c>
      <c r="AK6" s="4">
        <v>104.7</v>
      </c>
    </row>
    <row r="7" spans="1:48" x14ac:dyDescent="0.25">
      <c r="A7" s="1" t="s">
        <v>33</v>
      </c>
      <c r="B7" s="1">
        <v>2013</v>
      </c>
      <c r="C7" s="1" t="s">
        <v>34</v>
      </c>
      <c r="D7" s="1" t="str">
        <f t="shared" si="0"/>
        <v>February2013Rural+Urban</v>
      </c>
      <c r="E7" s="4">
        <v>110.4</v>
      </c>
      <c r="F7" s="4">
        <v>110.2</v>
      </c>
      <c r="G7" s="4">
        <v>112.8</v>
      </c>
      <c r="H7" s="4">
        <v>104.9</v>
      </c>
      <c r="I7" s="4">
        <v>105.5</v>
      </c>
      <c r="J7" s="4">
        <v>103.6</v>
      </c>
      <c r="K7" s="4">
        <v>103.2</v>
      </c>
      <c r="L7" s="4">
        <v>105.3</v>
      </c>
      <c r="M7" s="4">
        <v>105.1</v>
      </c>
      <c r="N7" s="4">
        <v>102.8</v>
      </c>
      <c r="O7" s="4">
        <v>105.5</v>
      </c>
      <c r="P7" s="4">
        <v>108.3</v>
      </c>
      <c r="Q7" s="4">
        <v>106.6</v>
      </c>
      <c r="R7" s="4">
        <f t="shared" si="1"/>
        <v>106.47692307692309</v>
      </c>
      <c r="S7" s="4">
        <v>105.7</v>
      </c>
      <c r="T7" s="4">
        <f t="shared" si="2"/>
        <v>105.7</v>
      </c>
      <c r="U7" s="4">
        <v>106.9</v>
      </c>
      <c r="V7" s="4">
        <v>106</v>
      </c>
      <c r="W7" s="4">
        <v>106.8</v>
      </c>
      <c r="X7" s="45">
        <f t="shared" si="3"/>
        <v>106.56666666666666</v>
      </c>
      <c r="Y7" s="45">
        <v>100.4</v>
      </c>
      <c r="Z7" s="4">
        <v>106</v>
      </c>
      <c r="AA7" s="4">
        <v>105.2</v>
      </c>
      <c r="AB7" s="4">
        <v>104.2</v>
      </c>
      <c r="AC7" s="4">
        <v>103.9</v>
      </c>
      <c r="AD7" s="4">
        <f t="shared" si="4"/>
        <v>103.94000000000001</v>
      </c>
      <c r="AE7" s="4">
        <v>104.5</v>
      </c>
      <c r="AF7" s="4">
        <v>104.5</v>
      </c>
      <c r="AG7" s="45">
        <f t="shared" si="5"/>
        <v>104.5</v>
      </c>
      <c r="AH7" s="4">
        <v>103.6</v>
      </c>
      <c r="AI7" s="4">
        <v>104.4</v>
      </c>
      <c r="AJ7" s="4">
        <f t="shared" si="6"/>
        <v>104</v>
      </c>
      <c r="AK7" s="4">
        <v>105.3</v>
      </c>
    </row>
    <row r="8" spans="1:48" x14ac:dyDescent="0.25">
      <c r="A8" s="1" t="s">
        <v>30</v>
      </c>
      <c r="B8" s="1">
        <v>2013</v>
      </c>
      <c r="C8" s="1" t="s">
        <v>35</v>
      </c>
      <c r="D8" s="1" t="str">
        <f t="shared" si="0"/>
        <v>March2013Rural</v>
      </c>
      <c r="E8" s="4">
        <v>110.2</v>
      </c>
      <c r="F8" s="4">
        <v>108.8</v>
      </c>
      <c r="G8" s="4">
        <v>109.9</v>
      </c>
      <c r="H8" s="4">
        <v>105.6</v>
      </c>
      <c r="I8" s="4">
        <v>106.2</v>
      </c>
      <c r="J8" s="4">
        <v>105.7</v>
      </c>
      <c r="K8" s="4">
        <v>101.4</v>
      </c>
      <c r="L8" s="4">
        <v>105.7</v>
      </c>
      <c r="M8" s="4">
        <v>105</v>
      </c>
      <c r="N8" s="4">
        <v>103.3</v>
      </c>
      <c r="O8" s="4">
        <v>105.6</v>
      </c>
      <c r="P8" s="4">
        <v>108.2</v>
      </c>
      <c r="Q8" s="4">
        <v>106.6</v>
      </c>
      <c r="R8" s="4">
        <f t="shared" si="1"/>
        <v>106.32307692307693</v>
      </c>
      <c r="S8" s="4">
        <v>106.5</v>
      </c>
      <c r="T8" s="4">
        <f t="shared" si="2"/>
        <v>106.5</v>
      </c>
      <c r="U8" s="4">
        <v>107.6</v>
      </c>
      <c r="V8" s="4">
        <v>106.8</v>
      </c>
      <c r="W8" s="4">
        <v>107.5</v>
      </c>
      <c r="X8" s="45">
        <f t="shared" si="3"/>
        <v>107.3</v>
      </c>
      <c r="Y8" s="45">
        <v>100.4</v>
      </c>
      <c r="Z8" s="4">
        <v>106.1</v>
      </c>
      <c r="AA8" s="4">
        <v>105.6</v>
      </c>
      <c r="AB8" s="4">
        <v>104.6</v>
      </c>
      <c r="AC8" s="4">
        <v>104.3</v>
      </c>
      <c r="AD8" s="4">
        <f t="shared" si="4"/>
        <v>104.2</v>
      </c>
      <c r="AE8" s="4">
        <v>104.7</v>
      </c>
      <c r="AF8" s="4">
        <v>104.3</v>
      </c>
      <c r="AG8" s="45">
        <f t="shared" si="5"/>
        <v>104.5</v>
      </c>
      <c r="AH8" s="4">
        <v>104</v>
      </c>
      <c r="AI8" s="4">
        <v>104.6</v>
      </c>
      <c r="AJ8" s="4">
        <f t="shared" si="6"/>
        <v>104.3</v>
      </c>
      <c r="AK8" s="4">
        <v>106</v>
      </c>
    </row>
    <row r="9" spans="1:48" x14ac:dyDescent="0.25">
      <c r="A9" s="1" t="s">
        <v>32</v>
      </c>
      <c r="B9" s="1">
        <v>2013</v>
      </c>
      <c r="C9" s="1" t="s">
        <v>35</v>
      </c>
      <c r="D9" s="1" t="str">
        <f t="shared" si="0"/>
        <v>March2013Urban</v>
      </c>
      <c r="E9" s="4">
        <v>113.9</v>
      </c>
      <c r="F9" s="4">
        <v>111.4</v>
      </c>
      <c r="G9" s="4">
        <v>113.2</v>
      </c>
      <c r="H9" s="4">
        <v>104.3</v>
      </c>
      <c r="I9" s="4">
        <v>102.7</v>
      </c>
      <c r="J9" s="4">
        <v>104.9</v>
      </c>
      <c r="K9" s="4">
        <v>103.8</v>
      </c>
      <c r="L9" s="4">
        <v>103.5</v>
      </c>
      <c r="M9" s="4">
        <v>102.6</v>
      </c>
      <c r="N9" s="4">
        <v>102.4</v>
      </c>
      <c r="O9" s="4">
        <v>107</v>
      </c>
      <c r="P9" s="4">
        <v>109.8</v>
      </c>
      <c r="Q9" s="4">
        <v>107.3</v>
      </c>
      <c r="R9" s="4">
        <f t="shared" si="1"/>
        <v>106.67692307692307</v>
      </c>
      <c r="S9" s="4">
        <v>106.8</v>
      </c>
      <c r="T9" s="4">
        <f t="shared" si="2"/>
        <v>106.8</v>
      </c>
      <c r="U9" s="4">
        <v>107.2</v>
      </c>
      <c r="V9" s="4">
        <v>106</v>
      </c>
      <c r="W9" s="4">
        <v>107</v>
      </c>
      <c r="X9" s="45">
        <f t="shared" si="3"/>
        <v>106.73333333333333</v>
      </c>
      <c r="Y9" s="45">
        <v>100.4</v>
      </c>
      <c r="Z9" s="4">
        <v>106</v>
      </c>
      <c r="AA9" s="4">
        <v>105.7</v>
      </c>
      <c r="AB9" s="4">
        <v>105.5</v>
      </c>
      <c r="AC9" s="4">
        <v>103.8</v>
      </c>
      <c r="AD9" s="4">
        <f t="shared" si="4"/>
        <v>104.28</v>
      </c>
      <c r="AE9" s="4">
        <v>105.2</v>
      </c>
      <c r="AF9" s="4">
        <v>104.2</v>
      </c>
      <c r="AG9" s="45">
        <f t="shared" si="5"/>
        <v>104.7</v>
      </c>
      <c r="AH9" s="4">
        <v>103.5</v>
      </c>
      <c r="AI9" s="4">
        <v>104.9</v>
      </c>
      <c r="AJ9" s="4">
        <f t="shared" si="6"/>
        <v>104.2</v>
      </c>
      <c r="AK9" s="4">
        <v>105</v>
      </c>
      <c r="AO9" s="1"/>
      <c r="AP9" s="4"/>
      <c r="AQ9" s="4"/>
      <c r="AR9" s="4"/>
    </row>
    <row r="10" spans="1:48" x14ac:dyDescent="0.25">
      <c r="A10" s="27" t="s">
        <v>33</v>
      </c>
      <c r="B10" s="1">
        <v>2013</v>
      </c>
      <c r="C10" s="1" t="s">
        <v>35</v>
      </c>
      <c r="D10" s="1" t="str">
        <f t="shared" si="0"/>
        <v>March2013Rural+Urban</v>
      </c>
      <c r="E10" s="4">
        <v>111.4</v>
      </c>
      <c r="F10" s="4">
        <v>109.7</v>
      </c>
      <c r="G10" s="4">
        <v>111.2</v>
      </c>
      <c r="H10" s="4">
        <v>105.1</v>
      </c>
      <c r="I10" s="4">
        <v>104.9</v>
      </c>
      <c r="J10" s="4">
        <v>105.3</v>
      </c>
      <c r="K10" s="4">
        <v>102.2</v>
      </c>
      <c r="L10" s="4">
        <v>105</v>
      </c>
      <c r="M10" s="4">
        <v>104.2</v>
      </c>
      <c r="N10" s="4">
        <v>103</v>
      </c>
      <c r="O10" s="4">
        <v>106.2</v>
      </c>
      <c r="P10" s="4">
        <v>108.9</v>
      </c>
      <c r="Q10" s="4">
        <v>106.9</v>
      </c>
      <c r="R10" s="4">
        <f t="shared" si="1"/>
        <v>106.46153846153848</v>
      </c>
      <c r="S10" s="4">
        <v>106.6</v>
      </c>
      <c r="T10" s="4">
        <f t="shared" si="2"/>
        <v>106.6</v>
      </c>
      <c r="U10" s="4">
        <v>107.4</v>
      </c>
      <c r="V10" s="4">
        <v>106.5</v>
      </c>
      <c r="W10" s="4">
        <v>107.3</v>
      </c>
      <c r="X10" s="45">
        <f t="shared" si="3"/>
        <v>107.06666666666666</v>
      </c>
      <c r="Y10" s="45">
        <v>100.4</v>
      </c>
      <c r="Z10" s="4">
        <v>106.1</v>
      </c>
      <c r="AA10" s="4">
        <v>105.6</v>
      </c>
      <c r="AB10" s="4">
        <v>105.1</v>
      </c>
      <c r="AC10" s="4">
        <v>104</v>
      </c>
      <c r="AD10" s="4">
        <f t="shared" si="4"/>
        <v>104.24000000000001</v>
      </c>
      <c r="AE10" s="4">
        <v>104.9</v>
      </c>
      <c r="AF10" s="4">
        <v>104.3</v>
      </c>
      <c r="AG10" s="45">
        <f t="shared" si="5"/>
        <v>104.6</v>
      </c>
      <c r="AH10" s="4">
        <v>103.7</v>
      </c>
      <c r="AI10" s="4">
        <v>104.7</v>
      </c>
      <c r="AJ10" s="4">
        <f t="shared" si="6"/>
        <v>104.2</v>
      </c>
      <c r="AK10" s="4">
        <v>105.5</v>
      </c>
      <c r="AO10" s="1"/>
      <c r="AP10" s="4"/>
      <c r="AQ10" s="4"/>
      <c r="AR10" s="4"/>
    </row>
    <row r="11" spans="1:48" x14ac:dyDescent="0.25">
      <c r="A11" s="1" t="s">
        <v>30</v>
      </c>
      <c r="B11" s="1">
        <v>2013</v>
      </c>
      <c r="C11" s="1" t="s">
        <v>36</v>
      </c>
      <c r="D11" s="1" t="str">
        <f t="shared" si="0"/>
        <v>April2013Rural</v>
      </c>
      <c r="E11" s="4">
        <v>110.2</v>
      </c>
      <c r="F11" s="4">
        <v>109.5</v>
      </c>
      <c r="G11" s="4">
        <v>106.9</v>
      </c>
      <c r="H11" s="4">
        <v>106.3</v>
      </c>
      <c r="I11" s="4">
        <v>105.7</v>
      </c>
      <c r="J11" s="4">
        <v>108.3</v>
      </c>
      <c r="K11" s="4">
        <v>103.4</v>
      </c>
      <c r="L11" s="4">
        <v>105.7</v>
      </c>
      <c r="M11" s="4">
        <v>104.2</v>
      </c>
      <c r="N11" s="4">
        <v>103.2</v>
      </c>
      <c r="O11" s="4">
        <v>106.5</v>
      </c>
      <c r="P11" s="4">
        <v>108.8</v>
      </c>
      <c r="Q11" s="4">
        <v>107.1</v>
      </c>
      <c r="R11" s="4">
        <f t="shared" si="1"/>
        <v>106.6</v>
      </c>
      <c r="S11" s="4">
        <v>107.1</v>
      </c>
      <c r="T11" s="4">
        <f t="shared" si="2"/>
        <v>107.1</v>
      </c>
      <c r="U11" s="4">
        <v>108.1</v>
      </c>
      <c r="V11" s="4">
        <v>107.4</v>
      </c>
      <c r="W11" s="4">
        <v>108</v>
      </c>
      <c r="X11" s="45">
        <f t="shared" si="3"/>
        <v>107.83333333333333</v>
      </c>
      <c r="Y11" s="45">
        <v>100.36666666666665</v>
      </c>
      <c r="Z11" s="4">
        <v>106.5</v>
      </c>
      <c r="AA11" s="4">
        <v>106.1</v>
      </c>
      <c r="AB11" s="4">
        <v>104.4</v>
      </c>
      <c r="AC11" s="4">
        <v>104.8</v>
      </c>
      <c r="AD11" s="4">
        <f t="shared" si="4"/>
        <v>104.43333333333332</v>
      </c>
      <c r="AE11" s="4">
        <v>105.1</v>
      </c>
      <c r="AF11" s="4">
        <v>102.7</v>
      </c>
      <c r="AG11" s="45">
        <f t="shared" si="5"/>
        <v>103.9</v>
      </c>
      <c r="AH11" s="4">
        <v>104.5</v>
      </c>
      <c r="AI11" s="4">
        <v>104.6</v>
      </c>
      <c r="AJ11" s="4">
        <f t="shared" si="6"/>
        <v>104.55</v>
      </c>
      <c r="AK11" s="4">
        <v>106.4</v>
      </c>
      <c r="AO11" s="1"/>
      <c r="AP11" s="45"/>
      <c r="AQ11" s="45"/>
      <c r="AR11" s="45"/>
    </row>
    <row r="12" spans="1:48" x14ac:dyDescent="0.25">
      <c r="A12" s="1" t="s">
        <v>32</v>
      </c>
      <c r="B12" s="1">
        <v>2013</v>
      </c>
      <c r="C12" s="1" t="s">
        <v>36</v>
      </c>
      <c r="D12" s="1" t="str">
        <f t="shared" si="0"/>
        <v>April2013Urban</v>
      </c>
      <c r="E12" s="4">
        <v>114.6</v>
      </c>
      <c r="F12" s="4">
        <v>113.4</v>
      </c>
      <c r="G12" s="4">
        <v>106</v>
      </c>
      <c r="H12" s="4">
        <v>104.7</v>
      </c>
      <c r="I12" s="4">
        <v>102.1</v>
      </c>
      <c r="J12" s="4">
        <v>109.5</v>
      </c>
      <c r="K12" s="4">
        <v>109.7</v>
      </c>
      <c r="L12" s="4">
        <v>104.6</v>
      </c>
      <c r="M12" s="4">
        <v>102</v>
      </c>
      <c r="N12" s="4">
        <v>103.5</v>
      </c>
      <c r="O12" s="4">
        <v>108.2</v>
      </c>
      <c r="P12" s="4">
        <v>110.6</v>
      </c>
      <c r="Q12" s="4">
        <v>108.8</v>
      </c>
      <c r="R12" s="4">
        <f t="shared" si="1"/>
        <v>107.5153846153846</v>
      </c>
      <c r="S12" s="4">
        <v>108.5</v>
      </c>
      <c r="T12" s="4">
        <f t="shared" si="2"/>
        <v>108.5</v>
      </c>
      <c r="U12" s="4">
        <v>107.9</v>
      </c>
      <c r="V12" s="4">
        <v>106.4</v>
      </c>
      <c r="W12" s="4">
        <v>107.7</v>
      </c>
      <c r="X12" s="45">
        <f t="shared" si="3"/>
        <v>107.33333333333333</v>
      </c>
      <c r="Y12" s="45">
        <v>100.5</v>
      </c>
      <c r="Z12" s="4">
        <v>106.4</v>
      </c>
      <c r="AA12" s="4">
        <v>106.5</v>
      </c>
      <c r="AB12" s="4">
        <v>105</v>
      </c>
      <c r="AC12" s="4">
        <v>105.2</v>
      </c>
      <c r="AD12" s="4">
        <f t="shared" si="4"/>
        <v>104.72</v>
      </c>
      <c r="AE12" s="4">
        <v>105.7</v>
      </c>
      <c r="AF12" s="4">
        <v>103.2</v>
      </c>
      <c r="AG12" s="45">
        <f t="shared" si="5"/>
        <v>104.45</v>
      </c>
      <c r="AH12" s="4">
        <v>104</v>
      </c>
      <c r="AI12" s="4">
        <v>105.1</v>
      </c>
      <c r="AJ12" s="4">
        <f t="shared" si="6"/>
        <v>104.55</v>
      </c>
      <c r="AK12" s="4">
        <v>105.7</v>
      </c>
      <c r="AO12" s="1"/>
      <c r="AP12" s="4"/>
      <c r="AQ12" s="4"/>
      <c r="AR12" s="4"/>
    </row>
    <row r="13" spans="1:48" x14ac:dyDescent="0.25">
      <c r="A13" s="1" t="s">
        <v>33</v>
      </c>
      <c r="B13" s="1">
        <v>2013</v>
      </c>
      <c r="C13" s="1" t="s">
        <v>36</v>
      </c>
      <c r="D13" s="1" t="str">
        <f t="shared" si="0"/>
        <v>April2013Rural+Urban</v>
      </c>
      <c r="E13" s="4">
        <v>111.6</v>
      </c>
      <c r="F13" s="4">
        <v>110.9</v>
      </c>
      <c r="G13" s="4">
        <v>106.6</v>
      </c>
      <c r="H13" s="4">
        <v>105.7</v>
      </c>
      <c r="I13" s="4">
        <v>104.4</v>
      </c>
      <c r="J13" s="4">
        <v>108.9</v>
      </c>
      <c r="K13" s="4">
        <v>105.5</v>
      </c>
      <c r="L13" s="4">
        <v>105.3</v>
      </c>
      <c r="M13" s="4">
        <v>103.5</v>
      </c>
      <c r="N13" s="4">
        <v>103.3</v>
      </c>
      <c r="O13" s="4">
        <v>107.2</v>
      </c>
      <c r="P13" s="4">
        <v>109.6</v>
      </c>
      <c r="Q13" s="4">
        <v>107.7</v>
      </c>
      <c r="R13" s="4">
        <f t="shared" si="1"/>
        <v>106.93846153846154</v>
      </c>
      <c r="S13" s="4">
        <v>107.5</v>
      </c>
      <c r="T13" s="4">
        <f t="shared" si="2"/>
        <v>107.5</v>
      </c>
      <c r="U13" s="4">
        <v>108</v>
      </c>
      <c r="V13" s="4">
        <v>107</v>
      </c>
      <c r="W13" s="4">
        <v>107.9</v>
      </c>
      <c r="X13" s="45">
        <f t="shared" si="3"/>
        <v>107.63333333333333</v>
      </c>
      <c r="Y13" s="45">
        <v>100.5</v>
      </c>
      <c r="Z13" s="4">
        <v>106.5</v>
      </c>
      <c r="AA13" s="4">
        <v>106.3</v>
      </c>
      <c r="AB13" s="4">
        <v>104.7</v>
      </c>
      <c r="AC13" s="4">
        <v>105</v>
      </c>
      <c r="AD13" s="4">
        <f t="shared" si="4"/>
        <v>104.6</v>
      </c>
      <c r="AE13" s="4">
        <v>105.3</v>
      </c>
      <c r="AF13" s="4">
        <v>102.9</v>
      </c>
      <c r="AG13" s="45">
        <f t="shared" si="5"/>
        <v>104.1</v>
      </c>
      <c r="AH13" s="4">
        <v>104.2</v>
      </c>
      <c r="AI13" s="4">
        <v>104.8</v>
      </c>
      <c r="AJ13" s="4">
        <f t="shared" si="6"/>
        <v>104.5</v>
      </c>
      <c r="AK13" s="4">
        <v>106.1</v>
      </c>
      <c r="AO13" s="1"/>
      <c r="AP13" s="45"/>
      <c r="AQ13" s="45"/>
      <c r="AR13" s="45"/>
    </row>
    <row r="14" spans="1:48" x14ac:dyDescent="0.25">
      <c r="A14" s="1" t="s">
        <v>30</v>
      </c>
      <c r="B14" s="1">
        <v>2013</v>
      </c>
      <c r="C14" s="1" t="s">
        <v>37</v>
      </c>
      <c r="D14" s="1" t="str">
        <f t="shared" si="0"/>
        <v>May2013Rural</v>
      </c>
      <c r="E14" s="4">
        <v>110.9</v>
      </c>
      <c r="F14" s="4">
        <v>109.8</v>
      </c>
      <c r="G14" s="4">
        <v>105.9</v>
      </c>
      <c r="H14" s="4">
        <v>107.5</v>
      </c>
      <c r="I14" s="4">
        <v>105.3</v>
      </c>
      <c r="J14" s="4">
        <v>108.1</v>
      </c>
      <c r="K14" s="4">
        <v>107.3</v>
      </c>
      <c r="L14" s="4">
        <v>106.1</v>
      </c>
      <c r="M14" s="4">
        <v>103.7</v>
      </c>
      <c r="N14" s="4">
        <v>104</v>
      </c>
      <c r="O14" s="4">
        <v>107.4</v>
      </c>
      <c r="P14" s="4">
        <v>109.9</v>
      </c>
      <c r="Q14" s="4">
        <v>108.1</v>
      </c>
      <c r="R14" s="4">
        <f t="shared" si="1"/>
        <v>107.23076923076923</v>
      </c>
      <c r="S14" s="4">
        <v>108.1</v>
      </c>
      <c r="T14" s="4">
        <f t="shared" si="2"/>
        <v>108.1</v>
      </c>
      <c r="U14" s="4">
        <v>108.8</v>
      </c>
      <c r="V14" s="4">
        <v>107.9</v>
      </c>
      <c r="W14" s="4">
        <v>108.6</v>
      </c>
      <c r="X14" s="45">
        <f t="shared" si="3"/>
        <v>108.43333333333332</v>
      </c>
      <c r="Y14" s="45">
        <v>100.41851851851851</v>
      </c>
      <c r="Z14" s="4">
        <v>107.5</v>
      </c>
      <c r="AA14" s="4">
        <v>106.8</v>
      </c>
      <c r="AB14" s="4">
        <v>104.1</v>
      </c>
      <c r="AC14" s="4">
        <v>105.5</v>
      </c>
      <c r="AD14" s="4">
        <f t="shared" si="4"/>
        <v>104.86370370370371</v>
      </c>
      <c r="AE14" s="4">
        <v>105.7</v>
      </c>
      <c r="AF14" s="4">
        <v>102.1</v>
      </c>
      <c r="AG14" s="45">
        <f t="shared" si="5"/>
        <v>103.9</v>
      </c>
      <c r="AH14" s="4">
        <v>105</v>
      </c>
      <c r="AI14" s="4">
        <v>104.8</v>
      </c>
      <c r="AJ14" s="4">
        <f t="shared" si="6"/>
        <v>104.9</v>
      </c>
      <c r="AK14" s="4">
        <v>107.2</v>
      </c>
      <c r="AO14" s="1"/>
      <c r="AP14" s="4"/>
      <c r="AQ14" s="4"/>
      <c r="AR14" s="4"/>
    </row>
    <row r="15" spans="1:48" x14ac:dyDescent="0.25">
      <c r="A15" s="1" t="s">
        <v>32</v>
      </c>
      <c r="B15" s="1">
        <v>2013</v>
      </c>
      <c r="C15" s="1" t="s">
        <v>37</v>
      </c>
      <c r="D15" s="1" t="str">
        <f t="shared" si="0"/>
        <v>May2013Urban</v>
      </c>
      <c r="E15" s="4">
        <v>115.4</v>
      </c>
      <c r="F15" s="4">
        <v>114.2</v>
      </c>
      <c r="G15" s="4">
        <v>102.7</v>
      </c>
      <c r="H15" s="4">
        <v>105.5</v>
      </c>
      <c r="I15" s="4">
        <v>101.5</v>
      </c>
      <c r="J15" s="4">
        <v>110.6</v>
      </c>
      <c r="K15" s="4">
        <v>123.7</v>
      </c>
      <c r="L15" s="4">
        <v>105.2</v>
      </c>
      <c r="M15" s="4">
        <v>101.9</v>
      </c>
      <c r="N15" s="4">
        <v>105</v>
      </c>
      <c r="O15" s="4">
        <v>109.1</v>
      </c>
      <c r="P15" s="4">
        <v>111.3</v>
      </c>
      <c r="Q15" s="4">
        <v>111.1</v>
      </c>
      <c r="R15" s="4">
        <f t="shared" si="1"/>
        <v>109.0153846153846</v>
      </c>
      <c r="S15" s="4">
        <v>109.8</v>
      </c>
      <c r="T15" s="4">
        <f t="shared" si="2"/>
        <v>109.8</v>
      </c>
      <c r="U15" s="4">
        <v>108.5</v>
      </c>
      <c r="V15" s="4">
        <v>106.7</v>
      </c>
      <c r="W15" s="4">
        <v>108.3</v>
      </c>
      <c r="X15" s="45">
        <f t="shared" si="3"/>
        <v>107.83333333333333</v>
      </c>
      <c r="Y15" s="45">
        <v>100.5</v>
      </c>
      <c r="Z15" s="4">
        <v>107.2</v>
      </c>
      <c r="AA15" s="4">
        <v>107.1</v>
      </c>
      <c r="AB15" s="4">
        <v>103.9</v>
      </c>
      <c r="AC15" s="4">
        <v>105.7</v>
      </c>
      <c r="AD15" s="4">
        <f t="shared" si="4"/>
        <v>104.88</v>
      </c>
      <c r="AE15" s="4">
        <v>106.2</v>
      </c>
      <c r="AF15" s="4">
        <v>102.6</v>
      </c>
      <c r="AG15" s="45">
        <f t="shared" si="5"/>
        <v>104.4</v>
      </c>
      <c r="AH15" s="4">
        <v>104.6</v>
      </c>
      <c r="AI15" s="4">
        <v>104.9</v>
      </c>
      <c r="AJ15" s="4">
        <f t="shared" si="6"/>
        <v>104.75</v>
      </c>
      <c r="AK15" s="4">
        <v>106.6</v>
      </c>
    </row>
    <row r="16" spans="1:48" x14ac:dyDescent="0.25">
      <c r="A16" s="1" t="s">
        <v>33</v>
      </c>
      <c r="B16" s="1">
        <v>2013</v>
      </c>
      <c r="C16" s="1" t="s">
        <v>37</v>
      </c>
      <c r="D16" s="1" t="str">
        <f t="shared" si="0"/>
        <v>May2013Rural+Urban</v>
      </c>
      <c r="E16" s="4">
        <v>112.3</v>
      </c>
      <c r="F16" s="4">
        <v>111.3</v>
      </c>
      <c r="G16" s="4">
        <v>104.7</v>
      </c>
      <c r="H16" s="4">
        <v>106.8</v>
      </c>
      <c r="I16" s="4">
        <v>103.9</v>
      </c>
      <c r="J16" s="4">
        <v>109.3</v>
      </c>
      <c r="K16" s="4">
        <v>112.9</v>
      </c>
      <c r="L16" s="4">
        <v>105.8</v>
      </c>
      <c r="M16" s="4">
        <v>103.1</v>
      </c>
      <c r="N16" s="4">
        <v>104.3</v>
      </c>
      <c r="O16" s="4">
        <v>108.1</v>
      </c>
      <c r="P16" s="4">
        <v>110.5</v>
      </c>
      <c r="Q16" s="4">
        <v>109.2</v>
      </c>
      <c r="R16" s="4">
        <f t="shared" si="1"/>
        <v>107.86153846153844</v>
      </c>
      <c r="S16" s="4">
        <v>108.6</v>
      </c>
      <c r="T16" s="4">
        <f t="shared" si="2"/>
        <v>108.6</v>
      </c>
      <c r="U16" s="4">
        <v>108.7</v>
      </c>
      <c r="V16" s="4">
        <v>107.4</v>
      </c>
      <c r="W16" s="4">
        <v>108.5</v>
      </c>
      <c r="X16" s="45">
        <f t="shared" si="3"/>
        <v>108.2</v>
      </c>
      <c r="Y16" s="45">
        <v>100.5</v>
      </c>
      <c r="Z16" s="4">
        <v>107.4</v>
      </c>
      <c r="AA16" s="4">
        <v>106.9</v>
      </c>
      <c r="AB16" s="4">
        <v>104</v>
      </c>
      <c r="AC16" s="4">
        <v>105.6</v>
      </c>
      <c r="AD16" s="4">
        <f t="shared" si="4"/>
        <v>104.88</v>
      </c>
      <c r="AE16" s="4">
        <v>105.9</v>
      </c>
      <c r="AF16" s="4">
        <v>102.3</v>
      </c>
      <c r="AG16" s="45">
        <f t="shared" si="5"/>
        <v>104.1</v>
      </c>
      <c r="AH16" s="4">
        <v>104.8</v>
      </c>
      <c r="AI16" s="4">
        <v>104.8</v>
      </c>
      <c r="AJ16" s="4">
        <f t="shared" si="6"/>
        <v>104.8</v>
      </c>
      <c r="AK16" s="4">
        <v>106.9</v>
      </c>
    </row>
    <row r="17" spans="1:37" x14ac:dyDescent="0.25">
      <c r="A17" s="1" t="s">
        <v>30</v>
      </c>
      <c r="B17" s="1">
        <v>2013</v>
      </c>
      <c r="C17" s="1" t="s">
        <v>38</v>
      </c>
      <c r="D17" s="1" t="str">
        <f t="shared" si="0"/>
        <v>June2013Rural</v>
      </c>
      <c r="E17" s="4">
        <v>112.3</v>
      </c>
      <c r="F17" s="4">
        <v>112.1</v>
      </c>
      <c r="G17" s="4">
        <v>108.1</v>
      </c>
      <c r="H17" s="4">
        <v>108.3</v>
      </c>
      <c r="I17" s="4">
        <v>105.9</v>
      </c>
      <c r="J17" s="4">
        <v>109.2</v>
      </c>
      <c r="K17" s="4">
        <v>118</v>
      </c>
      <c r="L17" s="4">
        <v>106.8</v>
      </c>
      <c r="M17" s="4">
        <v>104.1</v>
      </c>
      <c r="N17" s="4">
        <v>105.4</v>
      </c>
      <c r="O17" s="4">
        <v>108.2</v>
      </c>
      <c r="P17" s="4">
        <v>111</v>
      </c>
      <c r="Q17" s="4">
        <v>110.6</v>
      </c>
      <c r="R17" s="4">
        <f t="shared" si="1"/>
        <v>109.23076923076923</v>
      </c>
      <c r="S17" s="4">
        <v>109</v>
      </c>
      <c r="T17" s="4">
        <f t="shared" si="2"/>
        <v>109</v>
      </c>
      <c r="U17" s="4">
        <v>109.7</v>
      </c>
      <c r="V17" s="4">
        <v>108.8</v>
      </c>
      <c r="W17" s="4">
        <v>109.5</v>
      </c>
      <c r="X17" s="45">
        <f t="shared" si="3"/>
        <v>109.33333333333333</v>
      </c>
      <c r="Y17" s="45">
        <v>100.44279835390947</v>
      </c>
      <c r="Z17" s="4">
        <v>108.5</v>
      </c>
      <c r="AA17" s="4">
        <v>107.5</v>
      </c>
      <c r="AB17" s="4">
        <v>105</v>
      </c>
      <c r="AC17" s="4">
        <v>106.5</v>
      </c>
      <c r="AD17" s="4">
        <f t="shared" si="4"/>
        <v>105.58855967078189</v>
      </c>
      <c r="AE17" s="4">
        <v>106.3</v>
      </c>
      <c r="AF17" s="4">
        <v>102.5</v>
      </c>
      <c r="AG17" s="45">
        <f t="shared" si="5"/>
        <v>104.4</v>
      </c>
      <c r="AH17" s="4">
        <v>105.6</v>
      </c>
      <c r="AI17" s="4">
        <v>105.5</v>
      </c>
      <c r="AJ17" s="4">
        <f t="shared" si="6"/>
        <v>105.55</v>
      </c>
      <c r="AK17" s="4">
        <v>108.9</v>
      </c>
    </row>
    <row r="18" spans="1:37" x14ac:dyDescent="0.25">
      <c r="A18" s="1" t="s">
        <v>32</v>
      </c>
      <c r="B18" s="1">
        <v>2013</v>
      </c>
      <c r="C18" s="1" t="s">
        <v>38</v>
      </c>
      <c r="D18" s="1" t="str">
        <f t="shared" si="0"/>
        <v>June2013Urban</v>
      </c>
      <c r="E18" s="4">
        <v>117</v>
      </c>
      <c r="F18" s="4">
        <v>120.1</v>
      </c>
      <c r="G18" s="4">
        <v>112.5</v>
      </c>
      <c r="H18" s="4">
        <v>107.3</v>
      </c>
      <c r="I18" s="4">
        <v>101.3</v>
      </c>
      <c r="J18" s="4">
        <v>112.4</v>
      </c>
      <c r="K18" s="4">
        <v>143.6</v>
      </c>
      <c r="L18" s="4">
        <v>105.4</v>
      </c>
      <c r="M18" s="4">
        <v>101.4</v>
      </c>
      <c r="N18" s="4">
        <v>106.4</v>
      </c>
      <c r="O18" s="4">
        <v>110</v>
      </c>
      <c r="P18" s="4">
        <v>112.2</v>
      </c>
      <c r="Q18" s="4">
        <v>115</v>
      </c>
      <c r="R18" s="4">
        <f t="shared" si="1"/>
        <v>112.66153846153847</v>
      </c>
      <c r="S18" s="4">
        <v>110.9</v>
      </c>
      <c r="T18" s="4">
        <f t="shared" si="2"/>
        <v>110.9</v>
      </c>
      <c r="U18" s="4">
        <v>109.2</v>
      </c>
      <c r="V18" s="4">
        <v>107.2</v>
      </c>
      <c r="W18" s="4">
        <v>108.9</v>
      </c>
      <c r="X18" s="45">
        <f t="shared" si="3"/>
        <v>108.43333333333334</v>
      </c>
      <c r="Y18" s="45">
        <v>106.6</v>
      </c>
      <c r="Z18" s="4">
        <v>108</v>
      </c>
      <c r="AA18" s="4">
        <v>107.7</v>
      </c>
      <c r="AB18" s="4">
        <v>105.2</v>
      </c>
      <c r="AC18" s="4">
        <v>108.1</v>
      </c>
      <c r="AD18" s="4">
        <f t="shared" si="4"/>
        <v>107.12</v>
      </c>
      <c r="AE18" s="4">
        <v>106.5</v>
      </c>
      <c r="AF18" s="4">
        <v>103.3</v>
      </c>
      <c r="AG18" s="45">
        <f t="shared" si="5"/>
        <v>104.9</v>
      </c>
      <c r="AH18" s="4">
        <v>105.2</v>
      </c>
      <c r="AI18" s="4">
        <v>106.1</v>
      </c>
      <c r="AJ18" s="4">
        <f t="shared" si="6"/>
        <v>105.65</v>
      </c>
      <c r="AK18" s="4">
        <v>109.7</v>
      </c>
    </row>
    <row r="19" spans="1:37" x14ac:dyDescent="0.25">
      <c r="A19" s="1" t="s">
        <v>33</v>
      </c>
      <c r="B19" s="1">
        <v>2013</v>
      </c>
      <c r="C19" s="1" t="s">
        <v>38</v>
      </c>
      <c r="D19" s="1" t="str">
        <f t="shared" si="0"/>
        <v>June2013Rural+Urban</v>
      </c>
      <c r="E19" s="4">
        <v>113.8</v>
      </c>
      <c r="F19" s="4">
        <v>114.9</v>
      </c>
      <c r="G19" s="4">
        <v>109.8</v>
      </c>
      <c r="H19" s="4">
        <v>107.9</v>
      </c>
      <c r="I19" s="4">
        <v>104.2</v>
      </c>
      <c r="J19" s="4">
        <v>110.7</v>
      </c>
      <c r="K19" s="4">
        <v>126.7</v>
      </c>
      <c r="L19" s="4">
        <v>106.3</v>
      </c>
      <c r="M19" s="4">
        <v>103.2</v>
      </c>
      <c r="N19" s="4">
        <v>105.7</v>
      </c>
      <c r="O19" s="4">
        <v>109</v>
      </c>
      <c r="P19" s="4">
        <v>111.6</v>
      </c>
      <c r="Q19" s="4">
        <v>112.2</v>
      </c>
      <c r="R19" s="4">
        <f t="shared" si="1"/>
        <v>110.46153846153847</v>
      </c>
      <c r="S19" s="4">
        <v>109.5</v>
      </c>
      <c r="T19" s="4">
        <f t="shared" si="2"/>
        <v>109.5</v>
      </c>
      <c r="U19" s="4">
        <v>109.5</v>
      </c>
      <c r="V19" s="4">
        <v>108.1</v>
      </c>
      <c r="W19" s="4">
        <v>109.3</v>
      </c>
      <c r="X19" s="45">
        <f t="shared" si="3"/>
        <v>108.96666666666665</v>
      </c>
      <c r="Y19" s="45">
        <v>106.6</v>
      </c>
      <c r="Z19" s="4">
        <v>108.3</v>
      </c>
      <c r="AA19" s="4">
        <v>107.6</v>
      </c>
      <c r="AB19" s="4">
        <v>105.1</v>
      </c>
      <c r="AC19" s="4">
        <v>107.4</v>
      </c>
      <c r="AD19" s="4">
        <f t="shared" si="4"/>
        <v>107</v>
      </c>
      <c r="AE19" s="4">
        <v>106.4</v>
      </c>
      <c r="AF19" s="4">
        <v>102.8</v>
      </c>
      <c r="AG19" s="45">
        <f t="shared" si="5"/>
        <v>104.6</v>
      </c>
      <c r="AH19" s="4">
        <v>105.4</v>
      </c>
      <c r="AI19" s="4">
        <v>105.8</v>
      </c>
      <c r="AJ19" s="4">
        <f t="shared" si="6"/>
        <v>105.6</v>
      </c>
      <c r="AK19" s="4">
        <v>109.3</v>
      </c>
    </row>
    <row r="20" spans="1:37" x14ac:dyDescent="0.25">
      <c r="A20" s="1" t="s">
        <v>30</v>
      </c>
      <c r="B20" s="1">
        <v>2013</v>
      </c>
      <c r="C20" s="1" t="s">
        <v>39</v>
      </c>
      <c r="D20" s="1" t="str">
        <f t="shared" si="0"/>
        <v>July2013Rural</v>
      </c>
      <c r="E20" s="4">
        <v>113.4</v>
      </c>
      <c r="F20" s="4">
        <v>114.9</v>
      </c>
      <c r="G20" s="4">
        <v>110.5</v>
      </c>
      <c r="H20" s="4">
        <v>109.3</v>
      </c>
      <c r="I20" s="4">
        <v>106.2</v>
      </c>
      <c r="J20" s="4">
        <v>110.3</v>
      </c>
      <c r="K20" s="4">
        <v>129.19999999999999</v>
      </c>
      <c r="L20" s="4">
        <v>107.1</v>
      </c>
      <c r="M20" s="4">
        <v>104.3</v>
      </c>
      <c r="N20" s="4">
        <v>106.4</v>
      </c>
      <c r="O20" s="4">
        <v>109.1</v>
      </c>
      <c r="P20" s="4">
        <v>112.1</v>
      </c>
      <c r="Q20" s="4">
        <v>113.1</v>
      </c>
      <c r="R20" s="4">
        <f t="shared" si="1"/>
        <v>111.22307692307689</v>
      </c>
      <c r="S20" s="4">
        <v>109.8</v>
      </c>
      <c r="T20" s="4">
        <f t="shared" si="2"/>
        <v>109.8</v>
      </c>
      <c r="U20" s="4">
        <v>110.5</v>
      </c>
      <c r="V20" s="4">
        <v>109.5</v>
      </c>
      <c r="W20" s="4">
        <v>110.3</v>
      </c>
      <c r="X20" s="45">
        <f t="shared" si="3"/>
        <v>110.10000000000001</v>
      </c>
      <c r="Y20" s="45">
        <v>101.82533150434385</v>
      </c>
      <c r="Z20" s="4">
        <v>109.5</v>
      </c>
      <c r="AA20" s="4">
        <v>108.3</v>
      </c>
      <c r="AB20" s="4">
        <v>106.8</v>
      </c>
      <c r="AC20" s="4">
        <v>107.8</v>
      </c>
      <c r="AD20" s="4">
        <f t="shared" si="4"/>
        <v>106.84506630086878</v>
      </c>
      <c r="AE20" s="4">
        <v>106.9</v>
      </c>
      <c r="AF20" s="4">
        <v>102.5</v>
      </c>
      <c r="AG20" s="45">
        <f t="shared" si="5"/>
        <v>104.7</v>
      </c>
      <c r="AH20" s="4">
        <v>106.4</v>
      </c>
      <c r="AI20" s="4">
        <v>106.5</v>
      </c>
      <c r="AJ20" s="4">
        <f t="shared" si="6"/>
        <v>106.45</v>
      </c>
      <c r="AK20" s="4">
        <v>110.7</v>
      </c>
    </row>
    <row r="21" spans="1:37" x14ac:dyDescent="0.25">
      <c r="A21" s="1" t="s">
        <v>32</v>
      </c>
      <c r="B21" s="1">
        <v>2013</v>
      </c>
      <c r="C21" s="1" t="s">
        <v>39</v>
      </c>
      <c r="D21" s="1" t="str">
        <f t="shared" si="0"/>
        <v>July2013Urban</v>
      </c>
      <c r="E21" s="4">
        <v>117.8</v>
      </c>
      <c r="F21" s="4">
        <v>119.2</v>
      </c>
      <c r="G21" s="4">
        <v>114</v>
      </c>
      <c r="H21" s="4">
        <v>108.3</v>
      </c>
      <c r="I21" s="4">
        <v>101.1</v>
      </c>
      <c r="J21" s="4">
        <v>113.2</v>
      </c>
      <c r="K21" s="4">
        <v>160.9</v>
      </c>
      <c r="L21" s="4">
        <v>105.1</v>
      </c>
      <c r="M21" s="4">
        <v>101.3</v>
      </c>
      <c r="N21" s="4">
        <v>107.5</v>
      </c>
      <c r="O21" s="4">
        <v>110.4</v>
      </c>
      <c r="P21" s="4">
        <v>113.1</v>
      </c>
      <c r="Q21" s="4">
        <v>117.5</v>
      </c>
      <c r="R21" s="4">
        <f t="shared" si="1"/>
        <v>114.56923076923077</v>
      </c>
      <c r="S21" s="4">
        <v>111.7</v>
      </c>
      <c r="T21" s="4">
        <f t="shared" si="2"/>
        <v>111.7</v>
      </c>
      <c r="U21" s="4">
        <v>109.8</v>
      </c>
      <c r="V21" s="4">
        <v>107.8</v>
      </c>
      <c r="W21" s="4">
        <v>109.5</v>
      </c>
      <c r="X21" s="45">
        <f t="shared" si="3"/>
        <v>109.03333333333335</v>
      </c>
      <c r="Y21" s="45">
        <v>107.7</v>
      </c>
      <c r="Z21" s="4">
        <v>108.6</v>
      </c>
      <c r="AA21" s="4">
        <v>108.1</v>
      </c>
      <c r="AB21" s="4">
        <v>107.3</v>
      </c>
      <c r="AC21" s="4">
        <v>110.1</v>
      </c>
      <c r="AD21" s="4">
        <f t="shared" si="4"/>
        <v>108.35999999999999</v>
      </c>
      <c r="AE21" s="4">
        <v>107.1</v>
      </c>
      <c r="AF21" s="4">
        <v>103.2</v>
      </c>
      <c r="AG21" s="45">
        <f t="shared" si="5"/>
        <v>105.15</v>
      </c>
      <c r="AH21" s="4">
        <v>105.9</v>
      </c>
      <c r="AI21" s="4">
        <v>107.3</v>
      </c>
      <c r="AJ21" s="4">
        <f t="shared" si="6"/>
        <v>106.6</v>
      </c>
      <c r="AK21" s="4">
        <v>111.4</v>
      </c>
    </row>
    <row r="22" spans="1:37" x14ac:dyDescent="0.25">
      <c r="A22" s="1" t="s">
        <v>33</v>
      </c>
      <c r="B22" s="1">
        <v>2013</v>
      </c>
      <c r="C22" s="1" t="s">
        <v>39</v>
      </c>
      <c r="D22" s="1" t="str">
        <f t="shared" si="0"/>
        <v>July2013Rural+Urban</v>
      </c>
      <c r="E22" s="4">
        <v>114.8</v>
      </c>
      <c r="F22" s="4">
        <v>116.4</v>
      </c>
      <c r="G22" s="4">
        <v>111.9</v>
      </c>
      <c r="H22" s="4">
        <v>108.9</v>
      </c>
      <c r="I22" s="4">
        <v>104.3</v>
      </c>
      <c r="J22" s="4">
        <v>111.7</v>
      </c>
      <c r="K22" s="4">
        <v>140</v>
      </c>
      <c r="L22" s="4">
        <v>106.4</v>
      </c>
      <c r="M22" s="4">
        <v>103.3</v>
      </c>
      <c r="N22" s="4">
        <v>106.8</v>
      </c>
      <c r="O22" s="4">
        <v>109.6</v>
      </c>
      <c r="P22" s="4">
        <v>112.6</v>
      </c>
      <c r="Q22" s="4">
        <v>114.7</v>
      </c>
      <c r="R22" s="4">
        <f t="shared" si="1"/>
        <v>112.41538461538461</v>
      </c>
      <c r="S22" s="4">
        <v>110.3</v>
      </c>
      <c r="T22" s="4">
        <f t="shared" si="2"/>
        <v>110.3</v>
      </c>
      <c r="U22" s="4">
        <v>110.2</v>
      </c>
      <c r="V22" s="4">
        <v>108.8</v>
      </c>
      <c r="W22" s="4">
        <v>110</v>
      </c>
      <c r="X22" s="45">
        <f t="shared" si="3"/>
        <v>109.66666666666667</v>
      </c>
      <c r="Y22" s="45">
        <v>107.7</v>
      </c>
      <c r="Z22" s="4">
        <v>109.2</v>
      </c>
      <c r="AA22" s="4">
        <v>108.2</v>
      </c>
      <c r="AB22" s="4">
        <v>107.1</v>
      </c>
      <c r="AC22" s="4">
        <v>109.1</v>
      </c>
      <c r="AD22" s="4">
        <f t="shared" si="4"/>
        <v>108.26000000000002</v>
      </c>
      <c r="AE22" s="4">
        <v>107</v>
      </c>
      <c r="AF22" s="4">
        <v>102.8</v>
      </c>
      <c r="AG22" s="45">
        <f t="shared" si="5"/>
        <v>104.9</v>
      </c>
      <c r="AH22" s="4">
        <v>106.1</v>
      </c>
      <c r="AI22" s="4">
        <v>106.9</v>
      </c>
      <c r="AJ22" s="4">
        <f t="shared" si="6"/>
        <v>106.5</v>
      </c>
      <c r="AK22" s="4">
        <v>111</v>
      </c>
    </row>
    <row r="23" spans="1:37" x14ac:dyDescent="0.25">
      <c r="A23" s="1" t="s">
        <v>30</v>
      </c>
      <c r="B23" s="1">
        <v>2013</v>
      </c>
      <c r="C23" s="1" t="s">
        <v>40</v>
      </c>
      <c r="D23" s="1" t="str">
        <f t="shared" si="0"/>
        <v>August2013Rural</v>
      </c>
      <c r="E23" s="4">
        <v>114.3</v>
      </c>
      <c r="F23" s="4">
        <v>115.4</v>
      </c>
      <c r="G23" s="4">
        <v>111.1</v>
      </c>
      <c r="H23" s="4">
        <v>110</v>
      </c>
      <c r="I23" s="4">
        <v>106.4</v>
      </c>
      <c r="J23" s="4">
        <v>110.8</v>
      </c>
      <c r="K23" s="4">
        <v>138.9</v>
      </c>
      <c r="L23" s="4">
        <v>107.4</v>
      </c>
      <c r="M23" s="4">
        <v>104.1</v>
      </c>
      <c r="N23" s="4">
        <v>106.9</v>
      </c>
      <c r="O23" s="4">
        <v>109.7</v>
      </c>
      <c r="P23" s="4">
        <v>112.6</v>
      </c>
      <c r="Q23" s="4">
        <v>114.9</v>
      </c>
      <c r="R23" s="4">
        <f t="shared" si="1"/>
        <v>112.5</v>
      </c>
      <c r="S23" s="4">
        <v>110.7</v>
      </c>
      <c r="T23" s="4">
        <f t="shared" si="2"/>
        <v>110.7</v>
      </c>
      <c r="U23" s="4">
        <v>111.3</v>
      </c>
      <c r="V23" s="4">
        <v>110.2</v>
      </c>
      <c r="W23" s="4">
        <v>111.1</v>
      </c>
      <c r="X23" s="45">
        <f t="shared" si="3"/>
        <v>110.86666666666667</v>
      </c>
      <c r="Y23" s="45">
        <v>103.58740537519688</v>
      </c>
      <c r="Z23" s="4">
        <v>109.9</v>
      </c>
      <c r="AA23" s="4">
        <v>108.7</v>
      </c>
      <c r="AB23" s="4">
        <v>107.8</v>
      </c>
      <c r="AC23" s="4">
        <v>108.7</v>
      </c>
      <c r="AD23" s="4">
        <f t="shared" si="4"/>
        <v>107.73748107503938</v>
      </c>
      <c r="AE23" s="4">
        <v>107.5</v>
      </c>
      <c r="AF23" s="4">
        <v>105</v>
      </c>
      <c r="AG23" s="45">
        <f t="shared" si="5"/>
        <v>106.25</v>
      </c>
      <c r="AH23" s="4">
        <v>106.8</v>
      </c>
      <c r="AI23" s="4">
        <v>107.5</v>
      </c>
      <c r="AJ23" s="4">
        <f t="shared" si="6"/>
        <v>107.15</v>
      </c>
      <c r="AK23" s="4">
        <v>112.1</v>
      </c>
    </row>
    <row r="24" spans="1:37" x14ac:dyDescent="0.25">
      <c r="A24" s="1" t="s">
        <v>32</v>
      </c>
      <c r="B24" s="1">
        <v>2013</v>
      </c>
      <c r="C24" s="1" t="s">
        <v>40</v>
      </c>
      <c r="D24" s="1" t="str">
        <f t="shared" si="0"/>
        <v>August2013Urban</v>
      </c>
      <c r="E24" s="4">
        <v>118.3</v>
      </c>
      <c r="F24" s="4">
        <v>120.4</v>
      </c>
      <c r="G24" s="4">
        <v>112.7</v>
      </c>
      <c r="H24" s="4">
        <v>108.9</v>
      </c>
      <c r="I24" s="4">
        <v>101.1</v>
      </c>
      <c r="J24" s="4">
        <v>108.7</v>
      </c>
      <c r="K24" s="4">
        <v>177</v>
      </c>
      <c r="L24" s="4">
        <v>104.7</v>
      </c>
      <c r="M24" s="4">
        <v>101</v>
      </c>
      <c r="N24" s="4">
        <v>108.5</v>
      </c>
      <c r="O24" s="4">
        <v>110.9</v>
      </c>
      <c r="P24" s="4">
        <v>114.3</v>
      </c>
      <c r="Q24" s="4">
        <v>119.6</v>
      </c>
      <c r="R24" s="4">
        <f t="shared" si="1"/>
        <v>115.85384615384616</v>
      </c>
      <c r="S24" s="4">
        <v>112.4</v>
      </c>
      <c r="T24" s="4">
        <f t="shared" si="2"/>
        <v>112.4</v>
      </c>
      <c r="U24" s="4">
        <v>110.6</v>
      </c>
      <c r="V24" s="4">
        <v>108.3</v>
      </c>
      <c r="W24" s="4">
        <v>110.2</v>
      </c>
      <c r="X24" s="45">
        <f t="shared" si="3"/>
        <v>109.69999999999999</v>
      </c>
      <c r="Y24" s="45">
        <v>108.9</v>
      </c>
      <c r="Z24" s="4">
        <v>109.3</v>
      </c>
      <c r="AA24" s="4">
        <v>108.7</v>
      </c>
      <c r="AB24" s="4">
        <v>108.1</v>
      </c>
      <c r="AC24" s="4">
        <v>110.8</v>
      </c>
      <c r="AD24" s="4">
        <f t="shared" si="4"/>
        <v>109.16</v>
      </c>
      <c r="AE24" s="4">
        <v>107.6</v>
      </c>
      <c r="AF24" s="4">
        <v>106</v>
      </c>
      <c r="AG24" s="45">
        <f t="shared" si="5"/>
        <v>106.8</v>
      </c>
      <c r="AH24" s="4">
        <v>106.5</v>
      </c>
      <c r="AI24" s="4">
        <v>108.3</v>
      </c>
      <c r="AJ24" s="4">
        <f t="shared" si="6"/>
        <v>107.4</v>
      </c>
      <c r="AK24" s="4">
        <v>112.7</v>
      </c>
    </row>
    <row r="25" spans="1:37" x14ac:dyDescent="0.25">
      <c r="A25" s="1" t="s">
        <v>33</v>
      </c>
      <c r="B25" s="1">
        <v>2013</v>
      </c>
      <c r="C25" s="1" t="s">
        <v>40</v>
      </c>
      <c r="D25" s="1" t="str">
        <f t="shared" si="0"/>
        <v>August2013Rural+Urban</v>
      </c>
      <c r="E25" s="4">
        <v>115.6</v>
      </c>
      <c r="F25" s="4">
        <v>117.2</v>
      </c>
      <c r="G25" s="4">
        <v>111.7</v>
      </c>
      <c r="H25" s="4">
        <v>109.6</v>
      </c>
      <c r="I25" s="4">
        <v>104.5</v>
      </c>
      <c r="J25" s="4">
        <v>109.8</v>
      </c>
      <c r="K25" s="4">
        <v>151.80000000000001</v>
      </c>
      <c r="L25" s="4">
        <v>106.5</v>
      </c>
      <c r="M25" s="4">
        <v>103.1</v>
      </c>
      <c r="N25" s="4">
        <v>107.4</v>
      </c>
      <c r="O25" s="4">
        <v>110.2</v>
      </c>
      <c r="P25" s="4">
        <v>113.4</v>
      </c>
      <c r="Q25" s="4">
        <v>116.6</v>
      </c>
      <c r="R25" s="4">
        <f t="shared" si="1"/>
        <v>113.64615384615385</v>
      </c>
      <c r="S25" s="4">
        <v>111.2</v>
      </c>
      <c r="T25" s="4">
        <f t="shared" si="2"/>
        <v>111.2</v>
      </c>
      <c r="U25" s="4">
        <v>111</v>
      </c>
      <c r="V25" s="4">
        <v>109.4</v>
      </c>
      <c r="W25" s="4">
        <v>110.7</v>
      </c>
      <c r="X25" s="45">
        <f t="shared" si="3"/>
        <v>110.36666666666667</v>
      </c>
      <c r="Y25" s="45">
        <v>108.9</v>
      </c>
      <c r="Z25" s="4">
        <v>109.7</v>
      </c>
      <c r="AA25" s="4">
        <v>108.7</v>
      </c>
      <c r="AB25" s="4">
        <v>108</v>
      </c>
      <c r="AC25" s="4">
        <v>109.9</v>
      </c>
      <c r="AD25" s="4">
        <f t="shared" si="4"/>
        <v>109.04</v>
      </c>
      <c r="AE25" s="4">
        <v>107.5</v>
      </c>
      <c r="AF25" s="4">
        <v>105.4</v>
      </c>
      <c r="AG25" s="45">
        <f t="shared" si="5"/>
        <v>106.45</v>
      </c>
      <c r="AH25" s="4">
        <v>106.6</v>
      </c>
      <c r="AI25" s="4">
        <v>107.9</v>
      </c>
      <c r="AJ25" s="4">
        <f t="shared" si="6"/>
        <v>107.25</v>
      </c>
      <c r="AK25" s="4">
        <v>112.4</v>
      </c>
    </row>
    <row r="26" spans="1:37" x14ac:dyDescent="0.25">
      <c r="A26" s="1" t="s">
        <v>30</v>
      </c>
      <c r="B26" s="1">
        <v>2013</v>
      </c>
      <c r="C26" s="1" t="s">
        <v>41</v>
      </c>
      <c r="D26" s="1" t="str">
        <f t="shared" si="0"/>
        <v>September2013Rural</v>
      </c>
      <c r="E26" s="4">
        <v>115.4</v>
      </c>
      <c r="F26" s="4">
        <v>115.7</v>
      </c>
      <c r="G26" s="4">
        <v>111.7</v>
      </c>
      <c r="H26" s="4">
        <v>111</v>
      </c>
      <c r="I26" s="4">
        <v>107.4</v>
      </c>
      <c r="J26" s="4">
        <v>110.9</v>
      </c>
      <c r="K26" s="4">
        <v>154</v>
      </c>
      <c r="L26" s="4">
        <v>108.1</v>
      </c>
      <c r="M26" s="4">
        <v>104.2</v>
      </c>
      <c r="N26" s="4">
        <v>107.9</v>
      </c>
      <c r="O26" s="4">
        <v>110.4</v>
      </c>
      <c r="P26" s="4">
        <v>114</v>
      </c>
      <c r="Q26" s="4">
        <v>117.8</v>
      </c>
      <c r="R26" s="4">
        <f t="shared" si="1"/>
        <v>114.50000000000001</v>
      </c>
      <c r="S26" s="4">
        <v>111.7</v>
      </c>
      <c r="T26" s="4">
        <f t="shared" si="2"/>
        <v>111.7</v>
      </c>
      <c r="U26" s="4">
        <v>112.7</v>
      </c>
      <c r="V26" s="4">
        <v>111.4</v>
      </c>
      <c r="W26" s="4">
        <v>112.5</v>
      </c>
      <c r="X26" s="45">
        <f t="shared" si="3"/>
        <v>112.2</v>
      </c>
      <c r="Y26" s="45">
        <v>105.80617058149447</v>
      </c>
      <c r="Z26" s="4">
        <v>111.1</v>
      </c>
      <c r="AA26" s="4">
        <v>109.6</v>
      </c>
      <c r="AB26" s="4">
        <v>109.3</v>
      </c>
      <c r="AC26" s="4">
        <v>109.8</v>
      </c>
      <c r="AD26" s="4">
        <f t="shared" si="4"/>
        <v>109.12123411629889</v>
      </c>
      <c r="AE26" s="4">
        <v>108.3</v>
      </c>
      <c r="AF26" s="4">
        <v>106.7</v>
      </c>
      <c r="AG26" s="45">
        <f t="shared" si="5"/>
        <v>107.5</v>
      </c>
      <c r="AH26" s="4">
        <v>107.7</v>
      </c>
      <c r="AI26" s="4">
        <v>108.7</v>
      </c>
      <c r="AJ26" s="4">
        <f t="shared" si="6"/>
        <v>108.2</v>
      </c>
      <c r="AK26" s="4">
        <v>114.2</v>
      </c>
    </row>
    <row r="27" spans="1:37" x14ac:dyDescent="0.25">
      <c r="A27" s="1" t="s">
        <v>32</v>
      </c>
      <c r="B27" s="1">
        <v>2013</v>
      </c>
      <c r="C27" s="1" t="s">
        <v>41</v>
      </c>
      <c r="D27" s="1" t="str">
        <f t="shared" si="0"/>
        <v>September2013Urban</v>
      </c>
      <c r="E27" s="4">
        <v>118.6</v>
      </c>
      <c r="F27" s="4">
        <v>119.1</v>
      </c>
      <c r="G27" s="4">
        <v>113.2</v>
      </c>
      <c r="H27" s="4">
        <v>109.6</v>
      </c>
      <c r="I27" s="4">
        <v>101.7</v>
      </c>
      <c r="J27" s="4">
        <v>103.2</v>
      </c>
      <c r="K27" s="4">
        <v>174.3</v>
      </c>
      <c r="L27" s="4">
        <v>105.1</v>
      </c>
      <c r="M27" s="4">
        <v>100.8</v>
      </c>
      <c r="N27" s="4">
        <v>109.1</v>
      </c>
      <c r="O27" s="4">
        <v>111.1</v>
      </c>
      <c r="P27" s="4">
        <v>115.4</v>
      </c>
      <c r="Q27" s="4">
        <v>119.2</v>
      </c>
      <c r="R27" s="4">
        <f t="shared" si="1"/>
        <v>115.41538461538462</v>
      </c>
      <c r="S27" s="4">
        <v>112.9</v>
      </c>
      <c r="T27" s="4">
        <f t="shared" si="2"/>
        <v>112.9</v>
      </c>
      <c r="U27" s="4">
        <v>111.4</v>
      </c>
      <c r="V27" s="4">
        <v>109</v>
      </c>
      <c r="W27" s="4">
        <v>111.1</v>
      </c>
      <c r="X27" s="45">
        <f t="shared" si="3"/>
        <v>110.5</v>
      </c>
      <c r="Y27" s="45">
        <v>109.7</v>
      </c>
      <c r="Z27" s="4">
        <v>109.5</v>
      </c>
      <c r="AA27" s="4">
        <v>109.6</v>
      </c>
      <c r="AB27" s="4">
        <v>110.4</v>
      </c>
      <c r="AC27" s="4">
        <v>111.2</v>
      </c>
      <c r="AD27" s="4">
        <f t="shared" si="4"/>
        <v>110.08</v>
      </c>
      <c r="AE27" s="4">
        <v>107.9</v>
      </c>
      <c r="AF27" s="4">
        <v>106.9</v>
      </c>
      <c r="AG27" s="45">
        <f t="shared" si="5"/>
        <v>107.4</v>
      </c>
      <c r="AH27" s="4">
        <v>107.4</v>
      </c>
      <c r="AI27" s="4">
        <v>109.4</v>
      </c>
      <c r="AJ27" s="4">
        <f t="shared" si="6"/>
        <v>108.4</v>
      </c>
      <c r="AK27" s="4">
        <v>113.2</v>
      </c>
    </row>
    <row r="28" spans="1:37" x14ac:dyDescent="0.25">
      <c r="A28" s="1" t="s">
        <v>33</v>
      </c>
      <c r="B28" s="1">
        <v>2013</v>
      </c>
      <c r="C28" s="1" t="s">
        <v>41</v>
      </c>
      <c r="D28" s="1" t="str">
        <f t="shared" si="0"/>
        <v>September2013Rural+Urban</v>
      </c>
      <c r="E28" s="4">
        <v>116.4</v>
      </c>
      <c r="F28" s="4">
        <v>116.9</v>
      </c>
      <c r="G28" s="4">
        <v>112.3</v>
      </c>
      <c r="H28" s="4">
        <v>110.5</v>
      </c>
      <c r="I28" s="4">
        <v>105.3</v>
      </c>
      <c r="J28" s="4">
        <v>107.3</v>
      </c>
      <c r="K28" s="4">
        <v>160.9</v>
      </c>
      <c r="L28" s="4">
        <v>107.1</v>
      </c>
      <c r="M28" s="4">
        <v>103.1</v>
      </c>
      <c r="N28" s="4">
        <v>108.3</v>
      </c>
      <c r="O28" s="4">
        <v>110.7</v>
      </c>
      <c r="P28" s="4">
        <v>114.6</v>
      </c>
      <c r="Q28" s="4">
        <v>118.3</v>
      </c>
      <c r="R28" s="4">
        <f t="shared" si="1"/>
        <v>114.74615384615383</v>
      </c>
      <c r="S28" s="4">
        <v>112</v>
      </c>
      <c r="T28" s="4">
        <f t="shared" si="2"/>
        <v>112</v>
      </c>
      <c r="U28" s="4">
        <v>112.2</v>
      </c>
      <c r="V28" s="4">
        <v>110.4</v>
      </c>
      <c r="W28" s="4">
        <v>111.9</v>
      </c>
      <c r="X28" s="45">
        <f t="shared" si="3"/>
        <v>111.5</v>
      </c>
      <c r="Y28" s="45">
        <v>109.7</v>
      </c>
      <c r="Z28" s="4">
        <v>110.5</v>
      </c>
      <c r="AA28" s="4">
        <v>109.6</v>
      </c>
      <c r="AB28" s="4">
        <v>109.9</v>
      </c>
      <c r="AC28" s="4">
        <v>110.6</v>
      </c>
      <c r="AD28" s="4">
        <f t="shared" si="4"/>
        <v>110.05999999999999</v>
      </c>
      <c r="AE28" s="4">
        <v>108.1</v>
      </c>
      <c r="AF28" s="4">
        <v>106.8</v>
      </c>
      <c r="AG28" s="45">
        <f t="shared" si="5"/>
        <v>107.44999999999999</v>
      </c>
      <c r="AH28" s="4">
        <v>107.5</v>
      </c>
      <c r="AI28" s="4">
        <v>109</v>
      </c>
      <c r="AJ28" s="4">
        <f t="shared" si="6"/>
        <v>108.25</v>
      </c>
      <c r="AK28" s="4">
        <v>113.7</v>
      </c>
    </row>
    <row r="29" spans="1:37" x14ac:dyDescent="0.25">
      <c r="A29" s="1" t="s">
        <v>30</v>
      </c>
      <c r="B29" s="1">
        <v>2013</v>
      </c>
      <c r="C29" s="1" t="s">
        <v>42</v>
      </c>
      <c r="D29" s="1" t="str">
        <f t="shared" si="0"/>
        <v>October2013Rural</v>
      </c>
      <c r="E29" s="4">
        <v>116.3</v>
      </c>
      <c r="F29" s="4">
        <v>115.4</v>
      </c>
      <c r="G29" s="4">
        <v>112.6</v>
      </c>
      <c r="H29" s="4">
        <v>111.7</v>
      </c>
      <c r="I29" s="4">
        <v>107.7</v>
      </c>
      <c r="J29" s="4">
        <v>113.2</v>
      </c>
      <c r="K29" s="4">
        <v>164.9</v>
      </c>
      <c r="L29" s="4">
        <v>108.3</v>
      </c>
      <c r="M29" s="4">
        <v>103.9</v>
      </c>
      <c r="N29" s="4">
        <v>108.2</v>
      </c>
      <c r="O29" s="4">
        <v>111.1</v>
      </c>
      <c r="P29" s="4">
        <v>114.9</v>
      </c>
      <c r="Q29" s="4">
        <v>119.8</v>
      </c>
      <c r="R29" s="4">
        <f t="shared" si="1"/>
        <v>116</v>
      </c>
      <c r="S29" s="4">
        <v>112.2</v>
      </c>
      <c r="T29" s="4">
        <f t="shared" si="2"/>
        <v>112.2</v>
      </c>
      <c r="U29" s="4">
        <v>113.6</v>
      </c>
      <c r="V29" s="4">
        <v>112.3</v>
      </c>
      <c r="W29" s="4">
        <v>113.4</v>
      </c>
      <c r="X29" s="45">
        <f t="shared" si="3"/>
        <v>113.09999999999998</v>
      </c>
      <c r="Y29" s="45">
        <v>107.0909897178928</v>
      </c>
      <c r="Z29" s="4">
        <v>111.6</v>
      </c>
      <c r="AA29" s="4">
        <v>110.4</v>
      </c>
      <c r="AB29" s="4">
        <v>109.3</v>
      </c>
      <c r="AC29" s="4">
        <v>110.2</v>
      </c>
      <c r="AD29" s="4">
        <f t="shared" si="4"/>
        <v>109.71819794357857</v>
      </c>
      <c r="AE29" s="4">
        <v>108.9</v>
      </c>
      <c r="AF29" s="4">
        <v>107.5</v>
      </c>
      <c r="AG29" s="45">
        <f t="shared" si="5"/>
        <v>108.2</v>
      </c>
      <c r="AH29" s="4">
        <v>108.3</v>
      </c>
      <c r="AI29" s="4">
        <v>109.1</v>
      </c>
      <c r="AJ29" s="4">
        <f t="shared" si="6"/>
        <v>108.69999999999999</v>
      </c>
      <c r="AK29" s="4">
        <v>115.5</v>
      </c>
    </row>
    <row r="30" spans="1:37" x14ac:dyDescent="0.25">
      <c r="A30" s="1" t="s">
        <v>32</v>
      </c>
      <c r="B30" s="1">
        <v>2013</v>
      </c>
      <c r="C30" s="1" t="s">
        <v>42</v>
      </c>
      <c r="D30" s="1" t="str">
        <f t="shared" si="0"/>
        <v>October2013Urban</v>
      </c>
      <c r="E30" s="4">
        <v>118.9</v>
      </c>
      <c r="F30" s="4">
        <v>118.1</v>
      </c>
      <c r="G30" s="4">
        <v>114.5</v>
      </c>
      <c r="H30" s="4">
        <v>110.4</v>
      </c>
      <c r="I30" s="4">
        <v>102.3</v>
      </c>
      <c r="J30" s="4">
        <v>106.2</v>
      </c>
      <c r="K30" s="4">
        <v>183.5</v>
      </c>
      <c r="L30" s="4">
        <v>105.3</v>
      </c>
      <c r="M30" s="4">
        <v>100.2</v>
      </c>
      <c r="N30" s="4">
        <v>109.6</v>
      </c>
      <c r="O30" s="4">
        <v>111.4</v>
      </c>
      <c r="P30" s="4">
        <v>116</v>
      </c>
      <c r="Q30" s="4">
        <v>120.8</v>
      </c>
      <c r="R30" s="4">
        <f t="shared" si="1"/>
        <v>116.7076923076923</v>
      </c>
      <c r="S30" s="4">
        <v>113.5</v>
      </c>
      <c r="T30" s="4">
        <f t="shared" si="2"/>
        <v>113.5</v>
      </c>
      <c r="U30" s="4">
        <v>112.5</v>
      </c>
      <c r="V30" s="4">
        <v>109.7</v>
      </c>
      <c r="W30" s="4">
        <v>112</v>
      </c>
      <c r="X30" s="45">
        <f t="shared" si="3"/>
        <v>111.39999999999999</v>
      </c>
      <c r="Y30" s="45">
        <v>110.5</v>
      </c>
      <c r="Z30" s="4">
        <v>109.7</v>
      </c>
      <c r="AA30" s="4">
        <v>110.2</v>
      </c>
      <c r="AB30" s="4">
        <v>109.7</v>
      </c>
      <c r="AC30" s="4">
        <v>111.3</v>
      </c>
      <c r="AD30" s="4">
        <f t="shared" si="4"/>
        <v>110.28</v>
      </c>
      <c r="AE30" s="4">
        <v>108.2</v>
      </c>
      <c r="AF30" s="4">
        <v>107.3</v>
      </c>
      <c r="AG30" s="45">
        <f t="shared" si="5"/>
        <v>107.75</v>
      </c>
      <c r="AH30" s="4">
        <v>108</v>
      </c>
      <c r="AI30" s="4">
        <v>109.4</v>
      </c>
      <c r="AJ30" s="4">
        <f t="shared" si="6"/>
        <v>108.7</v>
      </c>
      <c r="AK30" s="4">
        <v>114</v>
      </c>
    </row>
    <row r="31" spans="1:37" x14ac:dyDescent="0.25">
      <c r="A31" s="1" t="s">
        <v>33</v>
      </c>
      <c r="B31" s="1">
        <v>2013</v>
      </c>
      <c r="C31" s="1" t="s">
        <v>42</v>
      </c>
      <c r="D31" s="1" t="str">
        <f t="shared" si="0"/>
        <v>October2013Rural+Urban</v>
      </c>
      <c r="E31" s="4">
        <v>117.1</v>
      </c>
      <c r="F31" s="4">
        <v>116.3</v>
      </c>
      <c r="G31" s="4">
        <v>113.3</v>
      </c>
      <c r="H31" s="4">
        <v>111.2</v>
      </c>
      <c r="I31" s="4">
        <v>105.7</v>
      </c>
      <c r="J31" s="4">
        <v>109.9</v>
      </c>
      <c r="K31" s="4">
        <v>171.2</v>
      </c>
      <c r="L31" s="4">
        <v>107.3</v>
      </c>
      <c r="M31" s="4">
        <v>102.7</v>
      </c>
      <c r="N31" s="4">
        <v>108.7</v>
      </c>
      <c r="O31" s="4">
        <v>111.2</v>
      </c>
      <c r="P31" s="4">
        <v>115.4</v>
      </c>
      <c r="Q31" s="4">
        <v>120.2</v>
      </c>
      <c r="R31" s="4">
        <f t="shared" si="1"/>
        <v>116.16923076923079</v>
      </c>
      <c r="S31" s="4">
        <v>112.5</v>
      </c>
      <c r="T31" s="4">
        <f t="shared" si="2"/>
        <v>112.5</v>
      </c>
      <c r="U31" s="4">
        <v>113.2</v>
      </c>
      <c r="V31" s="4">
        <v>111.2</v>
      </c>
      <c r="W31" s="4">
        <v>112.8</v>
      </c>
      <c r="X31" s="45">
        <f t="shared" si="3"/>
        <v>112.39999999999999</v>
      </c>
      <c r="Y31" s="45">
        <v>110.5</v>
      </c>
      <c r="Z31" s="4">
        <v>110.9</v>
      </c>
      <c r="AA31" s="4">
        <v>110.3</v>
      </c>
      <c r="AB31" s="4">
        <v>109.5</v>
      </c>
      <c r="AC31" s="4">
        <v>110.8</v>
      </c>
      <c r="AD31" s="4">
        <f t="shared" si="4"/>
        <v>110.4</v>
      </c>
      <c r="AE31" s="4">
        <v>108.6</v>
      </c>
      <c r="AF31" s="4">
        <v>107.4</v>
      </c>
      <c r="AG31" s="45">
        <f t="shared" si="5"/>
        <v>108</v>
      </c>
      <c r="AH31" s="4">
        <v>108.1</v>
      </c>
      <c r="AI31" s="4">
        <v>109.2</v>
      </c>
      <c r="AJ31" s="4">
        <f t="shared" si="6"/>
        <v>108.65</v>
      </c>
      <c r="AK31" s="4">
        <v>114.8</v>
      </c>
    </row>
    <row r="32" spans="1:37" x14ac:dyDescent="0.25">
      <c r="A32" s="1" t="s">
        <v>30</v>
      </c>
      <c r="B32" s="1">
        <v>2013</v>
      </c>
      <c r="C32" s="1" t="s">
        <v>43</v>
      </c>
      <c r="D32" s="1" t="str">
        <f t="shared" si="0"/>
        <v>November2013Rural</v>
      </c>
      <c r="E32" s="4">
        <v>117.3</v>
      </c>
      <c r="F32" s="4">
        <v>114.9</v>
      </c>
      <c r="G32" s="4">
        <v>116.2</v>
      </c>
      <c r="H32" s="4">
        <v>112.8</v>
      </c>
      <c r="I32" s="4">
        <v>108.9</v>
      </c>
      <c r="J32" s="4">
        <v>116.6</v>
      </c>
      <c r="K32" s="4">
        <v>178.1</v>
      </c>
      <c r="L32" s="4">
        <v>109.1</v>
      </c>
      <c r="M32" s="4">
        <v>103.6</v>
      </c>
      <c r="N32" s="4">
        <v>109</v>
      </c>
      <c r="O32" s="4">
        <v>111.8</v>
      </c>
      <c r="P32" s="4">
        <v>116</v>
      </c>
      <c r="Q32" s="4">
        <v>122.5</v>
      </c>
      <c r="R32" s="4">
        <f t="shared" si="1"/>
        <v>118.21538461538461</v>
      </c>
      <c r="S32" s="4">
        <v>112.8</v>
      </c>
      <c r="T32" s="4">
        <f t="shared" si="2"/>
        <v>112.8</v>
      </c>
      <c r="U32" s="4">
        <v>114.6</v>
      </c>
      <c r="V32" s="4">
        <v>113.1</v>
      </c>
      <c r="W32" s="4">
        <v>114.4</v>
      </c>
      <c r="X32" s="45">
        <f t="shared" si="3"/>
        <v>114.03333333333335</v>
      </c>
      <c r="Y32" s="45">
        <v>108.29828507495381</v>
      </c>
      <c r="Z32" s="4">
        <v>112.6</v>
      </c>
      <c r="AA32" s="4">
        <v>111.3</v>
      </c>
      <c r="AB32" s="4">
        <v>109.6</v>
      </c>
      <c r="AC32" s="4">
        <v>111</v>
      </c>
      <c r="AD32" s="4">
        <f t="shared" si="4"/>
        <v>110.55965701499076</v>
      </c>
      <c r="AE32" s="4">
        <v>109.7</v>
      </c>
      <c r="AF32" s="4">
        <v>108.2</v>
      </c>
      <c r="AG32" s="45">
        <f t="shared" si="5"/>
        <v>108.95</v>
      </c>
      <c r="AH32" s="4">
        <v>108.7</v>
      </c>
      <c r="AI32" s="4">
        <v>109.8</v>
      </c>
      <c r="AJ32" s="4">
        <f t="shared" si="6"/>
        <v>109.25</v>
      </c>
      <c r="AK32" s="4">
        <v>117.4</v>
      </c>
    </row>
    <row r="33" spans="1:37" x14ac:dyDescent="0.25">
      <c r="A33" s="1" t="s">
        <v>32</v>
      </c>
      <c r="B33" s="1">
        <v>2013</v>
      </c>
      <c r="C33" s="1" t="s">
        <v>43</v>
      </c>
      <c r="D33" s="1" t="str">
        <f t="shared" si="0"/>
        <v>November2013Urban</v>
      </c>
      <c r="E33" s="4">
        <v>119.8</v>
      </c>
      <c r="F33" s="4">
        <v>116.3</v>
      </c>
      <c r="G33" s="4">
        <v>122.6</v>
      </c>
      <c r="H33" s="4">
        <v>112</v>
      </c>
      <c r="I33" s="4">
        <v>103.2</v>
      </c>
      <c r="J33" s="4">
        <v>110</v>
      </c>
      <c r="K33" s="4">
        <v>192.8</v>
      </c>
      <c r="L33" s="4">
        <v>106.3</v>
      </c>
      <c r="M33" s="4">
        <v>99.5</v>
      </c>
      <c r="N33" s="4">
        <v>110.3</v>
      </c>
      <c r="O33" s="4">
        <v>111.8</v>
      </c>
      <c r="P33" s="4">
        <v>117.1</v>
      </c>
      <c r="Q33" s="4">
        <v>122.9</v>
      </c>
      <c r="R33" s="4">
        <f t="shared" si="1"/>
        <v>118.8153846153846</v>
      </c>
      <c r="S33" s="4">
        <v>114.1</v>
      </c>
      <c r="T33" s="4">
        <f t="shared" si="2"/>
        <v>114.1</v>
      </c>
      <c r="U33" s="4">
        <v>113.5</v>
      </c>
      <c r="V33" s="4">
        <v>110.3</v>
      </c>
      <c r="W33" s="4">
        <v>113</v>
      </c>
      <c r="X33" s="45">
        <f t="shared" si="3"/>
        <v>112.26666666666667</v>
      </c>
      <c r="Y33" s="45">
        <v>111.1</v>
      </c>
      <c r="Z33" s="4">
        <v>110</v>
      </c>
      <c r="AA33" s="4">
        <v>110.9</v>
      </c>
      <c r="AB33" s="4">
        <v>109.5</v>
      </c>
      <c r="AC33" s="4">
        <v>111.3</v>
      </c>
      <c r="AD33" s="4">
        <f t="shared" si="4"/>
        <v>110.55999999999999</v>
      </c>
      <c r="AE33" s="4">
        <v>108.6</v>
      </c>
      <c r="AF33" s="4">
        <v>107.9</v>
      </c>
      <c r="AG33" s="45">
        <f t="shared" si="5"/>
        <v>108.25</v>
      </c>
      <c r="AH33" s="4">
        <v>108.5</v>
      </c>
      <c r="AI33" s="4">
        <v>109.6</v>
      </c>
      <c r="AJ33" s="4">
        <f t="shared" si="6"/>
        <v>109.05</v>
      </c>
      <c r="AK33" s="4">
        <v>115</v>
      </c>
    </row>
    <row r="34" spans="1:37" x14ac:dyDescent="0.25">
      <c r="A34" s="1" t="s">
        <v>33</v>
      </c>
      <c r="B34" s="1">
        <v>2013</v>
      </c>
      <c r="C34" s="1" t="s">
        <v>43</v>
      </c>
      <c r="D34" s="1" t="str">
        <f t="shared" si="0"/>
        <v>November2013Rural+Urban</v>
      </c>
      <c r="E34" s="4">
        <v>118.1</v>
      </c>
      <c r="F34" s="4">
        <v>115.4</v>
      </c>
      <c r="G34" s="4">
        <v>118.7</v>
      </c>
      <c r="H34" s="4">
        <v>112.5</v>
      </c>
      <c r="I34" s="4">
        <v>106.8</v>
      </c>
      <c r="J34" s="4">
        <v>113.5</v>
      </c>
      <c r="K34" s="4">
        <v>183.1</v>
      </c>
      <c r="L34" s="4">
        <v>108.2</v>
      </c>
      <c r="M34" s="4">
        <v>102.2</v>
      </c>
      <c r="N34" s="4">
        <v>109.4</v>
      </c>
      <c r="O34" s="4">
        <v>111.8</v>
      </c>
      <c r="P34" s="4">
        <v>116.5</v>
      </c>
      <c r="Q34" s="4">
        <v>122.6</v>
      </c>
      <c r="R34" s="4">
        <f t="shared" si="1"/>
        <v>118.36923076923077</v>
      </c>
      <c r="S34" s="4">
        <v>113.1</v>
      </c>
      <c r="T34" s="4">
        <f t="shared" si="2"/>
        <v>113.1</v>
      </c>
      <c r="U34" s="4">
        <v>114.2</v>
      </c>
      <c r="V34" s="4">
        <v>111.9</v>
      </c>
      <c r="W34" s="4">
        <v>113.8</v>
      </c>
      <c r="X34" s="45">
        <f t="shared" si="3"/>
        <v>113.30000000000001</v>
      </c>
      <c r="Y34" s="45">
        <v>111.1</v>
      </c>
      <c r="Z34" s="4">
        <v>111.6</v>
      </c>
      <c r="AA34" s="4">
        <v>111.1</v>
      </c>
      <c r="AB34" s="4">
        <v>109.5</v>
      </c>
      <c r="AC34" s="4">
        <v>111.2</v>
      </c>
      <c r="AD34" s="4">
        <f t="shared" si="4"/>
        <v>110.9</v>
      </c>
      <c r="AE34" s="4">
        <v>109.3</v>
      </c>
      <c r="AF34" s="4">
        <v>108.1</v>
      </c>
      <c r="AG34" s="45">
        <f t="shared" si="5"/>
        <v>108.69999999999999</v>
      </c>
      <c r="AH34" s="4">
        <v>108.6</v>
      </c>
      <c r="AI34" s="4">
        <v>109.7</v>
      </c>
      <c r="AJ34" s="4">
        <f t="shared" si="6"/>
        <v>109.15</v>
      </c>
      <c r="AK34" s="4">
        <v>116.3</v>
      </c>
    </row>
    <row r="35" spans="1:37" x14ac:dyDescent="0.25">
      <c r="A35" s="1" t="s">
        <v>30</v>
      </c>
      <c r="B35" s="1">
        <v>2013</v>
      </c>
      <c r="C35" s="1" t="s">
        <v>44</v>
      </c>
      <c r="D35" s="1" t="str">
        <f t="shared" si="0"/>
        <v>December2013Rural</v>
      </c>
      <c r="E35" s="4">
        <v>118.4</v>
      </c>
      <c r="F35" s="4">
        <v>115.9</v>
      </c>
      <c r="G35" s="4">
        <v>120.4</v>
      </c>
      <c r="H35" s="4">
        <v>113.8</v>
      </c>
      <c r="I35" s="4">
        <v>109.5</v>
      </c>
      <c r="J35" s="4">
        <v>115.5</v>
      </c>
      <c r="K35" s="4">
        <v>145.69999999999999</v>
      </c>
      <c r="L35" s="4">
        <v>109.5</v>
      </c>
      <c r="M35" s="4">
        <v>102.9</v>
      </c>
      <c r="N35" s="4">
        <v>109.8</v>
      </c>
      <c r="O35" s="4">
        <v>112.1</v>
      </c>
      <c r="P35" s="4">
        <v>116.8</v>
      </c>
      <c r="Q35" s="4">
        <v>118.7</v>
      </c>
      <c r="R35" s="4">
        <f t="shared" si="1"/>
        <v>116.07692307692308</v>
      </c>
      <c r="S35" s="4">
        <v>113.6</v>
      </c>
      <c r="T35" s="4">
        <f t="shared" si="2"/>
        <v>113.6</v>
      </c>
      <c r="U35" s="4">
        <v>115.8</v>
      </c>
      <c r="V35" s="4">
        <v>114</v>
      </c>
      <c r="W35" s="4">
        <v>115.5</v>
      </c>
      <c r="X35" s="45">
        <f t="shared" si="3"/>
        <v>115.10000000000001</v>
      </c>
      <c r="Y35" s="45">
        <v>109.31060504159346</v>
      </c>
      <c r="Z35" s="4">
        <v>112.8</v>
      </c>
      <c r="AA35" s="4">
        <v>112.1</v>
      </c>
      <c r="AB35" s="4">
        <v>109.9</v>
      </c>
      <c r="AC35" s="4">
        <v>111.6</v>
      </c>
      <c r="AD35" s="4">
        <f t="shared" si="4"/>
        <v>111.1421210083187</v>
      </c>
      <c r="AE35" s="4">
        <v>110.1</v>
      </c>
      <c r="AF35" s="4">
        <v>108.1</v>
      </c>
      <c r="AG35" s="45">
        <f t="shared" si="5"/>
        <v>109.1</v>
      </c>
      <c r="AH35" s="4">
        <v>109.2</v>
      </c>
      <c r="AI35" s="4">
        <v>110.1</v>
      </c>
      <c r="AJ35" s="4">
        <f t="shared" si="6"/>
        <v>109.65</v>
      </c>
      <c r="AK35" s="4">
        <v>115.5</v>
      </c>
    </row>
    <row r="36" spans="1:37" x14ac:dyDescent="0.25">
      <c r="A36" s="1" t="s">
        <v>32</v>
      </c>
      <c r="B36" s="1">
        <v>2013</v>
      </c>
      <c r="C36" s="1" t="s">
        <v>44</v>
      </c>
      <c r="D36" s="1" t="str">
        <f t="shared" si="0"/>
        <v>December2013Urban</v>
      </c>
      <c r="E36" s="4">
        <v>120.5</v>
      </c>
      <c r="F36" s="4">
        <v>118.1</v>
      </c>
      <c r="G36" s="4">
        <v>128.5</v>
      </c>
      <c r="H36" s="4">
        <v>112.8</v>
      </c>
      <c r="I36" s="4">
        <v>103.4</v>
      </c>
      <c r="J36" s="4">
        <v>110.7</v>
      </c>
      <c r="K36" s="4">
        <v>144.80000000000001</v>
      </c>
      <c r="L36" s="4">
        <v>107.1</v>
      </c>
      <c r="M36" s="4">
        <v>98.6</v>
      </c>
      <c r="N36" s="4">
        <v>111.9</v>
      </c>
      <c r="O36" s="4">
        <v>112.1</v>
      </c>
      <c r="P36" s="4">
        <v>118.1</v>
      </c>
      <c r="Q36" s="4">
        <v>117.8</v>
      </c>
      <c r="R36" s="4">
        <f t="shared" si="1"/>
        <v>115.72307692307693</v>
      </c>
      <c r="S36" s="4">
        <v>115</v>
      </c>
      <c r="T36" s="4">
        <f t="shared" si="2"/>
        <v>115</v>
      </c>
      <c r="U36" s="4">
        <v>114.2</v>
      </c>
      <c r="V36" s="4">
        <v>110.9</v>
      </c>
      <c r="W36" s="4">
        <v>113.7</v>
      </c>
      <c r="X36" s="45">
        <f t="shared" si="3"/>
        <v>112.93333333333334</v>
      </c>
      <c r="Y36" s="45">
        <v>110.7</v>
      </c>
      <c r="Z36" s="4">
        <v>110.4</v>
      </c>
      <c r="AA36" s="4">
        <v>111.3</v>
      </c>
      <c r="AB36" s="4">
        <v>109.7</v>
      </c>
      <c r="AC36" s="4">
        <v>111.4</v>
      </c>
      <c r="AD36" s="4">
        <f t="shared" si="4"/>
        <v>110.7</v>
      </c>
      <c r="AE36" s="4">
        <v>109</v>
      </c>
      <c r="AF36" s="4">
        <v>107.7</v>
      </c>
      <c r="AG36" s="45">
        <f t="shared" si="5"/>
        <v>108.35</v>
      </c>
      <c r="AH36" s="4">
        <v>108.9</v>
      </c>
      <c r="AI36" s="4">
        <v>109.8</v>
      </c>
      <c r="AJ36" s="4">
        <f t="shared" si="6"/>
        <v>109.35</v>
      </c>
      <c r="AK36" s="4">
        <v>113.3</v>
      </c>
    </row>
    <row r="37" spans="1:37" x14ac:dyDescent="0.25">
      <c r="A37" s="1" t="s">
        <v>33</v>
      </c>
      <c r="B37" s="1">
        <v>2013</v>
      </c>
      <c r="C37" s="1" t="s">
        <v>44</v>
      </c>
      <c r="D37" s="1" t="str">
        <f t="shared" si="0"/>
        <v>December2013Rural+Urban</v>
      </c>
      <c r="E37" s="4">
        <v>119.1</v>
      </c>
      <c r="F37" s="4">
        <v>116.7</v>
      </c>
      <c r="G37" s="4">
        <v>123.5</v>
      </c>
      <c r="H37" s="4">
        <v>113.4</v>
      </c>
      <c r="I37" s="4">
        <v>107.3</v>
      </c>
      <c r="J37" s="4">
        <v>113.3</v>
      </c>
      <c r="K37" s="4">
        <v>145.4</v>
      </c>
      <c r="L37" s="4">
        <v>108.7</v>
      </c>
      <c r="M37" s="4">
        <v>101.5</v>
      </c>
      <c r="N37" s="4">
        <v>110.5</v>
      </c>
      <c r="O37" s="4">
        <v>112.1</v>
      </c>
      <c r="P37" s="4">
        <v>117.4</v>
      </c>
      <c r="Q37" s="4">
        <v>118.4</v>
      </c>
      <c r="R37" s="4">
        <f t="shared" si="1"/>
        <v>115.94615384615386</v>
      </c>
      <c r="S37" s="4">
        <v>114</v>
      </c>
      <c r="T37" s="4">
        <f t="shared" si="2"/>
        <v>114</v>
      </c>
      <c r="U37" s="4">
        <v>115.2</v>
      </c>
      <c r="V37" s="4">
        <v>112.7</v>
      </c>
      <c r="W37" s="4">
        <v>114.8</v>
      </c>
      <c r="X37" s="45">
        <f t="shared" si="3"/>
        <v>114.23333333333333</v>
      </c>
      <c r="Y37" s="45">
        <v>110.7</v>
      </c>
      <c r="Z37" s="4">
        <v>111.9</v>
      </c>
      <c r="AA37" s="4">
        <v>111.7</v>
      </c>
      <c r="AB37" s="4">
        <v>109.8</v>
      </c>
      <c r="AC37" s="4">
        <v>111.5</v>
      </c>
      <c r="AD37" s="4">
        <f t="shared" si="4"/>
        <v>111.12</v>
      </c>
      <c r="AE37" s="4">
        <v>109.7</v>
      </c>
      <c r="AF37" s="4">
        <v>107.9</v>
      </c>
      <c r="AG37" s="45">
        <f t="shared" si="5"/>
        <v>108.80000000000001</v>
      </c>
      <c r="AH37" s="4">
        <v>109</v>
      </c>
      <c r="AI37" s="4">
        <v>110</v>
      </c>
      <c r="AJ37" s="4">
        <f t="shared" si="6"/>
        <v>109.5</v>
      </c>
      <c r="AK37" s="4">
        <v>114.5</v>
      </c>
    </row>
    <row r="38" spans="1:37" x14ac:dyDescent="0.25">
      <c r="A38" s="1" t="s">
        <v>30</v>
      </c>
      <c r="B38" s="1">
        <v>2014</v>
      </c>
      <c r="C38" s="1" t="s">
        <v>31</v>
      </c>
      <c r="D38" s="1" t="str">
        <f t="shared" si="0"/>
        <v>January2014Rural</v>
      </c>
      <c r="E38" s="4">
        <v>118.9</v>
      </c>
      <c r="F38" s="4">
        <v>117.1</v>
      </c>
      <c r="G38" s="4">
        <v>120.5</v>
      </c>
      <c r="H38" s="4">
        <v>114.4</v>
      </c>
      <c r="I38" s="4">
        <v>109</v>
      </c>
      <c r="J38" s="4">
        <v>115.5</v>
      </c>
      <c r="K38" s="4">
        <v>123.9</v>
      </c>
      <c r="L38" s="4">
        <v>109.6</v>
      </c>
      <c r="M38" s="4">
        <v>101.8</v>
      </c>
      <c r="N38" s="4">
        <v>110.2</v>
      </c>
      <c r="O38" s="4">
        <v>112.4</v>
      </c>
      <c r="P38" s="4">
        <v>117.3</v>
      </c>
      <c r="Q38" s="4">
        <v>116</v>
      </c>
      <c r="R38" s="4">
        <f t="shared" si="1"/>
        <v>114.35384615384616</v>
      </c>
      <c r="S38" s="4">
        <v>114</v>
      </c>
      <c r="T38" s="4">
        <f t="shared" si="2"/>
        <v>114</v>
      </c>
      <c r="U38" s="4">
        <v>116.5</v>
      </c>
      <c r="V38" s="4">
        <v>114.5</v>
      </c>
      <c r="W38" s="4">
        <v>116.2</v>
      </c>
      <c r="X38" s="45">
        <f t="shared" si="3"/>
        <v>115.73333333333333</v>
      </c>
      <c r="Y38" s="45">
        <v>109.92220887049335</v>
      </c>
      <c r="Z38" s="4">
        <v>113</v>
      </c>
      <c r="AA38" s="4">
        <v>112.6</v>
      </c>
      <c r="AB38" s="4">
        <v>110.5</v>
      </c>
      <c r="AC38" s="4">
        <v>111.8</v>
      </c>
      <c r="AD38" s="4">
        <f t="shared" si="4"/>
        <v>111.56444177409867</v>
      </c>
      <c r="AE38" s="4">
        <v>110.6</v>
      </c>
      <c r="AF38" s="4">
        <v>108.3</v>
      </c>
      <c r="AG38" s="45">
        <f t="shared" si="5"/>
        <v>109.44999999999999</v>
      </c>
      <c r="AH38" s="4">
        <v>109.6</v>
      </c>
      <c r="AI38" s="4">
        <v>110.6</v>
      </c>
      <c r="AJ38" s="4">
        <f t="shared" si="6"/>
        <v>110.1</v>
      </c>
      <c r="AK38" s="4">
        <v>114.2</v>
      </c>
    </row>
    <row r="39" spans="1:37" x14ac:dyDescent="0.25">
      <c r="A39" s="1" t="s">
        <v>32</v>
      </c>
      <c r="B39" s="1">
        <v>2014</v>
      </c>
      <c r="C39" s="1" t="s">
        <v>31</v>
      </c>
      <c r="D39" s="1" t="str">
        <f t="shared" si="0"/>
        <v>January2014Urban</v>
      </c>
      <c r="E39" s="4">
        <v>121.2</v>
      </c>
      <c r="F39" s="4">
        <v>122</v>
      </c>
      <c r="G39" s="4">
        <v>129.9</v>
      </c>
      <c r="H39" s="4">
        <v>113.6</v>
      </c>
      <c r="I39" s="4">
        <v>102.9</v>
      </c>
      <c r="J39" s="4">
        <v>112.1</v>
      </c>
      <c r="K39" s="4">
        <v>118.9</v>
      </c>
      <c r="L39" s="4">
        <v>107.5</v>
      </c>
      <c r="M39" s="4">
        <v>96.9</v>
      </c>
      <c r="N39" s="4">
        <v>112.7</v>
      </c>
      <c r="O39" s="4">
        <v>112.1</v>
      </c>
      <c r="P39" s="4">
        <v>119</v>
      </c>
      <c r="Q39" s="4">
        <v>115.5</v>
      </c>
      <c r="R39" s="4">
        <f t="shared" si="1"/>
        <v>114.17692307692307</v>
      </c>
      <c r="S39" s="4">
        <v>115.7</v>
      </c>
      <c r="T39" s="4">
        <f t="shared" si="2"/>
        <v>115.7</v>
      </c>
      <c r="U39" s="4">
        <v>114.8</v>
      </c>
      <c r="V39" s="4">
        <v>111.3</v>
      </c>
      <c r="W39" s="4">
        <v>114.3</v>
      </c>
      <c r="X39" s="45">
        <f t="shared" si="3"/>
        <v>113.46666666666665</v>
      </c>
      <c r="Y39" s="45">
        <v>111.6</v>
      </c>
      <c r="Z39" s="4">
        <v>111</v>
      </c>
      <c r="AA39" s="4">
        <v>111.9</v>
      </c>
      <c r="AB39" s="4">
        <v>110.8</v>
      </c>
      <c r="AC39" s="4">
        <v>111.5</v>
      </c>
      <c r="AD39" s="4">
        <f t="shared" si="4"/>
        <v>111.35999999999999</v>
      </c>
      <c r="AE39" s="4">
        <v>109.7</v>
      </c>
      <c r="AF39" s="4">
        <v>108</v>
      </c>
      <c r="AG39" s="45">
        <f t="shared" si="5"/>
        <v>108.85</v>
      </c>
      <c r="AH39" s="4">
        <v>109.8</v>
      </c>
      <c r="AI39" s="4">
        <v>110.5</v>
      </c>
      <c r="AJ39" s="4">
        <f t="shared" si="6"/>
        <v>110.15</v>
      </c>
      <c r="AK39" s="4">
        <v>112.9</v>
      </c>
    </row>
    <row r="40" spans="1:37" x14ac:dyDescent="0.25">
      <c r="A40" s="1" t="s">
        <v>33</v>
      </c>
      <c r="B40" s="1">
        <v>2014</v>
      </c>
      <c r="C40" s="1" t="s">
        <v>31</v>
      </c>
      <c r="D40" s="1" t="str">
        <f t="shared" si="0"/>
        <v>January2014Rural+Urban</v>
      </c>
      <c r="E40" s="4">
        <v>119.6</v>
      </c>
      <c r="F40" s="4">
        <v>118.8</v>
      </c>
      <c r="G40" s="4">
        <v>124.1</v>
      </c>
      <c r="H40" s="4">
        <v>114.1</v>
      </c>
      <c r="I40" s="4">
        <v>106.8</v>
      </c>
      <c r="J40" s="4">
        <v>113.9</v>
      </c>
      <c r="K40" s="4">
        <v>122.2</v>
      </c>
      <c r="L40" s="4">
        <v>108.9</v>
      </c>
      <c r="M40" s="4">
        <v>100.2</v>
      </c>
      <c r="N40" s="4">
        <v>111</v>
      </c>
      <c r="O40" s="4">
        <v>112.3</v>
      </c>
      <c r="P40" s="4">
        <v>118.1</v>
      </c>
      <c r="Q40" s="4">
        <v>115.8</v>
      </c>
      <c r="R40" s="4">
        <f t="shared" si="1"/>
        <v>114.29230769230767</v>
      </c>
      <c r="S40" s="4">
        <v>114.5</v>
      </c>
      <c r="T40" s="4">
        <f t="shared" si="2"/>
        <v>114.5</v>
      </c>
      <c r="U40" s="4">
        <v>115.8</v>
      </c>
      <c r="V40" s="4">
        <v>113.2</v>
      </c>
      <c r="W40" s="4">
        <v>115.4</v>
      </c>
      <c r="X40" s="45">
        <f t="shared" si="3"/>
        <v>114.8</v>
      </c>
      <c r="Y40" s="45">
        <v>111.6</v>
      </c>
      <c r="Z40" s="4">
        <v>112.2</v>
      </c>
      <c r="AA40" s="4">
        <v>112.3</v>
      </c>
      <c r="AB40" s="4">
        <v>110.7</v>
      </c>
      <c r="AC40" s="4">
        <v>111.6</v>
      </c>
      <c r="AD40" s="4">
        <f t="shared" si="4"/>
        <v>111.67999999999999</v>
      </c>
      <c r="AE40" s="4">
        <v>110.3</v>
      </c>
      <c r="AF40" s="4">
        <v>108.2</v>
      </c>
      <c r="AG40" s="45">
        <f t="shared" si="5"/>
        <v>109.25</v>
      </c>
      <c r="AH40" s="4">
        <v>109.7</v>
      </c>
      <c r="AI40" s="4">
        <v>110.6</v>
      </c>
      <c r="AJ40" s="4">
        <f t="shared" si="6"/>
        <v>110.15</v>
      </c>
      <c r="AK40" s="4">
        <v>113.6</v>
      </c>
    </row>
    <row r="41" spans="1:37" x14ac:dyDescent="0.25">
      <c r="A41" s="1" t="s">
        <v>30</v>
      </c>
      <c r="B41" s="1">
        <v>2014</v>
      </c>
      <c r="C41" s="1" t="s">
        <v>34</v>
      </c>
      <c r="D41" s="1" t="str">
        <f t="shared" si="0"/>
        <v>February2014Rural</v>
      </c>
      <c r="E41" s="4">
        <v>119.4</v>
      </c>
      <c r="F41" s="4">
        <v>117.7</v>
      </c>
      <c r="G41" s="4">
        <v>121.2</v>
      </c>
      <c r="H41" s="4">
        <v>115</v>
      </c>
      <c r="I41" s="4">
        <v>109</v>
      </c>
      <c r="J41" s="4">
        <v>116.6</v>
      </c>
      <c r="K41" s="4">
        <v>116</v>
      </c>
      <c r="L41" s="4">
        <v>109.8</v>
      </c>
      <c r="M41" s="4">
        <v>101.1</v>
      </c>
      <c r="N41" s="4">
        <v>110.4</v>
      </c>
      <c r="O41" s="4">
        <v>112.9</v>
      </c>
      <c r="P41" s="4">
        <v>117.8</v>
      </c>
      <c r="Q41" s="4">
        <v>115.3</v>
      </c>
      <c r="R41" s="4">
        <f t="shared" si="1"/>
        <v>114.01538461538462</v>
      </c>
      <c r="S41" s="4">
        <v>114.2</v>
      </c>
      <c r="T41" s="4">
        <f t="shared" si="2"/>
        <v>114.2</v>
      </c>
      <c r="U41" s="4">
        <v>117.1</v>
      </c>
      <c r="V41" s="4">
        <v>114.5</v>
      </c>
      <c r="W41" s="4">
        <v>116.7</v>
      </c>
      <c r="X41" s="45">
        <f t="shared" si="3"/>
        <v>116.10000000000001</v>
      </c>
      <c r="Y41" s="45">
        <v>110.4812332207823</v>
      </c>
      <c r="Z41" s="4">
        <v>113.2</v>
      </c>
      <c r="AA41" s="4">
        <v>112.9</v>
      </c>
      <c r="AB41" s="4">
        <v>110.8</v>
      </c>
      <c r="AC41" s="4">
        <v>112</v>
      </c>
      <c r="AD41" s="4">
        <f t="shared" si="4"/>
        <v>111.87624664415648</v>
      </c>
      <c r="AE41" s="4">
        <v>110.9</v>
      </c>
      <c r="AF41" s="4">
        <v>108.7</v>
      </c>
      <c r="AG41" s="45">
        <f t="shared" si="5"/>
        <v>109.80000000000001</v>
      </c>
      <c r="AH41" s="4">
        <v>109.9</v>
      </c>
      <c r="AI41" s="4">
        <v>110.9</v>
      </c>
      <c r="AJ41" s="4">
        <f t="shared" si="6"/>
        <v>110.4</v>
      </c>
      <c r="AK41" s="4">
        <v>114</v>
      </c>
    </row>
    <row r="42" spans="1:37" x14ac:dyDescent="0.25">
      <c r="A42" s="1" t="s">
        <v>32</v>
      </c>
      <c r="B42" s="1">
        <v>2014</v>
      </c>
      <c r="C42" s="1" t="s">
        <v>34</v>
      </c>
      <c r="D42" s="1" t="str">
        <f t="shared" si="0"/>
        <v>February2014Urban</v>
      </c>
      <c r="E42" s="4">
        <v>121.9</v>
      </c>
      <c r="F42" s="4">
        <v>122</v>
      </c>
      <c r="G42" s="4">
        <v>124.5</v>
      </c>
      <c r="H42" s="4">
        <v>115.2</v>
      </c>
      <c r="I42" s="4">
        <v>102.5</v>
      </c>
      <c r="J42" s="4">
        <v>114.1</v>
      </c>
      <c r="K42" s="4">
        <v>111.5</v>
      </c>
      <c r="L42" s="4">
        <v>108.2</v>
      </c>
      <c r="M42" s="4">
        <v>95.4</v>
      </c>
      <c r="N42" s="4">
        <v>113.5</v>
      </c>
      <c r="O42" s="4">
        <v>112.1</v>
      </c>
      <c r="P42" s="4">
        <v>119.9</v>
      </c>
      <c r="Q42" s="4">
        <v>115.2</v>
      </c>
      <c r="R42" s="4">
        <f t="shared" si="1"/>
        <v>113.53846153846153</v>
      </c>
      <c r="S42" s="4">
        <v>116.2</v>
      </c>
      <c r="T42" s="4">
        <f t="shared" si="2"/>
        <v>116.2</v>
      </c>
      <c r="U42" s="4">
        <v>115.3</v>
      </c>
      <c r="V42" s="4">
        <v>111.7</v>
      </c>
      <c r="W42" s="4">
        <v>114.7</v>
      </c>
      <c r="X42" s="45">
        <f t="shared" si="3"/>
        <v>113.89999999999999</v>
      </c>
      <c r="Y42" s="45">
        <v>112.5</v>
      </c>
      <c r="Z42" s="4">
        <v>111.1</v>
      </c>
      <c r="AA42" s="4">
        <v>112.6</v>
      </c>
      <c r="AB42" s="4">
        <v>111.3</v>
      </c>
      <c r="AC42" s="4">
        <v>111.6</v>
      </c>
      <c r="AD42" s="4">
        <f t="shared" si="4"/>
        <v>111.82000000000001</v>
      </c>
      <c r="AE42" s="4">
        <v>110.4</v>
      </c>
      <c r="AF42" s="4">
        <v>108.7</v>
      </c>
      <c r="AG42" s="45">
        <f t="shared" si="5"/>
        <v>109.55000000000001</v>
      </c>
      <c r="AH42" s="4">
        <v>110.3</v>
      </c>
      <c r="AI42" s="4">
        <v>111</v>
      </c>
      <c r="AJ42" s="4">
        <f t="shared" si="6"/>
        <v>110.65</v>
      </c>
      <c r="AK42" s="4">
        <v>113.1</v>
      </c>
    </row>
    <row r="43" spans="1:37" x14ac:dyDescent="0.25">
      <c r="A43" s="1" t="s">
        <v>33</v>
      </c>
      <c r="B43" s="1">
        <v>2014</v>
      </c>
      <c r="C43" s="1" t="s">
        <v>34</v>
      </c>
      <c r="D43" s="1" t="str">
        <f t="shared" si="0"/>
        <v>February2014Rural+Urban</v>
      </c>
      <c r="E43" s="4">
        <v>120.2</v>
      </c>
      <c r="F43" s="4">
        <v>119.2</v>
      </c>
      <c r="G43" s="4">
        <v>122.5</v>
      </c>
      <c r="H43" s="4">
        <v>115.1</v>
      </c>
      <c r="I43" s="4">
        <v>106.6</v>
      </c>
      <c r="J43" s="4">
        <v>115.4</v>
      </c>
      <c r="K43" s="4">
        <v>114.5</v>
      </c>
      <c r="L43" s="4">
        <v>109.3</v>
      </c>
      <c r="M43" s="4">
        <v>99.2</v>
      </c>
      <c r="N43" s="4">
        <v>111.4</v>
      </c>
      <c r="O43" s="4">
        <v>112.6</v>
      </c>
      <c r="P43" s="4">
        <v>118.8</v>
      </c>
      <c r="Q43" s="4">
        <v>115.3</v>
      </c>
      <c r="R43" s="4">
        <f t="shared" si="1"/>
        <v>113.85384615384615</v>
      </c>
      <c r="S43" s="4">
        <v>114.7</v>
      </c>
      <c r="T43" s="4">
        <f t="shared" si="2"/>
        <v>114.7</v>
      </c>
      <c r="U43" s="4">
        <v>116.4</v>
      </c>
      <c r="V43" s="4">
        <v>113.3</v>
      </c>
      <c r="W43" s="4">
        <v>115.9</v>
      </c>
      <c r="X43" s="45">
        <f t="shared" si="3"/>
        <v>115.2</v>
      </c>
      <c r="Y43" s="45">
        <v>112.5</v>
      </c>
      <c r="Z43" s="4">
        <v>112.4</v>
      </c>
      <c r="AA43" s="4">
        <v>112.8</v>
      </c>
      <c r="AB43" s="4">
        <v>111.1</v>
      </c>
      <c r="AC43" s="4">
        <v>111.8</v>
      </c>
      <c r="AD43" s="4">
        <f t="shared" si="4"/>
        <v>112.11999999999998</v>
      </c>
      <c r="AE43" s="4">
        <v>110.7</v>
      </c>
      <c r="AF43" s="4">
        <v>108.7</v>
      </c>
      <c r="AG43" s="45">
        <f t="shared" si="5"/>
        <v>109.7</v>
      </c>
      <c r="AH43" s="4">
        <v>110.1</v>
      </c>
      <c r="AI43" s="4">
        <v>110.9</v>
      </c>
      <c r="AJ43" s="4">
        <f t="shared" si="6"/>
        <v>110.5</v>
      </c>
      <c r="AK43" s="4">
        <v>113.6</v>
      </c>
    </row>
    <row r="44" spans="1:37" x14ac:dyDescent="0.25">
      <c r="A44" s="1" t="s">
        <v>30</v>
      </c>
      <c r="B44" s="1">
        <v>2014</v>
      </c>
      <c r="C44" s="1" t="s">
        <v>35</v>
      </c>
      <c r="D44" s="1" t="str">
        <f t="shared" si="0"/>
        <v>March2014Rural</v>
      </c>
      <c r="E44" s="4">
        <v>120.1</v>
      </c>
      <c r="F44" s="4">
        <v>118.1</v>
      </c>
      <c r="G44" s="4">
        <v>120.7</v>
      </c>
      <c r="H44" s="4">
        <v>116.1</v>
      </c>
      <c r="I44" s="4">
        <v>109.3</v>
      </c>
      <c r="J44" s="4">
        <v>119.6</v>
      </c>
      <c r="K44" s="4">
        <v>117.9</v>
      </c>
      <c r="L44" s="4">
        <v>110.2</v>
      </c>
      <c r="M44" s="4">
        <v>101.2</v>
      </c>
      <c r="N44" s="4">
        <v>110.7</v>
      </c>
      <c r="O44" s="4">
        <v>113</v>
      </c>
      <c r="P44" s="4">
        <v>118.3</v>
      </c>
      <c r="Q44" s="4">
        <v>116.2</v>
      </c>
      <c r="R44" s="4">
        <f t="shared" si="1"/>
        <v>114.72307692307693</v>
      </c>
      <c r="S44" s="4">
        <v>114.6</v>
      </c>
      <c r="T44" s="4">
        <f t="shared" si="2"/>
        <v>114.6</v>
      </c>
      <c r="U44" s="4">
        <v>117.5</v>
      </c>
      <c r="V44" s="4">
        <v>114.9</v>
      </c>
      <c r="W44" s="4">
        <v>117.2</v>
      </c>
      <c r="X44" s="45">
        <f t="shared" si="3"/>
        <v>116.53333333333335</v>
      </c>
      <c r="Y44" s="45">
        <v>111.03489412587436</v>
      </c>
      <c r="Z44" s="4">
        <v>113.4</v>
      </c>
      <c r="AA44" s="4">
        <v>113.4</v>
      </c>
      <c r="AB44" s="4">
        <v>111.2</v>
      </c>
      <c r="AC44" s="4">
        <v>112.4</v>
      </c>
      <c r="AD44" s="4">
        <f t="shared" si="4"/>
        <v>112.28697882517488</v>
      </c>
      <c r="AE44" s="4">
        <v>111.4</v>
      </c>
      <c r="AF44" s="4">
        <v>108.9</v>
      </c>
      <c r="AG44" s="45">
        <f t="shared" si="5"/>
        <v>110.15</v>
      </c>
      <c r="AH44" s="4">
        <v>110.2</v>
      </c>
      <c r="AI44" s="4">
        <v>111.3</v>
      </c>
      <c r="AJ44" s="4">
        <f t="shared" si="6"/>
        <v>110.75</v>
      </c>
      <c r="AK44" s="4">
        <v>114.6</v>
      </c>
    </row>
    <row r="45" spans="1:37" x14ac:dyDescent="0.25">
      <c r="A45" s="1" t="s">
        <v>32</v>
      </c>
      <c r="B45" s="1">
        <v>2014</v>
      </c>
      <c r="C45" s="1" t="s">
        <v>35</v>
      </c>
      <c r="D45" s="1" t="str">
        <f t="shared" si="0"/>
        <v>March2014Urban</v>
      </c>
      <c r="E45" s="4">
        <v>122.1</v>
      </c>
      <c r="F45" s="4">
        <v>121.4</v>
      </c>
      <c r="G45" s="4">
        <v>121.5</v>
      </c>
      <c r="H45" s="4">
        <v>116.2</v>
      </c>
      <c r="I45" s="4">
        <v>102.8</v>
      </c>
      <c r="J45" s="4">
        <v>117.7</v>
      </c>
      <c r="K45" s="4">
        <v>113.3</v>
      </c>
      <c r="L45" s="4">
        <v>108.9</v>
      </c>
      <c r="M45" s="4">
        <v>96.3</v>
      </c>
      <c r="N45" s="4">
        <v>114.1</v>
      </c>
      <c r="O45" s="4">
        <v>112.2</v>
      </c>
      <c r="P45" s="4">
        <v>120.5</v>
      </c>
      <c r="Q45" s="4">
        <v>116</v>
      </c>
      <c r="R45" s="4">
        <f t="shared" si="1"/>
        <v>114.07692307692308</v>
      </c>
      <c r="S45" s="4">
        <v>116.7</v>
      </c>
      <c r="T45" s="4">
        <f t="shared" si="2"/>
        <v>116.7</v>
      </c>
      <c r="U45" s="4">
        <v>115.8</v>
      </c>
      <c r="V45" s="4">
        <v>112.1</v>
      </c>
      <c r="W45" s="4">
        <v>115.2</v>
      </c>
      <c r="X45" s="45">
        <f t="shared" si="3"/>
        <v>114.36666666666666</v>
      </c>
      <c r="Y45" s="45">
        <v>113.2</v>
      </c>
      <c r="Z45" s="4">
        <v>110.9</v>
      </c>
      <c r="AA45" s="4">
        <v>113</v>
      </c>
      <c r="AB45" s="4">
        <v>111.6</v>
      </c>
      <c r="AC45" s="4">
        <v>111.8</v>
      </c>
      <c r="AD45" s="4">
        <f t="shared" si="4"/>
        <v>112.1</v>
      </c>
      <c r="AE45" s="4">
        <v>110.8</v>
      </c>
      <c r="AF45" s="4">
        <v>109.2</v>
      </c>
      <c r="AG45" s="45">
        <f t="shared" si="5"/>
        <v>110</v>
      </c>
      <c r="AH45" s="4">
        <v>110.9</v>
      </c>
      <c r="AI45" s="4">
        <v>111.4</v>
      </c>
      <c r="AJ45" s="4">
        <f t="shared" si="6"/>
        <v>111.15</v>
      </c>
      <c r="AK45" s="4">
        <v>113.7</v>
      </c>
    </row>
    <row r="46" spans="1:37" x14ac:dyDescent="0.25">
      <c r="A46" s="1" t="s">
        <v>33</v>
      </c>
      <c r="B46" s="1">
        <v>2014</v>
      </c>
      <c r="C46" s="27" t="s">
        <v>35</v>
      </c>
      <c r="D46" s="1" t="str">
        <f t="shared" si="0"/>
        <v>March2014Rural+Urban</v>
      </c>
      <c r="E46" s="4">
        <v>120.7</v>
      </c>
      <c r="F46" s="4">
        <v>119.3</v>
      </c>
      <c r="G46" s="4">
        <v>121</v>
      </c>
      <c r="H46" s="4">
        <v>116.1</v>
      </c>
      <c r="I46" s="4">
        <v>106.9</v>
      </c>
      <c r="J46" s="4">
        <v>118.7</v>
      </c>
      <c r="K46" s="4">
        <v>116.3</v>
      </c>
      <c r="L46" s="4">
        <v>109.8</v>
      </c>
      <c r="M46" s="4">
        <v>99.6</v>
      </c>
      <c r="N46" s="4">
        <v>111.8</v>
      </c>
      <c r="O46" s="4">
        <v>112.7</v>
      </c>
      <c r="P46" s="4">
        <v>119.3</v>
      </c>
      <c r="Q46" s="4">
        <v>116.1</v>
      </c>
      <c r="R46" s="4">
        <f t="shared" si="1"/>
        <v>114.48461538461537</v>
      </c>
      <c r="S46" s="4">
        <v>115.2</v>
      </c>
      <c r="T46" s="4">
        <f t="shared" si="2"/>
        <v>115.2</v>
      </c>
      <c r="U46" s="4">
        <v>116.8</v>
      </c>
      <c r="V46" s="4">
        <v>113.7</v>
      </c>
      <c r="W46" s="4">
        <v>116.4</v>
      </c>
      <c r="X46" s="45">
        <f t="shared" si="3"/>
        <v>115.63333333333333</v>
      </c>
      <c r="Y46" s="45">
        <v>113.2</v>
      </c>
      <c r="Z46" s="4">
        <v>112.5</v>
      </c>
      <c r="AA46" s="4">
        <v>113.2</v>
      </c>
      <c r="AB46" s="4">
        <v>111.4</v>
      </c>
      <c r="AC46" s="4">
        <v>112</v>
      </c>
      <c r="AD46" s="4">
        <f t="shared" si="4"/>
        <v>112.46</v>
      </c>
      <c r="AE46" s="4">
        <v>111.2</v>
      </c>
      <c r="AF46" s="4">
        <v>109</v>
      </c>
      <c r="AG46" s="45">
        <f t="shared" si="5"/>
        <v>110.1</v>
      </c>
      <c r="AH46" s="4">
        <v>110.6</v>
      </c>
      <c r="AI46" s="4">
        <v>111.3</v>
      </c>
      <c r="AJ46" s="4">
        <f t="shared" si="6"/>
        <v>110.94999999999999</v>
      </c>
      <c r="AK46" s="4">
        <v>114.2</v>
      </c>
    </row>
    <row r="47" spans="1:37" x14ac:dyDescent="0.25">
      <c r="A47" s="1" t="s">
        <v>30</v>
      </c>
      <c r="B47" s="1">
        <v>2014</v>
      </c>
      <c r="C47" s="1" t="s">
        <v>36</v>
      </c>
      <c r="D47" s="1" t="str">
        <f t="shared" si="0"/>
        <v>April2014Rural</v>
      </c>
      <c r="E47" s="4">
        <v>120.2</v>
      </c>
      <c r="F47" s="4">
        <v>118.9</v>
      </c>
      <c r="G47" s="4">
        <v>118.1</v>
      </c>
      <c r="H47" s="4">
        <v>117</v>
      </c>
      <c r="I47" s="4">
        <v>109.7</v>
      </c>
      <c r="J47" s="4">
        <v>125.5</v>
      </c>
      <c r="K47" s="4">
        <v>120.5</v>
      </c>
      <c r="L47" s="4">
        <v>111</v>
      </c>
      <c r="M47" s="4">
        <v>102.6</v>
      </c>
      <c r="N47" s="4">
        <v>111.2</v>
      </c>
      <c r="O47" s="4">
        <v>113.5</v>
      </c>
      <c r="P47" s="4">
        <v>118.7</v>
      </c>
      <c r="Q47" s="4">
        <v>117.2</v>
      </c>
      <c r="R47" s="4">
        <f t="shared" si="1"/>
        <v>115.70000000000002</v>
      </c>
      <c r="S47" s="4">
        <v>115.4</v>
      </c>
      <c r="T47" s="4">
        <f t="shared" si="2"/>
        <v>115.4</v>
      </c>
      <c r="U47" s="4">
        <v>118.1</v>
      </c>
      <c r="V47" s="4">
        <v>116.1</v>
      </c>
      <c r="W47" s="4">
        <v>117.8</v>
      </c>
      <c r="X47" s="45">
        <f t="shared" si="3"/>
        <v>117.33333333333333</v>
      </c>
      <c r="Y47" s="45">
        <v>111.78203735746112</v>
      </c>
      <c r="Z47" s="4">
        <v>113.4</v>
      </c>
      <c r="AA47" s="4">
        <v>113.7</v>
      </c>
      <c r="AB47" s="4">
        <v>111.2</v>
      </c>
      <c r="AC47" s="4">
        <v>113</v>
      </c>
      <c r="AD47" s="4">
        <f t="shared" si="4"/>
        <v>112.61640747149222</v>
      </c>
      <c r="AE47" s="4">
        <v>111.8</v>
      </c>
      <c r="AF47" s="4">
        <v>108.9</v>
      </c>
      <c r="AG47" s="45">
        <f t="shared" si="5"/>
        <v>110.35</v>
      </c>
      <c r="AH47" s="4">
        <v>110.5</v>
      </c>
      <c r="AI47" s="4">
        <v>111.5</v>
      </c>
      <c r="AJ47" s="4">
        <f t="shared" si="6"/>
        <v>111</v>
      </c>
      <c r="AK47" s="4">
        <v>115.4</v>
      </c>
    </row>
    <row r="48" spans="1:37" x14ac:dyDescent="0.25">
      <c r="A48" s="1" t="s">
        <v>32</v>
      </c>
      <c r="B48" s="1">
        <v>2014</v>
      </c>
      <c r="C48" s="1" t="s">
        <v>36</v>
      </c>
      <c r="D48" s="1" t="str">
        <f t="shared" si="0"/>
        <v>April2014Urban</v>
      </c>
      <c r="E48" s="4">
        <v>122.5</v>
      </c>
      <c r="F48" s="4">
        <v>121.7</v>
      </c>
      <c r="G48" s="4">
        <v>113.3</v>
      </c>
      <c r="H48" s="4">
        <v>117</v>
      </c>
      <c r="I48" s="4">
        <v>103.1</v>
      </c>
      <c r="J48" s="4">
        <v>126.7</v>
      </c>
      <c r="K48" s="4">
        <v>121.2</v>
      </c>
      <c r="L48" s="4">
        <v>111</v>
      </c>
      <c r="M48" s="4">
        <v>100.3</v>
      </c>
      <c r="N48" s="4">
        <v>115.3</v>
      </c>
      <c r="O48" s="4">
        <v>112.7</v>
      </c>
      <c r="P48" s="4">
        <v>121</v>
      </c>
      <c r="Q48" s="4">
        <v>118.2</v>
      </c>
      <c r="R48" s="4">
        <f t="shared" si="1"/>
        <v>115.69230769230771</v>
      </c>
      <c r="S48" s="4">
        <v>117.6</v>
      </c>
      <c r="T48" s="4">
        <f t="shared" si="2"/>
        <v>117.6</v>
      </c>
      <c r="U48" s="4">
        <v>116.3</v>
      </c>
      <c r="V48" s="4">
        <v>112.5</v>
      </c>
      <c r="W48" s="4">
        <v>115.7</v>
      </c>
      <c r="X48" s="45">
        <f t="shared" si="3"/>
        <v>114.83333333333333</v>
      </c>
      <c r="Y48" s="45">
        <v>113.9</v>
      </c>
      <c r="Z48" s="4">
        <v>110.9</v>
      </c>
      <c r="AA48" s="4">
        <v>113.4</v>
      </c>
      <c r="AB48" s="4">
        <v>111.2</v>
      </c>
      <c r="AC48" s="4">
        <v>112.5</v>
      </c>
      <c r="AD48" s="4">
        <f t="shared" si="4"/>
        <v>112.38000000000002</v>
      </c>
      <c r="AE48" s="4">
        <v>111</v>
      </c>
      <c r="AF48" s="4">
        <v>109.1</v>
      </c>
      <c r="AG48" s="45">
        <f t="shared" si="5"/>
        <v>110.05</v>
      </c>
      <c r="AH48" s="4">
        <v>111.2</v>
      </c>
      <c r="AI48" s="4">
        <v>111.4</v>
      </c>
      <c r="AJ48" s="4">
        <f t="shared" si="6"/>
        <v>111.30000000000001</v>
      </c>
      <c r="AK48" s="4">
        <v>114.7</v>
      </c>
    </row>
    <row r="49" spans="1:37" x14ac:dyDescent="0.25">
      <c r="A49" s="1" t="s">
        <v>33</v>
      </c>
      <c r="B49" s="1">
        <v>2014</v>
      </c>
      <c r="C49" s="1" t="s">
        <v>36</v>
      </c>
      <c r="D49" s="1" t="str">
        <f t="shared" si="0"/>
        <v>April2014Rural+Urban</v>
      </c>
      <c r="E49" s="4">
        <v>120.9</v>
      </c>
      <c r="F49" s="4">
        <v>119.9</v>
      </c>
      <c r="G49" s="4">
        <v>116.2</v>
      </c>
      <c r="H49" s="4">
        <v>117</v>
      </c>
      <c r="I49" s="4">
        <v>107.3</v>
      </c>
      <c r="J49" s="4">
        <v>126.1</v>
      </c>
      <c r="K49" s="4">
        <v>120.7</v>
      </c>
      <c r="L49" s="4">
        <v>111</v>
      </c>
      <c r="M49" s="4">
        <v>101.8</v>
      </c>
      <c r="N49" s="4">
        <v>112.6</v>
      </c>
      <c r="O49" s="4">
        <v>113.2</v>
      </c>
      <c r="P49" s="4">
        <v>119.8</v>
      </c>
      <c r="Q49" s="4">
        <v>117.6</v>
      </c>
      <c r="R49" s="4">
        <f t="shared" si="1"/>
        <v>115.69999999999999</v>
      </c>
      <c r="S49" s="4">
        <v>116</v>
      </c>
      <c r="T49" s="4">
        <f t="shared" si="2"/>
        <v>116</v>
      </c>
      <c r="U49" s="4">
        <v>117.4</v>
      </c>
      <c r="V49" s="4">
        <v>114.6</v>
      </c>
      <c r="W49" s="4">
        <v>117</v>
      </c>
      <c r="X49" s="45">
        <f t="shared" si="3"/>
        <v>116.33333333333333</v>
      </c>
      <c r="Y49" s="45">
        <v>113.9</v>
      </c>
      <c r="Z49" s="4">
        <v>112.5</v>
      </c>
      <c r="AA49" s="4">
        <v>113.6</v>
      </c>
      <c r="AB49" s="4">
        <v>111.2</v>
      </c>
      <c r="AC49" s="4">
        <v>112.7</v>
      </c>
      <c r="AD49" s="4">
        <f t="shared" si="4"/>
        <v>112.78</v>
      </c>
      <c r="AE49" s="4">
        <v>111.5</v>
      </c>
      <c r="AF49" s="4">
        <v>109</v>
      </c>
      <c r="AG49" s="45">
        <f t="shared" si="5"/>
        <v>110.25</v>
      </c>
      <c r="AH49" s="4">
        <v>110.9</v>
      </c>
      <c r="AI49" s="4">
        <v>111.5</v>
      </c>
      <c r="AJ49" s="4">
        <f t="shared" si="6"/>
        <v>111.2</v>
      </c>
      <c r="AK49" s="4">
        <v>115.1</v>
      </c>
    </row>
    <row r="50" spans="1:37" x14ac:dyDescent="0.25">
      <c r="A50" s="1" t="s">
        <v>30</v>
      </c>
      <c r="B50" s="1">
        <v>2014</v>
      </c>
      <c r="C50" s="1" t="s">
        <v>37</v>
      </c>
      <c r="D50" s="1" t="str">
        <f t="shared" si="0"/>
        <v>May2014Rural</v>
      </c>
      <c r="E50" s="4">
        <v>120.3</v>
      </c>
      <c r="F50" s="4">
        <v>120.2</v>
      </c>
      <c r="G50" s="4">
        <v>116.9</v>
      </c>
      <c r="H50" s="4">
        <v>118</v>
      </c>
      <c r="I50" s="4">
        <v>110.1</v>
      </c>
      <c r="J50" s="4">
        <v>126.3</v>
      </c>
      <c r="K50" s="4">
        <v>123.9</v>
      </c>
      <c r="L50" s="4">
        <v>111.5</v>
      </c>
      <c r="M50" s="4">
        <v>103.5</v>
      </c>
      <c r="N50" s="4">
        <v>111.6</v>
      </c>
      <c r="O50" s="4">
        <v>114.2</v>
      </c>
      <c r="P50" s="4">
        <v>119.2</v>
      </c>
      <c r="Q50" s="4">
        <v>118.2</v>
      </c>
      <c r="R50" s="4">
        <f t="shared" si="1"/>
        <v>116.45384615384614</v>
      </c>
      <c r="S50" s="4">
        <v>116.3</v>
      </c>
      <c r="T50" s="4">
        <f t="shared" si="2"/>
        <v>116.3</v>
      </c>
      <c r="U50" s="4">
        <v>118.7</v>
      </c>
      <c r="V50" s="4">
        <v>116.8</v>
      </c>
      <c r="W50" s="4">
        <v>118.5</v>
      </c>
      <c r="X50" s="45">
        <f t="shared" si="3"/>
        <v>118</v>
      </c>
      <c r="Y50" s="45">
        <v>112.49979607823531</v>
      </c>
      <c r="Z50" s="4">
        <v>113.4</v>
      </c>
      <c r="AA50" s="4">
        <v>114.1</v>
      </c>
      <c r="AB50" s="4">
        <v>111.4</v>
      </c>
      <c r="AC50" s="4">
        <v>113.1</v>
      </c>
      <c r="AD50" s="4">
        <f t="shared" si="4"/>
        <v>112.89995921564707</v>
      </c>
      <c r="AE50" s="4">
        <v>112.1</v>
      </c>
      <c r="AF50" s="4">
        <v>108.9</v>
      </c>
      <c r="AG50" s="45">
        <f t="shared" si="5"/>
        <v>110.5</v>
      </c>
      <c r="AH50" s="4">
        <v>110.9</v>
      </c>
      <c r="AI50" s="4">
        <v>111.8</v>
      </c>
      <c r="AJ50" s="4">
        <f t="shared" si="6"/>
        <v>111.35</v>
      </c>
      <c r="AK50" s="4">
        <v>116</v>
      </c>
    </row>
    <row r="51" spans="1:37" x14ac:dyDescent="0.25">
      <c r="A51" s="1" t="s">
        <v>32</v>
      </c>
      <c r="B51" s="1">
        <v>2014</v>
      </c>
      <c r="C51" s="1" t="s">
        <v>37</v>
      </c>
      <c r="D51" s="1" t="str">
        <f t="shared" si="0"/>
        <v>May2014Urban</v>
      </c>
      <c r="E51" s="4">
        <v>122.7</v>
      </c>
      <c r="F51" s="4">
        <v>124.1</v>
      </c>
      <c r="G51" s="4">
        <v>114.2</v>
      </c>
      <c r="H51" s="4">
        <v>119.1</v>
      </c>
      <c r="I51" s="4">
        <v>103.5</v>
      </c>
      <c r="J51" s="4">
        <v>129.19999999999999</v>
      </c>
      <c r="K51" s="4">
        <v>127</v>
      </c>
      <c r="L51" s="4">
        <v>112.6</v>
      </c>
      <c r="M51" s="4">
        <v>101.3</v>
      </c>
      <c r="N51" s="4">
        <v>117</v>
      </c>
      <c r="O51" s="4">
        <v>112.9</v>
      </c>
      <c r="P51" s="4">
        <v>121.7</v>
      </c>
      <c r="Q51" s="4">
        <v>120</v>
      </c>
      <c r="R51" s="4">
        <f t="shared" si="1"/>
        <v>117.33076923076925</v>
      </c>
      <c r="S51" s="4">
        <v>118.3</v>
      </c>
      <c r="T51" s="4">
        <f t="shared" si="2"/>
        <v>118.3</v>
      </c>
      <c r="U51" s="4">
        <v>116.8</v>
      </c>
      <c r="V51" s="4">
        <v>112.9</v>
      </c>
      <c r="W51" s="4">
        <v>116.2</v>
      </c>
      <c r="X51" s="45">
        <f t="shared" si="3"/>
        <v>115.3</v>
      </c>
      <c r="Y51" s="45">
        <v>114.3</v>
      </c>
      <c r="Z51" s="4">
        <v>111.1</v>
      </c>
      <c r="AA51" s="4">
        <v>114.1</v>
      </c>
      <c r="AB51" s="4">
        <v>111.3</v>
      </c>
      <c r="AC51" s="4">
        <v>112.9</v>
      </c>
      <c r="AD51" s="4">
        <f t="shared" si="4"/>
        <v>112.74000000000001</v>
      </c>
      <c r="AE51" s="4">
        <v>111.2</v>
      </c>
      <c r="AF51" s="4">
        <v>109.3</v>
      </c>
      <c r="AG51" s="45">
        <f t="shared" si="5"/>
        <v>110.25</v>
      </c>
      <c r="AH51" s="4">
        <v>111.5</v>
      </c>
      <c r="AI51" s="4">
        <v>111.7</v>
      </c>
      <c r="AJ51" s="4">
        <f t="shared" si="6"/>
        <v>111.6</v>
      </c>
      <c r="AK51" s="4">
        <v>115.6</v>
      </c>
    </row>
    <row r="52" spans="1:37" x14ac:dyDescent="0.25">
      <c r="A52" s="1" t="s">
        <v>33</v>
      </c>
      <c r="B52" s="1">
        <v>2014</v>
      </c>
      <c r="C52" s="1" t="s">
        <v>37</v>
      </c>
      <c r="D52" s="1" t="str">
        <f t="shared" si="0"/>
        <v>May2014Rural+Urban</v>
      </c>
      <c r="E52" s="4">
        <v>121.1</v>
      </c>
      <c r="F52" s="4">
        <v>121.6</v>
      </c>
      <c r="G52" s="4">
        <v>115.9</v>
      </c>
      <c r="H52" s="4">
        <v>118.4</v>
      </c>
      <c r="I52" s="4">
        <v>107.7</v>
      </c>
      <c r="J52" s="4">
        <v>127.7</v>
      </c>
      <c r="K52" s="4">
        <v>125</v>
      </c>
      <c r="L52" s="4">
        <v>111.9</v>
      </c>
      <c r="M52" s="4">
        <v>102.8</v>
      </c>
      <c r="N52" s="4">
        <v>113.4</v>
      </c>
      <c r="O52" s="4">
        <v>113.7</v>
      </c>
      <c r="P52" s="4">
        <v>120.4</v>
      </c>
      <c r="Q52" s="4">
        <v>118.9</v>
      </c>
      <c r="R52" s="4">
        <f t="shared" si="1"/>
        <v>116.80769230769235</v>
      </c>
      <c r="S52" s="4">
        <v>116.8</v>
      </c>
      <c r="T52" s="4">
        <f t="shared" si="2"/>
        <v>116.8</v>
      </c>
      <c r="U52" s="4">
        <v>118</v>
      </c>
      <c r="V52" s="4">
        <v>115.2</v>
      </c>
      <c r="W52" s="4">
        <v>117.6</v>
      </c>
      <c r="X52" s="45">
        <f t="shared" si="3"/>
        <v>116.93333333333332</v>
      </c>
      <c r="Y52" s="45">
        <v>114.3</v>
      </c>
      <c r="Z52" s="4">
        <v>112.5</v>
      </c>
      <c r="AA52" s="4">
        <v>114.1</v>
      </c>
      <c r="AB52" s="4">
        <v>111.3</v>
      </c>
      <c r="AC52" s="4">
        <v>113</v>
      </c>
      <c r="AD52" s="4">
        <f t="shared" si="4"/>
        <v>113.04</v>
      </c>
      <c r="AE52" s="4">
        <v>111.8</v>
      </c>
      <c r="AF52" s="4">
        <v>109.1</v>
      </c>
      <c r="AG52" s="45">
        <f t="shared" si="5"/>
        <v>110.44999999999999</v>
      </c>
      <c r="AH52" s="4">
        <v>111.2</v>
      </c>
      <c r="AI52" s="4">
        <v>111.8</v>
      </c>
      <c r="AJ52" s="4">
        <f t="shared" si="6"/>
        <v>111.5</v>
      </c>
      <c r="AK52" s="4">
        <v>115.8</v>
      </c>
    </row>
    <row r="53" spans="1:37" x14ac:dyDescent="0.25">
      <c r="A53" s="1" t="s">
        <v>30</v>
      </c>
      <c r="B53" s="1">
        <v>2014</v>
      </c>
      <c r="C53" s="27" t="s">
        <v>38</v>
      </c>
      <c r="D53" s="1" t="str">
        <f t="shared" si="0"/>
        <v>June2014Rural</v>
      </c>
      <c r="E53" s="4">
        <v>120.7</v>
      </c>
      <c r="F53" s="4">
        <v>121.6</v>
      </c>
      <c r="G53" s="4">
        <v>116.1</v>
      </c>
      <c r="H53" s="4">
        <v>119.3</v>
      </c>
      <c r="I53" s="4">
        <v>110.3</v>
      </c>
      <c r="J53" s="4">
        <v>125.8</v>
      </c>
      <c r="K53" s="4">
        <v>129.30000000000001</v>
      </c>
      <c r="L53" s="4">
        <v>112.2</v>
      </c>
      <c r="M53" s="4">
        <v>103.6</v>
      </c>
      <c r="N53" s="4">
        <v>112.3</v>
      </c>
      <c r="O53" s="4">
        <v>114.9</v>
      </c>
      <c r="P53" s="4">
        <v>120.1</v>
      </c>
      <c r="Q53" s="4">
        <v>119.5</v>
      </c>
      <c r="R53" s="4">
        <f t="shared" si="1"/>
        <v>117.36153846153844</v>
      </c>
      <c r="S53" s="4">
        <v>117.3</v>
      </c>
      <c r="T53" s="4">
        <f t="shared" si="2"/>
        <v>117.3</v>
      </c>
      <c r="U53" s="4">
        <v>119.7</v>
      </c>
      <c r="V53" s="4">
        <v>117.3</v>
      </c>
      <c r="W53" s="4">
        <v>119.3</v>
      </c>
      <c r="X53" s="45">
        <f t="shared" si="3"/>
        <v>118.76666666666667</v>
      </c>
      <c r="Y53" s="45">
        <v>113.1240808401745</v>
      </c>
      <c r="Z53" s="4">
        <v>114.4</v>
      </c>
      <c r="AA53" s="4">
        <v>114.9</v>
      </c>
      <c r="AB53" s="4">
        <v>112.2</v>
      </c>
      <c r="AC53" s="4">
        <v>114.3</v>
      </c>
      <c r="AD53" s="4">
        <f t="shared" si="4"/>
        <v>113.78481616803489</v>
      </c>
      <c r="AE53" s="4">
        <v>112.8</v>
      </c>
      <c r="AF53" s="4">
        <v>108</v>
      </c>
      <c r="AG53" s="45">
        <f t="shared" si="5"/>
        <v>110.4</v>
      </c>
      <c r="AH53" s="4">
        <v>111.4</v>
      </c>
      <c r="AI53" s="4">
        <v>112.3</v>
      </c>
      <c r="AJ53" s="4">
        <f t="shared" si="6"/>
        <v>111.85</v>
      </c>
      <c r="AK53" s="4">
        <v>117</v>
      </c>
    </row>
    <row r="54" spans="1:37" x14ac:dyDescent="0.25">
      <c r="A54" s="1" t="s">
        <v>32</v>
      </c>
      <c r="B54" s="1">
        <v>2014</v>
      </c>
      <c r="C54" s="1" t="s">
        <v>38</v>
      </c>
      <c r="D54" s="1" t="str">
        <f t="shared" si="0"/>
        <v>June2014Urban</v>
      </c>
      <c r="E54" s="4">
        <v>123.1</v>
      </c>
      <c r="F54" s="4">
        <v>125.9</v>
      </c>
      <c r="G54" s="4">
        <v>115.4</v>
      </c>
      <c r="H54" s="4">
        <v>120.4</v>
      </c>
      <c r="I54" s="4">
        <v>103.4</v>
      </c>
      <c r="J54" s="4">
        <v>131.19999999999999</v>
      </c>
      <c r="K54" s="4">
        <v>137.5</v>
      </c>
      <c r="L54" s="4">
        <v>112.8</v>
      </c>
      <c r="M54" s="4">
        <v>101.4</v>
      </c>
      <c r="N54" s="4">
        <v>118.3</v>
      </c>
      <c r="O54" s="4">
        <v>113.2</v>
      </c>
      <c r="P54" s="4">
        <v>122.4</v>
      </c>
      <c r="Q54" s="4">
        <v>122</v>
      </c>
      <c r="R54" s="4">
        <f t="shared" si="1"/>
        <v>119</v>
      </c>
      <c r="S54" s="4">
        <v>119</v>
      </c>
      <c r="T54" s="4">
        <f t="shared" si="2"/>
        <v>119</v>
      </c>
      <c r="U54" s="4">
        <v>117.4</v>
      </c>
      <c r="V54" s="4">
        <v>113.2</v>
      </c>
      <c r="W54" s="4">
        <v>116.7</v>
      </c>
      <c r="X54" s="45">
        <f t="shared" si="3"/>
        <v>115.76666666666667</v>
      </c>
      <c r="Y54" s="45">
        <v>113.9</v>
      </c>
      <c r="Z54" s="4">
        <v>111.2</v>
      </c>
      <c r="AA54" s="4">
        <v>114.3</v>
      </c>
      <c r="AB54" s="4">
        <v>111.5</v>
      </c>
      <c r="AC54" s="4">
        <v>115.1</v>
      </c>
      <c r="AD54" s="4">
        <f t="shared" si="4"/>
        <v>113.2</v>
      </c>
      <c r="AE54" s="4">
        <v>111.4</v>
      </c>
      <c r="AF54" s="4">
        <v>108.7</v>
      </c>
      <c r="AG54" s="45">
        <f t="shared" si="5"/>
        <v>110.05000000000001</v>
      </c>
      <c r="AH54" s="4">
        <v>111.8</v>
      </c>
      <c r="AI54" s="4">
        <v>112.2</v>
      </c>
      <c r="AJ54" s="4">
        <f t="shared" si="6"/>
        <v>112</v>
      </c>
      <c r="AK54" s="4">
        <v>116.4</v>
      </c>
    </row>
    <row r="55" spans="1:37" x14ac:dyDescent="0.25">
      <c r="A55" s="1" t="s">
        <v>33</v>
      </c>
      <c r="B55" s="1">
        <v>2014</v>
      </c>
      <c r="C55" s="1" t="s">
        <v>38</v>
      </c>
      <c r="D55" s="1" t="str">
        <f t="shared" si="0"/>
        <v>June2014Rural+Urban</v>
      </c>
      <c r="E55" s="4">
        <v>121.5</v>
      </c>
      <c r="F55" s="4">
        <v>123.1</v>
      </c>
      <c r="G55" s="4">
        <v>115.8</v>
      </c>
      <c r="H55" s="4">
        <v>119.7</v>
      </c>
      <c r="I55" s="4">
        <v>107.8</v>
      </c>
      <c r="J55" s="4">
        <v>128.30000000000001</v>
      </c>
      <c r="K55" s="4">
        <v>132.1</v>
      </c>
      <c r="L55" s="4">
        <v>112.4</v>
      </c>
      <c r="M55" s="4">
        <v>102.9</v>
      </c>
      <c r="N55" s="4">
        <v>114.3</v>
      </c>
      <c r="O55" s="4">
        <v>114.2</v>
      </c>
      <c r="P55" s="4">
        <v>121.2</v>
      </c>
      <c r="Q55" s="4">
        <v>120.4</v>
      </c>
      <c r="R55" s="4">
        <f t="shared" si="1"/>
        <v>117.9769230769231</v>
      </c>
      <c r="S55" s="4">
        <v>117.8</v>
      </c>
      <c r="T55" s="4">
        <f t="shared" si="2"/>
        <v>117.8</v>
      </c>
      <c r="U55" s="4">
        <v>118.8</v>
      </c>
      <c r="V55" s="4">
        <v>115.6</v>
      </c>
      <c r="W55" s="4">
        <v>118.3</v>
      </c>
      <c r="X55" s="45">
        <f t="shared" si="3"/>
        <v>117.56666666666666</v>
      </c>
      <c r="Y55" s="45">
        <v>113.9</v>
      </c>
      <c r="Z55" s="4">
        <v>113.2</v>
      </c>
      <c r="AA55" s="4">
        <v>114.6</v>
      </c>
      <c r="AB55" s="4">
        <v>111.8</v>
      </c>
      <c r="AC55" s="4">
        <v>114.8</v>
      </c>
      <c r="AD55" s="4">
        <f t="shared" si="4"/>
        <v>113.66000000000001</v>
      </c>
      <c r="AE55" s="4">
        <v>112.3</v>
      </c>
      <c r="AF55" s="4">
        <v>108.3</v>
      </c>
      <c r="AG55" s="45">
        <f t="shared" si="5"/>
        <v>110.3</v>
      </c>
      <c r="AH55" s="4">
        <v>111.6</v>
      </c>
      <c r="AI55" s="4">
        <v>112.3</v>
      </c>
      <c r="AJ55" s="4">
        <f t="shared" si="6"/>
        <v>111.94999999999999</v>
      </c>
      <c r="AK55" s="4">
        <v>116.7</v>
      </c>
    </row>
    <row r="56" spans="1:37" x14ac:dyDescent="0.25">
      <c r="A56" s="1" t="s">
        <v>30</v>
      </c>
      <c r="B56" s="1">
        <v>2014</v>
      </c>
      <c r="C56" s="1" t="s">
        <v>39</v>
      </c>
      <c r="D56" s="1" t="str">
        <f t="shared" si="0"/>
        <v>July2014Rural</v>
      </c>
      <c r="E56" s="4">
        <v>121.7</v>
      </c>
      <c r="F56" s="4">
        <v>122.5</v>
      </c>
      <c r="G56" s="4">
        <v>117.7</v>
      </c>
      <c r="H56" s="4">
        <v>120.6</v>
      </c>
      <c r="I56" s="4">
        <v>110.4</v>
      </c>
      <c r="J56" s="4">
        <v>129.1</v>
      </c>
      <c r="K56" s="4">
        <v>150.1</v>
      </c>
      <c r="L56" s="4">
        <v>113.2</v>
      </c>
      <c r="M56" s="4">
        <v>104.8</v>
      </c>
      <c r="N56" s="4">
        <v>113.3</v>
      </c>
      <c r="O56" s="4">
        <v>115.6</v>
      </c>
      <c r="P56" s="4">
        <v>120.9</v>
      </c>
      <c r="Q56" s="4">
        <v>123.3</v>
      </c>
      <c r="R56" s="4">
        <f t="shared" si="1"/>
        <v>120.24615384615385</v>
      </c>
      <c r="S56" s="4">
        <v>118</v>
      </c>
      <c r="T56" s="4">
        <f t="shared" si="2"/>
        <v>118</v>
      </c>
      <c r="U56" s="4">
        <v>120.7</v>
      </c>
      <c r="V56" s="4">
        <v>118.3</v>
      </c>
      <c r="W56" s="4">
        <v>120.3</v>
      </c>
      <c r="X56" s="45">
        <f t="shared" si="3"/>
        <v>119.76666666666667</v>
      </c>
      <c r="Y56" s="45">
        <v>113.51176825287455</v>
      </c>
      <c r="Z56" s="4">
        <v>115.3</v>
      </c>
      <c r="AA56" s="4">
        <v>115.4</v>
      </c>
      <c r="AB56" s="4">
        <v>113.2</v>
      </c>
      <c r="AC56" s="4">
        <v>115.5</v>
      </c>
      <c r="AD56" s="4">
        <f t="shared" si="4"/>
        <v>114.5823536505749</v>
      </c>
      <c r="AE56" s="4">
        <v>113.4</v>
      </c>
      <c r="AF56" s="4">
        <v>108.8</v>
      </c>
      <c r="AG56" s="45">
        <f t="shared" si="5"/>
        <v>111.1</v>
      </c>
      <c r="AH56" s="4">
        <v>111.8</v>
      </c>
      <c r="AI56" s="4">
        <v>113.1</v>
      </c>
      <c r="AJ56" s="4">
        <f t="shared" si="6"/>
        <v>112.44999999999999</v>
      </c>
      <c r="AK56" s="4">
        <v>119.5</v>
      </c>
    </row>
    <row r="57" spans="1:37" x14ac:dyDescent="0.25">
      <c r="A57" s="1" t="s">
        <v>32</v>
      </c>
      <c r="B57" s="1">
        <v>2014</v>
      </c>
      <c r="C57" s="1" t="s">
        <v>39</v>
      </c>
      <c r="D57" s="1" t="str">
        <f t="shared" si="0"/>
        <v>July2014Urban</v>
      </c>
      <c r="E57" s="4">
        <v>123.8</v>
      </c>
      <c r="F57" s="4">
        <v>126.4</v>
      </c>
      <c r="G57" s="4">
        <v>118</v>
      </c>
      <c r="H57" s="4">
        <v>121.6</v>
      </c>
      <c r="I57" s="4">
        <v>103.5</v>
      </c>
      <c r="J57" s="4">
        <v>133.69999999999999</v>
      </c>
      <c r="K57" s="4">
        <v>172.4</v>
      </c>
      <c r="L57" s="4">
        <v>113.1</v>
      </c>
      <c r="M57" s="4">
        <v>102.7</v>
      </c>
      <c r="N57" s="4">
        <v>120</v>
      </c>
      <c r="O57" s="4">
        <v>113.8</v>
      </c>
      <c r="P57" s="4">
        <v>123.4</v>
      </c>
      <c r="Q57" s="4">
        <v>127.1</v>
      </c>
      <c r="R57" s="4">
        <f t="shared" si="1"/>
        <v>123.03846153846153</v>
      </c>
      <c r="S57" s="4">
        <v>121</v>
      </c>
      <c r="T57" s="4">
        <f t="shared" si="2"/>
        <v>121</v>
      </c>
      <c r="U57" s="4">
        <v>118</v>
      </c>
      <c r="V57" s="4">
        <v>113.6</v>
      </c>
      <c r="W57" s="4">
        <v>117.4</v>
      </c>
      <c r="X57" s="45">
        <f t="shared" si="3"/>
        <v>116.33333333333333</v>
      </c>
      <c r="Y57" s="45">
        <v>114.8</v>
      </c>
      <c r="Z57" s="4">
        <v>111.6</v>
      </c>
      <c r="AA57" s="4">
        <v>114.9</v>
      </c>
      <c r="AB57" s="4">
        <v>113</v>
      </c>
      <c r="AC57" s="4">
        <v>117.8</v>
      </c>
      <c r="AD57" s="4">
        <f t="shared" si="4"/>
        <v>114.41999999999999</v>
      </c>
      <c r="AE57" s="4">
        <v>111.5</v>
      </c>
      <c r="AF57" s="4">
        <v>109.7</v>
      </c>
      <c r="AG57" s="45">
        <f t="shared" si="5"/>
        <v>110.6</v>
      </c>
      <c r="AH57" s="4">
        <v>112.4</v>
      </c>
      <c r="AI57" s="4">
        <v>113.5</v>
      </c>
      <c r="AJ57" s="4">
        <f t="shared" si="6"/>
        <v>112.95</v>
      </c>
      <c r="AK57" s="4">
        <v>118.9</v>
      </c>
    </row>
    <row r="58" spans="1:37" x14ac:dyDescent="0.25">
      <c r="A58" s="1" t="s">
        <v>33</v>
      </c>
      <c r="B58" s="1">
        <v>2014</v>
      </c>
      <c r="C58" s="1" t="s">
        <v>39</v>
      </c>
      <c r="D58" s="1" t="str">
        <f t="shared" si="0"/>
        <v>July2014Rural+Urban</v>
      </c>
      <c r="E58" s="4">
        <v>122.4</v>
      </c>
      <c r="F58" s="4">
        <v>123.9</v>
      </c>
      <c r="G58" s="4">
        <v>117.8</v>
      </c>
      <c r="H58" s="4">
        <v>121</v>
      </c>
      <c r="I58" s="4">
        <v>107.9</v>
      </c>
      <c r="J58" s="4">
        <v>131.19999999999999</v>
      </c>
      <c r="K58" s="4">
        <v>157.69999999999999</v>
      </c>
      <c r="L58" s="4">
        <v>113.2</v>
      </c>
      <c r="M58" s="4">
        <v>104.1</v>
      </c>
      <c r="N58" s="4">
        <v>115.5</v>
      </c>
      <c r="O58" s="4">
        <v>114.8</v>
      </c>
      <c r="P58" s="4">
        <v>122.1</v>
      </c>
      <c r="Q58" s="4">
        <v>124.7</v>
      </c>
      <c r="R58" s="4">
        <f t="shared" si="1"/>
        <v>121.25384615384615</v>
      </c>
      <c r="S58" s="4">
        <v>118.8</v>
      </c>
      <c r="T58" s="4">
        <f t="shared" si="2"/>
        <v>118.8</v>
      </c>
      <c r="U58" s="4">
        <v>119.6</v>
      </c>
      <c r="V58" s="4">
        <v>116.3</v>
      </c>
      <c r="W58" s="4">
        <v>119.1</v>
      </c>
      <c r="X58" s="45">
        <f t="shared" si="3"/>
        <v>118.33333333333333</v>
      </c>
      <c r="Y58" s="45">
        <v>114.8</v>
      </c>
      <c r="Z58" s="4">
        <v>113.9</v>
      </c>
      <c r="AA58" s="4">
        <v>115.2</v>
      </c>
      <c r="AB58" s="4">
        <v>113.1</v>
      </c>
      <c r="AC58" s="4">
        <v>116.8</v>
      </c>
      <c r="AD58" s="4">
        <f t="shared" si="4"/>
        <v>114.75999999999999</v>
      </c>
      <c r="AE58" s="4">
        <v>112.7</v>
      </c>
      <c r="AF58" s="4">
        <v>109.2</v>
      </c>
      <c r="AG58" s="45">
        <f t="shared" si="5"/>
        <v>110.95</v>
      </c>
      <c r="AH58" s="4">
        <v>112.1</v>
      </c>
      <c r="AI58" s="4">
        <v>113.3</v>
      </c>
      <c r="AJ58" s="4">
        <f t="shared" si="6"/>
        <v>112.69999999999999</v>
      </c>
      <c r="AK58" s="4">
        <v>119.2</v>
      </c>
    </row>
    <row r="59" spans="1:37" x14ac:dyDescent="0.25">
      <c r="A59" s="1" t="s">
        <v>30</v>
      </c>
      <c r="B59" s="1">
        <v>2014</v>
      </c>
      <c r="C59" s="1" t="s">
        <v>40</v>
      </c>
      <c r="D59" s="1" t="str">
        <f t="shared" si="0"/>
        <v>August2014Rural</v>
      </c>
      <c r="E59" s="4">
        <v>121.8</v>
      </c>
      <c r="F59" s="4">
        <v>122.8</v>
      </c>
      <c r="G59" s="4">
        <v>117.8</v>
      </c>
      <c r="H59" s="4">
        <v>121.9</v>
      </c>
      <c r="I59" s="4">
        <v>110.6</v>
      </c>
      <c r="J59" s="4">
        <v>129.69999999999999</v>
      </c>
      <c r="K59" s="4">
        <v>161.1</v>
      </c>
      <c r="L59" s="4">
        <v>114.1</v>
      </c>
      <c r="M59" s="4">
        <v>105.1</v>
      </c>
      <c r="N59" s="4">
        <v>114.6</v>
      </c>
      <c r="O59" s="4">
        <v>115.8</v>
      </c>
      <c r="P59" s="4">
        <v>121.7</v>
      </c>
      <c r="Q59" s="4">
        <v>125.3</v>
      </c>
      <c r="R59" s="4">
        <f t="shared" si="1"/>
        <v>121.71538461538459</v>
      </c>
      <c r="S59" s="4">
        <v>118.8</v>
      </c>
      <c r="T59" s="4">
        <f t="shared" si="2"/>
        <v>118.8</v>
      </c>
      <c r="U59" s="4">
        <v>120.9</v>
      </c>
      <c r="V59" s="4">
        <v>118.8</v>
      </c>
      <c r="W59" s="4">
        <v>120.7</v>
      </c>
      <c r="X59" s="45">
        <f t="shared" si="3"/>
        <v>120.13333333333333</v>
      </c>
      <c r="Y59" s="45">
        <v>113.90396057458715</v>
      </c>
      <c r="Z59" s="4">
        <v>115.4</v>
      </c>
      <c r="AA59" s="4">
        <v>115.9</v>
      </c>
      <c r="AB59" s="4">
        <v>113.2</v>
      </c>
      <c r="AC59" s="4">
        <v>116.2</v>
      </c>
      <c r="AD59" s="4">
        <f t="shared" si="4"/>
        <v>114.92079211491743</v>
      </c>
      <c r="AE59" s="4">
        <v>114</v>
      </c>
      <c r="AF59" s="4">
        <v>109.4</v>
      </c>
      <c r="AG59" s="45">
        <f t="shared" si="5"/>
        <v>111.7</v>
      </c>
      <c r="AH59" s="4">
        <v>112.2</v>
      </c>
      <c r="AI59" s="4">
        <v>113.5</v>
      </c>
      <c r="AJ59" s="4">
        <f t="shared" si="6"/>
        <v>112.85</v>
      </c>
      <c r="AK59" s="4">
        <v>120.7</v>
      </c>
    </row>
    <row r="60" spans="1:37" x14ac:dyDescent="0.25">
      <c r="A60" s="1" t="s">
        <v>32</v>
      </c>
      <c r="B60" s="1">
        <v>2014</v>
      </c>
      <c r="C60" s="1" t="s">
        <v>40</v>
      </c>
      <c r="D60" s="1" t="str">
        <f t="shared" si="0"/>
        <v>August2014Urban</v>
      </c>
      <c r="E60" s="4">
        <v>124.8</v>
      </c>
      <c r="F60" s="4">
        <v>127.3</v>
      </c>
      <c r="G60" s="4">
        <v>116.5</v>
      </c>
      <c r="H60" s="4">
        <v>122.2</v>
      </c>
      <c r="I60" s="4">
        <v>103.6</v>
      </c>
      <c r="J60" s="4">
        <v>132.69999999999999</v>
      </c>
      <c r="K60" s="4">
        <v>181.9</v>
      </c>
      <c r="L60" s="4">
        <v>115.2</v>
      </c>
      <c r="M60" s="4">
        <v>102.7</v>
      </c>
      <c r="N60" s="4">
        <v>122.1</v>
      </c>
      <c r="O60" s="4">
        <v>114.4</v>
      </c>
      <c r="P60" s="4">
        <v>124.7</v>
      </c>
      <c r="Q60" s="4">
        <v>128.9</v>
      </c>
      <c r="R60" s="4">
        <f t="shared" si="1"/>
        <v>124.38461538461539</v>
      </c>
      <c r="S60" s="4">
        <v>123</v>
      </c>
      <c r="T60" s="4">
        <f t="shared" si="2"/>
        <v>123</v>
      </c>
      <c r="U60" s="4">
        <v>118.6</v>
      </c>
      <c r="V60" s="4">
        <v>114.1</v>
      </c>
      <c r="W60" s="4">
        <v>117.9</v>
      </c>
      <c r="X60" s="45">
        <f t="shared" si="3"/>
        <v>116.86666666666667</v>
      </c>
      <c r="Y60" s="45">
        <v>115.5</v>
      </c>
      <c r="Z60" s="4">
        <v>111.8</v>
      </c>
      <c r="AA60" s="4">
        <v>115.3</v>
      </c>
      <c r="AB60" s="4">
        <v>112.5</v>
      </c>
      <c r="AC60" s="4">
        <v>119.2</v>
      </c>
      <c r="AD60" s="4">
        <f t="shared" si="4"/>
        <v>114.86000000000001</v>
      </c>
      <c r="AE60" s="4">
        <v>112.2</v>
      </c>
      <c r="AF60" s="4">
        <v>110.5</v>
      </c>
      <c r="AG60" s="45">
        <f t="shared" si="5"/>
        <v>111.35</v>
      </c>
      <c r="AH60" s="4">
        <v>112.9</v>
      </c>
      <c r="AI60" s="4">
        <v>113.9</v>
      </c>
      <c r="AJ60" s="4">
        <f t="shared" si="6"/>
        <v>113.4</v>
      </c>
      <c r="AK60" s="4">
        <v>119.9</v>
      </c>
    </row>
    <row r="61" spans="1:37" x14ac:dyDescent="0.25">
      <c r="A61" s="1" t="s">
        <v>33</v>
      </c>
      <c r="B61" s="1">
        <v>2014</v>
      </c>
      <c r="C61" s="1" t="s">
        <v>40</v>
      </c>
      <c r="D61" s="1" t="str">
        <f t="shared" si="0"/>
        <v>August2014Rural+Urban</v>
      </c>
      <c r="E61" s="4">
        <v>122.7</v>
      </c>
      <c r="F61" s="4">
        <v>124.4</v>
      </c>
      <c r="G61" s="4">
        <v>117.3</v>
      </c>
      <c r="H61" s="4">
        <v>122</v>
      </c>
      <c r="I61" s="4">
        <v>108</v>
      </c>
      <c r="J61" s="4">
        <v>131.1</v>
      </c>
      <c r="K61" s="4">
        <v>168.2</v>
      </c>
      <c r="L61" s="4">
        <v>114.5</v>
      </c>
      <c r="M61" s="4">
        <v>104.3</v>
      </c>
      <c r="N61" s="4">
        <v>117.1</v>
      </c>
      <c r="O61" s="4">
        <v>115.2</v>
      </c>
      <c r="P61" s="4">
        <v>123.1</v>
      </c>
      <c r="Q61" s="4">
        <v>126.6</v>
      </c>
      <c r="R61" s="4">
        <f t="shared" si="1"/>
        <v>122.65384615384613</v>
      </c>
      <c r="S61" s="4">
        <v>119.9</v>
      </c>
      <c r="T61" s="4">
        <f t="shared" si="2"/>
        <v>119.9</v>
      </c>
      <c r="U61" s="4">
        <v>120</v>
      </c>
      <c r="V61" s="4">
        <v>116.8</v>
      </c>
      <c r="W61" s="4">
        <v>119.6</v>
      </c>
      <c r="X61" s="45">
        <f t="shared" si="3"/>
        <v>118.8</v>
      </c>
      <c r="Y61" s="45">
        <v>115.5</v>
      </c>
      <c r="Z61" s="4">
        <v>114</v>
      </c>
      <c r="AA61" s="4">
        <v>115.6</v>
      </c>
      <c r="AB61" s="4">
        <v>112.8</v>
      </c>
      <c r="AC61" s="4">
        <v>118</v>
      </c>
      <c r="AD61" s="4">
        <f t="shared" si="4"/>
        <v>115.18000000000002</v>
      </c>
      <c r="AE61" s="4">
        <v>113.3</v>
      </c>
      <c r="AF61" s="4">
        <v>109.9</v>
      </c>
      <c r="AG61" s="45">
        <f t="shared" si="5"/>
        <v>111.6</v>
      </c>
      <c r="AH61" s="4">
        <v>112.6</v>
      </c>
      <c r="AI61" s="4">
        <v>113.7</v>
      </c>
      <c r="AJ61" s="4">
        <f t="shared" si="6"/>
        <v>113.15</v>
      </c>
      <c r="AK61" s="4">
        <v>120.3</v>
      </c>
    </row>
    <row r="62" spans="1:37" x14ac:dyDescent="0.25">
      <c r="A62" s="1" t="s">
        <v>30</v>
      </c>
      <c r="B62" s="1">
        <v>2014</v>
      </c>
      <c r="C62" s="1" t="s">
        <v>41</v>
      </c>
      <c r="D62" s="1" t="str">
        <f t="shared" si="0"/>
        <v>September2014Rural</v>
      </c>
      <c r="E62" s="4">
        <v>122.3</v>
      </c>
      <c r="F62" s="4">
        <v>122.4</v>
      </c>
      <c r="G62" s="4">
        <v>117.8</v>
      </c>
      <c r="H62" s="4">
        <v>122.7</v>
      </c>
      <c r="I62" s="4">
        <v>110.4</v>
      </c>
      <c r="J62" s="4">
        <v>129.80000000000001</v>
      </c>
      <c r="K62" s="4">
        <v>158.80000000000001</v>
      </c>
      <c r="L62" s="4">
        <v>115</v>
      </c>
      <c r="M62" s="4">
        <v>104.7</v>
      </c>
      <c r="N62" s="4">
        <v>114.9</v>
      </c>
      <c r="O62" s="4">
        <v>116.5</v>
      </c>
      <c r="P62" s="4">
        <v>122.6</v>
      </c>
      <c r="Q62" s="4">
        <v>125.3</v>
      </c>
      <c r="R62" s="4">
        <f t="shared" si="1"/>
        <v>121.78461538461539</v>
      </c>
      <c r="S62" s="4">
        <v>119.5</v>
      </c>
      <c r="T62" s="4">
        <f t="shared" si="2"/>
        <v>119.5</v>
      </c>
      <c r="U62" s="4">
        <v>121.7</v>
      </c>
      <c r="V62" s="4">
        <v>119.2</v>
      </c>
      <c r="W62" s="4">
        <v>121.3</v>
      </c>
      <c r="X62" s="45">
        <f t="shared" si="3"/>
        <v>120.73333333333333</v>
      </c>
      <c r="Y62" s="45">
        <v>114.32664551862624</v>
      </c>
      <c r="Z62" s="4">
        <v>115.8</v>
      </c>
      <c r="AA62" s="4">
        <v>116.7</v>
      </c>
      <c r="AB62" s="4">
        <v>112.8</v>
      </c>
      <c r="AC62" s="4">
        <v>116.6</v>
      </c>
      <c r="AD62" s="4">
        <f t="shared" si="4"/>
        <v>115.24532910372525</v>
      </c>
      <c r="AE62" s="4">
        <v>114.5</v>
      </c>
      <c r="AF62" s="4">
        <v>109.1</v>
      </c>
      <c r="AG62" s="45">
        <f t="shared" si="5"/>
        <v>111.8</v>
      </c>
      <c r="AH62" s="4">
        <v>112.6</v>
      </c>
      <c r="AI62" s="4">
        <v>113.7</v>
      </c>
      <c r="AJ62" s="4">
        <f t="shared" si="6"/>
        <v>113.15</v>
      </c>
      <c r="AK62" s="4">
        <v>120.9</v>
      </c>
    </row>
    <row r="63" spans="1:37" x14ac:dyDescent="0.25">
      <c r="A63" s="1" t="s">
        <v>32</v>
      </c>
      <c r="B63" s="1">
        <v>2014</v>
      </c>
      <c r="C63" s="1" t="s">
        <v>41</v>
      </c>
      <c r="D63" s="1" t="str">
        <f t="shared" si="0"/>
        <v>September2014Urban</v>
      </c>
      <c r="E63" s="4">
        <v>124.2</v>
      </c>
      <c r="F63" s="4">
        <v>125.4</v>
      </c>
      <c r="G63" s="4">
        <v>116.4</v>
      </c>
      <c r="H63" s="4">
        <v>122.7</v>
      </c>
      <c r="I63" s="4">
        <v>103.5</v>
      </c>
      <c r="J63" s="4">
        <v>124.5</v>
      </c>
      <c r="K63" s="4">
        <v>168.6</v>
      </c>
      <c r="L63" s="4">
        <v>116.9</v>
      </c>
      <c r="M63" s="4">
        <v>101.9</v>
      </c>
      <c r="N63" s="4">
        <v>122.9</v>
      </c>
      <c r="O63" s="4">
        <v>114.8</v>
      </c>
      <c r="P63" s="4">
        <v>125.2</v>
      </c>
      <c r="Q63" s="4">
        <v>126.7</v>
      </c>
      <c r="R63" s="4">
        <f t="shared" si="1"/>
        <v>122.59230769230771</v>
      </c>
      <c r="S63" s="4">
        <v>124.3</v>
      </c>
      <c r="T63" s="4">
        <f t="shared" si="2"/>
        <v>124.3</v>
      </c>
      <c r="U63" s="4">
        <v>119.2</v>
      </c>
      <c r="V63" s="4">
        <v>114.5</v>
      </c>
      <c r="W63" s="4">
        <v>118.4</v>
      </c>
      <c r="X63" s="45">
        <f t="shared" si="3"/>
        <v>117.36666666666667</v>
      </c>
      <c r="Y63" s="45">
        <v>116.1</v>
      </c>
      <c r="Z63" s="4">
        <v>111.8</v>
      </c>
      <c r="AA63" s="4">
        <v>115.5</v>
      </c>
      <c r="AB63" s="4">
        <v>111.2</v>
      </c>
      <c r="AC63" s="4">
        <v>120</v>
      </c>
      <c r="AD63" s="4">
        <f t="shared" si="4"/>
        <v>114.91999999999999</v>
      </c>
      <c r="AE63" s="4">
        <v>112.3</v>
      </c>
      <c r="AF63" s="4">
        <v>110</v>
      </c>
      <c r="AG63" s="45">
        <f t="shared" si="5"/>
        <v>111.15</v>
      </c>
      <c r="AH63" s="4">
        <v>113.4</v>
      </c>
      <c r="AI63" s="4">
        <v>113.6</v>
      </c>
      <c r="AJ63" s="4">
        <f t="shared" si="6"/>
        <v>113.5</v>
      </c>
      <c r="AK63" s="4">
        <v>119.2</v>
      </c>
    </row>
    <row r="64" spans="1:37" x14ac:dyDescent="0.25">
      <c r="A64" s="1" t="s">
        <v>33</v>
      </c>
      <c r="B64" s="1">
        <v>2014</v>
      </c>
      <c r="C64" s="1" t="s">
        <v>41</v>
      </c>
      <c r="D64" s="1" t="str">
        <f t="shared" si="0"/>
        <v>September2014Rural+Urban</v>
      </c>
      <c r="E64" s="4">
        <v>122.9</v>
      </c>
      <c r="F64" s="4">
        <v>123.5</v>
      </c>
      <c r="G64" s="4">
        <v>117.3</v>
      </c>
      <c r="H64" s="4">
        <v>122.7</v>
      </c>
      <c r="I64" s="4">
        <v>107.9</v>
      </c>
      <c r="J64" s="4">
        <v>127.3</v>
      </c>
      <c r="K64" s="4">
        <v>162.1</v>
      </c>
      <c r="L64" s="4">
        <v>115.6</v>
      </c>
      <c r="M64" s="4">
        <v>103.8</v>
      </c>
      <c r="N64" s="4">
        <v>117.6</v>
      </c>
      <c r="O64" s="4">
        <v>115.8</v>
      </c>
      <c r="P64" s="4">
        <v>123.8</v>
      </c>
      <c r="Q64" s="4">
        <v>125.8</v>
      </c>
      <c r="R64" s="4">
        <f t="shared" si="1"/>
        <v>122.00769230769228</v>
      </c>
      <c r="S64" s="4">
        <v>120.8</v>
      </c>
      <c r="T64" s="4">
        <f t="shared" si="2"/>
        <v>120.8</v>
      </c>
      <c r="U64" s="4">
        <v>120.7</v>
      </c>
      <c r="V64" s="4">
        <v>117.2</v>
      </c>
      <c r="W64" s="4">
        <v>120.1</v>
      </c>
      <c r="X64" s="45">
        <f t="shared" si="3"/>
        <v>119.33333333333333</v>
      </c>
      <c r="Y64" s="45">
        <v>116.1</v>
      </c>
      <c r="Z64" s="4">
        <v>114.3</v>
      </c>
      <c r="AA64" s="4">
        <v>116.1</v>
      </c>
      <c r="AB64" s="4">
        <v>112</v>
      </c>
      <c r="AC64" s="4">
        <v>118.6</v>
      </c>
      <c r="AD64" s="4">
        <f t="shared" si="4"/>
        <v>115.42</v>
      </c>
      <c r="AE64" s="4">
        <v>113.7</v>
      </c>
      <c r="AF64" s="4">
        <v>109.5</v>
      </c>
      <c r="AG64" s="45">
        <f t="shared" si="5"/>
        <v>111.6</v>
      </c>
      <c r="AH64" s="4">
        <v>113.1</v>
      </c>
      <c r="AI64" s="4">
        <v>113.7</v>
      </c>
      <c r="AJ64" s="4">
        <f t="shared" si="6"/>
        <v>113.4</v>
      </c>
      <c r="AK64" s="4">
        <v>120.1</v>
      </c>
    </row>
    <row r="65" spans="1:37" x14ac:dyDescent="0.25">
      <c r="A65" s="1" t="s">
        <v>30</v>
      </c>
      <c r="B65" s="1">
        <v>2014</v>
      </c>
      <c r="C65" s="1" t="s">
        <v>42</v>
      </c>
      <c r="D65" s="1" t="str">
        <f t="shared" si="0"/>
        <v>October2014Rural</v>
      </c>
      <c r="E65" s="4">
        <v>122.6</v>
      </c>
      <c r="F65" s="4">
        <v>122.5</v>
      </c>
      <c r="G65" s="4">
        <v>118.3</v>
      </c>
      <c r="H65" s="4">
        <v>123.2</v>
      </c>
      <c r="I65" s="4">
        <v>110.5</v>
      </c>
      <c r="J65" s="4">
        <v>128.9</v>
      </c>
      <c r="K65" s="4">
        <v>155.30000000000001</v>
      </c>
      <c r="L65" s="4">
        <v>115.5</v>
      </c>
      <c r="M65" s="4">
        <v>104</v>
      </c>
      <c r="N65" s="4">
        <v>115.3</v>
      </c>
      <c r="O65" s="4">
        <v>116.8</v>
      </c>
      <c r="P65" s="4">
        <v>123.2</v>
      </c>
      <c r="Q65" s="4">
        <v>125.1</v>
      </c>
      <c r="R65" s="4">
        <f t="shared" si="1"/>
        <v>121.63076923076922</v>
      </c>
      <c r="S65" s="4">
        <v>120</v>
      </c>
      <c r="T65" s="4">
        <f t="shared" si="2"/>
        <v>120</v>
      </c>
      <c r="U65" s="4">
        <v>122.7</v>
      </c>
      <c r="V65" s="4">
        <v>120.3</v>
      </c>
      <c r="W65" s="4">
        <v>122.3</v>
      </c>
      <c r="X65" s="45">
        <f t="shared" si="3"/>
        <v>121.76666666666667</v>
      </c>
      <c r="Y65" s="45">
        <v>114.94915270512087</v>
      </c>
      <c r="Z65" s="4">
        <v>116.4</v>
      </c>
      <c r="AA65" s="4">
        <v>117.5</v>
      </c>
      <c r="AB65" s="4">
        <v>112.6</v>
      </c>
      <c r="AC65" s="4">
        <v>116.9</v>
      </c>
      <c r="AD65" s="4">
        <f t="shared" si="4"/>
        <v>115.66983054102418</v>
      </c>
      <c r="AE65" s="4">
        <v>115.3</v>
      </c>
      <c r="AF65" s="4">
        <v>109.3</v>
      </c>
      <c r="AG65" s="45">
        <f t="shared" si="5"/>
        <v>112.3</v>
      </c>
      <c r="AH65" s="4">
        <v>113</v>
      </c>
      <c r="AI65" s="4">
        <v>114</v>
      </c>
      <c r="AJ65" s="4">
        <f t="shared" si="6"/>
        <v>113.5</v>
      </c>
      <c r="AK65" s="4">
        <v>121</v>
      </c>
    </row>
    <row r="66" spans="1:37" x14ac:dyDescent="0.25">
      <c r="A66" s="1" t="s">
        <v>32</v>
      </c>
      <c r="B66" s="1">
        <v>2014</v>
      </c>
      <c r="C66" s="1" t="s">
        <v>42</v>
      </c>
      <c r="D66" s="1" t="str">
        <f t="shared" si="0"/>
        <v>October2014Urban</v>
      </c>
      <c r="E66" s="4">
        <v>124.6</v>
      </c>
      <c r="F66" s="4">
        <v>126.1</v>
      </c>
      <c r="G66" s="4">
        <v>117.8</v>
      </c>
      <c r="H66" s="4">
        <v>123.1</v>
      </c>
      <c r="I66" s="4">
        <v>103.5</v>
      </c>
      <c r="J66" s="4">
        <v>123.5</v>
      </c>
      <c r="K66" s="4">
        <v>159.6</v>
      </c>
      <c r="L66" s="4">
        <v>117.4</v>
      </c>
      <c r="M66" s="4">
        <v>101.2</v>
      </c>
      <c r="N66" s="4">
        <v>123.8</v>
      </c>
      <c r="O66" s="4">
        <v>115.2</v>
      </c>
      <c r="P66" s="4">
        <v>125.9</v>
      </c>
      <c r="Q66" s="4">
        <v>125.8</v>
      </c>
      <c r="R66" s="4">
        <f t="shared" si="1"/>
        <v>122.11538461538461</v>
      </c>
      <c r="S66" s="4">
        <v>124.3</v>
      </c>
      <c r="T66" s="4">
        <f t="shared" si="2"/>
        <v>124.3</v>
      </c>
      <c r="U66" s="4">
        <v>119.6</v>
      </c>
      <c r="V66" s="4">
        <v>114.9</v>
      </c>
      <c r="W66" s="4">
        <v>118.9</v>
      </c>
      <c r="X66" s="45">
        <f t="shared" si="3"/>
        <v>117.8</v>
      </c>
      <c r="Y66" s="45">
        <v>116.7</v>
      </c>
      <c r="Z66" s="4">
        <v>112</v>
      </c>
      <c r="AA66" s="4">
        <v>115.8</v>
      </c>
      <c r="AB66" s="4">
        <v>111</v>
      </c>
      <c r="AC66" s="4">
        <v>120.2</v>
      </c>
      <c r="AD66" s="4">
        <f t="shared" si="4"/>
        <v>115.14000000000001</v>
      </c>
      <c r="AE66" s="4">
        <v>112.6</v>
      </c>
      <c r="AF66" s="4">
        <v>110.1</v>
      </c>
      <c r="AG66" s="45">
        <f t="shared" si="5"/>
        <v>111.35</v>
      </c>
      <c r="AH66" s="4">
        <v>113.6</v>
      </c>
      <c r="AI66" s="4">
        <v>113.7</v>
      </c>
      <c r="AJ66" s="4">
        <f t="shared" si="6"/>
        <v>113.65</v>
      </c>
      <c r="AK66" s="4">
        <v>119.1</v>
      </c>
    </row>
    <row r="67" spans="1:37" x14ac:dyDescent="0.25">
      <c r="A67" s="1" t="s">
        <v>33</v>
      </c>
      <c r="B67" s="1">
        <v>2014</v>
      </c>
      <c r="C67" s="1" t="s">
        <v>42</v>
      </c>
      <c r="D67" s="1" t="str">
        <f t="shared" ref="D67:D130" si="7">_xlfn.CONCAT(C67,B67,A67)</f>
        <v>October2014Rural+Urban</v>
      </c>
      <c r="E67" s="4">
        <v>123.2</v>
      </c>
      <c r="F67" s="4">
        <v>123.8</v>
      </c>
      <c r="G67" s="4">
        <v>118.1</v>
      </c>
      <c r="H67" s="4">
        <v>123.2</v>
      </c>
      <c r="I67" s="4">
        <v>107.9</v>
      </c>
      <c r="J67" s="4">
        <v>126.4</v>
      </c>
      <c r="K67" s="4">
        <v>156.80000000000001</v>
      </c>
      <c r="L67" s="4">
        <v>116.1</v>
      </c>
      <c r="M67" s="4">
        <v>103.1</v>
      </c>
      <c r="N67" s="4">
        <v>118.1</v>
      </c>
      <c r="O67" s="4">
        <v>116.1</v>
      </c>
      <c r="P67" s="4">
        <v>124.5</v>
      </c>
      <c r="Q67" s="4">
        <v>125.4</v>
      </c>
      <c r="R67" s="4">
        <f t="shared" ref="R67:R130" si="8">AVERAGE(E67:Q67)</f>
        <v>121.74615384615385</v>
      </c>
      <c r="S67" s="4">
        <v>121.1</v>
      </c>
      <c r="T67" s="4">
        <f t="shared" ref="T67:T130" si="9">S67</f>
        <v>121.1</v>
      </c>
      <c r="U67" s="4">
        <v>121.5</v>
      </c>
      <c r="V67" s="4">
        <v>118.1</v>
      </c>
      <c r="W67" s="4">
        <v>121</v>
      </c>
      <c r="X67" s="45">
        <f t="shared" ref="X67:X130" si="10">AVERAGE(U67:W67)</f>
        <v>120.2</v>
      </c>
      <c r="Y67" s="45">
        <v>116.7</v>
      </c>
      <c r="Z67" s="4">
        <v>114.7</v>
      </c>
      <c r="AA67" s="4">
        <v>116.7</v>
      </c>
      <c r="AB67" s="4">
        <v>111.8</v>
      </c>
      <c r="AC67" s="4">
        <v>118.8</v>
      </c>
      <c r="AD67" s="4">
        <f t="shared" ref="AD67:AD130" si="11">AVERAGE(Y67:AC67)</f>
        <v>115.74000000000001</v>
      </c>
      <c r="AE67" s="4">
        <v>114.3</v>
      </c>
      <c r="AF67" s="4">
        <v>109.6</v>
      </c>
      <c r="AG67" s="45">
        <f t="shared" ref="AG67:AG130" si="12">AVERAGE(AE67:AF67)</f>
        <v>111.94999999999999</v>
      </c>
      <c r="AH67" s="4">
        <v>113.3</v>
      </c>
      <c r="AI67" s="4">
        <v>113.9</v>
      </c>
      <c r="AJ67" s="4">
        <f t="shared" ref="AJ67:AJ130" si="13">AVERAGE(AH67:AI67)</f>
        <v>113.6</v>
      </c>
      <c r="AK67" s="4">
        <v>120.1</v>
      </c>
    </row>
    <row r="68" spans="1:37" x14ac:dyDescent="0.25">
      <c r="A68" s="1" t="s">
        <v>30</v>
      </c>
      <c r="B68" s="1">
        <v>2014</v>
      </c>
      <c r="C68" s="1" t="s">
        <v>43</v>
      </c>
      <c r="D68" s="1" t="str">
        <f t="shared" si="7"/>
        <v>November2014Rural</v>
      </c>
      <c r="E68" s="4">
        <v>122.7</v>
      </c>
      <c r="F68" s="4">
        <v>122.6</v>
      </c>
      <c r="G68" s="4">
        <v>119.9</v>
      </c>
      <c r="H68" s="4">
        <v>124</v>
      </c>
      <c r="I68" s="4">
        <v>110.5</v>
      </c>
      <c r="J68" s="4">
        <v>128.80000000000001</v>
      </c>
      <c r="K68" s="4">
        <v>152</v>
      </c>
      <c r="L68" s="4">
        <v>116.2</v>
      </c>
      <c r="M68" s="4">
        <v>103.3</v>
      </c>
      <c r="N68" s="4">
        <v>115.8</v>
      </c>
      <c r="O68" s="4">
        <v>116.8</v>
      </c>
      <c r="P68" s="4">
        <v>124.5</v>
      </c>
      <c r="Q68" s="4">
        <v>124.9</v>
      </c>
      <c r="R68" s="4">
        <f t="shared" si="8"/>
        <v>121.69230769230769</v>
      </c>
      <c r="S68" s="4">
        <v>120.8</v>
      </c>
      <c r="T68" s="4">
        <f t="shared" si="9"/>
        <v>120.8</v>
      </c>
      <c r="U68" s="4">
        <v>123.3</v>
      </c>
      <c r="V68" s="4">
        <v>120.5</v>
      </c>
      <c r="W68" s="4">
        <v>122.9</v>
      </c>
      <c r="X68" s="45">
        <f t="shared" si="10"/>
        <v>122.23333333333335</v>
      </c>
      <c r="Y68" s="45">
        <v>115.53108431092603</v>
      </c>
      <c r="Z68" s="4">
        <v>117.3</v>
      </c>
      <c r="AA68" s="4">
        <v>118.1</v>
      </c>
      <c r="AB68" s="4">
        <v>112</v>
      </c>
      <c r="AC68" s="4">
        <v>117.2</v>
      </c>
      <c r="AD68" s="4">
        <f t="shared" si="11"/>
        <v>116.02621686218522</v>
      </c>
      <c r="AE68" s="4">
        <v>115.9</v>
      </c>
      <c r="AF68" s="4">
        <v>108.8</v>
      </c>
      <c r="AG68" s="45">
        <f t="shared" si="12"/>
        <v>112.35</v>
      </c>
      <c r="AH68" s="4">
        <v>113.3</v>
      </c>
      <c r="AI68" s="4">
        <v>114.1</v>
      </c>
      <c r="AJ68" s="4">
        <f t="shared" si="13"/>
        <v>113.69999999999999</v>
      </c>
      <c r="AK68" s="4">
        <v>121.1</v>
      </c>
    </row>
    <row r="69" spans="1:37" x14ac:dyDescent="0.25">
      <c r="A69" s="1" t="s">
        <v>32</v>
      </c>
      <c r="B69" s="1">
        <v>2014</v>
      </c>
      <c r="C69" s="1" t="s">
        <v>43</v>
      </c>
      <c r="D69" s="1" t="str">
        <f t="shared" si="7"/>
        <v>November2014Urban</v>
      </c>
      <c r="E69" s="4">
        <v>124.5</v>
      </c>
      <c r="F69" s="4">
        <v>125.6</v>
      </c>
      <c r="G69" s="4">
        <v>122.7</v>
      </c>
      <c r="H69" s="4">
        <v>124.6</v>
      </c>
      <c r="I69" s="4">
        <v>103.2</v>
      </c>
      <c r="J69" s="4">
        <v>122.2</v>
      </c>
      <c r="K69" s="4">
        <v>153.19999999999999</v>
      </c>
      <c r="L69" s="4">
        <v>119.3</v>
      </c>
      <c r="M69" s="4">
        <v>99.8</v>
      </c>
      <c r="N69" s="4">
        <v>124.6</v>
      </c>
      <c r="O69" s="4">
        <v>115.8</v>
      </c>
      <c r="P69" s="4">
        <v>126.9</v>
      </c>
      <c r="Q69" s="4">
        <v>125.4</v>
      </c>
      <c r="R69" s="4">
        <f t="shared" si="8"/>
        <v>122.13846153846154</v>
      </c>
      <c r="S69" s="4">
        <v>125.8</v>
      </c>
      <c r="T69" s="4">
        <f t="shared" si="9"/>
        <v>125.8</v>
      </c>
      <c r="U69" s="4">
        <v>120.3</v>
      </c>
      <c r="V69" s="4">
        <v>115.4</v>
      </c>
      <c r="W69" s="4">
        <v>119.5</v>
      </c>
      <c r="X69" s="45">
        <f t="shared" si="10"/>
        <v>118.39999999999999</v>
      </c>
      <c r="Y69" s="45">
        <v>117.1</v>
      </c>
      <c r="Z69" s="4">
        <v>112.6</v>
      </c>
      <c r="AA69" s="4">
        <v>116.4</v>
      </c>
      <c r="AB69" s="4">
        <v>109.7</v>
      </c>
      <c r="AC69" s="4">
        <v>120.3</v>
      </c>
      <c r="AD69" s="4">
        <f t="shared" si="11"/>
        <v>115.22</v>
      </c>
      <c r="AE69" s="4">
        <v>113</v>
      </c>
      <c r="AF69" s="4">
        <v>109.6</v>
      </c>
      <c r="AG69" s="45">
        <f t="shared" si="12"/>
        <v>111.3</v>
      </c>
      <c r="AH69" s="4">
        <v>114</v>
      </c>
      <c r="AI69" s="4">
        <v>113.4</v>
      </c>
      <c r="AJ69" s="4">
        <f t="shared" si="13"/>
        <v>113.7</v>
      </c>
      <c r="AK69" s="4">
        <v>119</v>
      </c>
    </row>
    <row r="70" spans="1:37" x14ac:dyDescent="0.25">
      <c r="A70" s="1" t="s">
        <v>33</v>
      </c>
      <c r="B70" s="1">
        <v>2014</v>
      </c>
      <c r="C70" s="1" t="s">
        <v>43</v>
      </c>
      <c r="D70" s="1" t="str">
        <f t="shared" si="7"/>
        <v>November2014Rural+Urban</v>
      </c>
      <c r="E70" s="4">
        <v>123.3</v>
      </c>
      <c r="F70" s="4">
        <v>123.7</v>
      </c>
      <c r="G70" s="4">
        <v>121</v>
      </c>
      <c r="H70" s="4">
        <v>124.2</v>
      </c>
      <c r="I70" s="4">
        <v>107.8</v>
      </c>
      <c r="J70" s="4">
        <v>125.7</v>
      </c>
      <c r="K70" s="4">
        <v>152.4</v>
      </c>
      <c r="L70" s="4">
        <v>117.2</v>
      </c>
      <c r="M70" s="4">
        <v>102.1</v>
      </c>
      <c r="N70" s="4">
        <v>118.7</v>
      </c>
      <c r="O70" s="4">
        <v>116.4</v>
      </c>
      <c r="P70" s="4">
        <v>125.6</v>
      </c>
      <c r="Q70" s="4">
        <v>125.1</v>
      </c>
      <c r="R70" s="4">
        <f t="shared" si="8"/>
        <v>121.78461538461539</v>
      </c>
      <c r="S70" s="4">
        <v>122.1</v>
      </c>
      <c r="T70" s="4">
        <f t="shared" si="9"/>
        <v>122.1</v>
      </c>
      <c r="U70" s="4">
        <v>122.1</v>
      </c>
      <c r="V70" s="4">
        <v>118.4</v>
      </c>
      <c r="W70" s="4">
        <v>121.6</v>
      </c>
      <c r="X70" s="45">
        <f t="shared" si="10"/>
        <v>120.7</v>
      </c>
      <c r="Y70" s="45">
        <v>117.1</v>
      </c>
      <c r="Z70" s="4">
        <v>115.5</v>
      </c>
      <c r="AA70" s="4">
        <v>117.3</v>
      </c>
      <c r="AB70" s="4">
        <v>110.8</v>
      </c>
      <c r="AC70" s="4">
        <v>119</v>
      </c>
      <c r="AD70" s="4">
        <f t="shared" si="11"/>
        <v>115.94000000000001</v>
      </c>
      <c r="AE70" s="4">
        <v>114.8</v>
      </c>
      <c r="AF70" s="4">
        <v>109.1</v>
      </c>
      <c r="AG70" s="45">
        <f t="shared" si="12"/>
        <v>111.94999999999999</v>
      </c>
      <c r="AH70" s="4">
        <v>113.7</v>
      </c>
      <c r="AI70" s="4">
        <v>113.8</v>
      </c>
      <c r="AJ70" s="4">
        <f t="shared" si="13"/>
        <v>113.75</v>
      </c>
      <c r="AK70" s="4">
        <v>120.1</v>
      </c>
    </row>
    <row r="71" spans="1:37" x14ac:dyDescent="0.25">
      <c r="A71" s="1" t="s">
        <v>30</v>
      </c>
      <c r="B71" s="1">
        <v>2014</v>
      </c>
      <c r="C71" s="1" t="s">
        <v>44</v>
      </c>
      <c r="D71" s="1" t="str">
        <f t="shared" si="7"/>
        <v>December2014Rural</v>
      </c>
      <c r="E71" s="4">
        <v>122.4</v>
      </c>
      <c r="F71" s="4">
        <v>122.4</v>
      </c>
      <c r="G71" s="4">
        <v>121.8</v>
      </c>
      <c r="H71" s="4">
        <v>124.2</v>
      </c>
      <c r="I71" s="4">
        <v>110.2</v>
      </c>
      <c r="J71" s="4">
        <v>128.6</v>
      </c>
      <c r="K71" s="4">
        <v>140.30000000000001</v>
      </c>
      <c r="L71" s="4">
        <v>116.3</v>
      </c>
      <c r="M71" s="4">
        <v>102</v>
      </c>
      <c r="N71" s="4">
        <v>116</v>
      </c>
      <c r="O71" s="4">
        <v>117.3</v>
      </c>
      <c r="P71" s="4">
        <v>124.8</v>
      </c>
      <c r="Q71" s="4">
        <v>123.3</v>
      </c>
      <c r="R71" s="4">
        <f t="shared" si="8"/>
        <v>120.73846153846154</v>
      </c>
      <c r="S71" s="4">
        <v>121.7</v>
      </c>
      <c r="T71" s="4">
        <f t="shared" si="9"/>
        <v>121.7</v>
      </c>
      <c r="U71" s="4">
        <v>123.8</v>
      </c>
      <c r="V71" s="4">
        <v>120.6</v>
      </c>
      <c r="W71" s="4">
        <v>123.3</v>
      </c>
      <c r="X71" s="45">
        <f t="shared" si="10"/>
        <v>122.56666666666666</v>
      </c>
      <c r="Y71" s="45">
        <v>116.06743139274145</v>
      </c>
      <c r="Z71" s="4">
        <v>117.4</v>
      </c>
      <c r="AA71" s="4">
        <v>118.2</v>
      </c>
      <c r="AB71" s="4">
        <v>111.5</v>
      </c>
      <c r="AC71" s="4">
        <v>117.7</v>
      </c>
      <c r="AD71" s="4">
        <f t="shared" si="11"/>
        <v>116.17348627854828</v>
      </c>
      <c r="AE71" s="4">
        <v>116.2</v>
      </c>
      <c r="AF71" s="4">
        <v>109.4</v>
      </c>
      <c r="AG71" s="45">
        <f t="shared" si="12"/>
        <v>112.80000000000001</v>
      </c>
      <c r="AH71" s="4">
        <v>113.3</v>
      </c>
      <c r="AI71" s="4">
        <v>114.2</v>
      </c>
      <c r="AJ71" s="4">
        <f t="shared" si="13"/>
        <v>113.75</v>
      </c>
      <c r="AK71" s="4">
        <v>120.3</v>
      </c>
    </row>
    <row r="72" spans="1:37" x14ac:dyDescent="0.25">
      <c r="A72" s="1" t="s">
        <v>32</v>
      </c>
      <c r="B72" s="1">
        <v>2014</v>
      </c>
      <c r="C72" s="1" t="s">
        <v>44</v>
      </c>
      <c r="D72" s="1" t="str">
        <f t="shared" si="7"/>
        <v>December2014Urban</v>
      </c>
      <c r="E72" s="4">
        <v>124</v>
      </c>
      <c r="F72" s="4">
        <v>124.7</v>
      </c>
      <c r="G72" s="4">
        <v>126.3</v>
      </c>
      <c r="H72" s="4">
        <v>124.9</v>
      </c>
      <c r="I72" s="4">
        <v>103</v>
      </c>
      <c r="J72" s="4">
        <v>122.3</v>
      </c>
      <c r="K72" s="4">
        <v>141</v>
      </c>
      <c r="L72" s="4">
        <v>120.1</v>
      </c>
      <c r="M72" s="4">
        <v>97.8</v>
      </c>
      <c r="N72" s="4">
        <v>125.4</v>
      </c>
      <c r="O72" s="4">
        <v>116.1</v>
      </c>
      <c r="P72" s="4">
        <v>127.6</v>
      </c>
      <c r="Q72" s="4">
        <v>124</v>
      </c>
      <c r="R72" s="4">
        <f t="shared" si="8"/>
        <v>121.32307692307691</v>
      </c>
      <c r="S72" s="4">
        <v>126.4</v>
      </c>
      <c r="T72" s="4">
        <f t="shared" si="9"/>
        <v>126.4</v>
      </c>
      <c r="U72" s="4">
        <v>120.7</v>
      </c>
      <c r="V72" s="4">
        <v>115.8</v>
      </c>
      <c r="W72" s="4">
        <v>120</v>
      </c>
      <c r="X72" s="45">
        <f t="shared" si="10"/>
        <v>118.83333333333333</v>
      </c>
      <c r="Y72" s="45">
        <v>116.5</v>
      </c>
      <c r="Z72" s="4">
        <v>113</v>
      </c>
      <c r="AA72" s="4">
        <v>116.8</v>
      </c>
      <c r="AB72" s="4">
        <v>108.8</v>
      </c>
      <c r="AC72" s="4">
        <v>120.7</v>
      </c>
      <c r="AD72" s="4">
        <f t="shared" si="11"/>
        <v>115.16000000000001</v>
      </c>
      <c r="AE72" s="4">
        <v>113.2</v>
      </c>
      <c r="AF72" s="4">
        <v>110.4</v>
      </c>
      <c r="AG72" s="45">
        <f t="shared" si="12"/>
        <v>111.80000000000001</v>
      </c>
      <c r="AH72" s="4">
        <v>114.3</v>
      </c>
      <c r="AI72" s="4">
        <v>113.4</v>
      </c>
      <c r="AJ72" s="4">
        <f t="shared" si="13"/>
        <v>113.85</v>
      </c>
      <c r="AK72" s="4">
        <v>118.4</v>
      </c>
    </row>
    <row r="73" spans="1:37" x14ac:dyDescent="0.25">
      <c r="A73" s="1" t="s">
        <v>33</v>
      </c>
      <c r="B73" s="1">
        <v>2014</v>
      </c>
      <c r="C73" s="1" t="s">
        <v>44</v>
      </c>
      <c r="D73" s="1" t="str">
        <f t="shared" si="7"/>
        <v>December2014Rural+Urban</v>
      </c>
      <c r="E73" s="4">
        <v>122.9</v>
      </c>
      <c r="F73" s="4">
        <v>123.2</v>
      </c>
      <c r="G73" s="4">
        <v>123.5</v>
      </c>
      <c r="H73" s="4">
        <v>124.5</v>
      </c>
      <c r="I73" s="4">
        <v>107.6</v>
      </c>
      <c r="J73" s="4">
        <v>125.7</v>
      </c>
      <c r="K73" s="4">
        <v>140.5</v>
      </c>
      <c r="L73" s="4">
        <v>117.6</v>
      </c>
      <c r="M73" s="4">
        <v>100.6</v>
      </c>
      <c r="N73" s="4">
        <v>119.1</v>
      </c>
      <c r="O73" s="4">
        <v>116.8</v>
      </c>
      <c r="P73" s="4">
        <v>126.1</v>
      </c>
      <c r="Q73" s="4">
        <v>123.6</v>
      </c>
      <c r="R73" s="4">
        <f t="shared" si="8"/>
        <v>120.89999999999999</v>
      </c>
      <c r="S73" s="4">
        <v>123</v>
      </c>
      <c r="T73" s="4">
        <f t="shared" si="9"/>
        <v>123</v>
      </c>
      <c r="U73" s="4">
        <v>122.6</v>
      </c>
      <c r="V73" s="4">
        <v>118.6</v>
      </c>
      <c r="W73" s="4">
        <v>122</v>
      </c>
      <c r="X73" s="45">
        <f t="shared" si="10"/>
        <v>121.06666666666666</v>
      </c>
      <c r="Y73" s="45">
        <v>116.5</v>
      </c>
      <c r="Z73" s="4">
        <v>115.7</v>
      </c>
      <c r="AA73" s="4">
        <v>117.5</v>
      </c>
      <c r="AB73" s="4">
        <v>110.1</v>
      </c>
      <c r="AC73" s="4">
        <v>119.5</v>
      </c>
      <c r="AD73" s="4">
        <f t="shared" si="11"/>
        <v>115.85999999999999</v>
      </c>
      <c r="AE73" s="4">
        <v>115.1</v>
      </c>
      <c r="AF73" s="4">
        <v>109.8</v>
      </c>
      <c r="AG73" s="45">
        <f t="shared" si="12"/>
        <v>112.44999999999999</v>
      </c>
      <c r="AH73" s="4">
        <v>113.9</v>
      </c>
      <c r="AI73" s="4">
        <v>113.8</v>
      </c>
      <c r="AJ73" s="4">
        <f t="shared" si="13"/>
        <v>113.85</v>
      </c>
      <c r="AK73" s="4">
        <v>119.4</v>
      </c>
    </row>
    <row r="74" spans="1:37" x14ac:dyDescent="0.25">
      <c r="A74" s="1" t="s">
        <v>30</v>
      </c>
      <c r="B74" s="1">
        <v>2015</v>
      </c>
      <c r="C74" s="1" t="s">
        <v>31</v>
      </c>
      <c r="D74" s="1" t="str">
        <f t="shared" si="7"/>
        <v>January2015Rural</v>
      </c>
      <c r="E74" s="4">
        <v>123.1</v>
      </c>
      <c r="F74" s="4">
        <v>123.1</v>
      </c>
      <c r="G74" s="4">
        <v>122.1</v>
      </c>
      <c r="H74" s="4">
        <v>124.9</v>
      </c>
      <c r="I74" s="4">
        <v>111</v>
      </c>
      <c r="J74" s="4">
        <v>130.4</v>
      </c>
      <c r="K74" s="4">
        <v>132.30000000000001</v>
      </c>
      <c r="L74" s="4">
        <v>117.2</v>
      </c>
      <c r="M74" s="4">
        <v>100.5</v>
      </c>
      <c r="N74" s="4">
        <v>117.2</v>
      </c>
      <c r="O74" s="4">
        <v>117.9</v>
      </c>
      <c r="P74" s="4">
        <v>125.6</v>
      </c>
      <c r="Q74" s="4">
        <v>122.8</v>
      </c>
      <c r="R74" s="4">
        <f t="shared" si="8"/>
        <v>120.62307692307692</v>
      </c>
      <c r="S74" s="4">
        <v>122.7</v>
      </c>
      <c r="T74" s="4">
        <f t="shared" si="9"/>
        <v>122.7</v>
      </c>
      <c r="U74" s="4">
        <v>124.4</v>
      </c>
      <c r="V74" s="4">
        <v>121.6</v>
      </c>
      <c r="W74" s="4">
        <v>124</v>
      </c>
      <c r="X74" s="45">
        <f t="shared" si="10"/>
        <v>123.33333333333333</v>
      </c>
      <c r="Y74" s="45">
        <v>116.34974093430982</v>
      </c>
      <c r="Z74" s="4">
        <v>118.4</v>
      </c>
      <c r="AA74" s="4">
        <v>118.9</v>
      </c>
      <c r="AB74" s="4">
        <v>111</v>
      </c>
      <c r="AC74" s="4">
        <v>118.2</v>
      </c>
      <c r="AD74" s="4">
        <f t="shared" si="11"/>
        <v>116.56994818686198</v>
      </c>
      <c r="AE74" s="4">
        <v>116.6</v>
      </c>
      <c r="AF74" s="4">
        <v>110.2</v>
      </c>
      <c r="AG74" s="45">
        <f t="shared" si="12"/>
        <v>113.4</v>
      </c>
      <c r="AH74" s="4">
        <v>114</v>
      </c>
      <c r="AI74" s="4">
        <v>114.5</v>
      </c>
      <c r="AJ74" s="4">
        <f t="shared" si="13"/>
        <v>114.25</v>
      </c>
      <c r="AK74" s="4">
        <v>120.3</v>
      </c>
    </row>
    <row r="75" spans="1:37" x14ac:dyDescent="0.25">
      <c r="A75" s="1" t="s">
        <v>32</v>
      </c>
      <c r="B75" s="1">
        <v>2015</v>
      </c>
      <c r="C75" s="1" t="s">
        <v>31</v>
      </c>
      <c r="D75" s="1" t="str">
        <f t="shared" si="7"/>
        <v>January2015Urban</v>
      </c>
      <c r="E75" s="4">
        <v>124</v>
      </c>
      <c r="F75" s="4">
        <v>125.5</v>
      </c>
      <c r="G75" s="4">
        <v>126.6</v>
      </c>
      <c r="H75" s="4">
        <v>125.2</v>
      </c>
      <c r="I75" s="4">
        <v>104.3</v>
      </c>
      <c r="J75" s="4">
        <v>121.3</v>
      </c>
      <c r="K75" s="4">
        <v>134.4</v>
      </c>
      <c r="L75" s="4">
        <v>122.9</v>
      </c>
      <c r="M75" s="4">
        <v>96.1</v>
      </c>
      <c r="N75" s="4">
        <v>126.6</v>
      </c>
      <c r="O75" s="4">
        <v>116.5</v>
      </c>
      <c r="P75" s="4">
        <v>128</v>
      </c>
      <c r="Q75" s="4">
        <v>123.5</v>
      </c>
      <c r="R75" s="4">
        <f t="shared" si="8"/>
        <v>121.14615384615384</v>
      </c>
      <c r="S75" s="4">
        <v>127.4</v>
      </c>
      <c r="T75" s="4">
        <f t="shared" si="9"/>
        <v>127.4</v>
      </c>
      <c r="U75" s="4">
        <v>121</v>
      </c>
      <c r="V75" s="4">
        <v>116.1</v>
      </c>
      <c r="W75" s="4">
        <v>120.2</v>
      </c>
      <c r="X75" s="45">
        <f t="shared" si="10"/>
        <v>119.10000000000001</v>
      </c>
      <c r="Y75" s="45">
        <v>117.3</v>
      </c>
      <c r="Z75" s="4">
        <v>113.4</v>
      </c>
      <c r="AA75" s="4">
        <v>117.2</v>
      </c>
      <c r="AB75" s="4">
        <v>107.9</v>
      </c>
      <c r="AC75" s="4">
        <v>120.8</v>
      </c>
      <c r="AD75" s="4">
        <f t="shared" si="11"/>
        <v>115.31999999999998</v>
      </c>
      <c r="AE75" s="4">
        <v>113.7</v>
      </c>
      <c r="AF75" s="4">
        <v>111.4</v>
      </c>
      <c r="AG75" s="45">
        <f t="shared" si="12"/>
        <v>112.55000000000001</v>
      </c>
      <c r="AH75" s="4">
        <v>114.6</v>
      </c>
      <c r="AI75" s="4">
        <v>113.4</v>
      </c>
      <c r="AJ75" s="4">
        <f t="shared" si="13"/>
        <v>114</v>
      </c>
      <c r="AK75" s="4">
        <v>118.5</v>
      </c>
    </row>
    <row r="76" spans="1:37" x14ac:dyDescent="0.25">
      <c r="A76" s="1" t="s">
        <v>33</v>
      </c>
      <c r="B76" s="1">
        <v>2015</v>
      </c>
      <c r="C76" s="1" t="s">
        <v>31</v>
      </c>
      <c r="D76" s="1" t="str">
        <f t="shared" si="7"/>
        <v>January2015Rural+Urban</v>
      </c>
      <c r="E76" s="4">
        <v>123.4</v>
      </c>
      <c r="F76" s="4">
        <v>123.9</v>
      </c>
      <c r="G76" s="4">
        <v>123.8</v>
      </c>
      <c r="H76" s="4">
        <v>125</v>
      </c>
      <c r="I76" s="4">
        <v>108.5</v>
      </c>
      <c r="J76" s="4">
        <v>126.2</v>
      </c>
      <c r="K76" s="4">
        <v>133</v>
      </c>
      <c r="L76" s="4">
        <v>119.1</v>
      </c>
      <c r="M76" s="4">
        <v>99</v>
      </c>
      <c r="N76" s="4">
        <v>120.3</v>
      </c>
      <c r="O76" s="4">
        <v>117.3</v>
      </c>
      <c r="P76" s="4">
        <v>126.7</v>
      </c>
      <c r="Q76" s="4">
        <v>123.1</v>
      </c>
      <c r="R76" s="4">
        <f t="shared" si="8"/>
        <v>120.71538461538461</v>
      </c>
      <c r="S76" s="4">
        <v>124</v>
      </c>
      <c r="T76" s="4">
        <f t="shared" si="9"/>
        <v>124</v>
      </c>
      <c r="U76" s="4">
        <v>123.1</v>
      </c>
      <c r="V76" s="4">
        <v>119.3</v>
      </c>
      <c r="W76" s="4">
        <v>122.5</v>
      </c>
      <c r="X76" s="45">
        <f t="shared" si="10"/>
        <v>121.63333333333333</v>
      </c>
      <c r="Y76" s="45">
        <v>117.3</v>
      </c>
      <c r="Z76" s="4">
        <v>116.5</v>
      </c>
      <c r="AA76" s="4">
        <v>118.1</v>
      </c>
      <c r="AB76" s="4">
        <v>109.4</v>
      </c>
      <c r="AC76" s="4">
        <v>119.7</v>
      </c>
      <c r="AD76" s="4">
        <f t="shared" si="11"/>
        <v>116.2</v>
      </c>
      <c r="AE76" s="4">
        <v>115.5</v>
      </c>
      <c r="AF76" s="4">
        <v>110.7</v>
      </c>
      <c r="AG76" s="45">
        <f t="shared" si="12"/>
        <v>113.1</v>
      </c>
      <c r="AH76" s="4">
        <v>114.3</v>
      </c>
      <c r="AI76" s="4">
        <v>114</v>
      </c>
      <c r="AJ76" s="4">
        <f t="shared" si="13"/>
        <v>114.15</v>
      </c>
      <c r="AK76" s="4">
        <v>119.5</v>
      </c>
    </row>
    <row r="77" spans="1:37" x14ac:dyDescent="0.25">
      <c r="A77" s="1" t="s">
        <v>30</v>
      </c>
      <c r="B77" s="1">
        <v>2015</v>
      </c>
      <c r="C77" s="1" t="s">
        <v>34</v>
      </c>
      <c r="D77" s="1" t="str">
        <f t="shared" si="7"/>
        <v>February2015Rural</v>
      </c>
      <c r="E77" s="4">
        <v>123.4</v>
      </c>
      <c r="F77" s="4">
        <v>124.4</v>
      </c>
      <c r="G77" s="4">
        <v>122.1</v>
      </c>
      <c r="H77" s="4">
        <v>125.8</v>
      </c>
      <c r="I77" s="4">
        <v>111.5</v>
      </c>
      <c r="J77" s="4">
        <v>129.4</v>
      </c>
      <c r="K77" s="4">
        <v>128.19999999999999</v>
      </c>
      <c r="L77" s="4">
        <v>118.8</v>
      </c>
      <c r="M77" s="4">
        <v>100</v>
      </c>
      <c r="N77" s="4">
        <v>118.6</v>
      </c>
      <c r="O77" s="4">
        <v>118.8</v>
      </c>
      <c r="P77" s="4">
        <v>126.8</v>
      </c>
      <c r="Q77" s="4">
        <v>122.8</v>
      </c>
      <c r="R77" s="4">
        <f t="shared" si="8"/>
        <v>120.81538461538459</v>
      </c>
      <c r="S77" s="4">
        <v>124.2</v>
      </c>
      <c r="T77" s="4">
        <f t="shared" si="9"/>
        <v>124.2</v>
      </c>
      <c r="U77" s="4">
        <v>125.4</v>
      </c>
      <c r="V77" s="4">
        <v>122.7</v>
      </c>
      <c r="W77" s="4">
        <v>125</v>
      </c>
      <c r="X77" s="45">
        <f t="shared" si="10"/>
        <v>124.36666666666667</v>
      </c>
      <c r="Y77" s="45">
        <v>116.63869518199746</v>
      </c>
      <c r="Z77" s="4">
        <v>120</v>
      </c>
      <c r="AA77" s="4">
        <v>119.6</v>
      </c>
      <c r="AB77" s="4">
        <v>110.9</v>
      </c>
      <c r="AC77" s="4">
        <v>118.7</v>
      </c>
      <c r="AD77" s="4">
        <f t="shared" si="11"/>
        <v>117.16773903639951</v>
      </c>
      <c r="AE77" s="4">
        <v>117.7</v>
      </c>
      <c r="AF77" s="4">
        <v>110.8</v>
      </c>
      <c r="AG77" s="45">
        <f t="shared" si="12"/>
        <v>114.25</v>
      </c>
      <c r="AH77" s="4">
        <v>114.8</v>
      </c>
      <c r="AI77" s="4">
        <v>115</v>
      </c>
      <c r="AJ77" s="4">
        <f t="shared" si="13"/>
        <v>114.9</v>
      </c>
      <c r="AK77" s="4">
        <v>120.6</v>
      </c>
    </row>
    <row r="78" spans="1:37" x14ac:dyDescent="0.25">
      <c r="A78" s="1" t="s">
        <v>32</v>
      </c>
      <c r="B78" s="1">
        <v>2015</v>
      </c>
      <c r="C78" s="1" t="s">
        <v>34</v>
      </c>
      <c r="D78" s="1" t="str">
        <f t="shared" si="7"/>
        <v>February2015Urban</v>
      </c>
      <c r="E78" s="4">
        <v>124.3</v>
      </c>
      <c r="F78" s="4">
        <v>126.5</v>
      </c>
      <c r="G78" s="4">
        <v>119.5</v>
      </c>
      <c r="H78" s="4">
        <v>125.6</v>
      </c>
      <c r="I78" s="4">
        <v>104.9</v>
      </c>
      <c r="J78" s="4">
        <v>121.6</v>
      </c>
      <c r="K78" s="4">
        <v>131.80000000000001</v>
      </c>
      <c r="L78" s="4">
        <v>125.1</v>
      </c>
      <c r="M78" s="4">
        <v>95</v>
      </c>
      <c r="N78" s="4">
        <v>127.7</v>
      </c>
      <c r="O78" s="4">
        <v>116.8</v>
      </c>
      <c r="P78" s="4">
        <v>128.6</v>
      </c>
      <c r="Q78" s="4">
        <v>123.7</v>
      </c>
      <c r="R78" s="4">
        <f t="shared" si="8"/>
        <v>120.85384615384616</v>
      </c>
      <c r="S78" s="4">
        <v>128.1</v>
      </c>
      <c r="T78" s="4">
        <f t="shared" si="9"/>
        <v>128.1</v>
      </c>
      <c r="U78" s="4">
        <v>121.3</v>
      </c>
      <c r="V78" s="4">
        <v>116.5</v>
      </c>
      <c r="W78" s="4">
        <v>120.6</v>
      </c>
      <c r="X78" s="45">
        <f t="shared" si="10"/>
        <v>119.46666666666665</v>
      </c>
      <c r="Y78" s="45">
        <v>118.1</v>
      </c>
      <c r="Z78" s="4">
        <v>114</v>
      </c>
      <c r="AA78" s="4">
        <v>117.7</v>
      </c>
      <c r="AB78" s="4">
        <v>106.8</v>
      </c>
      <c r="AC78" s="4">
        <v>120.4</v>
      </c>
      <c r="AD78" s="4">
        <f t="shared" si="11"/>
        <v>115.4</v>
      </c>
      <c r="AE78" s="4">
        <v>114.1</v>
      </c>
      <c r="AF78" s="4">
        <v>111.7</v>
      </c>
      <c r="AG78" s="45">
        <f t="shared" si="12"/>
        <v>112.9</v>
      </c>
      <c r="AH78" s="4">
        <v>114.9</v>
      </c>
      <c r="AI78" s="4">
        <v>113.2</v>
      </c>
      <c r="AJ78" s="4">
        <f t="shared" si="13"/>
        <v>114.05000000000001</v>
      </c>
      <c r="AK78" s="4">
        <v>118.7</v>
      </c>
    </row>
    <row r="79" spans="1:37" x14ac:dyDescent="0.25">
      <c r="A79" s="1" t="s">
        <v>33</v>
      </c>
      <c r="B79" s="1">
        <v>2015</v>
      </c>
      <c r="C79" s="1" t="s">
        <v>34</v>
      </c>
      <c r="D79" s="1" t="str">
        <f t="shared" si="7"/>
        <v>February2015Rural+Urban</v>
      </c>
      <c r="E79" s="4">
        <v>123.7</v>
      </c>
      <c r="F79" s="4">
        <v>125.1</v>
      </c>
      <c r="G79" s="4">
        <v>121.1</v>
      </c>
      <c r="H79" s="4">
        <v>125.7</v>
      </c>
      <c r="I79" s="4">
        <v>109.1</v>
      </c>
      <c r="J79" s="4">
        <v>125.8</v>
      </c>
      <c r="K79" s="4">
        <v>129.4</v>
      </c>
      <c r="L79" s="4">
        <v>120.9</v>
      </c>
      <c r="M79" s="4">
        <v>98.3</v>
      </c>
      <c r="N79" s="4">
        <v>121.6</v>
      </c>
      <c r="O79" s="4">
        <v>118</v>
      </c>
      <c r="P79" s="4">
        <v>127.6</v>
      </c>
      <c r="Q79" s="4">
        <v>123.1</v>
      </c>
      <c r="R79" s="4">
        <f t="shared" si="8"/>
        <v>120.72307692307689</v>
      </c>
      <c r="S79" s="4">
        <v>125.2</v>
      </c>
      <c r="T79" s="4">
        <f t="shared" si="9"/>
        <v>125.2</v>
      </c>
      <c r="U79" s="4">
        <v>123.8</v>
      </c>
      <c r="V79" s="4">
        <v>120.1</v>
      </c>
      <c r="W79" s="4">
        <v>123.3</v>
      </c>
      <c r="X79" s="45">
        <f t="shared" si="10"/>
        <v>122.39999999999999</v>
      </c>
      <c r="Y79" s="45">
        <v>118.1</v>
      </c>
      <c r="Z79" s="4">
        <v>117.7</v>
      </c>
      <c r="AA79" s="4">
        <v>118.7</v>
      </c>
      <c r="AB79" s="4">
        <v>108.7</v>
      </c>
      <c r="AC79" s="4">
        <v>119.7</v>
      </c>
      <c r="AD79" s="4">
        <f t="shared" si="11"/>
        <v>116.58</v>
      </c>
      <c r="AE79" s="4">
        <v>116.3</v>
      </c>
      <c r="AF79" s="4">
        <v>111.2</v>
      </c>
      <c r="AG79" s="45">
        <f t="shared" si="12"/>
        <v>113.75</v>
      </c>
      <c r="AH79" s="4">
        <v>114.9</v>
      </c>
      <c r="AI79" s="4">
        <v>114.1</v>
      </c>
      <c r="AJ79" s="4">
        <f t="shared" si="13"/>
        <v>114.5</v>
      </c>
      <c r="AK79" s="4">
        <v>119.7</v>
      </c>
    </row>
    <row r="80" spans="1:37" x14ac:dyDescent="0.25">
      <c r="A80" s="1" t="s">
        <v>30</v>
      </c>
      <c r="B80" s="1">
        <v>2015</v>
      </c>
      <c r="C80" s="1" t="s">
        <v>35</v>
      </c>
      <c r="D80" s="1" t="str">
        <f t="shared" si="7"/>
        <v>March2015Rural</v>
      </c>
      <c r="E80" s="4">
        <v>123.3</v>
      </c>
      <c r="F80" s="4">
        <v>124.7</v>
      </c>
      <c r="G80" s="4">
        <v>118.9</v>
      </c>
      <c r="H80" s="4">
        <v>126</v>
      </c>
      <c r="I80" s="4">
        <v>111.8</v>
      </c>
      <c r="J80" s="4">
        <v>130.9</v>
      </c>
      <c r="K80" s="4">
        <v>128</v>
      </c>
      <c r="L80" s="4">
        <v>119.9</v>
      </c>
      <c r="M80" s="4">
        <v>98.9</v>
      </c>
      <c r="N80" s="4">
        <v>119.4</v>
      </c>
      <c r="O80" s="4">
        <v>118.9</v>
      </c>
      <c r="P80" s="4">
        <v>127.7</v>
      </c>
      <c r="Q80" s="4">
        <v>123.1</v>
      </c>
      <c r="R80" s="4">
        <f t="shared" si="8"/>
        <v>120.88461538461539</v>
      </c>
      <c r="S80" s="4">
        <v>124.7</v>
      </c>
      <c r="T80" s="4">
        <f t="shared" si="9"/>
        <v>124.7</v>
      </c>
      <c r="U80" s="4">
        <v>126</v>
      </c>
      <c r="V80" s="4">
        <v>122.9</v>
      </c>
      <c r="W80" s="4">
        <v>125.5</v>
      </c>
      <c r="X80" s="45">
        <f t="shared" si="10"/>
        <v>124.8</v>
      </c>
      <c r="Y80" s="45">
        <v>116.98398527878319</v>
      </c>
      <c r="Z80" s="4">
        <v>120.6</v>
      </c>
      <c r="AA80" s="4">
        <v>120.2</v>
      </c>
      <c r="AB80" s="4">
        <v>111.6</v>
      </c>
      <c r="AC80" s="4">
        <v>119.4</v>
      </c>
      <c r="AD80" s="4">
        <f t="shared" si="11"/>
        <v>117.75679705575662</v>
      </c>
      <c r="AE80" s="4">
        <v>118.2</v>
      </c>
      <c r="AF80" s="4">
        <v>110.8</v>
      </c>
      <c r="AG80" s="45">
        <f t="shared" si="12"/>
        <v>114.5</v>
      </c>
      <c r="AH80" s="4">
        <v>115.5</v>
      </c>
      <c r="AI80" s="4">
        <v>115.5</v>
      </c>
      <c r="AJ80" s="4">
        <f t="shared" si="13"/>
        <v>115.5</v>
      </c>
      <c r="AK80" s="4">
        <v>121.1</v>
      </c>
    </row>
    <row r="81" spans="1:37" x14ac:dyDescent="0.25">
      <c r="A81" s="1" t="s">
        <v>32</v>
      </c>
      <c r="B81" s="1">
        <v>2015</v>
      </c>
      <c r="C81" s="1" t="s">
        <v>35</v>
      </c>
      <c r="D81" s="1" t="str">
        <f t="shared" si="7"/>
        <v>March2015Urban</v>
      </c>
      <c r="E81" s="4">
        <v>124</v>
      </c>
      <c r="F81" s="4">
        <v>126.7</v>
      </c>
      <c r="G81" s="4">
        <v>113.5</v>
      </c>
      <c r="H81" s="4">
        <v>125.9</v>
      </c>
      <c r="I81" s="4">
        <v>104.8</v>
      </c>
      <c r="J81" s="4">
        <v>123.8</v>
      </c>
      <c r="K81" s="4">
        <v>131.4</v>
      </c>
      <c r="L81" s="4">
        <v>127.2</v>
      </c>
      <c r="M81" s="4">
        <v>93.2</v>
      </c>
      <c r="N81" s="4">
        <v>127.4</v>
      </c>
      <c r="O81" s="4">
        <v>117</v>
      </c>
      <c r="P81" s="4">
        <v>129.19999999999999</v>
      </c>
      <c r="Q81" s="4">
        <v>123.9</v>
      </c>
      <c r="R81" s="4">
        <f t="shared" si="8"/>
        <v>120.61538461538463</v>
      </c>
      <c r="S81" s="4">
        <v>128.80000000000001</v>
      </c>
      <c r="T81" s="4">
        <f t="shared" si="9"/>
        <v>128.80000000000001</v>
      </c>
      <c r="U81" s="4">
        <v>121.7</v>
      </c>
      <c r="V81" s="4">
        <v>116.9</v>
      </c>
      <c r="W81" s="4">
        <v>120.9</v>
      </c>
      <c r="X81" s="45">
        <f t="shared" si="10"/>
        <v>119.83333333333333</v>
      </c>
      <c r="Y81" s="45">
        <v>118.6</v>
      </c>
      <c r="Z81" s="4">
        <v>114.4</v>
      </c>
      <c r="AA81" s="4">
        <v>118</v>
      </c>
      <c r="AB81" s="4">
        <v>108.4</v>
      </c>
      <c r="AC81" s="4">
        <v>120.6</v>
      </c>
      <c r="AD81" s="4">
        <f t="shared" si="11"/>
        <v>116</v>
      </c>
      <c r="AE81" s="4">
        <v>114.3</v>
      </c>
      <c r="AF81" s="4">
        <v>111.3</v>
      </c>
      <c r="AG81" s="45">
        <f t="shared" si="12"/>
        <v>112.8</v>
      </c>
      <c r="AH81" s="4">
        <v>115.4</v>
      </c>
      <c r="AI81" s="4">
        <v>113.8</v>
      </c>
      <c r="AJ81" s="4">
        <f t="shared" si="13"/>
        <v>114.6</v>
      </c>
      <c r="AK81" s="4">
        <v>119.1</v>
      </c>
    </row>
    <row r="82" spans="1:37" x14ac:dyDescent="0.25">
      <c r="A82" s="1" t="s">
        <v>33</v>
      </c>
      <c r="B82" s="1">
        <v>2015</v>
      </c>
      <c r="C82" s="1" t="s">
        <v>35</v>
      </c>
      <c r="D82" s="1" t="str">
        <f t="shared" si="7"/>
        <v>March2015Rural+Urban</v>
      </c>
      <c r="E82" s="4">
        <v>123.5</v>
      </c>
      <c r="F82" s="4">
        <v>125.4</v>
      </c>
      <c r="G82" s="4">
        <v>116.8</v>
      </c>
      <c r="H82" s="4">
        <v>126</v>
      </c>
      <c r="I82" s="4">
        <v>109.2</v>
      </c>
      <c r="J82" s="4">
        <v>127.6</v>
      </c>
      <c r="K82" s="4">
        <v>129.19999999999999</v>
      </c>
      <c r="L82" s="4">
        <v>122.4</v>
      </c>
      <c r="M82" s="4">
        <v>97</v>
      </c>
      <c r="N82" s="4">
        <v>122.1</v>
      </c>
      <c r="O82" s="4">
        <v>118.1</v>
      </c>
      <c r="P82" s="4">
        <v>128.4</v>
      </c>
      <c r="Q82" s="4">
        <v>123.4</v>
      </c>
      <c r="R82" s="4">
        <f t="shared" si="8"/>
        <v>120.69999999999999</v>
      </c>
      <c r="S82" s="4">
        <v>125.8</v>
      </c>
      <c r="T82" s="4">
        <f t="shared" si="9"/>
        <v>125.8</v>
      </c>
      <c r="U82" s="4">
        <v>124.3</v>
      </c>
      <c r="V82" s="4">
        <v>120.4</v>
      </c>
      <c r="W82" s="4">
        <v>123.7</v>
      </c>
      <c r="X82" s="45">
        <f t="shared" si="10"/>
        <v>122.8</v>
      </c>
      <c r="Y82" s="45">
        <v>118.6</v>
      </c>
      <c r="Z82" s="4">
        <v>118.3</v>
      </c>
      <c r="AA82" s="4">
        <v>119.2</v>
      </c>
      <c r="AB82" s="4">
        <v>109.9</v>
      </c>
      <c r="AC82" s="4">
        <v>120.1</v>
      </c>
      <c r="AD82" s="4">
        <f t="shared" si="11"/>
        <v>117.22</v>
      </c>
      <c r="AE82" s="4">
        <v>116.7</v>
      </c>
      <c r="AF82" s="4">
        <v>111</v>
      </c>
      <c r="AG82" s="45">
        <f t="shared" si="12"/>
        <v>113.85</v>
      </c>
      <c r="AH82" s="4">
        <v>115.4</v>
      </c>
      <c r="AI82" s="4">
        <v>114.7</v>
      </c>
      <c r="AJ82" s="4">
        <f t="shared" si="13"/>
        <v>115.05000000000001</v>
      </c>
      <c r="AK82" s="4">
        <v>120.2</v>
      </c>
    </row>
    <row r="83" spans="1:37" x14ac:dyDescent="0.25">
      <c r="A83" s="1" t="s">
        <v>30</v>
      </c>
      <c r="B83" s="1">
        <v>2015</v>
      </c>
      <c r="C83" s="1" t="s">
        <v>36</v>
      </c>
      <c r="D83" s="1" t="str">
        <f t="shared" si="7"/>
        <v>April2015Rural</v>
      </c>
      <c r="E83" s="4">
        <v>123.3</v>
      </c>
      <c r="F83" s="4">
        <v>125.5</v>
      </c>
      <c r="G83" s="4">
        <v>117.2</v>
      </c>
      <c r="H83" s="4">
        <v>126.8</v>
      </c>
      <c r="I83" s="4">
        <v>111.9</v>
      </c>
      <c r="J83" s="4">
        <v>134.19999999999999</v>
      </c>
      <c r="K83" s="4">
        <v>127.5</v>
      </c>
      <c r="L83" s="4">
        <v>121.5</v>
      </c>
      <c r="M83" s="4">
        <v>97.8</v>
      </c>
      <c r="N83" s="4">
        <v>119.8</v>
      </c>
      <c r="O83" s="4">
        <v>119.4</v>
      </c>
      <c r="P83" s="4">
        <v>128.69999999999999</v>
      </c>
      <c r="Q83" s="4">
        <v>123.6</v>
      </c>
      <c r="R83" s="4">
        <f t="shared" si="8"/>
        <v>121.32307692307693</v>
      </c>
      <c r="S83" s="4">
        <v>125.7</v>
      </c>
      <c r="T83" s="4">
        <f t="shared" si="9"/>
        <v>125.7</v>
      </c>
      <c r="U83" s="4">
        <v>126.4</v>
      </c>
      <c r="V83" s="4">
        <v>123.3</v>
      </c>
      <c r="W83" s="4">
        <v>126</v>
      </c>
      <c r="X83" s="45">
        <f t="shared" si="10"/>
        <v>125.23333333333333</v>
      </c>
      <c r="Y83" s="45">
        <v>117.55249126612118</v>
      </c>
      <c r="Z83" s="4">
        <v>121.2</v>
      </c>
      <c r="AA83" s="4">
        <v>120.9</v>
      </c>
      <c r="AB83" s="4">
        <v>111.9</v>
      </c>
      <c r="AC83" s="4">
        <v>119.9</v>
      </c>
      <c r="AD83" s="4">
        <f t="shared" si="11"/>
        <v>118.29049825322423</v>
      </c>
      <c r="AE83" s="4">
        <v>118.6</v>
      </c>
      <c r="AF83" s="4">
        <v>111.6</v>
      </c>
      <c r="AG83" s="45">
        <f t="shared" si="12"/>
        <v>115.1</v>
      </c>
      <c r="AH83" s="4">
        <v>116.2</v>
      </c>
      <c r="AI83" s="4">
        <v>116</v>
      </c>
      <c r="AJ83" s="4">
        <f t="shared" si="13"/>
        <v>116.1</v>
      </c>
      <c r="AK83" s="4">
        <v>121.5</v>
      </c>
    </row>
    <row r="84" spans="1:37" x14ac:dyDescent="0.25">
      <c r="A84" s="1" t="s">
        <v>32</v>
      </c>
      <c r="B84" s="1">
        <v>2015</v>
      </c>
      <c r="C84" s="1" t="s">
        <v>36</v>
      </c>
      <c r="D84" s="1" t="str">
        <f t="shared" si="7"/>
        <v>April2015Urban</v>
      </c>
      <c r="E84" s="4">
        <v>123.8</v>
      </c>
      <c r="F84" s="4">
        <v>128.19999999999999</v>
      </c>
      <c r="G84" s="4">
        <v>110</v>
      </c>
      <c r="H84" s="4">
        <v>126.3</v>
      </c>
      <c r="I84" s="4">
        <v>104.5</v>
      </c>
      <c r="J84" s="4">
        <v>130.6</v>
      </c>
      <c r="K84" s="4">
        <v>130.80000000000001</v>
      </c>
      <c r="L84" s="4">
        <v>131.30000000000001</v>
      </c>
      <c r="M84" s="4">
        <v>91.6</v>
      </c>
      <c r="N84" s="4">
        <v>127.7</v>
      </c>
      <c r="O84" s="4">
        <v>117.2</v>
      </c>
      <c r="P84" s="4">
        <v>129.5</v>
      </c>
      <c r="Q84" s="4">
        <v>124.6</v>
      </c>
      <c r="R84" s="4">
        <f t="shared" si="8"/>
        <v>121.23846153846154</v>
      </c>
      <c r="S84" s="4">
        <v>130.1</v>
      </c>
      <c r="T84" s="4">
        <f t="shared" si="9"/>
        <v>130.1</v>
      </c>
      <c r="U84" s="4">
        <v>122.1</v>
      </c>
      <c r="V84" s="4">
        <v>117.2</v>
      </c>
      <c r="W84" s="4">
        <v>121.3</v>
      </c>
      <c r="X84" s="45">
        <f t="shared" si="10"/>
        <v>120.2</v>
      </c>
      <c r="Y84" s="45">
        <v>119.2</v>
      </c>
      <c r="Z84" s="4">
        <v>114.7</v>
      </c>
      <c r="AA84" s="4">
        <v>118.4</v>
      </c>
      <c r="AB84" s="4">
        <v>108.4</v>
      </c>
      <c r="AC84" s="4">
        <v>121.7</v>
      </c>
      <c r="AD84" s="4">
        <f t="shared" si="11"/>
        <v>116.48000000000002</v>
      </c>
      <c r="AE84" s="4">
        <v>114.6</v>
      </c>
      <c r="AF84" s="4">
        <v>111.8</v>
      </c>
      <c r="AG84" s="45">
        <f t="shared" si="12"/>
        <v>113.19999999999999</v>
      </c>
      <c r="AH84" s="4">
        <v>115.6</v>
      </c>
      <c r="AI84" s="4">
        <v>114.2</v>
      </c>
      <c r="AJ84" s="4">
        <f t="shared" si="13"/>
        <v>114.9</v>
      </c>
      <c r="AK84" s="4">
        <v>119.7</v>
      </c>
    </row>
    <row r="85" spans="1:37" x14ac:dyDescent="0.25">
      <c r="A85" s="1" t="s">
        <v>33</v>
      </c>
      <c r="B85" s="1">
        <v>2015</v>
      </c>
      <c r="C85" s="1" t="s">
        <v>36</v>
      </c>
      <c r="D85" s="1" t="str">
        <f t="shared" si="7"/>
        <v>April2015Rural+Urban</v>
      </c>
      <c r="E85" s="4">
        <v>123.5</v>
      </c>
      <c r="F85" s="4">
        <v>126.4</v>
      </c>
      <c r="G85" s="4">
        <v>114.4</v>
      </c>
      <c r="H85" s="4">
        <v>126.6</v>
      </c>
      <c r="I85" s="4">
        <v>109.2</v>
      </c>
      <c r="J85" s="4">
        <v>132.5</v>
      </c>
      <c r="K85" s="4">
        <v>128.6</v>
      </c>
      <c r="L85" s="4">
        <v>124.8</v>
      </c>
      <c r="M85" s="4">
        <v>95.7</v>
      </c>
      <c r="N85" s="4">
        <v>122.4</v>
      </c>
      <c r="O85" s="4">
        <v>118.5</v>
      </c>
      <c r="P85" s="4">
        <v>129.1</v>
      </c>
      <c r="Q85" s="4">
        <v>124</v>
      </c>
      <c r="R85" s="4">
        <f t="shared" si="8"/>
        <v>121.20769230769231</v>
      </c>
      <c r="S85" s="4">
        <v>126.9</v>
      </c>
      <c r="T85" s="4">
        <f t="shared" si="9"/>
        <v>126.9</v>
      </c>
      <c r="U85" s="4">
        <v>124.7</v>
      </c>
      <c r="V85" s="4">
        <v>120.8</v>
      </c>
      <c r="W85" s="4">
        <v>124.1</v>
      </c>
      <c r="X85" s="45">
        <f t="shared" si="10"/>
        <v>123.2</v>
      </c>
      <c r="Y85" s="45">
        <v>119.2</v>
      </c>
      <c r="Z85" s="4">
        <v>118.7</v>
      </c>
      <c r="AA85" s="4">
        <v>119.7</v>
      </c>
      <c r="AB85" s="4">
        <v>110.1</v>
      </c>
      <c r="AC85" s="4">
        <v>121</v>
      </c>
      <c r="AD85" s="4">
        <f t="shared" si="11"/>
        <v>117.74000000000001</v>
      </c>
      <c r="AE85" s="4">
        <v>117.1</v>
      </c>
      <c r="AF85" s="4">
        <v>111.7</v>
      </c>
      <c r="AG85" s="45">
        <f t="shared" si="12"/>
        <v>114.4</v>
      </c>
      <c r="AH85" s="4">
        <v>115.9</v>
      </c>
      <c r="AI85" s="4">
        <v>115.1</v>
      </c>
      <c r="AJ85" s="4">
        <f t="shared" si="13"/>
        <v>115.5</v>
      </c>
      <c r="AK85" s="4">
        <v>120.7</v>
      </c>
    </row>
    <row r="86" spans="1:37" x14ac:dyDescent="0.25">
      <c r="A86" s="1" t="s">
        <v>30</v>
      </c>
      <c r="B86" s="1">
        <v>2015</v>
      </c>
      <c r="C86" s="1" t="s">
        <v>37</v>
      </c>
      <c r="D86" s="1" t="str">
        <f t="shared" si="7"/>
        <v>May2015Rural</v>
      </c>
      <c r="E86" s="4">
        <v>123.5</v>
      </c>
      <c r="F86" s="4">
        <v>127.1</v>
      </c>
      <c r="G86" s="4">
        <v>117.3</v>
      </c>
      <c r="H86" s="4">
        <v>127.7</v>
      </c>
      <c r="I86" s="4">
        <v>112.5</v>
      </c>
      <c r="J86" s="4">
        <v>134.1</v>
      </c>
      <c r="K86" s="4">
        <v>128.5</v>
      </c>
      <c r="L86" s="4">
        <v>124.3</v>
      </c>
      <c r="M86" s="4">
        <v>97.6</v>
      </c>
      <c r="N86" s="4">
        <v>120.7</v>
      </c>
      <c r="O86" s="4">
        <v>120.2</v>
      </c>
      <c r="P86" s="4">
        <v>129.80000000000001</v>
      </c>
      <c r="Q86" s="4">
        <v>124.4</v>
      </c>
      <c r="R86" s="4">
        <f t="shared" si="8"/>
        <v>122.13076923076923</v>
      </c>
      <c r="S86" s="4">
        <v>126.7</v>
      </c>
      <c r="T86" s="4">
        <f t="shared" si="9"/>
        <v>126.7</v>
      </c>
      <c r="U86" s="4">
        <v>127.3</v>
      </c>
      <c r="V86" s="4">
        <v>124.1</v>
      </c>
      <c r="W86" s="4">
        <v>126.8</v>
      </c>
      <c r="X86" s="45">
        <f t="shared" si="10"/>
        <v>126.06666666666666</v>
      </c>
      <c r="Y86" s="45">
        <v>118.10835241410021</v>
      </c>
      <c r="Z86" s="4">
        <v>121.9</v>
      </c>
      <c r="AA86" s="4">
        <v>121.5</v>
      </c>
      <c r="AB86" s="4">
        <v>113.3</v>
      </c>
      <c r="AC86" s="4">
        <v>120.5</v>
      </c>
      <c r="AD86" s="4">
        <f t="shared" si="11"/>
        <v>119.06167048282005</v>
      </c>
      <c r="AE86" s="4">
        <v>119.4</v>
      </c>
      <c r="AF86" s="4">
        <v>112.3</v>
      </c>
      <c r="AG86" s="45">
        <f t="shared" si="12"/>
        <v>115.85</v>
      </c>
      <c r="AH86" s="4">
        <v>116.7</v>
      </c>
      <c r="AI86" s="4">
        <v>116.9</v>
      </c>
      <c r="AJ86" s="4">
        <f t="shared" si="13"/>
        <v>116.80000000000001</v>
      </c>
      <c r="AK86" s="4">
        <v>122.4</v>
      </c>
    </row>
    <row r="87" spans="1:37" x14ac:dyDescent="0.25">
      <c r="A87" s="1" t="s">
        <v>32</v>
      </c>
      <c r="B87" s="1">
        <v>2015</v>
      </c>
      <c r="C87" s="1" t="s">
        <v>37</v>
      </c>
      <c r="D87" s="1" t="str">
        <f t="shared" si="7"/>
        <v>May2015Urban</v>
      </c>
      <c r="E87" s="4">
        <v>123.8</v>
      </c>
      <c r="F87" s="4">
        <v>129.69999999999999</v>
      </c>
      <c r="G87" s="4">
        <v>111.3</v>
      </c>
      <c r="H87" s="4">
        <v>126.6</v>
      </c>
      <c r="I87" s="4">
        <v>105.2</v>
      </c>
      <c r="J87" s="4">
        <v>130.80000000000001</v>
      </c>
      <c r="K87" s="4">
        <v>135.6</v>
      </c>
      <c r="L87" s="4">
        <v>142.6</v>
      </c>
      <c r="M87" s="4">
        <v>90.8</v>
      </c>
      <c r="N87" s="4">
        <v>128.80000000000001</v>
      </c>
      <c r="O87" s="4">
        <v>117.7</v>
      </c>
      <c r="P87" s="4">
        <v>129.9</v>
      </c>
      <c r="Q87" s="4">
        <v>126.1</v>
      </c>
      <c r="R87" s="4">
        <f t="shared" si="8"/>
        <v>122.9923076923077</v>
      </c>
      <c r="S87" s="4">
        <v>131.30000000000001</v>
      </c>
      <c r="T87" s="4">
        <f t="shared" si="9"/>
        <v>131.30000000000001</v>
      </c>
      <c r="U87" s="4">
        <v>122.4</v>
      </c>
      <c r="V87" s="4">
        <v>117.4</v>
      </c>
      <c r="W87" s="4">
        <v>121.6</v>
      </c>
      <c r="X87" s="45">
        <f t="shared" si="10"/>
        <v>120.46666666666665</v>
      </c>
      <c r="Y87" s="45">
        <v>119.6</v>
      </c>
      <c r="Z87" s="4">
        <v>114.9</v>
      </c>
      <c r="AA87" s="4">
        <v>118.7</v>
      </c>
      <c r="AB87" s="4">
        <v>110.8</v>
      </c>
      <c r="AC87" s="4">
        <v>122</v>
      </c>
      <c r="AD87" s="4">
        <f t="shared" si="11"/>
        <v>117.2</v>
      </c>
      <c r="AE87" s="4">
        <v>114.9</v>
      </c>
      <c r="AF87" s="4">
        <v>112.4</v>
      </c>
      <c r="AG87" s="45">
        <f t="shared" si="12"/>
        <v>113.65</v>
      </c>
      <c r="AH87" s="4">
        <v>116</v>
      </c>
      <c r="AI87" s="4">
        <v>115.2</v>
      </c>
      <c r="AJ87" s="4">
        <f t="shared" si="13"/>
        <v>115.6</v>
      </c>
      <c r="AK87" s="4">
        <v>120.7</v>
      </c>
    </row>
    <row r="88" spans="1:37" x14ac:dyDescent="0.25">
      <c r="A88" s="1" t="s">
        <v>33</v>
      </c>
      <c r="B88" s="1">
        <v>2015</v>
      </c>
      <c r="C88" s="1" t="s">
        <v>37</v>
      </c>
      <c r="D88" s="1" t="str">
        <f t="shared" si="7"/>
        <v>May2015Rural+Urban</v>
      </c>
      <c r="E88" s="4">
        <v>123.6</v>
      </c>
      <c r="F88" s="4">
        <v>128</v>
      </c>
      <c r="G88" s="4">
        <v>115</v>
      </c>
      <c r="H88" s="4">
        <v>127.3</v>
      </c>
      <c r="I88" s="4">
        <v>109.8</v>
      </c>
      <c r="J88" s="4">
        <v>132.6</v>
      </c>
      <c r="K88" s="4">
        <v>130.9</v>
      </c>
      <c r="L88" s="4">
        <v>130.5</v>
      </c>
      <c r="M88" s="4">
        <v>95.3</v>
      </c>
      <c r="N88" s="4">
        <v>123.4</v>
      </c>
      <c r="O88" s="4">
        <v>119.2</v>
      </c>
      <c r="P88" s="4">
        <v>129.80000000000001</v>
      </c>
      <c r="Q88" s="4">
        <v>125</v>
      </c>
      <c r="R88" s="4">
        <f t="shared" si="8"/>
        <v>122.33846153846154</v>
      </c>
      <c r="S88" s="4">
        <v>127.9</v>
      </c>
      <c r="T88" s="4">
        <f t="shared" si="9"/>
        <v>127.9</v>
      </c>
      <c r="U88" s="4">
        <v>125.4</v>
      </c>
      <c r="V88" s="4">
        <v>121.3</v>
      </c>
      <c r="W88" s="4">
        <v>124.7</v>
      </c>
      <c r="X88" s="45">
        <f t="shared" si="10"/>
        <v>123.8</v>
      </c>
      <c r="Y88" s="45">
        <v>119.6</v>
      </c>
      <c r="Z88" s="4">
        <v>119.2</v>
      </c>
      <c r="AA88" s="4">
        <v>120.2</v>
      </c>
      <c r="AB88" s="4">
        <v>112</v>
      </c>
      <c r="AC88" s="4">
        <v>121.4</v>
      </c>
      <c r="AD88" s="4">
        <f t="shared" si="11"/>
        <v>118.47999999999999</v>
      </c>
      <c r="AE88" s="4">
        <v>117.7</v>
      </c>
      <c r="AF88" s="4">
        <v>112.3</v>
      </c>
      <c r="AG88" s="45">
        <f t="shared" si="12"/>
        <v>115</v>
      </c>
      <c r="AH88" s="4">
        <v>116.3</v>
      </c>
      <c r="AI88" s="4">
        <v>116.1</v>
      </c>
      <c r="AJ88" s="4">
        <f t="shared" si="13"/>
        <v>116.19999999999999</v>
      </c>
      <c r="AK88" s="4">
        <v>121.6</v>
      </c>
    </row>
    <row r="89" spans="1:37" x14ac:dyDescent="0.25">
      <c r="A89" s="1" t="s">
        <v>30</v>
      </c>
      <c r="B89" s="1">
        <v>2015</v>
      </c>
      <c r="C89" s="1" t="s">
        <v>38</v>
      </c>
      <c r="D89" s="1" t="str">
        <f t="shared" si="7"/>
        <v>June2015Rural</v>
      </c>
      <c r="E89" s="4">
        <v>124.1</v>
      </c>
      <c r="F89" s="4">
        <v>130.4</v>
      </c>
      <c r="G89" s="4">
        <v>122.1</v>
      </c>
      <c r="H89" s="4">
        <v>128.69999999999999</v>
      </c>
      <c r="I89" s="4">
        <v>114.1</v>
      </c>
      <c r="J89" s="4">
        <v>133.19999999999999</v>
      </c>
      <c r="K89" s="4">
        <v>135.19999999999999</v>
      </c>
      <c r="L89" s="4">
        <v>131.9</v>
      </c>
      <c r="M89" s="4">
        <v>96.3</v>
      </c>
      <c r="N89" s="4">
        <v>123</v>
      </c>
      <c r="O89" s="4">
        <v>121.1</v>
      </c>
      <c r="P89" s="4">
        <v>131.19999999999999</v>
      </c>
      <c r="Q89" s="4">
        <v>126.6</v>
      </c>
      <c r="R89" s="4">
        <f t="shared" si="8"/>
        <v>124.45384615384614</v>
      </c>
      <c r="S89" s="4">
        <v>128.19999999999999</v>
      </c>
      <c r="T89" s="4">
        <f t="shared" si="9"/>
        <v>128.19999999999999</v>
      </c>
      <c r="U89" s="4">
        <v>128.4</v>
      </c>
      <c r="V89" s="4">
        <v>125.1</v>
      </c>
      <c r="W89" s="4">
        <v>128</v>
      </c>
      <c r="X89" s="45">
        <f t="shared" si="10"/>
        <v>127.16666666666667</v>
      </c>
      <c r="Y89" s="45">
        <v>118.60498099544495</v>
      </c>
      <c r="Z89" s="4">
        <v>122.6</v>
      </c>
      <c r="AA89" s="4">
        <v>122.8</v>
      </c>
      <c r="AB89" s="4">
        <v>114.2</v>
      </c>
      <c r="AC89" s="4">
        <v>122</v>
      </c>
      <c r="AD89" s="4">
        <f t="shared" si="11"/>
        <v>120.04099619908898</v>
      </c>
      <c r="AE89" s="4">
        <v>120.4</v>
      </c>
      <c r="AF89" s="4">
        <v>113</v>
      </c>
      <c r="AG89" s="45">
        <f t="shared" si="12"/>
        <v>116.7</v>
      </c>
      <c r="AH89" s="4">
        <v>117.9</v>
      </c>
      <c r="AI89" s="4">
        <v>117.9</v>
      </c>
      <c r="AJ89" s="4">
        <f t="shared" si="13"/>
        <v>117.9</v>
      </c>
      <c r="AK89" s="4">
        <v>124.1</v>
      </c>
    </row>
    <row r="90" spans="1:37" x14ac:dyDescent="0.25">
      <c r="A90" s="1" t="s">
        <v>32</v>
      </c>
      <c r="B90" s="1">
        <v>2015</v>
      </c>
      <c r="C90" s="1" t="s">
        <v>38</v>
      </c>
      <c r="D90" s="1" t="str">
        <f t="shared" si="7"/>
        <v>June2015Urban</v>
      </c>
      <c r="E90" s="4">
        <v>123.6</v>
      </c>
      <c r="F90" s="4">
        <v>134.4</v>
      </c>
      <c r="G90" s="4">
        <v>120.9</v>
      </c>
      <c r="H90" s="4">
        <v>127.3</v>
      </c>
      <c r="I90" s="4">
        <v>106</v>
      </c>
      <c r="J90" s="4">
        <v>132.30000000000001</v>
      </c>
      <c r="K90" s="4">
        <v>146.69999999999999</v>
      </c>
      <c r="L90" s="4">
        <v>148.1</v>
      </c>
      <c r="M90" s="4">
        <v>89.8</v>
      </c>
      <c r="N90" s="4">
        <v>130.5</v>
      </c>
      <c r="O90" s="4">
        <v>118</v>
      </c>
      <c r="P90" s="4">
        <v>130.5</v>
      </c>
      <c r="Q90" s="4">
        <v>128.5</v>
      </c>
      <c r="R90" s="4">
        <f t="shared" si="8"/>
        <v>125.89230769230768</v>
      </c>
      <c r="S90" s="4">
        <v>132.1</v>
      </c>
      <c r="T90" s="4">
        <f t="shared" si="9"/>
        <v>132.1</v>
      </c>
      <c r="U90" s="4">
        <v>123.2</v>
      </c>
      <c r="V90" s="4">
        <v>117.6</v>
      </c>
      <c r="W90" s="4">
        <v>122.3</v>
      </c>
      <c r="X90" s="45">
        <f t="shared" si="10"/>
        <v>121.03333333333335</v>
      </c>
      <c r="Y90" s="45">
        <v>119</v>
      </c>
      <c r="Z90" s="4">
        <v>115.1</v>
      </c>
      <c r="AA90" s="4">
        <v>119.2</v>
      </c>
      <c r="AB90" s="4">
        <v>111.7</v>
      </c>
      <c r="AC90" s="4">
        <v>123.8</v>
      </c>
      <c r="AD90" s="4">
        <f t="shared" si="11"/>
        <v>117.75999999999999</v>
      </c>
      <c r="AE90" s="4">
        <v>115.4</v>
      </c>
      <c r="AF90" s="4">
        <v>112.5</v>
      </c>
      <c r="AG90" s="45">
        <f t="shared" si="12"/>
        <v>113.95</v>
      </c>
      <c r="AH90" s="4">
        <v>116.2</v>
      </c>
      <c r="AI90" s="4">
        <v>116</v>
      </c>
      <c r="AJ90" s="4">
        <f t="shared" si="13"/>
        <v>116.1</v>
      </c>
      <c r="AK90" s="4">
        <v>121.7</v>
      </c>
    </row>
    <row r="91" spans="1:37" x14ac:dyDescent="0.25">
      <c r="A91" s="1" t="s">
        <v>33</v>
      </c>
      <c r="B91" s="1">
        <v>2015</v>
      </c>
      <c r="C91" s="1" t="s">
        <v>38</v>
      </c>
      <c r="D91" s="1" t="str">
        <f t="shared" si="7"/>
        <v>June2015Rural+Urban</v>
      </c>
      <c r="E91" s="4">
        <v>123.9</v>
      </c>
      <c r="F91" s="4">
        <v>131.80000000000001</v>
      </c>
      <c r="G91" s="4">
        <v>121.6</v>
      </c>
      <c r="H91" s="4">
        <v>128.19999999999999</v>
      </c>
      <c r="I91" s="4">
        <v>111.1</v>
      </c>
      <c r="J91" s="4">
        <v>132.80000000000001</v>
      </c>
      <c r="K91" s="4">
        <v>139.1</v>
      </c>
      <c r="L91" s="4">
        <v>137.4</v>
      </c>
      <c r="M91" s="4">
        <v>94.1</v>
      </c>
      <c r="N91" s="4">
        <v>125.5</v>
      </c>
      <c r="O91" s="4">
        <v>119.8</v>
      </c>
      <c r="P91" s="4">
        <v>130.9</v>
      </c>
      <c r="Q91" s="4">
        <v>127.3</v>
      </c>
      <c r="R91" s="4">
        <f t="shared" si="8"/>
        <v>124.88461538461539</v>
      </c>
      <c r="S91" s="4">
        <v>129.19999999999999</v>
      </c>
      <c r="T91" s="4">
        <f t="shared" si="9"/>
        <v>129.19999999999999</v>
      </c>
      <c r="U91" s="4">
        <v>126.4</v>
      </c>
      <c r="V91" s="4">
        <v>122</v>
      </c>
      <c r="W91" s="4">
        <v>125.7</v>
      </c>
      <c r="X91" s="45">
        <f t="shared" si="10"/>
        <v>124.7</v>
      </c>
      <c r="Y91" s="45">
        <v>119</v>
      </c>
      <c r="Z91" s="4">
        <v>119.8</v>
      </c>
      <c r="AA91" s="4">
        <v>121.1</v>
      </c>
      <c r="AB91" s="4">
        <v>112.9</v>
      </c>
      <c r="AC91" s="4">
        <v>123.1</v>
      </c>
      <c r="AD91" s="4">
        <f t="shared" si="11"/>
        <v>119.17999999999999</v>
      </c>
      <c r="AE91" s="4">
        <v>118.5</v>
      </c>
      <c r="AF91" s="4">
        <v>112.8</v>
      </c>
      <c r="AG91" s="45">
        <f t="shared" si="12"/>
        <v>115.65</v>
      </c>
      <c r="AH91" s="4">
        <v>116.9</v>
      </c>
      <c r="AI91" s="4">
        <v>117</v>
      </c>
      <c r="AJ91" s="4">
        <f t="shared" si="13"/>
        <v>116.95</v>
      </c>
      <c r="AK91" s="4">
        <v>123</v>
      </c>
    </row>
    <row r="92" spans="1:37" x14ac:dyDescent="0.25">
      <c r="A92" s="1" t="s">
        <v>30</v>
      </c>
      <c r="B92" s="1">
        <v>2015</v>
      </c>
      <c r="C92" s="1" t="s">
        <v>39</v>
      </c>
      <c r="D92" s="1" t="str">
        <f t="shared" si="7"/>
        <v>July2015Rural</v>
      </c>
      <c r="E92" s="4">
        <v>124</v>
      </c>
      <c r="F92" s="4">
        <v>131.5</v>
      </c>
      <c r="G92" s="4">
        <v>122</v>
      </c>
      <c r="H92" s="4">
        <v>128.69999999999999</v>
      </c>
      <c r="I92" s="4">
        <v>113.5</v>
      </c>
      <c r="J92" s="4">
        <v>133.30000000000001</v>
      </c>
      <c r="K92" s="4">
        <v>140.80000000000001</v>
      </c>
      <c r="L92" s="4">
        <v>133.80000000000001</v>
      </c>
      <c r="M92" s="4">
        <v>94.1</v>
      </c>
      <c r="N92" s="4">
        <v>123.4</v>
      </c>
      <c r="O92" s="4">
        <v>121</v>
      </c>
      <c r="P92" s="4">
        <v>131.69999999999999</v>
      </c>
      <c r="Q92" s="4">
        <v>127.5</v>
      </c>
      <c r="R92" s="4">
        <f t="shared" si="8"/>
        <v>125.02307692307691</v>
      </c>
      <c r="S92" s="4">
        <v>129.4</v>
      </c>
      <c r="T92" s="4">
        <f t="shared" si="9"/>
        <v>129.4</v>
      </c>
      <c r="U92" s="4">
        <v>128.80000000000001</v>
      </c>
      <c r="V92" s="4">
        <v>125.5</v>
      </c>
      <c r="W92" s="4">
        <v>128.30000000000001</v>
      </c>
      <c r="X92" s="45">
        <f t="shared" si="10"/>
        <v>127.53333333333335</v>
      </c>
      <c r="Y92" s="45">
        <v>118.87398051951848</v>
      </c>
      <c r="Z92" s="4">
        <v>123</v>
      </c>
      <c r="AA92" s="4">
        <v>123</v>
      </c>
      <c r="AB92" s="4">
        <v>114.1</v>
      </c>
      <c r="AC92" s="4">
        <v>122.9</v>
      </c>
      <c r="AD92" s="4">
        <f t="shared" si="11"/>
        <v>120.37479610390369</v>
      </c>
      <c r="AE92" s="4">
        <v>120.8</v>
      </c>
      <c r="AF92" s="4">
        <v>112.7</v>
      </c>
      <c r="AG92" s="45">
        <f t="shared" si="12"/>
        <v>116.75</v>
      </c>
      <c r="AH92" s="4">
        <v>118</v>
      </c>
      <c r="AI92" s="4">
        <v>118.1</v>
      </c>
      <c r="AJ92" s="4">
        <f t="shared" si="13"/>
        <v>118.05</v>
      </c>
      <c r="AK92" s="4">
        <v>124.7</v>
      </c>
    </row>
    <row r="93" spans="1:37" x14ac:dyDescent="0.25">
      <c r="A93" s="1" t="s">
        <v>32</v>
      </c>
      <c r="B93" s="1">
        <v>2015</v>
      </c>
      <c r="C93" s="1" t="s">
        <v>39</v>
      </c>
      <c r="D93" s="1" t="str">
        <f t="shared" si="7"/>
        <v>July2015Urban</v>
      </c>
      <c r="E93" s="4">
        <v>123.2</v>
      </c>
      <c r="F93" s="4">
        <v>134.30000000000001</v>
      </c>
      <c r="G93" s="4">
        <v>119.5</v>
      </c>
      <c r="H93" s="4">
        <v>127.7</v>
      </c>
      <c r="I93" s="4">
        <v>106.3</v>
      </c>
      <c r="J93" s="4">
        <v>132.80000000000001</v>
      </c>
      <c r="K93" s="4">
        <v>153.5</v>
      </c>
      <c r="L93" s="4">
        <v>149.5</v>
      </c>
      <c r="M93" s="4">
        <v>85.7</v>
      </c>
      <c r="N93" s="4">
        <v>131.5</v>
      </c>
      <c r="O93" s="4">
        <v>118.3</v>
      </c>
      <c r="P93" s="4">
        <v>131.1</v>
      </c>
      <c r="Q93" s="4">
        <v>129.5</v>
      </c>
      <c r="R93" s="4">
        <f t="shared" si="8"/>
        <v>126.37692307692306</v>
      </c>
      <c r="S93" s="4">
        <v>133.1</v>
      </c>
      <c r="T93" s="4">
        <f t="shared" si="9"/>
        <v>133.1</v>
      </c>
      <c r="U93" s="4">
        <v>123.5</v>
      </c>
      <c r="V93" s="4">
        <v>117.9</v>
      </c>
      <c r="W93" s="4">
        <v>122.7</v>
      </c>
      <c r="X93" s="45">
        <f t="shared" si="10"/>
        <v>121.36666666666667</v>
      </c>
      <c r="Y93" s="45">
        <v>119.9</v>
      </c>
      <c r="Z93" s="4">
        <v>115.3</v>
      </c>
      <c r="AA93" s="4">
        <v>119.5</v>
      </c>
      <c r="AB93" s="4">
        <v>111.5</v>
      </c>
      <c r="AC93" s="4">
        <v>125.4</v>
      </c>
      <c r="AD93" s="4">
        <f t="shared" si="11"/>
        <v>118.32000000000001</v>
      </c>
      <c r="AE93" s="4">
        <v>116</v>
      </c>
      <c r="AF93" s="4">
        <v>111.7</v>
      </c>
      <c r="AG93" s="45">
        <f t="shared" si="12"/>
        <v>113.85</v>
      </c>
      <c r="AH93" s="4">
        <v>116.6</v>
      </c>
      <c r="AI93" s="4">
        <v>116.3</v>
      </c>
      <c r="AJ93" s="4">
        <f t="shared" si="13"/>
        <v>116.44999999999999</v>
      </c>
      <c r="AK93" s="4">
        <v>122.4</v>
      </c>
    </row>
    <row r="94" spans="1:37" x14ac:dyDescent="0.25">
      <c r="A94" s="1" t="s">
        <v>33</v>
      </c>
      <c r="B94" s="1">
        <v>2015</v>
      </c>
      <c r="C94" s="1" t="s">
        <v>39</v>
      </c>
      <c r="D94" s="1" t="str">
        <f t="shared" si="7"/>
        <v>July2015Rural+Urban</v>
      </c>
      <c r="E94" s="4">
        <v>123.7</v>
      </c>
      <c r="F94" s="4">
        <v>132.5</v>
      </c>
      <c r="G94" s="4">
        <v>121</v>
      </c>
      <c r="H94" s="4">
        <v>128.30000000000001</v>
      </c>
      <c r="I94" s="4">
        <v>110.9</v>
      </c>
      <c r="J94" s="4">
        <v>133.1</v>
      </c>
      <c r="K94" s="4">
        <v>145.1</v>
      </c>
      <c r="L94" s="4">
        <v>139.1</v>
      </c>
      <c r="M94" s="4">
        <v>91.3</v>
      </c>
      <c r="N94" s="4">
        <v>126.1</v>
      </c>
      <c r="O94" s="4">
        <v>119.9</v>
      </c>
      <c r="P94" s="4">
        <v>131.4</v>
      </c>
      <c r="Q94" s="4">
        <v>128.19999999999999</v>
      </c>
      <c r="R94" s="4">
        <f t="shared" si="8"/>
        <v>125.43076923076924</v>
      </c>
      <c r="S94" s="4">
        <v>130.4</v>
      </c>
      <c r="T94" s="4">
        <f t="shared" si="9"/>
        <v>130.4</v>
      </c>
      <c r="U94" s="4">
        <v>126.7</v>
      </c>
      <c r="V94" s="4">
        <v>122.3</v>
      </c>
      <c r="W94" s="4">
        <v>126.1</v>
      </c>
      <c r="X94" s="45">
        <f t="shared" si="10"/>
        <v>125.03333333333335</v>
      </c>
      <c r="Y94" s="45">
        <v>119.9</v>
      </c>
      <c r="Z94" s="4">
        <v>120.1</v>
      </c>
      <c r="AA94" s="4">
        <v>121.3</v>
      </c>
      <c r="AB94" s="4">
        <v>112.7</v>
      </c>
      <c r="AC94" s="4">
        <v>124.4</v>
      </c>
      <c r="AD94" s="4">
        <f t="shared" si="11"/>
        <v>119.67999999999999</v>
      </c>
      <c r="AE94" s="4">
        <v>119</v>
      </c>
      <c r="AF94" s="4">
        <v>112.3</v>
      </c>
      <c r="AG94" s="45">
        <f t="shared" si="12"/>
        <v>115.65</v>
      </c>
      <c r="AH94" s="4">
        <v>117.2</v>
      </c>
      <c r="AI94" s="4">
        <v>117.2</v>
      </c>
      <c r="AJ94" s="4">
        <f t="shared" si="13"/>
        <v>117.2</v>
      </c>
      <c r="AK94" s="4">
        <v>123.6</v>
      </c>
    </row>
    <row r="95" spans="1:37" x14ac:dyDescent="0.25">
      <c r="A95" s="1" t="s">
        <v>30</v>
      </c>
      <c r="B95" s="1">
        <v>2015</v>
      </c>
      <c r="C95" s="1" t="s">
        <v>40</v>
      </c>
      <c r="D95" s="1" t="str">
        <f t="shared" si="7"/>
        <v>August2015Rural</v>
      </c>
      <c r="E95" s="4">
        <v>124.7</v>
      </c>
      <c r="F95" s="4">
        <v>131.30000000000001</v>
      </c>
      <c r="G95" s="4">
        <v>121.3</v>
      </c>
      <c r="H95" s="4">
        <v>128.80000000000001</v>
      </c>
      <c r="I95" s="4">
        <v>114</v>
      </c>
      <c r="J95" s="4">
        <v>134.19999999999999</v>
      </c>
      <c r="K95" s="4">
        <v>153.6</v>
      </c>
      <c r="L95" s="4">
        <v>137.9</v>
      </c>
      <c r="M95" s="4">
        <v>93.1</v>
      </c>
      <c r="N95" s="4">
        <v>123.9</v>
      </c>
      <c r="O95" s="4">
        <v>121.5</v>
      </c>
      <c r="P95" s="4">
        <v>132.5</v>
      </c>
      <c r="Q95" s="4">
        <v>129.80000000000001</v>
      </c>
      <c r="R95" s="4">
        <f t="shared" si="8"/>
        <v>126.66153846153846</v>
      </c>
      <c r="S95" s="4">
        <v>130.1</v>
      </c>
      <c r="T95" s="4">
        <f t="shared" si="9"/>
        <v>130.1</v>
      </c>
      <c r="U95" s="4">
        <v>129.5</v>
      </c>
      <c r="V95" s="4">
        <v>126.3</v>
      </c>
      <c r="W95" s="4">
        <v>129</v>
      </c>
      <c r="X95" s="45">
        <f t="shared" si="10"/>
        <v>128.26666666666668</v>
      </c>
      <c r="Y95" s="45">
        <v>119.1763682143404</v>
      </c>
      <c r="Z95" s="4">
        <v>123.8</v>
      </c>
      <c r="AA95" s="4">
        <v>123.7</v>
      </c>
      <c r="AB95" s="4">
        <v>113.6</v>
      </c>
      <c r="AC95" s="4">
        <v>123.6</v>
      </c>
      <c r="AD95" s="4">
        <f t="shared" si="11"/>
        <v>120.77527364286809</v>
      </c>
      <c r="AE95" s="4">
        <v>121.1</v>
      </c>
      <c r="AF95" s="4">
        <v>112.5</v>
      </c>
      <c r="AG95" s="45">
        <f t="shared" si="12"/>
        <v>116.8</v>
      </c>
      <c r="AH95" s="4">
        <v>118.5</v>
      </c>
      <c r="AI95" s="4">
        <v>118.2</v>
      </c>
      <c r="AJ95" s="4">
        <f t="shared" si="13"/>
        <v>118.35</v>
      </c>
      <c r="AK95" s="4">
        <v>126.1</v>
      </c>
    </row>
    <row r="96" spans="1:37" x14ac:dyDescent="0.25">
      <c r="A96" s="1" t="s">
        <v>32</v>
      </c>
      <c r="B96" s="1">
        <v>2015</v>
      </c>
      <c r="C96" s="1" t="s">
        <v>40</v>
      </c>
      <c r="D96" s="1" t="str">
        <f t="shared" si="7"/>
        <v>August2015Urban</v>
      </c>
      <c r="E96" s="4">
        <v>123.1</v>
      </c>
      <c r="F96" s="4">
        <v>131.69999999999999</v>
      </c>
      <c r="G96" s="4">
        <v>118.1</v>
      </c>
      <c r="H96" s="4">
        <v>128</v>
      </c>
      <c r="I96" s="4">
        <v>106.8</v>
      </c>
      <c r="J96" s="4">
        <v>130.1</v>
      </c>
      <c r="K96" s="4">
        <v>165.5</v>
      </c>
      <c r="L96" s="4">
        <v>156</v>
      </c>
      <c r="M96" s="4">
        <v>85.3</v>
      </c>
      <c r="N96" s="4">
        <v>132.69999999999999</v>
      </c>
      <c r="O96" s="4">
        <v>118.8</v>
      </c>
      <c r="P96" s="4">
        <v>131.69999999999999</v>
      </c>
      <c r="Q96" s="4">
        <v>131.1</v>
      </c>
      <c r="R96" s="4">
        <f t="shared" si="8"/>
        <v>127.6076923076923</v>
      </c>
      <c r="S96" s="4">
        <v>134.19999999999999</v>
      </c>
      <c r="T96" s="4">
        <f t="shared" si="9"/>
        <v>134.19999999999999</v>
      </c>
      <c r="U96" s="4">
        <v>123.7</v>
      </c>
      <c r="V96" s="4">
        <v>118.2</v>
      </c>
      <c r="W96" s="4">
        <v>122.9</v>
      </c>
      <c r="X96" s="45">
        <f t="shared" si="10"/>
        <v>121.60000000000001</v>
      </c>
      <c r="Y96" s="45">
        <v>120.9</v>
      </c>
      <c r="Z96" s="4">
        <v>115.3</v>
      </c>
      <c r="AA96" s="4">
        <v>120</v>
      </c>
      <c r="AB96" s="4">
        <v>109.9</v>
      </c>
      <c r="AC96" s="4">
        <v>126.2</v>
      </c>
      <c r="AD96" s="4">
        <f t="shared" si="11"/>
        <v>118.46000000000001</v>
      </c>
      <c r="AE96" s="4">
        <v>116.6</v>
      </c>
      <c r="AF96" s="4">
        <v>112</v>
      </c>
      <c r="AG96" s="45">
        <f t="shared" si="12"/>
        <v>114.3</v>
      </c>
      <c r="AH96" s="4">
        <v>117.2</v>
      </c>
      <c r="AI96" s="4">
        <v>116.2</v>
      </c>
      <c r="AJ96" s="4">
        <f t="shared" si="13"/>
        <v>116.7</v>
      </c>
      <c r="AK96" s="4">
        <v>123.2</v>
      </c>
    </row>
    <row r="97" spans="1:37" x14ac:dyDescent="0.25">
      <c r="A97" s="1" t="s">
        <v>33</v>
      </c>
      <c r="B97" s="1">
        <v>2015</v>
      </c>
      <c r="C97" s="1" t="s">
        <v>40</v>
      </c>
      <c r="D97" s="1" t="str">
        <f t="shared" si="7"/>
        <v>August2015Rural+Urban</v>
      </c>
      <c r="E97" s="4">
        <v>124.2</v>
      </c>
      <c r="F97" s="4">
        <v>131.4</v>
      </c>
      <c r="G97" s="4">
        <v>120.1</v>
      </c>
      <c r="H97" s="4">
        <v>128.5</v>
      </c>
      <c r="I97" s="4">
        <v>111.4</v>
      </c>
      <c r="J97" s="4">
        <v>132.30000000000001</v>
      </c>
      <c r="K97" s="4">
        <v>157.6</v>
      </c>
      <c r="L97" s="4">
        <v>144</v>
      </c>
      <c r="M97" s="4">
        <v>90.5</v>
      </c>
      <c r="N97" s="4">
        <v>126.8</v>
      </c>
      <c r="O97" s="4">
        <v>120.4</v>
      </c>
      <c r="P97" s="4">
        <v>132.1</v>
      </c>
      <c r="Q97" s="4">
        <v>130.30000000000001</v>
      </c>
      <c r="R97" s="4">
        <f t="shared" si="8"/>
        <v>126.89230769230768</v>
      </c>
      <c r="S97" s="4">
        <v>131.19999999999999</v>
      </c>
      <c r="T97" s="4">
        <f t="shared" si="9"/>
        <v>131.19999999999999</v>
      </c>
      <c r="U97" s="4">
        <v>127.2</v>
      </c>
      <c r="V97" s="4">
        <v>122.9</v>
      </c>
      <c r="W97" s="4">
        <v>126.6</v>
      </c>
      <c r="X97" s="45">
        <f t="shared" si="10"/>
        <v>125.56666666666668</v>
      </c>
      <c r="Y97" s="45">
        <v>120.9</v>
      </c>
      <c r="Z97" s="4">
        <v>120.6</v>
      </c>
      <c r="AA97" s="4">
        <v>122</v>
      </c>
      <c r="AB97" s="4">
        <v>111.7</v>
      </c>
      <c r="AC97" s="4">
        <v>125.1</v>
      </c>
      <c r="AD97" s="4">
        <f t="shared" si="11"/>
        <v>120.05999999999999</v>
      </c>
      <c r="AE97" s="4">
        <v>119.4</v>
      </c>
      <c r="AF97" s="4">
        <v>112.3</v>
      </c>
      <c r="AG97" s="45">
        <f t="shared" si="12"/>
        <v>115.85</v>
      </c>
      <c r="AH97" s="4">
        <v>117.8</v>
      </c>
      <c r="AI97" s="4">
        <v>117.2</v>
      </c>
      <c r="AJ97" s="4">
        <f t="shared" si="13"/>
        <v>117.5</v>
      </c>
      <c r="AK97" s="4">
        <v>124.8</v>
      </c>
    </row>
    <row r="98" spans="1:37" x14ac:dyDescent="0.25">
      <c r="A98" s="1" t="s">
        <v>30</v>
      </c>
      <c r="B98" s="1">
        <v>2015</v>
      </c>
      <c r="C98" s="1" t="s">
        <v>41</v>
      </c>
      <c r="D98" s="1" t="str">
        <f t="shared" si="7"/>
        <v>September2015Rural</v>
      </c>
      <c r="E98" s="4">
        <v>125.1</v>
      </c>
      <c r="F98" s="4">
        <v>131.1</v>
      </c>
      <c r="G98" s="4">
        <v>120.7</v>
      </c>
      <c r="H98" s="4">
        <v>129.19999999999999</v>
      </c>
      <c r="I98" s="4">
        <v>114.7</v>
      </c>
      <c r="J98" s="4">
        <v>132.30000000000001</v>
      </c>
      <c r="K98" s="4">
        <v>158.9</v>
      </c>
      <c r="L98" s="4">
        <v>142.1</v>
      </c>
      <c r="M98" s="4">
        <v>92.5</v>
      </c>
      <c r="N98" s="4">
        <v>125.4</v>
      </c>
      <c r="O98" s="4">
        <v>121.9</v>
      </c>
      <c r="P98" s="4">
        <v>132.69999999999999</v>
      </c>
      <c r="Q98" s="4">
        <v>131</v>
      </c>
      <c r="R98" s="4">
        <f t="shared" si="8"/>
        <v>127.50769230769232</v>
      </c>
      <c r="S98" s="4">
        <v>131</v>
      </c>
      <c r="T98" s="4">
        <f t="shared" si="9"/>
        <v>131</v>
      </c>
      <c r="U98" s="4">
        <v>130.4</v>
      </c>
      <c r="V98" s="4">
        <v>126.8</v>
      </c>
      <c r="W98" s="4">
        <v>129.9</v>
      </c>
      <c r="X98" s="45">
        <f t="shared" si="10"/>
        <v>129.03333333333333</v>
      </c>
      <c r="Y98" s="45">
        <v>119.58392552547821</v>
      </c>
      <c r="Z98" s="4">
        <v>123.7</v>
      </c>
      <c r="AA98" s="4">
        <v>124.5</v>
      </c>
      <c r="AB98" s="4">
        <v>113.8</v>
      </c>
      <c r="AC98" s="4">
        <v>124.5</v>
      </c>
      <c r="AD98" s="4">
        <f t="shared" si="11"/>
        <v>121.21678510509564</v>
      </c>
      <c r="AE98" s="4">
        <v>121.4</v>
      </c>
      <c r="AF98" s="4">
        <v>113.7</v>
      </c>
      <c r="AG98" s="45">
        <f t="shared" si="12"/>
        <v>117.55000000000001</v>
      </c>
      <c r="AH98" s="4">
        <v>119.6</v>
      </c>
      <c r="AI98" s="4">
        <v>118.8</v>
      </c>
      <c r="AJ98" s="4">
        <f t="shared" si="13"/>
        <v>119.19999999999999</v>
      </c>
      <c r="AK98" s="4">
        <v>127</v>
      </c>
    </row>
    <row r="99" spans="1:37" x14ac:dyDescent="0.25">
      <c r="A99" s="1" t="s">
        <v>32</v>
      </c>
      <c r="B99" s="1">
        <v>2015</v>
      </c>
      <c r="C99" s="1" t="s">
        <v>41</v>
      </c>
      <c r="D99" s="1" t="str">
        <f t="shared" si="7"/>
        <v>September2015Urban</v>
      </c>
      <c r="E99" s="4">
        <v>123.4</v>
      </c>
      <c r="F99" s="4">
        <v>129</v>
      </c>
      <c r="G99" s="4">
        <v>115.6</v>
      </c>
      <c r="H99" s="4">
        <v>128.30000000000001</v>
      </c>
      <c r="I99" s="4">
        <v>107</v>
      </c>
      <c r="J99" s="4">
        <v>124</v>
      </c>
      <c r="K99" s="4">
        <v>168.5</v>
      </c>
      <c r="L99" s="4">
        <v>165.4</v>
      </c>
      <c r="M99" s="4">
        <v>86.3</v>
      </c>
      <c r="N99" s="4">
        <v>134.4</v>
      </c>
      <c r="O99" s="4">
        <v>119.1</v>
      </c>
      <c r="P99" s="4">
        <v>132.30000000000001</v>
      </c>
      <c r="Q99" s="4">
        <v>131.5</v>
      </c>
      <c r="R99" s="4">
        <f t="shared" si="8"/>
        <v>128.06153846153845</v>
      </c>
      <c r="S99" s="4">
        <v>134.69999999999999</v>
      </c>
      <c r="T99" s="4">
        <f t="shared" si="9"/>
        <v>134.69999999999999</v>
      </c>
      <c r="U99" s="4">
        <v>124</v>
      </c>
      <c r="V99" s="4">
        <v>118.6</v>
      </c>
      <c r="W99" s="4">
        <v>123.2</v>
      </c>
      <c r="X99" s="45">
        <f t="shared" si="10"/>
        <v>121.93333333333334</v>
      </c>
      <c r="Y99" s="45">
        <v>121.6</v>
      </c>
      <c r="Z99" s="4">
        <v>115.1</v>
      </c>
      <c r="AA99" s="4">
        <v>120.4</v>
      </c>
      <c r="AB99" s="4">
        <v>109.1</v>
      </c>
      <c r="AC99" s="4">
        <v>126.5</v>
      </c>
      <c r="AD99" s="4">
        <f t="shared" si="11"/>
        <v>118.54</v>
      </c>
      <c r="AE99" s="4">
        <v>117.1</v>
      </c>
      <c r="AF99" s="4">
        <v>112.9</v>
      </c>
      <c r="AG99" s="45">
        <f t="shared" si="12"/>
        <v>115</v>
      </c>
      <c r="AH99" s="4">
        <v>117.3</v>
      </c>
      <c r="AI99" s="4">
        <v>116.2</v>
      </c>
      <c r="AJ99" s="4">
        <f t="shared" si="13"/>
        <v>116.75</v>
      </c>
      <c r="AK99" s="4">
        <v>123.5</v>
      </c>
    </row>
    <row r="100" spans="1:37" x14ac:dyDescent="0.25">
      <c r="A100" s="1" t="s">
        <v>33</v>
      </c>
      <c r="B100" s="1">
        <v>2015</v>
      </c>
      <c r="C100" s="1" t="s">
        <v>41</v>
      </c>
      <c r="D100" s="1" t="str">
        <f t="shared" si="7"/>
        <v>September2015Rural+Urban</v>
      </c>
      <c r="E100" s="4">
        <v>124.6</v>
      </c>
      <c r="F100" s="4">
        <v>130.4</v>
      </c>
      <c r="G100" s="4">
        <v>118.7</v>
      </c>
      <c r="H100" s="4">
        <v>128.9</v>
      </c>
      <c r="I100" s="4">
        <v>111.9</v>
      </c>
      <c r="J100" s="4">
        <v>128.4</v>
      </c>
      <c r="K100" s="4">
        <v>162.19999999999999</v>
      </c>
      <c r="L100" s="4">
        <v>150</v>
      </c>
      <c r="M100" s="4">
        <v>90.4</v>
      </c>
      <c r="N100" s="4">
        <v>128.4</v>
      </c>
      <c r="O100" s="4">
        <v>120.7</v>
      </c>
      <c r="P100" s="4">
        <v>132.5</v>
      </c>
      <c r="Q100" s="4">
        <v>131.19999999999999</v>
      </c>
      <c r="R100" s="4">
        <f t="shared" si="8"/>
        <v>127.56153846153848</v>
      </c>
      <c r="S100" s="4">
        <v>132</v>
      </c>
      <c r="T100" s="4">
        <f t="shared" si="9"/>
        <v>132</v>
      </c>
      <c r="U100" s="4">
        <v>127.9</v>
      </c>
      <c r="V100" s="4">
        <v>123.4</v>
      </c>
      <c r="W100" s="4">
        <v>127.2</v>
      </c>
      <c r="X100" s="45">
        <f t="shared" si="10"/>
        <v>126.16666666666667</v>
      </c>
      <c r="Y100" s="45">
        <v>121.6</v>
      </c>
      <c r="Z100" s="4">
        <v>120.4</v>
      </c>
      <c r="AA100" s="4">
        <v>122.6</v>
      </c>
      <c r="AB100" s="4">
        <v>111.3</v>
      </c>
      <c r="AC100" s="4">
        <v>125.7</v>
      </c>
      <c r="AD100" s="4">
        <f t="shared" si="11"/>
        <v>120.32000000000001</v>
      </c>
      <c r="AE100" s="4">
        <v>119.8</v>
      </c>
      <c r="AF100" s="4">
        <v>113.4</v>
      </c>
      <c r="AG100" s="45">
        <f t="shared" si="12"/>
        <v>116.6</v>
      </c>
      <c r="AH100" s="4">
        <v>118.3</v>
      </c>
      <c r="AI100" s="4">
        <v>117.5</v>
      </c>
      <c r="AJ100" s="4">
        <f t="shared" si="13"/>
        <v>117.9</v>
      </c>
      <c r="AK100" s="4">
        <v>125.4</v>
      </c>
    </row>
    <row r="101" spans="1:37" x14ac:dyDescent="0.25">
      <c r="A101" s="1" t="s">
        <v>30</v>
      </c>
      <c r="B101" s="1">
        <v>2015</v>
      </c>
      <c r="C101" s="1" t="s">
        <v>42</v>
      </c>
      <c r="D101" s="1" t="str">
        <f t="shared" si="7"/>
        <v>October2015Rural</v>
      </c>
      <c r="E101" s="4">
        <v>125.6</v>
      </c>
      <c r="F101" s="4">
        <v>130.4</v>
      </c>
      <c r="G101" s="4">
        <v>120.8</v>
      </c>
      <c r="H101" s="4">
        <v>129.4</v>
      </c>
      <c r="I101" s="4">
        <v>115.8</v>
      </c>
      <c r="J101" s="4">
        <v>133.19999999999999</v>
      </c>
      <c r="K101" s="4">
        <v>157.69999999999999</v>
      </c>
      <c r="L101" s="4">
        <v>154.19999999999999</v>
      </c>
      <c r="M101" s="4">
        <v>93.7</v>
      </c>
      <c r="N101" s="4">
        <v>126.6</v>
      </c>
      <c r="O101" s="4">
        <v>122.3</v>
      </c>
      <c r="P101" s="4">
        <v>133.1</v>
      </c>
      <c r="Q101" s="4">
        <v>131.80000000000001</v>
      </c>
      <c r="R101" s="4">
        <f t="shared" si="8"/>
        <v>128.8153846153846</v>
      </c>
      <c r="S101" s="4">
        <v>131.5</v>
      </c>
      <c r="T101" s="4">
        <f t="shared" si="9"/>
        <v>131.5</v>
      </c>
      <c r="U101" s="4">
        <v>131.1</v>
      </c>
      <c r="V101" s="4">
        <v>127.3</v>
      </c>
      <c r="W101" s="4">
        <v>130.6</v>
      </c>
      <c r="X101" s="45">
        <f t="shared" si="10"/>
        <v>129.66666666666666</v>
      </c>
      <c r="Y101" s="45">
        <v>120.27047491770412</v>
      </c>
      <c r="Z101" s="4">
        <v>124.4</v>
      </c>
      <c r="AA101" s="4">
        <v>125.1</v>
      </c>
      <c r="AB101" s="4">
        <v>113.8</v>
      </c>
      <c r="AC101" s="4">
        <v>125.1</v>
      </c>
      <c r="AD101" s="4">
        <f t="shared" si="11"/>
        <v>121.73409498354083</v>
      </c>
      <c r="AE101" s="4">
        <v>122</v>
      </c>
      <c r="AF101" s="4">
        <v>114.2</v>
      </c>
      <c r="AG101" s="45">
        <f t="shared" si="12"/>
        <v>118.1</v>
      </c>
      <c r="AH101" s="4">
        <v>120.1</v>
      </c>
      <c r="AI101" s="4">
        <v>119.2</v>
      </c>
      <c r="AJ101" s="4">
        <f t="shared" si="13"/>
        <v>119.65</v>
      </c>
      <c r="AK101" s="4">
        <v>127.7</v>
      </c>
    </row>
    <row r="102" spans="1:37" x14ac:dyDescent="0.25">
      <c r="A102" s="1" t="s">
        <v>32</v>
      </c>
      <c r="B102" s="1">
        <v>2015</v>
      </c>
      <c r="C102" s="1" t="s">
        <v>42</v>
      </c>
      <c r="D102" s="1" t="str">
        <f t="shared" si="7"/>
        <v>October2015Urban</v>
      </c>
      <c r="E102" s="4">
        <v>123.6</v>
      </c>
      <c r="F102" s="4">
        <v>128.6</v>
      </c>
      <c r="G102" s="4">
        <v>115.9</v>
      </c>
      <c r="H102" s="4">
        <v>128.5</v>
      </c>
      <c r="I102" s="4">
        <v>109</v>
      </c>
      <c r="J102" s="4">
        <v>124.1</v>
      </c>
      <c r="K102" s="4">
        <v>165.8</v>
      </c>
      <c r="L102" s="4">
        <v>187.2</v>
      </c>
      <c r="M102" s="4">
        <v>89.4</v>
      </c>
      <c r="N102" s="4">
        <v>135.80000000000001</v>
      </c>
      <c r="O102" s="4">
        <v>119.4</v>
      </c>
      <c r="P102" s="4">
        <v>132.9</v>
      </c>
      <c r="Q102" s="4">
        <v>132.6</v>
      </c>
      <c r="R102" s="4">
        <f t="shared" si="8"/>
        <v>130.21538461538464</v>
      </c>
      <c r="S102" s="4">
        <v>135.30000000000001</v>
      </c>
      <c r="T102" s="4">
        <f t="shared" si="9"/>
        <v>135.30000000000001</v>
      </c>
      <c r="U102" s="4">
        <v>124.4</v>
      </c>
      <c r="V102" s="4">
        <v>118.8</v>
      </c>
      <c r="W102" s="4">
        <v>123.6</v>
      </c>
      <c r="X102" s="45">
        <f t="shared" si="10"/>
        <v>122.26666666666665</v>
      </c>
      <c r="Y102" s="45">
        <v>122.4</v>
      </c>
      <c r="Z102" s="4">
        <v>114.9</v>
      </c>
      <c r="AA102" s="4">
        <v>120.7</v>
      </c>
      <c r="AB102" s="4">
        <v>109.3</v>
      </c>
      <c r="AC102" s="4">
        <v>126.5</v>
      </c>
      <c r="AD102" s="4">
        <f t="shared" si="11"/>
        <v>118.75999999999999</v>
      </c>
      <c r="AE102" s="4">
        <v>117.7</v>
      </c>
      <c r="AF102" s="4">
        <v>113.5</v>
      </c>
      <c r="AG102" s="45">
        <f t="shared" si="12"/>
        <v>115.6</v>
      </c>
      <c r="AH102" s="4">
        <v>117.7</v>
      </c>
      <c r="AI102" s="4">
        <v>116.5</v>
      </c>
      <c r="AJ102" s="4">
        <f t="shared" si="13"/>
        <v>117.1</v>
      </c>
      <c r="AK102" s="4">
        <v>124.2</v>
      </c>
    </row>
    <row r="103" spans="1:37" x14ac:dyDescent="0.25">
      <c r="A103" s="1" t="s">
        <v>33</v>
      </c>
      <c r="B103" s="1">
        <v>2015</v>
      </c>
      <c r="C103" s="1" t="s">
        <v>42</v>
      </c>
      <c r="D103" s="1" t="str">
        <f t="shared" si="7"/>
        <v>October2015Rural+Urban</v>
      </c>
      <c r="E103" s="4">
        <v>125</v>
      </c>
      <c r="F103" s="4">
        <v>129.80000000000001</v>
      </c>
      <c r="G103" s="4">
        <v>118.9</v>
      </c>
      <c r="H103" s="4">
        <v>129.1</v>
      </c>
      <c r="I103" s="4">
        <v>113.3</v>
      </c>
      <c r="J103" s="4">
        <v>129</v>
      </c>
      <c r="K103" s="4">
        <v>160.4</v>
      </c>
      <c r="L103" s="4">
        <v>165.3</v>
      </c>
      <c r="M103" s="4">
        <v>92.3</v>
      </c>
      <c r="N103" s="4">
        <v>129.69999999999999</v>
      </c>
      <c r="O103" s="4">
        <v>121.1</v>
      </c>
      <c r="P103" s="4">
        <v>133</v>
      </c>
      <c r="Q103" s="4">
        <v>132.1</v>
      </c>
      <c r="R103" s="4">
        <f t="shared" si="8"/>
        <v>129.15384615384613</v>
      </c>
      <c r="S103" s="4">
        <v>132.5</v>
      </c>
      <c r="T103" s="4">
        <f t="shared" si="9"/>
        <v>132.5</v>
      </c>
      <c r="U103" s="4">
        <v>128.5</v>
      </c>
      <c r="V103" s="4">
        <v>123.8</v>
      </c>
      <c r="W103" s="4">
        <v>127.8</v>
      </c>
      <c r="X103" s="45">
        <f t="shared" si="10"/>
        <v>126.7</v>
      </c>
      <c r="Y103" s="45">
        <v>122.4</v>
      </c>
      <c r="Z103" s="4">
        <v>120.8</v>
      </c>
      <c r="AA103" s="4">
        <v>123</v>
      </c>
      <c r="AB103" s="4">
        <v>111.4</v>
      </c>
      <c r="AC103" s="4">
        <v>125.9</v>
      </c>
      <c r="AD103" s="4">
        <f t="shared" si="11"/>
        <v>120.7</v>
      </c>
      <c r="AE103" s="4">
        <v>120.4</v>
      </c>
      <c r="AF103" s="4">
        <v>113.9</v>
      </c>
      <c r="AG103" s="45">
        <f t="shared" si="12"/>
        <v>117.15</v>
      </c>
      <c r="AH103" s="4">
        <v>118.7</v>
      </c>
      <c r="AI103" s="4">
        <v>117.9</v>
      </c>
      <c r="AJ103" s="4">
        <f t="shared" si="13"/>
        <v>118.30000000000001</v>
      </c>
      <c r="AK103" s="4">
        <v>126.1</v>
      </c>
    </row>
    <row r="104" spans="1:37" x14ac:dyDescent="0.25">
      <c r="A104" s="1" t="s">
        <v>30</v>
      </c>
      <c r="B104" s="1">
        <v>2015</v>
      </c>
      <c r="C104" s="1" t="s">
        <v>43</v>
      </c>
      <c r="D104" s="1" t="str">
        <f t="shared" si="7"/>
        <v>November2015Rural</v>
      </c>
      <c r="E104" s="4">
        <v>126.1</v>
      </c>
      <c r="F104" s="4">
        <v>130.6</v>
      </c>
      <c r="G104" s="4">
        <v>121.7</v>
      </c>
      <c r="H104" s="4">
        <v>129.5</v>
      </c>
      <c r="I104" s="4">
        <v>117.8</v>
      </c>
      <c r="J104" s="4">
        <v>132.1</v>
      </c>
      <c r="K104" s="4">
        <v>155.19999999999999</v>
      </c>
      <c r="L104" s="4">
        <v>160.80000000000001</v>
      </c>
      <c r="M104" s="4">
        <v>94.5</v>
      </c>
      <c r="N104" s="4">
        <v>128.30000000000001</v>
      </c>
      <c r="O104" s="4">
        <v>123.1</v>
      </c>
      <c r="P104" s="4">
        <v>134.19999999999999</v>
      </c>
      <c r="Q104" s="4">
        <v>132.4</v>
      </c>
      <c r="R104" s="4">
        <f t="shared" si="8"/>
        <v>129.71538461538461</v>
      </c>
      <c r="S104" s="4">
        <v>132.19999999999999</v>
      </c>
      <c r="T104" s="4">
        <f t="shared" si="9"/>
        <v>132.19999999999999</v>
      </c>
      <c r="U104" s="4">
        <v>132.1</v>
      </c>
      <c r="V104" s="4">
        <v>128.19999999999999</v>
      </c>
      <c r="W104" s="4">
        <v>131.5</v>
      </c>
      <c r="X104" s="45">
        <f t="shared" si="10"/>
        <v>130.6</v>
      </c>
      <c r="Y104" s="45">
        <v>120.98119651750251</v>
      </c>
      <c r="Z104" s="4">
        <v>125.6</v>
      </c>
      <c r="AA104" s="4">
        <v>125.6</v>
      </c>
      <c r="AB104" s="4">
        <v>114</v>
      </c>
      <c r="AC104" s="4">
        <v>125.8</v>
      </c>
      <c r="AD104" s="4">
        <f t="shared" si="11"/>
        <v>122.39623930350049</v>
      </c>
      <c r="AE104" s="4">
        <v>122.6</v>
      </c>
      <c r="AF104" s="4">
        <v>114.2</v>
      </c>
      <c r="AG104" s="45">
        <f t="shared" si="12"/>
        <v>118.4</v>
      </c>
      <c r="AH104" s="4">
        <v>120.9</v>
      </c>
      <c r="AI104" s="4">
        <v>119.6</v>
      </c>
      <c r="AJ104" s="4">
        <f t="shared" si="13"/>
        <v>120.25</v>
      </c>
      <c r="AK104" s="4">
        <v>128.30000000000001</v>
      </c>
    </row>
    <row r="105" spans="1:37" x14ac:dyDescent="0.25">
      <c r="A105" s="1" t="s">
        <v>32</v>
      </c>
      <c r="B105" s="1">
        <v>2015</v>
      </c>
      <c r="C105" s="1" t="s">
        <v>43</v>
      </c>
      <c r="D105" s="1" t="str">
        <f t="shared" si="7"/>
        <v>November2015Urban</v>
      </c>
      <c r="E105" s="4">
        <v>124</v>
      </c>
      <c r="F105" s="4">
        <v>129.80000000000001</v>
      </c>
      <c r="G105" s="4">
        <v>121.5</v>
      </c>
      <c r="H105" s="4">
        <v>128.6</v>
      </c>
      <c r="I105" s="4">
        <v>110</v>
      </c>
      <c r="J105" s="4">
        <v>123.7</v>
      </c>
      <c r="K105" s="4">
        <v>164.6</v>
      </c>
      <c r="L105" s="4">
        <v>191.6</v>
      </c>
      <c r="M105" s="4">
        <v>90.8</v>
      </c>
      <c r="N105" s="4">
        <v>137.1</v>
      </c>
      <c r="O105" s="4">
        <v>119.8</v>
      </c>
      <c r="P105" s="4">
        <v>133.69999999999999</v>
      </c>
      <c r="Q105" s="4">
        <v>133.30000000000001</v>
      </c>
      <c r="R105" s="4">
        <f t="shared" si="8"/>
        <v>131.42307692307691</v>
      </c>
      <c r="S105" s="4">
        <v>137.6</v>
      </c>
      <c r="T105" s="4">
        <f t="shared" si="9"/>
        <v>137.6</v>
      </c>
      <c r="U105" s="4">
        <v>125</v>
      </c>
      <c r="V105" s="4">
        <v>119.3</v>
      </c>
      <c r="W105" s="4">
        <v>124.2</v>
      </c>
      <c r="X105" s="45">
        <f t="shared" si="10"/>
        <v>122.83333333333333</v>
      </c>
      <c r="Y105" s="45">
        <v>122.9</v>
      </c>
      <c r="Z105" s="4">
        <v>115.1</v>
      </c>
      <c r="AA105" s="4">
        <v>121</v>
      </c>
      <c r="AB105" s="4">
        <v>109.3</v>
      </c>
      <c r="AC105" s="4">
        <v>126.6</v>
      </c>
      <c r="AD105" s="4">
        <f t="shared" si="11"/>
        <v>118.97999999999999</v>
      </c>
      <c r="AE105" s="4">
        <v>118.1</v>
      </c>
      <c r="AF105" s="4">
        <v>113.3</v>
      </c>
      <c r="AG105" s="45">
        <f t="shared" si="12"/>
        <v>115.69999999999999</v>
      </c>
      <c r="AH105" s="4">
        <v>117.9</v>
      </c>
      <c r="AI105" s="4">
        <v>116.6</v>
      </c>
      <c r="AJ105" s="4">
        <f t="shared" si="13"/>
        <v>117.25</v>
      </c>
      <c r="AK105" s="4">
        <v>124.6</v>
      </c>
    </row>
    <row r="106" spans="1:37" x14ac:dyDescent="0.25">
      <c r="A106" s="1" t="s">
        <v>33</v>
      </c>
      <c r="B106" s="1">
        <v>2015</v>
      </c>
      <c r="C106" s="1" t="s">
        <v>43</v>
      </c>
      <c r="D106" s="1" t="str">
        <f t="shared" si="7"/>
        <v>November2015Rural+Urban</v>
      </c>
      <c r="E106" s="4">
        <v>125.4</v>
      </c>
      <c r="F106" s="4">
        <v>130.30000000000001</v>
      </c>
      <c r="G106" s="4">
        <v>121.6</v>
      </c>
      <c r="H106" s="4">
        <v>129.19999999999999</v>
      </c>
      <c r="I106" s="4">
        <v>114.9</v>
      </c>
      <c r="J106" s="4">
        <v>128.19999999999999</v>
      </c>
      <c r="K106" s="4">
        <v>158.4</v>
      </c>
      <c r="L106" s="4">
        <v>171.2</v>
      </c>
      <c r="M106" s="4">
        <v>93.3</v>
      </c>
      <c r="N106" s="4">
        <v>131.19999999999999</v>
      </c>
      <c r="O106" s="4">
        <v>121.7</v>
      </c>
      <c r="P106" s="4">
        <v>134</v>
      </c>
      <c r="Q106" s="4">
        <v>132.69999999999999</v>
      </c>
      <c r="R106" s="4">
        <f t="shared" si="8"/>
        <v>130.16153846153844</v>
      </c>
      <c r="S106" s="4">
        <v>133.6</v>
      </c>
      <c r="T106" s="4">
        <f t="shared" si="9"/>
        <v>133.6</v>
      </c>
      <c r="U106" s="4">
        <v>129.30000000000001</v>
      </c>
      <c r="V106" s="4">
        <v>124.5</v>
      </c>
      <c r="W106" s="4">
        <v>128.6</v>
      </c>
      <c r="X106" s="45">
        <f t="shared" si="10"/>
        <v>127.46666666666665</v>
      </c>
      <c r="Y106" s="45">
        <v>122.9</v>
      </c>
      <c r="Z106" s="4">
        <v>121.6</v>
      </c>
      <c r="AA106" s="4">
        <v>123.4</v>
      </c>
      <c r="AB106" s="4">
        <v>111.5</v>
      </c>
      <c r="AC106" s="4">
        <v>126.3</v>
      </c>
      <c r="AD106" s="4">
        <f t="shared" si="11"/>
        <v>121.13999999999999</v>
      </c>
      <c r="AE106" s="4">
        <v>120.9</v>
      </c>
      <c r="AF106" s="4">
        <v>113.8</v>
      </c>
      <c r="AG106" s="45">
        <f t="shared" si="12"/>
        <v>117.35</v>
      </c>
      <c r="AH106" s="4">
        <v>119.2</v>
      </c>
      <c r="AI106" s="4">
        <v>118.1</v>
      </c>
      <c r="AJ106" s="4">
        <f t="shared" si="13"/>
        <v>118.65</v>
      </c>
      <c r="AK106" s="4">
        <v>126.6</v>
      </c>
    </row>
    <row r="107" spans="1:37" x14ac:dyDescent="0.25">
      <c r="A107" s="1" t="s">
        <v>30</v>
      </c>
      <c r="B107" s="1">
        <v>2015</v>
      </c>
      <c r="C107" s="1" t="s">
        <v>44</v>
      </c>
      <c r="D107" s="1" t="str">
        <f t="shared" si="7"/>
        <v>December2015Rural</v>
      </c>
      <c r="E107" s="4">
        <v>126.3</v>
      </c>
      <c r="F107" s="4">
        <v>131.30000000000001</v>
      </c>
      <c r="G107" s="4">
        <v>123.3</v>
      </c>
      <c r="H107" s="4">
        <v>129.80000000000001</v>
      </c>
      <c r="I107" s="4">
        <v>118.3</v>
      </c>
      <c r="J107" s="4">
        <v>131.6</v>
      </c>
      <c r="K107" s="4">
        <v>145.5</v>
      </c>
      <c r="L107" s="4">
        <v>162.1</v>
      </c>
      <c r="M107" s="4">
        <v>95.4</v>
      </c>
      <c r="N107" s="4">
        <v>128.9</v>
      </c>
      <c r="O107" s="4">
        <v>123.3</v>
      </c>
      <c r="P107" s="4">
        <v>135.1</v>
      </c>
      <c r="Q107" s="4">
        <v>131.4</v>
      </c>
      <c r="R107" s="4">
        <f t="shared" si="8"/>
        <v>129.40769230769232</v>
      </c>
      <c r="S107" s="4">
        <v>133.1</v>
      </c>
      <c r="T107" s="4">
        <f t="shared" si="9"/>
        <v>133.1</v>
      </c>
      <c r="U107" s="4">
        <v>132.5</v>
      </c>
      <c r="V107" s="4">
        <v>128.5</v>
      </c>
      <c r="W107" s="4">
        <v>131.9</v>
      </c>
      <c r="X107" s="45">
        <f t="shared" si="10"/>
        <v>130.96666666666667</v>
      </c>
      <c r="Y107" s="45">
        <v>121.62617744007609</v>
      </c>
      <c r="Z107" s="4">
        <v>125.7</v>
      </c>
      <c r="AA107" s="4">
        <v>126</v>
      </c>
      <c r="AB107" s="4">
        <v>114</v>
      </c>
      <c r="AC107" s="4">
        <v>125.6</v>
      </c>
      <c r="AD107" s="4">
        <f t="shared" si="11"/>
        <v>122.58523548801523</v>
      </c>
      <c r="AE107" s="4">
        <v>123.1</v>
      </c>
      <c r="AF107" s="4">
        <v>114.1</v>
      </c>
      <c r="AG107" s="45">
        <f t="shared" si="12"/>
        <v>118.6</v>
      </c>
      <c r="AH107" s="4">
        <v>121.6</v>
      </c>
      <c r="AI107" s="4">
        <v>119.8</v>
      </c>
      <c r="AJ107" s="4">
        <f t="shared" si="13"/>
        <v>120.69999999999999</v>
      </c>
      <c r="AK107" s="4">
        <v>127.9</v>
      </c>
    </row>
    <row r="108" spans="1:37" x14ac:dyDescent="0.25">
      <c r="A108" s="1" t="s">
        <v>32</v>
      </c>
      <c r="B108" s="1">
        <v>2015</v>
      </c>
      <c r="C108" s="1" t="s">
        <v>44</v>
      </c>
      <c r="D108" s="1" t="str">
        <f t="shared" si="7"/>
        <v>December2015Urban</v>
      </c>
      <c r="E108" s="4">
        <v>124.3</v>
      </c>
      <c r="F108" s="4">
        <v>131.69999999999999</v>
      </c>
      <c r="G108" s="4">
        <v>127.1</v>
      </c>
      <c r="H108" s="4">
        <v>128.6</v>
      </c>
      <c r="I108" s="4">
        <v>110</v>
      </c>
      <c r="J108" s="4">
        <v>120.8</v>
      </c>
      <c r="K108" s="4">
        <v>149</v>
      </c>
      <c r="L108" s="4">
        <v>190.1</v>
      </c>
      <c r="M108" s="4">
        <v>92.7</v>
      </c>
      <c r="N108" s="4">
        <v>138.6</v>
      </c>
      <c r="O108" s="4">
        <v>120.2</v>
      </c>
      <c r="P108" s="4">
        <v>134.19999999999999</v>
      </c>
      <c r="Q108" s="4">
        <v>131.5</v>
      </c>
      <c r="R108" s="4">
        <f t="shared" si="8"/>
        <v>130.67692307692306</v>
      </c>
      <c r="S108" s="4">
        <v>138.19999999999999</v>
      </c>
      <c r="T108" s="4">
        <f t="shared" si="9"/>
        <v>138.19999999999999</v>
      </c>
      <c r="U108" s="4">
        <v>125.4</v>
      </c>
      <c r="V108" s="4">
        <v>119.5</v>
      </c>
      <c r="W108" s="4">
        <v>124.5</v>
      </c>
      <c r="X108" s="45">
        <f t="shared" si="10"/>
        <v>123.13333333333333</v>
      </c>
      <c r="Y108" s="45">
        <v>122.4</v>
      </c>
      <c r="Z108" s="4">
        <v>116</v>
      </c>
      <c r="AA108" s="4">
        <v>121</v>
      </c>
      <c r="AB108" s="4">
        <v>109.3</v>
      </c>
      <c r="AC108" s="4">
        <v>126.6</v>
      </c>
      <c r="AD108" s="4">
        <f t="shared" si="11"/>
        <v>119.05999999999999</v>
      </c>
      <c r="AE108" s="4">
        <v>118.6</v>
      </c>
      <c r="AF108" s="4">
        <v>113.2</v>
      </c>
      <c r="AG108" s="45">
        <f t="shared" si="12"/>
        <v>115.9</v>
      </c>
      <c r="AH108" s="4">
        <v>118.1</v>
      </c>
      <c r="AI108" s="4">
        <v>116.7</v>
      </c>
      <c r="AJ108" s="4">
        <f t="shared" si="13"/>
        <v>117.4</v>
      </c>
      <c r="AK108" s="4">
        <v>124</v>
      </c>
    </row>
    <row r="109" spans="1:37" x14ac:dyDescent="0.25">
      <c r="A109" s="1" t="s">
        <v>33</v>
      </c>
      <c r="B109" s="1">
        <v>2015</v>
      </c>
      <c r="C109" s="1" t="s">
        <v>44</v>
      </c>
      <c r="D109" s="1" t="str">
        <f t="shared" si="7"/>
        <v>December2015Rural+Urban</v>
      </c>
      <c r="E109" s="4">
        <v>125.7</v>
      </c>
      <c r="F109" s="4">
        <v>131.4</v>
      </c>
      <c r="G109" s="4">
        <v>124.8</v>
      </c>
      <c r="H109" s="4">
        <v>129.4</v>
      </c>
      <c r="I109" s="4">
        <v>115.3</v>
      </c>
      <c r="J109" s="4">
        <v>126.6</v>
      </c>
      <c r="K109" s="4">
        <v>146.69999999999999</v>
      </c>
      <c r="L109" s="4">
        <v>171.5</v>
      </c>
      <c r="M109" s="4">
        <v>94.5</v>
      </c>
      <c r="N109" s="4">
        <v>132.1</v>
      </c>
      <c r="O109" s="4">
        <v>122</v>
      </c>
      <c r="P109" s="4">
        <v>134.69999999999999</v>
      </c>
      <c r="Q109" s="4">
        <v>131.4</v>
      </c>
      <c r="R109" s="4">
        <f t="shared" si="8"/>
        <v>129.70000000000002</v>
      </c>
      <c r="S109" s="4">
        <v>134.5</v>
      </c>
      <c r="T109" s="4">
        <f t="shared" si="9"/>
        <v>134.5</v>
      </c>
      <c r="U109" s="4">
        <v>129.69999999999999</v>
      </c>
      <c r="V109" s="4">
        <v>124.8</v>
      </c>
      <c r="W109" s="4">
        <v>129</v>
      </c>
      <c r="X109" s="45">
        <f t="shared" si="10"/>
        <v>127.83333333333333</v>
      </c>
      <c r="Y109" s="45">
        <v>122.4</v>
      </c>
      <c r="Z109" s="4">
        <v>122</v>
      </c>
      <c r="AA109" s="4">
        <v>123.6</v>
      </c>
      <c r="AB109" s="4">
        <v>111.5</v>
      </c>
      <c r="AC109" s="4">
        <v>126.2</v>
      </c>
      <c r="AD109" s="4">
        <f t="shared" si="11"/>
        <v>121.14000000000001</v>
      </c>
      <c r="AE109" s="4">
        <v>121.4</v>
      </c>
      <c r="AF109" s="4">
        <v>113.7</v>
      </c>
      <c r="AG109" s="45">
        <f t="shared" si="12"/>
        <v>117.55000000000001</v>
      </c>
      <c r="AH109" s="4">
        <v>119.6</v>
      </c>
      <c r="AI109" s="4">
        <v>118.3</v>
      </c>
      <c r="AJ109" s="4">
        <f t="shared" si="13"/>
        <v>118.94999999999999</v>
      </c>
      <c r="AK109" s="4">
        <v>126.1</v>
      </c>
    </row>
    <row r="110" spans="1:37" x14ac:dyDescent="0.25">
      <c r="A110" s="1" t="s">
        <v>30</v>
      </c>
      <c r="B110" s="1">
        <v>2016</v>
      </c>
      <c r="C110" s="1" t="s">
        <v>31</v>
      </c>
      <c r="D110" s="1" t="str">
        <f t="shared" si="7"/>
        <v>January2016Rural</v>
      </c>
      <c r="E110" s="4">
        <v>126.8</v>
      </c>
      <c r="F110" s="4">
        <v>133.19999999999999</v>
      </c>
      <c r="G110" s="4">
        <v>126.5</v>
      </c>
      <c r="H110" s="4">
        <v>130.30000000000001</v>
      </c>
      <c r="I110" s="4">
        <v>118.9</v>
      </c>
      <c r="J110" s="4">
        <v>131.6</v>
      </c>
      <c r="K110" s="4">
        <v>140.1</v>
      </c>
      <c r="L110" s="4">
        <v>163.80000000000001</v>
      </c>
      <c r="M110" s="4">
        <v>97.7</v>
      </c>
      <c r="N110" s="4">
        <v>129.6</v>
      </c>
      <c r="O110" s="4">
        <v>124.3</v>
      </c>
      <c r="P110" s="4">
        <v>135.9</v>
      </c>
      <c r="Q110" s="4">
        <v>131.4</v>
      </c>
      <c r="R110" s="4">
        <f t="shared" si="8"/>
        <v>130.00769230769231</v>
      </c>
      <c r="S110" s="4">
        <v>133.6</v>
      </c>
      <c r="T110" s="4">
        <f t="shared" si="9"/>
        <v>133.6</v>
      </c>
      <c r="U110" s="4">
        <v>133.19999999999999</v>
      </c>
      <c r="V110" s="4">
        <v>128.9</v>
      </c>
      <c r="W110" s="4">
        <v>132.6</v>
      </c>
      <c r="X110" s="45">
        <f t="shared" si="10"/>
        <v>131.56666666666669</v>
      </c>
      <c r="Y110" s="45">
        <v>122.03087209725362</v>
      </c>
      <c r="Z110" s="4">
        <v>126.2</v>
      </c>
      <c r="AA110" s="4">
        <v>126.6</v>
      </c>
      <c r="AB110" s="4">
        <v>113.6</v>
      </c>
      <c r="AC110" s="4">
        <v>126.2</v>
      </c>
      <c r="AD110" s="4">
        <f t="shared" si="11"/>
        <v>122.92617441945075</v>
      </c>
      <c r="AE110" s="4">
        <v>123.7</v>
      </c>
      <c r="AF110" s="4">
        <v>114.9</v>
      </c>
      <c r="AG110" s="45">
        <f t="shared" si="12"/>
        <v>119.30000000000001</v>
      </c>
      <c r="AH110" s="4">
        <v>121.4</v>
      </c>
      <c r="AI110" s="4">
        <v>120.1</v>
      </c>
      <c r="AJ110" s="4">
        <f t="shared" si="13"/>
        <v>120.75</v>
      </c>
      <c r="AK110" s="4">
        <v>128.1</v>
      </c>
    </row>
    <row r="111" spans="1:37" x14ac:dyDescent="0.25">
      <c r="A111" s="1" t="s">
        <v>32</v>
      </c>
      <c r="B111" s="1">
        <v>2016</v>
      </c>
      <c r="C111" s="1" t="s">
        <v>31</v>
      </c>
      <c r="D111" s="1" t="str">
        <f t="shared" si="7"/>
        <v>January2016Urban</v>
      </c>
      <c r="E111" s="4">
        <v>124.7</v>
      </c>
      <c r="F111" s="4">
        <v>135.9</v>
      </c>
      <c r="G111" s="4">
        <v>132</v>
      </c>
      <c r="H111" s="4">
        <v>129.19999999999999</v>
      </c>
      <c r="I111" s="4">
        <v>109.7</v>
      </c>
      <c r="J111" s="4">
        <v>119</v>
      </c>
      <c r="K111" s="4">
        <v>144.1</v>
      </c>
      <c r="L111" s="4">
        <v>184.2</v>
      </c>
      <c r="M111" s="4">
        <v>96.7</v>
      </c>
      <c r="N111" s="4">
        <v>139.5</v>
      </c>
      <c r="O111" s="4">
        <v>120.5</v>
      </c>
      <c r="P111" s="4">
        <v>134.69999999999999</v>
      </c>
      <c r="Q111" s="4">
        <v>131.19999999999999</v>
      </c>
      <c r="R111" s="4">
        <f t="shared" si="8"/>
        <v>130.87692307692308</v>
      </c>
      <c r="S111" s="4">
        <v>139.5</v>
      </c>
      <c r="T111" s="4">
        <f t="shared" si="9"/>
        <v>139.5</v>
      </c>
      <c r="U111" s="4">
        <v>125.8</v>
      </c>
      <c r="V111" s="4">
        <v>119.8</v>
      </c>
      <c r="W111" s="4">
        <v>124.9</v>
      </c>
      <c r="X111" s="45">
        <f t="shared" si="10"/>
        <v>123.5</v>
      </c>
      <c r="Y111" s="45">
        <v>123.4</v>
      </c>
      <c r="Z111" s="4">
        <v>116.9</v>
      </c>
      <c r="AA111" s="4">
        <v>121.6</v>
      </c>
      <c r="AB111" s="4">
        <v>108.9</v>
      </c>
      <c r="AC111" s="4">
        <v>126.4</v>
      </c>
      <c r="AD111" s="4">
        <f t="shared" si="11"/>
        <v>119.43999999999998</v>
      </c>
      <c r="AE111" s="4">
        <v>119.1</v>
      </c>
      <c r="AF111" s="4">
        <v>114</v>
      </c>
      <c r="AG111" s="45">
        <f t="shared" si="12"/>
        <v>116.55</v>
      </c>
      <c r="AH111" s="4">
        <v>118.5</v>
      </c>
      <c r="AI111" s="4">
        <v>116.8</v>
      </c>
      <c r="AJ111" s="4">
        <f t="shared" si="13"/>
        <v>117.65</v>
      </c>
      <c r="AK111" s="4">
        <v>124.2</v>
      </c>
    </row>
    <row r="112" spans="1:37" x14ac:dyDescent="0.25">
      <c r="A112" s="1" t="s">
        <v>33</v>
      </c>
      <c r="B112" s="1">
        <v>2016</v>
      </c>
      <c r="C112" s="1" t="s">
        <v>31</v>
      </c>
      <c r="D112" s="1" t="str">
        <f t="shared" si="7"/>
        <v>January2016Rural+Urban</v>
      </c>
      <c r="E112" s="4">
        <v>126.1</v>
      </c>
      <c r="F112" s="4">
        <v>134.1</v>
      </c>
      <c r="G112" s="4">
        <v>128.6</v>
      </c>
      <c r="H112" s="4">
        <v>129.9</v>
      </c>
      <c r="I112" s="4">
        <v>115.5</v>
      </c>
      <c r="J112" s="4">
        <v>125.7</v>
      </c>
      <c r="K112" s="4">
        <v>141.5</v>
      </c>
      <c r="L112" s="4">
        <v>170.7</v>
      </c>
      <c r="M112" s="4">
        <v>97.4</v>
      </c>
      <c r="N112" s="4">
        <v>132.9</v>
      </c>
      <c r="O112" s="4">
        <v>122.7</v>
      </c>
      <c r="P112" s="4">
        <v>135.30000000000001</v>
      </c>
      <c r="Q112" s="4">
        <v>131.30000000000001</v>
      </c>
      <c r="R112" s="4">
        <f t="shared" si="8"/>
        <v>130.13076923076923</v>
      </c>
      <c r="S112" s="4">
        <v>135.19999999999999</v>
      </c>
      <c r="T112" s="4">
        <f t="shared" si="9"/>
        <v>135.19999999999999</v>
      </c>
      <c r="U112" s="4">
        <v>130.30000000000001</v>
      </c>
      <c r="V112" s="4">
        <v>125.1</v>
      </c>
      <c r="W112" s="4">
        <v>129.5</v>
      </c>
      <c r="X112" s="45">
        <f t="shared" si="10"/>
        <v>128.29999999999998</v>
      </c>
      <c r="Y112" s="45">
        <v>123.4</v>
      </c>
      <c r="Z112" s="4">
        <v>122.7</v>
      </c>
      <c r="AA112" s="4">
        <v>124.2</v>
      </c>
      <c r="AB112" s="4">
        <v>111.1</v>
      </c>
      <c r="AC112" s="4">
        <v>126.3</v>
      </c>
      <c r="AD112" s="4">
        <f t="shared" si="11"/>
        <v>121.53999999999999</v>
      </c>
      <c r="AE112" s="4">
        <v>122</v>
      </c>
      <c r="AF112" s="4">
        <v>114.5</v>
      </c>
      <c r="AG112" s="45">
        <f t="shared" si="12"/>
        <v>118.25</v>
      </c>
      <c r="AH112" s="4">
        <v>119.8</v>
      </c>
      <c r="AI112" s="4">
        <v>118.5</v>
      </c>
      <c r="AJ112" s="4">
        <f t="shared" si="13"/>
        <v>119.15</v>
      </c>
      <c r="AK112" s="4">
        <v>126.3</v>
      </c>
    </row>
    <row r="113" spans="1:37" x14ac:dyDescent="0.25">
      <c r="A113" s="1" t="s">
        <v>30</v>
      </c>
      <c r="B113" s="1">
        <v>2016</v>
      </c>
      <c r="C113" s="1" t="s">
        <v>34</v>
      </c>
      <c r="D113" s="1" t="str">
        <f t="shared" si="7"/>
        <v>February2016Rural</v>
      </c>
      <c r="E113" s="4">
        <v>127.1</v>
      </c>
      <c r="F113" s="4">
        <v>133.69999999999999</v>
      </c>
      <c r="G113" s="4">
        <v>127.7</v>
      </c>
      <c r="H113" s="4">
        <v>130.69999999999999</v>
      </c>
      <c r="I113" s="4">
        <v>118.5</v>
      </c>
      <c r="J113" s="4">
        <v>130.4</v>
      </c>
      <c r="K113" s="4">
        <v>130.9</v>
      </c>
      <c r="L113" s="4">
        <v>162.80000000000001</v>
      </c>
      <c r="M113" s="4">
        <v>98.7</v>
      </c>
      <c r="N113" s="4">
        <v>130.6</v>
      </c>
      <c r="O113" s="4">
        <v>124.8</v>
      </c>
      <c r="P113" s="4">
        <v>136.4</v>
      </c>
      <c r="Q113" s="4">
        <v>130.30000000000001</v>
      </c>
      <c r="R113" s="4">
        <f t="shared" si="8"/>
        <v>129.43076923076922</v>
      </c>
      <c r="S113" s="4">
        <v>134.4</v>
      </c>
      <c r="T113" s="4">
        <f t="shared" si="9"/>
        <v>134.4</v>
      </c>
      <c r="U113" s="4">
        <v>133.9</v>
      </c>
      <c r="V113" s="4">
        <v>129.80000000000001</v>
      </c>
      <c r="W113" s="4">
        <v>133.4</v>
      </c>
      <c r="X113" s="45">
        <f t="shared" si="10"/>
        <v>132.36666666666667</v>
      </c>
      <c r="Y113" s="45">
        <v>122.44869400609247</v>
      </c>
      <c r="Z113" s="4">
        <v>127.5</v>
      </c>
      <c r="AA113" s="4">
        <v>127.1</v>
      </c>
      <c r="AB113" s="4">
        <v>113.9</v>
      </c>
      <c r="AC113" s="4">
        <v>127.1</v>
      </c>
      <c r="AD113" s="4">
        <f t="shared" si="11"/>
        <v>123.60973880121848</v>
      </c>
      <c r="AE113" s="4">
        <v>124.3</v>
      </c>
      <c r="AF113" s="4">
        <v>116.8</v>
      </c>
      <c r="AG113" s="45">
        <f t="shared" si="12"/>
        <v>120.55</v>
      </c>
      <c r="AH113" s="4">
        <v>122.3</v>
      </c>
      <c r="AI113" s="4">
        <v>120.9</v>
      </c>
      <c r="AJ113" s="4">
        <f t="shared" si="13"/>
        <v>121.6</v>
      </c>
      <c r="AK113" s="4">
        <v>127.9</v>
      </c>
    </row>
    <row r="114" spans="1:37" x14ac:dyDescent="0.25">
      <c r="A114" s="1" t="s">
        <v>32</v>
      </c>
      <c r="B114" s="1">
        <v>2016</v>
      </c>
      <c r="C114" s="1" t="s">
        <v>34</v>
      </c>
      <c r="D114" s="1" t="str">
        <f t="shared" si="7"/>
        <v>February2016Urban</v>
      </c>
      <c r="E114" s="4">
        <v>124.8</v>
      </c>
      <c r="F114" s="4">
        <v>135.1</v>
      </c>
      <c r="G114" s="4">
        <v>130.30000000000001</v>
      </c>
      <c r="H114" s="4">
        <v>129.6</v>
      </c>
      <c r="I114" s="4">
        <v>108.4</v>
      </c>
      <c r="J114" s="4">
        <v>118.6</v>
      </c>
      <c r="K114" s="4">
        <v>129.19999999999999</v>
      </c>
      <c r="L114" s="4">
        <v>176.4</v>
      </c>
      <c r="M114" s="4">
        <v>99.1</v>
      </c>
      <c r="N114" s="4">
        <v>139.69999999999999</v>
      </c>
      <c r="O114" s="4">
        <v>120.6</v>
      </c>
      <c r="P114" s="4">
        <v>135.19999999999999</v>
      </c>
      <c r="Q114" s="4">
        <v>129.1</v>
      </c>
      <c r="R114" s="4">
        <f t="shared" si="8"/>
        <v>128.93076923076922</v>
      </c>
      <c r="S114" s="4">
        <v>140</v>
      </c>
      <c r="T114" s="4">
        <f t="shared" si="9"/>
        <v>140</v>
      </c>
      <c r="U114" s="4">
        <v>126.2</v>
      </c>
      <c r="V114" s="4">
        <v>120.1</v>
      </c>
      <c r="W114" s="4">
        <v>125.3</v>
      </c>
      <c r="X114" s="45">
        <f t="shared" si="10"/>
        <v>123.86666666666667</v>
      </c>
      <c r="Y114" s="45">
        <v>124.4</v>
      </c>
      <c r="Z114" s="4">
        <v>116</v>
      </c>
      <c r="AA114" s="4">
        <v>121.8</v>
      </c>
      <c r="AB114" s="4">
        <v>109.1</v>
      </c>
      <c r="AC114" s="4">
        <v>126.3</v>
      </c>
      <c r="AD114" s="4">
        <f t="shared" si="11"/>
        <v>119.51999999999998</v>
      </c>
      <c r="AE114" s="4">
        <v>119.5</v>
      </c>
      <c r="AF114" s="4">
        <v>116.2</v>
      </c>
      <c r="AG114" s="45">
        <f t="shared" si="12"/>
        <v>117.85</v>
      </c>
      <c r="AH114" s="4">
        <v>118.8</v>
      </c>
      <c r="AI114" s="4">
        <v>117.2</v>
      </c>
      <c r="AJ114" s="4">
        <f t="shared" si="13"/>
        <v>118</v>
      </c>
      <c r="AK114" s="4">
        <v>123.8</v>
      </c>
    </row>
    <row r="115" spans="1:37" x14ac:dyDescent="0.25">
      <c r="A115" s="1" t="s">
        <v>33</v>
      </c>
      <c r="B115" s="1">
        <v>2016</v>
      </c>
      <c r="C115" s="1" t="s">
        <v>34</v>
      </c>
      <c r="D115" s="1" t="str">
        <f t="shared" si="7"/>
        <v>February2016Rural+Urban</v>
      </c>
      <c r="E115" s="4">
        <v>126.4</v>
      </c>
      <c r="F115" s="4">
        <v>134.19999999999999</v>
      </c>
      <c r="G115" s="4">
        <v>128.69999999999999</v>
      </c>
      <c r="H115" s="4">
        <v>130.30000000000001</v>
      </c>
      <c r="I115" s="4">
        <v>114.8</v>
      </c>
      <c r="J115" s="4">
        <v>124.9</v>
      </c>
      <c r="K115" s="4">
        <v>130.30000000000001</v>
      </c>
      <c r="L115" s="4">
        <v>167.4</v>
      </c>
      <c r="M115" s="4">
        <v>98.8</v>
      </c>
      <c r="N115" s="4">
        <v>133.6</v>
      </c>
      <c r="O115" s="4">
        <v>123</v>
      </c>
      <c r="P115" s="4">
        <v>135.80000000000001</v>
      </c>
      <c r="Q115" s="4">
        <v>129.9</v>
      </c>
      <c r="R115" s="4">
        <f t="shared" si="8"/>
        <v>129.08461538461538</v>
      </c>
      <c r="S115" s="4">
        <v>135.9</v>
      </c>
      <c r="T115" s="4">
        <f t="shared" si="9"/>
        <v>135.9</v>
      </c>
      <c r="U115" s="4">
        <v>130.9</v>
      </c>
      <c r="V115" s="4">
        <v>125.8</v>
      </c>
      <c r="W115" s="4">
        <v>130.19999999999999</v>
      </c>
      <c r="X115" s="45">
        <f t="shared" si="10"/>
        <v>128.96666666666667</v>
      </c>
      <c r="Y115" s="45">
        <v>124.4</v>
      </c>
      <c r="Z115" s="4">
        <v>123.1</v>
      </c>
      <c r="AA115" s="4">
        <v>124.6</v>
      </c>
      <c r="AB115" s="4">
        <v>111.4</v>
      </c>
      <c r="AC115" s="4">
        <v>126.6</v>
      </c>
      <c r="AD115" s="4">
        <f t="shared" si="11"/>
        <v>122.02000000000001</v>
      </c>
      <c r="AE115" s="4">
        <v>122.5</v>
      </c>
      <c r="AF115" s="4">
        <v>116.6</v>
      </c>
      <c r="AG115" s="45">
        <f t="shared" si="12"/>
        <v>119.55</v>
      </c>
      <c r="AH115" s="4">
        <v>120.3</v>
      </c>
      <c r="AI115" s="4">
        <v>119.1</v>
      </c>
      <c r="AJ115" s="4">
        <f t="shared" si="13"/>
        <v>119.69999999999999</v>
      </c>
      <c r="AK115" s="4">
        <v>126</v>
      </c>
    </row>
    <row r="116" spans="1:37" x14ac:dyDescent="0.25">
      <c r="A116" s="1" t="s">
        <v>30</v>
      </c>
      <c r="B116" s="1">
        <v>2016</v>
      </c>
      <c r="C116" s="1" t="s">
        <v>35</v>
      </c>
      <c r="D116" s="1" t="str">
        <f t="shared" si="7"/>
        <v>March2016Rural</v>
      </c>
      <c r="E116" s="4">
        <v>127.3</v>
      </c>
      <c r="F116" s="4">
        <v>134.4</v>
      </c>
      <c r="G116" s="4">
        <v>125.1</v>
      </c>
      <c r="H116" s="4">
        <v>130.5</v>
      </c>
      <c r="I116" s="4">
        <v>118.3</v>
      </c>
      <c r="J116" s="4">
        <v>131.69999999999999</v>
      </c>
      <c r="K116" s="4">
        <v>130.69999999999999</v>
      </c>
      <c r="L116" s="4">
        <v>161.19999999999999</v>
      </c>
      <c r="M116" s="4">
        <v>100.4</v>
      </c>
      <c r="N116" s="4">
        <v>130.80000000000001</v>
      </c>
      <c r="O116" s="4">
        <v>124.9</v>
      </c>
      <c r="P116" s="4">
        <v>137</v>
      </c>
      <c r="Q116" s="4">
        <v>130.4</v>
      </c>
      <c r="R116" s="4">
        <f t="shared" si="8"/>
        <v>129.43846153846155</v>
      </c>
      <c r="S116" s="4">
        <v>135</v>
      </c>
      <c r="T116" s="4">
        <f t="shared" si="9"/>
        <v>135</v>
      </c>
      <c r="U116" s="4">
        <v>134.4</v>
      </c>
      <c r="V116" s="4">
        <v>130.19999999999999</v>
      </c>
      <c r="W116" s="4">
        <v>133.80000000000001</v>
      </c>
      <c r="X116" s="45">
        <f t="shared" si="10"/>
        <v>132.80000000000001</v>
      </c>
      <c r="Y116" s="45">
        <v>122.94508261593579</v>
      </c>
      <c r="Z116" s="4">
        <v>127</v>
      </c>
      <c r="AA116" s="4">
        <v>127.7</v>
      </c>
      <c r="AB116" s="4">
        <v>113.6</v>
      </c>
      <c r="AC116" s="4">
        <v>127.5</v>
      </c>
      <c r="AD116" s="4">
        <f t="shared" si="11"/>
        <v>123.74901652318715</v>
      </c>
      <c r="AE116" s="4">
        <v>124.8</v>
      </c>
      <c r="AF116" s="4">
        <v>117.4</v>
      </c>
      <c r="AG116" s="45">
        <f t="shared" si="12"/>
        <v>121.1</v>
      </c>
      <c r="AH116" s="4">
        <v>122.5</v>
      </c>
      <c r="AI116" s="4">
        <v>121.1</v>
      </c>
      <c r="AJ116" s="4">
        <f t="shared" si="13"/>
        <v>121.8</v>
      </c>
      <c r="AK116" s="4">
        <v>128</v>
      </c>
    </row>
    <row r="117" spans="1:37" x14ac:dyDescent="0.25">
      <c r="A117" s="1" t="s">
        <v>32</v>
      </c>
      <c r="B117" s="1">
        <v>2016</v>
      </c>
      <c r="C117" s="1" t="s">
        <v>35</v>
      </c>
      <c r="D117" s="1" t="str">
        <f t="shared" si="7"/>
        <v>March2016Urban</v>
      </c>
      <c r="E117" s="4">
        <v>124.8</v>
      </c>
      <c r="F117" s="4">
        <v>136.30000000000001</v>
      </c>
      <c r="G117" s="4">
        <v>123.7</v>
      </c>
      <c r="H117" s="4">
        <v>129.69999999999999</v>
      </c>
      <c r="I117" s="4">
        <v>107.9</v>
      </c>
      <c r="J117" s="4">
        <v>119.9</v>
      </c>
      <c r="K117" s="4">
        <v>128.1</v>
      </c>
      <c r="L117" s="4">
        <v>170.3</v>
      </c>
      <c r="M117" s="4">
        <v>101.8</v>
      </c>
      <c r="N117" s="4">
        <v>140.1</v>
      </c>
      <c r="O117" s="4">
        <v>120.7</v>
      </c>
      <c r="P117" s="4">
        <v>135.4</v>
      </c>
      <c r="Q117" s="4">
        <v>128.9</v>
      </c>
      <c r="R117" s="4">
        <f t="shared" si="8"/>
        <v>128.27692307692308</v>
      </c>
      <c r="S117" s="4">
        <v>140.6</v>
      </c>
      <c r="T117" s="4">
        <f t="shared" si="9"/>
        <v>140.6</v>
      </c>
      <c r="U117" s="4">
        <v>126.4</v>
      </c>
      <c r="V117" s="4">
        <v>120.3</v>
      </c>
      <c r="W117" s="4">
        <v>125.5</v>
      </c>
      <c r="X117" s="45">
        <f t="shared" si="10"/>
        <v>124.06666666666666</v>
      </c>
      <c r="Y117" s="45">
        <v>124.9</v>
      </c>
      <c r="Z117" s="4">
        <v>114.8</v>
      </c>
      <c r="AA117" s="4">
        <v>122.3</v>
      </c>
      <c r="AB117" s="4">
        <v>108.5</v>
      </c>
      <c r="AC117" s="4">
        <v>126.4</v>
      </c>
      <c r="AD117" s="4">
        <f t="shared" si="11"/>
        <v>119.38</v>
      </c>
      <c r="AE117" s="4">
        <v>119.7</v>
      </c>
      <c r="AF117" s="4">
        <v>117.1</v>
      </c>
      <c r="AG117" s="45">
        <f t="shared" si="12"/>
        <v>118.4</v>
      </c>
      <c r="AH117" s="4">
        <v>119.1</v>
      </c>
      <c r="AI117" s="4">
        <v>117.3</v>
      </c>
      <c r="AJ117" s="4">
        <f t="shared" si="13"/>
        <v>118.19999999999999</v>
      </c>
      <c r="AK117" s="4">
        <v>123.8</v>
      </c>
    </row>
    <row r="118" spans="1:37" x14ac:dyDescent="0.25">
      <c r="A118" s="1" t="s">
        <v>33</v>
      </c>
      <c r="B118" s="1">
        <v>2016</v>
      </c>
      <c r="C118" s="1" t="s">
        <v>35</v>
      </c>
      <c r="D118" s="1" t="str">
        <f t="shared" si="7"/>
        <v>March2016Rural+Urban</v>
      </c>
      <c r="E118" s="4">
        <v>126.5</v>
      </c>
      <c r="F118" s="4">
        <v>135.1</v>
      </c>
      <c r="G118" s="4">
        <v>124.6</v>
      </c>
      <c r="H118" s="4">
        <v>130.19999999999999</v>
      </c>
      <c r="I118" s="4">
        <v>114.5</v>
      </c>
      <c r="J118" s="4">
        <v>126.2</v>
      </c>
      <c r="K118" s="4">
        <v>129.80000000000001</v>
      </c>
      <c r="L118" s="4">
        <v>164.3</v>
      </c>
      <c r="M118" s="4">
        <v>100.9</v>
      </c>
      <c r="N118" s="4">
        <v>133.9</v>
      </c>
      <c r="O118" s="4">
        <v>123.1</v>
      </c>
      <c r="P118" s="4">
        <v>136.30000000000001</v>
      </c>
      <c r="Q118" s="4">
        <v>129.80000000000001</v>
      </c>
      <c r="R118" s="4">
        <f t="shared" si="8"/>
        <v>128.86153846153846</v>
      </c>
      <c r="S118" s="4">
        <v>136.5</v>
      </c>
      <c r="T118" s="4">
        <f t="shared" si="9"/>
        <v>136.5</v>
      </c>
      <c r="U118" s="4">
        <v>131.30000000000001</v>
      </c>
      <c r="V118" s="4">
        <v>126.1</v>
      </c>
      <c r="W118" s="4">
        <v>130.5</v>
      </c>
      <c r="X118" s="45">
        <f t="shared" si="10"/>
        <v>129.29999999999998</v>
      </c>
      <c r="Y118" s="45">
        <v>124.9</v>
      </c>
      <c r="Z118" s="4">
        <v>122.4</v>
      </c>
      <c r="AA118" s="4">
        <v>125.1</v>
      </c>
      <c r="AB118" s="4">
        <v>110.9</v>
      </c>
      <c r="AC118" s="4">
        <v>126.9</v>
      </c>
      <c r="AD118" s="4">
        <f t="shared" si="11"/>
        <v>122.03999999999999</v>
      </c>
      <c r="AE118" s="4">
        <v>122.9</v>
      </c>
      <c r="AF118" s="4">
        <v>117.3</v>
      </c>
      <c r="AG118" s="45">
        <f t="shared" si="12"/>
        <v>120.1</v>
      </c>
      <c r="AH118" s="4">
        <v>120.6</v>
      </c>
      <c r="AI118" s="4">
        <v>119.3</v>
      </c>
      <c r="AJ118" s="4">
        <f t="shared" si="13"/>
        <v>119.94999999999999</v>
      </c>
      <c r="AK118" s="4">
        <v>126</v>
      </c>
    </row>
    <row r="119" spans="1:37" x14ac:dyDescent="0.25">
      <c r="A119" s="1" t="s">
        <v>30</v>
      </c>
      <c r="B119" s="1">
        <v>2016</v>
      </c>
      <c r="C119" s="1" t="s">
        <v>36</v>
      </c>
      <c r="D119" s="1" t="str">
        <f t="shared" si="7"/>
        <v>April2016Rural</v>
      </c>
      <c r="E119" s="4">
        <v>127.4</v>
      </c>
      <c r="F119" s="4">
        <v>135.4</v>
      </c>
      <c r="G119" s="4">
        <v>123.4</v>
      </c>
      <c r="H119" s="4">
        <v>131.30000000000001</v>
      </c>
      <c r="I119" s="4">
        <v>118.2</v>
      </c>
      <c r="J119" s="4">
        <v>138.1</v>
      </c>
      <c r="K119" s="4">
        <v>134.1</v>
      </c>
      <c r="L119" s="4">
        <v>162.69999999999999</v>
      </c>
      <c r="M119" s="4">
        <v>105</v>
      </c>
      <c r="N119" s="4">
        <v>131.4</v>
      </c>
      <c r="O119" s="4">
        <v>125.4</v>
      </c>
      <c r="P119" s="4">
        <v>137.4</v>
      </c>
      <c r="Q119" s="4">
        <v>131.80000000000001</v>
      </c>
      <c r="R119" s="4">
        <f t="shared" si="8"/>
        <v>130.89230769230772</v>
      </c>
      <c r="S119" s="4">
        <v>135.5</v>
      </c>
      <c r="T119" s="4">
        <f t="shared" si="9"/>
        <v>135.5</v>
      </c>
      <c r="U119" s="4">
        <v>135</v>
      </c>
      <c r="V119" s="4">
        <v>130.6</v>
      </c>
      <c r="W119" s="4">
        <v>134.4</v>
      </c>
      <c r="X119" s="45">
        <f t="shared" si="10"/>
        <v>133.33333333333334</v>
      </c>
      <c r="Y119" s="45">
        <v>123.64718319103132</v>
      </c>
      <c r="Z119" s="4">
        <v>127</v>
      </c>
      <c r="AA119" s="4">
        <v>128</v>
      </c>
      <c r="AB119" s="4">
        <v>114.4</v>
      </c>
      <c r="AC119" s="4">
        <v>127.9</v>
      </c>
      <c r="AD119" s="4">
        <f t="shared" si="11"/>
        <v>124.18943663820626</v>
      </c>
      <c r="AE119" s="4">
        <v>125.2</v>
      </c>
      <c r="AF119" s="4">
        <v>118.4</v>
      </c>
      <c r="AG119" s="45">
        <f t="shared" si="12"/>
        <v>121.80000000000001</v>
      </c>
      <c r="AH119" s="4">
        <v>123.2</v>
      </c>
      <c r="AI119" s="4">
        <v>121.7</v>
      </c>
      <c r="AJ119" s="4">
        <f t="shared" si="13"/>
        <v>122.45</v>
      </c>
      <c r="AK119" s="4">
        <v>129</v>
      </c>
    </row>
    <row r="120" spans="1:37" x14ac:dyDescent="0.25">
      <c r="A120" s="1" t="s">
        <v>32</v>
      </c>
      <c r="B120" s="1">
        <v>2016</v>
      </c>
      <c r="C120" s="1" t="s">
        <v>36</v>
      </c>
      <c r="D120" s="1" t="str">
        <f t="shared" si="7"/>
        <v>April2016Urban</v>
      </c>
      <c r="E120" s="4">
        <v>124.9</v>
      </c>
      <c r="F120" s="4">
        <v>139.30000000000001</v>
      </c>
      <c r="G120" s="4">
        <v>119.9</v>
      </c>
      <c r="H120" s="4">
        <v>130.19999999999999</v>
      </c>
      <c r="I120" s="4">
        <v>108.9</v>
      </c>
      <c r="J120" s="4">
        <v>131.1</v>
      </c>
      <c r="K120" s="4">
        <v>136.80000000000001</v>
      </c>
      <c r="L120" s="4">
        <v>176.9</v>
      </c>
      <c r="M120" s="4">
        <v>109.1</v>
      </c>
      <c r="N120" s="4">
        <v>140.4</v>
      </c>
      <c r="O120" s="4">
        <v>121.1</v>
      </c>
      <c r="P120" s="4">
        <v>135.9</v>
      </c>
      <c r="Q120" s="4">
        <v>131.80000000000001</v>
      </c>
      <c r="R120" s="4">
        <f t="shared" si="8"/>
        <v>131.25384615384615</v>
      </c>
      <c r="S120" s="4">
        <v>141.5</v>
      </c>
      <c r="T120" s="4">
        <f t="shared" si="9"/>
        <v>141.5</v>
      </c>
      <c r="U120" s="4">
        <v>126.8</v>
      </c>
      <c r="V120" s="4">
        <v>120.5</v>
      </c>
      <c r="W120" s="4">
        <v>125.8</v>
      </c>
      <c r="X120" s="45">
        <f t="shared" si="10"/>
        <v>124.36666666666667</v>
      </c>
      <c r="Y120" s="45">
        <v>125.6</v>
      </c>
      <c r="Z120" s="4">
        <v>114.6</v>
      </c>
      <c r="AA120" s="4">
        <v>122.8</v>
      </c>
      <c r="AB120" s="4">
        <v>110</v>
      </c>
      <c r="AC120" s="4">
        <v>127.6</v>
      </c>
      <c r="AD120" s="4">
        <f t="shared" si="11"/>
        <v>120.12</v>
      </c>
      <c r="AE120" s="4">
        <v>120</v>
      </c>
      <c r="AF120" s="4">
        <v>117.6</v>
      </c>
      <c r="AG120" s="45">
        <f t="shared" si="12"/>
        <v>118.8</v>
      </c>
      <c r="AH120" s="4">
        <v>119.5</v>
      </c>
      <c r="AI120" s="4">
        <v>118.2</v>
      </c>
      <c r="AJ120" s="4">
        <f t="shared" si="13"/>
        <v>118.85</v>
      </c>
      <c r="AK120" s="4">
        <v>125.3</v>
      </c>
    </row>
    <row r="121" spans="1:37" x14ac:dyDescent="0.25">
      <c r="A121" s="1" t="s">
        <v>33</v>
      </c>
      <c r="B121" s="1">
        <v>2016</v>
      </c>
      <c r="C121" s="1" t="s">
        <v>36</v>
      </c>
      <c r="D121" s="1" t="str">
        <f t="shared" si="7"/>
        <v>April2016Rural+Urban</v>
      </c>
      <c r="E121" s="4">
        <v>126.6</v>
      </c>
      <c r="F121" s="4">
        <v>136.80000000000001</v>
      </c>
      <c r="G121" s="4">
        <v>122</v>
      </c>
      <c r="H121" s="4">
        <v>130.9</v>
      </c>
      <c r="I121" s="4">
        <v>114.8</v>
      </c>
      <c r="J121" s="4">
        <v>134.80000000000001</v>
      </c>
      <c r="K121" s="4">
        <v>135</v>
      </c>
      <c r="L121" s="4">
        <v>167.5</v>
      </c>
      <c r="M121" s="4">
        <v>106.4</v>
      </c>
      <c r="N121" s="4">
        <v>134.4</v>
      </c>
      <c r="O121" s="4">
        <v>123.6</v>
      </c>
      <c r="P121" s="4">
        <v>136.69999999999999</v>
      </c>
      <c r="Q121" s="4">
        <v>131.80000000000001</v>
      </c>
      <c r="R121" s="4">
        <f t="shared" si="8"/>
        <v>130.86923076923077</v>
      </c>
      <c r="S121" s="4">
        <v>137.1</v>
      </c>
      <c r="T121" s="4">
        <f t="shared" si="9"/>
        <v>137.1</v>
      </c>
      <c r="U121" s="4">
        <v>131.80000000000001</v>
      </c>
      <c r="V121" s="4">
        <v>126.4</v>
      </c>
      <c r="W121" s="4">
        <v>131</v>
      </c>
      <c r="X121" s="45">
        <f t="shared" si="10"/>
        <v>129.73333333333335</v>
      </c>
      <c r="Y121" s="45">
        <v>125.6</v>
      </c>
      <c r="Z121" s="4">
        <v>122.3</v>
      </c>
      <c r="AA121" s="4">
        <v>125.5</v>
      </c>
      <c r="AB121" s="4">
        <v>112.1</v>
      </c>
      <c r="AC121" s="4">
        <v>127.7</v>
      </c>
      <c r="AD121" s="4">
        <f t="shared" si="11"/>
        <v>122.64000000000001</v>
      </c>
      <c r="AE121" s="4">
        <v>123.2</v>
      </c>
      <c r="AF121" s="4">
        <v>118.1</v>
      </c>
      <c r="AG121" s="45">
        <f t="shared" si="12"/>
        <v>120.65</v>
      </c>
      <c r="AH121" s="4">
        <v>121.1</v>
      </c>
      <c r="AI121" s="4">
        <v>120</v>
      </c>
      <c r="AJ121" s="4">
        <f t="shared" si="13"/>
        <v>120.55</v>
      </c>
      <c r="AK121" s="4">
        <v>127.3</v>
      </c>
    </row>
    <row r="122" spans="1:37" x14ac:dyDescent="0.25">
      <c r="A122" s="1" t="s">
        <v>30</v>
      </c>
      <c r="B122" s="1">
        <v>2016</v>
      </c>
      <c r="C122" s="1" t="s">
        <v>37</v>
      </c>
      <c r="D122" s="1" t="str">
        <f t="shared" si="7"/>
        <v>May2016Rural</v>
      </c>
      <c r="E122" s="4">
        <v>127.6</v>
      </c>
      <c r="F122" s="4">
        <v>137.5</v>
      </c>
      <c r="G122" s="4">
        <v>124.4</v>
      </c>
      <c r="H122" s="4">
        <v>132.4</v>
      </c>
      <c r="I122" s="4">
        <v>118.2</v>
      </c>
      <c r="J122" s="4">
        <v>138.1</v>
      </c>
      <c r="K122" s="4">
        <v>141.80000000000001</v>
      </c>
      <c r="L122" s="4">
        <v>166</v>
      </c>
      <c r="M122" s="4">
        <v>107.5</v>
      </c>
      <c r="N122" s="4">
        <v>132.19999999999999</v>
      </c>
      <c r="O122" s="4">
        <v>126.1</v>
      </c>
      <c r="P122" s="4">
        <v>138.30000000000001</v>
      </c>
      <c r="Q122" s="4">
        <v>133.6</v>
      </c>
      <c r="R122" s="4">
        <f t="shared" si="8"/>
        <v>132.59230769230768</v>
      </c>
      <c r="S122" s="4">
        <v>136</v>
      </c>
      <c r="T122" s="4">
        <f t="shared" si="9"/>
        <v>136</v>
      </c>
      <c r="U122" s="4">
        <v>135.4</v>
      </c>
      <c r="V122" s="4">
        <v>131.1</v>
      </c>
      <c r="W122" s="4">
        <v>134.80000000000001</v>
      </c>
      <c r="X122" s="45">
        <f t="shared" si="10"/>
        <v>133.76666666666668</v>
      </c>
      <c r="Y122" s="45">
        <v>124.31566220145106</v>
      </c>
      <c r="Z122" s="4">
        <v>127.4</v>
      </c>
      <c r="AA122" s="4">
        <v>128.5</v>
      </c>
      <c r="AB122" s="4">
        <v>115.1</v>
      </c>
      <c r="AC122" s="4">
        <v>129.1</v>
      </c>
      <c r="AD122" s="4">
        <f t="shared" si="11"/>
        <v>124.88313244029023</v>
      </c>
      <c r="AE122" s="4">
        <v>125.8</v>
      </c>
      <c r="AF122" s="4">
        <v>119.7</v>
      </c>
      <c r="AG122" s="45">
        <f t="shared" si="12"/>
        <v>122.75</v>
      </c>
      <c r="AH122" s="4">
        <v>123.6</v>
      </c>
      <c r="AI122" s="4">
        <v>122.5</v>
      </c>
      <c r="AJ122" s="4">
        <f t="shared" si="13"/>
        <v>123.05</v>
      </c>
      <c r="AK122" s="4">
        <v>130.30000000000001</v>
      </c>
    </row>
    <row r="123" spans="1:37" x14ac:dyDescent="0.25">
      <c r="A123" s="1" t="s">
        <v>32</v>
      </c>
      <c r="B123" s="1">
        <v>2016</v>
      </c>
      <c r="C123" s="1" t="s">
        <v>37</v>
      </c>
      <c r="D123" s="1" t="str">
        <f t="shared" si="7"/>
        <v>May2016Urban</v>
      </c>
      <c r="E123" s="4">
        <v>125</v>
      </c>
      <c r="F123" s="4">
        <v>142.1</v>
      </c>
      <c r="G123" s="4">
        <v>127</v>
      </c>
      <c r="H123" s="4">
        <v>130.4</v>
      </c>
      <c r="I123" s="4">
        <v>109.6</v>
      </c>
      <c r="J123" s="4">
        <v>133.5</v>
      </c>
      <c r="K123" s="4">
        <v>151.4</v>
      </c>
      <c r="L123" s="4">
        <v>182.8</v>
      </c>
      <c r="M123" s="4">
        <v>111.1</v>
      </c>
      <c r="N123" s="4">
        <v>141.5</v>
      </c>
      <c r="O123" s="4">
        <v>121.5</v>
      </c>
      <c r="P123" s="4">
        <v>136.30000000000001</v>
      </c>
      <c r="Q123" s="4">
        <v>134.6</v>
      </c>
      <c r="R123" s="4">
        <f t="shared" si="8"/>
        <v>134.36923076923074</v>
      </c>
      <c r="S123" s="4">
        <v>142.19999999999999</v>
      </c>
      <c r="T123" s="4">
        <f t="shared" si="9"/>
        <v>142.19999999999999</v>
      </c>
      <c r="U123" s="4">
        <v>127.2</v>
      </c>
      <c r="V123" s="4">
        <v>120.7</v>
      </c>
      <c r="W123" s="4">
        <v>126.2</v>
      </c>
      <c r="X123" s="45">
        <f t="shared" si="10"/>
        <v>124.7</v>
      </c>
      <c r="Y123" s="45">
        <v>126</v>
      </c>
      <c r="Z123" s="4">
        <v>115</v>
      </c>
      <c r="AA123" s="4">
        <v>123.2</v>
      </c>
      <c r="AB123" s="4">
        <v>110.7</v>
      </c>
      <c r="AC123" s="4">
        <v>128</v>
      </c>
      <c r="AD123" s="4">
        <f t="shared" si="11"/>
        <v>120.58</v>
      </c>
      <c r="AE123" s="4">
        <v>120.3</v>
      </c>
      <c r="AF123" s="4">
        <v>118.5</v>
      </c>
      <c r="AG123" s="45">
        <f t="shared" si="12"/>
        <v>119.4</v>
      </c>
      <c r="AH123" s="4">
        <v>119.8</v>
      </c>
      <c r="AI123" s="4">
        <v>118.7</v>
      </c>
      <c r="AJ123" s="4">
        <f t="shared" si="13"/>
        <v>119.25</v>
      </c>
      <c r="AK123" s="4">
        <v>126.6</v>
      </c>
    </row>
    <row r="124" spans="1:37" x14ac:dyDescent="0.25">
      <c r="A124" s="1" t="s">
        <v>33</v>
      </c>
      <c r="B124" s="1">
        <v>2016</v>
      </c>
      <c r="C124" s="1" t="s">
        <v>37</v>
      </c>
      <c r="D124" s="1" t="str">
        <f t="shared" si="7"/>
        <v>May2016Rural+Urban</v>
      </c>
      <c r="E124" s="4">
        <v>126.8</v>
      </c>
      <c r="F124" s="4">
        <v>139.1</v>
      </c>
      <c r="G124" s="4">
        <v>125.4</v>
      </c>
      <c r="H124" s="4">
        <v>131.69999999999999</v>
      </c>
      <c r="I124" s="4">
        <v>115</v>
      </c>
      <c r="J124" s="4">
        <v>136</v>
      </c>
      <c r="K124" s="4">
        <v>145.1</v>
      </c>
      <c r="L124" s="4">
        <v>171.7</v>
      </c>
      <c r="M124" s="4">
        <v>108.7</v>
      </c>
      <c r="N124" s="4">
        <v>135.30000000000001</v>
      </c>
      <c r="O124" s="4">
        <v>124.2</v>
      </c>
      <c r="P124" s="4">
        <v>137.4</v>
      </c>
      <c r="Q124" s="4">
        <v>134</v>
      </c>
      <c r="R124" s="4">
        <f t="shared" si="8"/>
        <v>133.1076923076923</v>
      </c>
      <c r="S124" s="4">
        <v>137.69999999999999</v>
      </c>
      <c r="T124" s="4">
        <f t="shared" si="9"/>
        <v>137.69999999999999</v>
      </c>
      <c r="U124" s="4">
        <v>132.19999999999999</v>
      </c>
      <c r="V124" s="4">
        <v>126.8</v>
      </c>
      <c r="W124" s="4">
        <v>131.4</v>
      </c>
      <c r="X124" s="45">
        <f t="shared" si="10"/>
        <v>130.13333333333333</v>
      </c>
      <c r="Y124" s="45">
        <v>126</v>
      </c>
      <c r="Z124" s="4">
        <v>122.7</v>
      </c>
      <c r="AA124" s="4">
        <v>126</v>
      </c>
      <c r="AB124" s="4">
        <v>112.8</v>
      </c>
      <c r="AC124" s="4">
        <v>128.5</v>
      </c>
      <c r="AD124" s="4">
        <f t="shared" si="11"/>
        <v>123.2</v>
      </c>
      <c r="AE124" s="4">
        <v>123.7</v>
      </c>
      <c r="AF124" s="4">
        <v>119.2</v>
      </c>
      <c r="AG124" s="45">
        <f t="shared" si="12"/>
        <v>121.45</v>
      </c>
      <c r="AH124" s="4">
        <v>121.5</v>
      </c>
      <c r="AI124" s="4">
        <v>120.7</v>
      </c>
      <c r="AJ124" s="4">
        <f t="shared" si="13"/>
        <v>121.1</v>
      </c>
      <c r="AK124" s="4">
        <v>128.6</v>
      </c>
    </row>
    <row r="125" spans="1:37" x14ac:dyDescent="0.25">
      <c r="A125" s="1" t="s">
        <v>30</v>
      </c>
      <c r="B125" s="1">
        <v>2016</v>
      </c>
      <c r="C125" s="1" t="s">
        <v>38</v>
      </c>
      <c r="D125" s="1" t="str">
        <f t="shared" si="7"/>
        <v>June2016Rural</v>
      </c>
      <c r="E125" s="4">
        <v>128.6</v>
      </c>
      <c r="F125" s="4">
        <v>138.6</v>
      </c>
      <c r="G125" s="4">
        <v>126.6</v>
      </c>
      <c r="H125" s="4">
        <v>133.6</v>
      </c>
      <c r="I125" s="4">
        <v>118.6</v>
      </c>
      <c r="J125" s="4">
        <v>137.4</v>
      </c>
      <c r="K125" s="4">
        <v>152.5</v>
      </c>
      <c r="L125" s="4">
        <v>169.2</v>
      </c>
      <c r="M125" s="4">
        <v>108.8</v>
      </c>
      <c r="N125" s="4">
        <v>133.1</v>
      </c>
      <c r="O125" s="4">
        <v>126.4</v>
      </c>
      <c r="P125" s="4">
        <v>139.19999999999999</v>
      </c>
      <c r="Q125" s="4">
        <v>136</v>
      </c>
      <c r="R125" s="4">
        <f t="shared" si="8"/>
        <v>134.50769230769231</v>
      </c>
      <c r="S125" s="4">
        <v>137.19999999999999</v>
      </c>
      <c r="T125" s="4">
        <f t="shared" si="9"/>
        <v>137.19999999999999</v>
      </c>
      <c r="U125" s="4">
        <v>136.30000000000001</v>
      </c>
      <c r="V125" s="4">
        <v>131.6</v>
      </c>
      <c r="W125" s="4">
        <v>135.6</v>
      </c>
      <c r="X125" s="45">
        <f t="shared" si="10"/>
        <v>134.5</v>
      </c>
      <c r="Y125" s="45">
        <v>124.87865866760201</v>
      </c>
      <c r="Z125" s="4">
        <v>128</v>
      </c>
      <c r="AA125" s="4">
        <v>129.30000000000001</v>
      </c>
      <c r="AB125" s="4">
        <v>116.3</v>
      </c>
      <c r="AC125" s="4">
        <v>130.19999999999999</v>
      </c>
      <c r="AD125" s="4">
        <f t="shared" si="11"/>
        <v>125.7357317335204</v>
      </c>
      <c r="AE125" s="4">
        <v>126.2</v>
      </c>
      <c r="AF125" s="4">
        <v>119.9</v>
      </c>
      <c r="AG125" s="45">
        <f t="shared" si="12"/>
        <v>123.05000000000001</v>
      </c>
      <c r="AH125" s="4">
        <v>124.1</v>
      </c>
      <c r="AI125" s="4">
        <v>123.3</v>
      </c>
      <c r="AJ125" s="4">
        <f t="shared" si="13"/>
        <v>123.69999999999999</v>
      </c>
      <c r="AK125" s="4">
        <v>131.9</v>
      </c>
    </row>
    <row r="126" spans="1:37" x14ac:dyDescent="0.25">
      <c r="A126" s="1" t="s">
        <v>32</v>
      </c>
      <c r="B126" s="1">
        <v>2016</v>
      </c>
      <c r="C126" s="1" t="s">
        <v>38</v>
      </c>
      <c r="D126" s="1" t="str">
        <f t="shared" si="7"/>
        <v>June2016Urban</v>
      </c>
      <c r="E126" s="4">
        <v>125.9</v>
      </c>
      <c r="F126" s="4">
        <v>143.9</v>
      </c>
      <c r="G126" s="4">
        <v>130.9</v>
      </c>
      <c r="H126" s="4">
        <v>131</v>
      </c>
      <c r="I126" s="4">
        <v>110.2</v>
      </c>
      <c r="J126" s="4">
        <v>135.5</v>
      </c>
      <c r="K126" s="4">
        <v>173.7</v>
      </c>
      <c r="L126" s="4">
        <v>184.4</v>
      </c>
      <c r="M126" s="4">
        <v>112</v>
      </c>
      <c r="N126" s="4">
        <v>142.80000000000001</v>
      </c>
      <c r="O126" s="4">
        <v>121.6</v>
      </c>
      <c r="P126" s="4">
        <v>136.9</v>
      </c>
      <c r="Q126" s="4">
        <v>138.19999999999999</v>
      </c>
      <c r="R126" s="4">
        <f t="shared" si="8"/>
        <v>137.46153846153848</v>
      </c>
      <c r="S126" s="4">
        <v>142.69999999999999</v>
      </c>
      <c r="T126" s="4">
        <f t="shared" si="9"/>
        <v>142.69999999999999</v>
      </c>
      <c r="U126" s="4">
        <v>127.6</v>
      </c>
      <c r="V126" s="4">
        <v>121.1</v>
      </c>
      <c r="W126" s="4">
        <v>126.6</v>
      </c>
      <c r="X126" s="45">
        <f t="shared" si="10"/>
        <v>125.09999999999998</v>
      </c>
      <c r="Y126" s="45">
        <v>125.5</v>
      </c>
      <c r="Z126" s="4">
        <v>115.5</v>
      </c>
      <c r="AA126" s="4">
        <v>123.2</v>
      </c>
      <c r="AB126" s="4">
        <v>112.3</v>
      </c>
      <c r="AC126" s="4">
        <v>129.30000000000001</v>
      </c>
      <c r="AD126" s="4">
        <f t="shared" si="11"/>
        <v>121.16</v>
      </c>
      <c r="AE126" s="4">
        <v>120.6</v>
      </c>
      <c r="AF126" s="4">
        <v>118.8</v>
      </c>
      <c r="AG126" s="45">
        <f t="shared" si="12"/>
        <v>119.69999999999999</v>
      </c>
      <c r="AH126" s="4">
        <v>119.9</v>
      </c>
      <c r="AI126" s="4">
        <v>119.6</v>
      </c>
      <c r="AJ126" s="4">
        <f t="shared" si="13"/>
        <v>119.75</v>
      </c>
      <c r="AK126" s="4">
        <v>128.1</v>
      </c>
    </row>
    <row r="127" spans="1:37" x14ac:dyDescent="0.25">
      <c r="A127" s="1" t="s">
        <v>33</v>
      </c>
      <c r="B127" s="1">
        <v>2016</v>
      </c>
      <c r="C127" s="1" t="s">
        <v>38</v>
      </c>
      <c r="D127" s="1" t="str">
        <f t="shared" si="7"/>
        <v>June2016Rural+Urban</v>
      </c>
      <c r="E127" s="4">
        <v>127.7</v>
      </c>
      <c r="F127" s="4">
        <v>140.5</v>
      </c>
      <c r="G127" s="4">
        <v>128.30000000000001</v>
      </c>
      <c r="H127" s="4">
        <v>132.6</v>
      </c>
      <c r="I127" s="4">
        <v>115.5</v>
      </c>
      <c r="J127" s="4">
        <v>136.5</v>
      </c>
      <c r="K127" s="4">
        <v>159.69999999999999</v>
      </c>
      <c r="L127" s="4">
        <v>174.3</v>
      </c>
      <c r="M127" s="4">
        <v>109.9</v>
      </c>
      <c r="N127" s="4">
        <v>136.30000000000001</v>
      </c>
      <c r="O127" s="4">
        <v>124.4</v>
      </c>
      <c r="P127" s="4">
        <v>138.1</v>
      </c>
      <c r="Q127" s="4">
        <v>136.80000000000001</v>
      </c>
      <c r="R127" s="4">
        <f t="shared" si="8"/>
        <v>135.43076923076922</v>
      </c>
      <c r="S127" s="4">
        <v>138.69999999999999</v>
      </c>
      <c r="T127" s="4">
        <f t="shared" si="9"/>
        <v>138.69999999999999</v>
      </c>
      <c r="U127" s="4">
        <v>132.9</v>
      </c>
      <c r="V127" s="4">
        <v>127.2</v>
      </c>
      <c r="W127" s="4">
        <v>132</v>
      </c>
      <c r="X127" s="45">
        <f t="shared" si="10"/>
        <v>130.70000000000002</v>
      </c>
      <c r="Y127" s="45">
        <v>125.5</v>
      </c>
      <c r="Z127" s="4">
        <v>123.3</v>
      </c>
      <c r="AA127" s="4">
        <v>126.4</v>
      </c>
      <c r="AB127" s="4">
        <v>114.2</v>
      </c>
      <c r="AC127" s="4">
        <v>129.69999999999999</v>
      </c>
      <c r="AD127" s="4">
        <f t="shared" si="11"/>
        <v>123.82000000000001</v>
      </c>
      <c r="AE127" s="4">
        <v>124.1</v>
      </c>
      <c r="AF127" s="4">
        <v>119.4</v>
      </c>
      <c r="AG127" s="45">
        <f t="shared" si="12"/>
        <v>121.75</v>
      </c>
      <c r="AH127" s="4">
        <v>121.7</v>
      </c>
      <c r="AI127" s="4">
        <v>121.5</v>
      </c>
      <c r="AJ127" s="4">
        <f t="shared" si="13"/>
        <v>121.6</v>
      </c>
      <c r="AK127" s="4">
        <v>130.1</v>
      </c>
    </row>
    <row r="128" spans="1:37" x14ac:dyDescent="0.25">
      <c r="A128" s="1" t="s">
        <v>30</v>
      </c>
      <c r="B128" s="1">
        <v>2016</v>
      </c>
      <c r="C128" s="1" t="s">
        <v>39</v>
      </c>
      <c r="D128" s="1" t="str">
        <f t="shared" si="7"/>
        <v>July2016Rural</v>
      </c>
      <c r="E128" s="4">
        <v>129.30000000000001</v>
      </c>
      <c r="F128" s="4">
        <v>139.5</v>
      </c>
      <c r="G128" s="4">
        <v>129.6</v>
      </c>
      <c r="H128" s="4">
        <v>134.5</v>
      </c>
      <c r="I128" s="4">
        <v>119.5</v>
      </c>
      <c r="J128" s="4">
        <v>138.5</v>
      </c>
      <c r="K128" s="4">
        <v>158.19999999999999</v>
      </c>
      <c r="L128" s="4">
        <v>171.8</v>
      </c>
      <c r="M128" s="4">
        <v>110.3</v>
      </c>
      <c r="N128" s="4">
        <v>134.30000000000001</v>
      </c>
      <c r="O128" s="4">
        <v>127.3</v>
      </c>
      <c r="P128" s="4">
        <v>139.9</v>
      </c>
      <c r="Q128" s="4">
        <v>137.6</v>
      </c>
      <c r="R128" s="4">
        <f t="shared" si="8"/>
        <v>136.17692307692306</v>
      </c>
      <c r="S128" s="4">
        <v>138</v>
      </c>
      <c r="T128" s="4">
        <f t="shared" si="9"/>
        <v>138</v>
      </c>
      <c r="U128" s="4">
        <v>137.19999999999999</v>
      </c>
      <c r="V128" s="4">
        <v>132.19999999999999</v>
      </c>
      <c r="W128" s="4">
        <v>136.5</v>
      </c>
      <c r="X128" s="45">
        <f t="shared" si="10"/>
        <v>135.29999999999998</v>
      </c>
      <c r="Y128" s="45">
        <v>125.2268337844538</v>
      </c>
      <c r="Z128" s="4">
        <v>128.19999999999999</v>
      </c>
      <c r="AA128" s="4">
        <v>130</v>
      </c>
      <c r="AB128" s="4">
        <v>116.4</v>
      </c>
      <c r="AC128" s="4">
        <v>130.80000000000001</v>
      </c>
      <c r="AD128" s="4">
        <f t="shared" si="11"/>
        <v>126.12536675689076</v>
      </c>
      <c r="AE128" s="4">
        <v>126.7</v>
      </c>
      <c r="AF128" s="4">
        <v>120.9</v>
      </c>
      <c r="AG128" s="45">
        <f t="shared" si="12"/>
        <v>123.80000000000001</v>
      </c>
      <c r="AH128" s="4">
        <v>125.2</v>
      </c>
      <c r="AI128" s="4">
        <v>123.8</v>
      </c>
      <c r="AJ128" s="4">
        <f t="shared" si="13"/>
        <v>124.5</v>
      </c>
      <c r="AK128" s="4">
        <v>133</v>
      </c>
    </row>
    <row r="129" spans="1:37" x14ac:dyDescent="0.25">
      <c r="A129" s="1" t="s">
        <v>32</v>
      </c>
      <c r="B129" s="1">
        <v>2016</v>
      </c>
      <c r="C129" s="1" t="s">
        <v>39</v>
      </c>
      <c r="D129" s="1" t="str">
        <f t="shared" si="7"/>
        <v>July2016Urban</v>
      </c>
      <c r="E129" s="4">
        <v>126.8</v>
      </c>
      <c r="F129" s="4">
        <v>144.19999999999999</v>
      </c>
      <c r="G129" s="4">
        <v>136.6</v>
      </c>
      <c r="H129" s="4">
        <v>131.80000000000001</v>
      </c>
      <c r="I129" s="4">
        <v>111</v>
      </c>
      <c r="J129" s="4">
        <v>137</v>
      </c>
      <c r="K129" s="4">
        <v>179.5</v>
      </c>
      <c r="L129" s="4">
        <v>188.4</v>
      </c>
      <c r="M129" s="4">
        <v>113.3</v>
      </c>
      <c r="N129" s="4">
        <v>143.9</v>
      </c>
      <c r="O129" s="4">
        <v>121.7</v>
      </c>
      <c r="P129" s="4">
        <v>137.5</v>
      </c>
      <c r="Q129" s="4">
        <v>139.80000000000001</v>
      </c>
      <c r="R129" s="4">
        <f t="shared" si="8"/>
        <v>139.34615384615387</v>
      </c>
      <c r="S129" s="4">
        <v>142.9</v>
      </c>
      <c r="T129" s="4">
        <f t="shared" si="9"/>
        <v>142.9</v>
      </c>
      <c r="U129" s="4">
        <v>127.9</v>
      </c>
      <c r="V129" s="4">
        <v>121.1</v>
      </c>
      <c r="W129" s="4">
        <v>126.9</v>
      </c>
      <c r="X129" s="45">
        <f t="shared" si="10"/>
        <v>125.3</v>
      </c>
      <c r="Y129" s="45">
        <v>126.4</v>
      </c>
      <c r="Z129" s="4">
        <v>115.5</v>
      </c>
      <c r="AA129" s="4">
        <v>123.5</v>
      </c>
      <c r="AB129" s="4">
        <v>111.7</v>
      </c>
      <c r="AC129" s="4">
        <v>130.80000000000001</v>
      </c>
      <c r="AD129" s="4">
        <f t="shared" si="11"/>
        <v>121.58</v>
      </c>
      <c r="AE129" s="4">
        <v>120.9</v>
      </c>
      <c r="AF129" s="4">
        <v>120</v>
      </c>
      <c r="AG129" s="45">
        <f t="shared" si="12"/>
        <v>120.45</v>
      </c>
      <c r="AH129" s="4">
        <v>120.3</v>
      </c>
      <c r="AI129" s="4">
        <v>119.9</v>
      </c>
      <c r="AJ129" s="4">
        <f t="shared" si="13"/>
        <v>120.1</v>
      </c>
      <c r="AK129" s="4">
        <v>129</v>
      </c>
    </row>
    <row r="130" spans="1:37" x14ac:dyDescent="0.25">
      <c r="A130" s="1" t="s">
        <v>33</v>
      </c>
      <c r="B130" s="1">
        <v>2016</v>
      </c>
      <c r="C130" s="1" t="s">
        <v>39</v>
      </c>
      <c r="D130" s="1" t="str">
        <f t="shared" si="7"/>
        <v>July2016Rural+Urban</v>
      </c>
      <c r="E130" s="4">
        <v>128.5</v>
      </c>
      <c r="F130" s="4">
        <v>141.19999999999999</v>
      </c>
      <c r="G130" s="4">
        <v>132.30000000000001</v>
      </c>
      <c r="H130" s="4">
        <v>133.5</v>
      </c>
      <c r="I130" s="4">
        <v>116.4</v>
      </c>
      <c r="J130" s="4">
        <v>137.80000000000001</v>
      </c>
      <c r="K130" s="4">
        <v>165.4</v>
      </c>
      <c r="L130" s="4">
        <v>177.4</v>
      </c>
      <c r="M130" s="4">
        <v>111.3</v>
      </c>
      <c r="N130" s="4">
        <v>137.5</v>
      </c>
      <c r="O130" s="4">
        <v>125</v>
      </c>
      <c r="P130" s="4">
        <v>138.80000000000001</v>
      </c>
      <c r="Q130" s="4">
        <v>138.4</v>
      </c>
      <c r="R130" s="4">
        <f t="shared" si="8"/>
        <v>137.19230769230768</v>
      </c>
      <c r="S130" s="4">
        <v>139.30000000000001</v>
      </c>
      <c r="T130" s="4">
        <f t="shared" si="9"/>
        <v>139.30000000000001</v>
      </c>
      <c r="U130" s="4">
        <v>133.5</v>
      </c>
      <c r="V130" s="4">
        <v>127.6</v>
      </c>
      <c r="W130" s="4">
        <v>132.69999999999999</v>
      </c>
      <c r="X130" s="45">
        <f t="shared" si="10"/>
        <v>131.26666666666668</v>
      </c>
      <c r="Y130" s="45">
        <v>126.4</v>
      </c>
      <c r="Z130" s="4">
        <v>123.4</v>
      </c>
      <c r="AA130" s="4">
        <v>126.9</v>
      </c>
      <c r="AB130" s="4">
        <v>113.9</v>
      </c>
      <c r="AC130" s="4">
        <v>130.80000000000001</v>
      </c>
      <c r="AD130" s="4">
        <f t="shared" si="11"/>
        <v>124.28000000000002</v>
      </c>
      <c r="AE130" s="4">
        <v>124.5</v>
      </c>
      <c r="AF130" s="4">
        <v>120.5</v>
      </c>
      <c r="AG130" s="45">
        <f t="shared" si="12"/>
        <v>122.5</v>
      </c>
      <c r="AH130" s="4">
        <v>122.4</v>
      </c>
      <c r="AI130" s="4">
        <v>121.9</v>
      </c>
      <c r="AJ130" s="4">
        <f t="shared" si="13"/>
        <v>122.15</v>
      </c>
      <c r="AK130" s="4">
        <v>131.1</v>
      </c>
    </row>
    <row r="131" spans="1:37" x14ac:dyDescent="0.25">
      <c r="A131" s="1" t="s">
        <v>30</v>
      </c>
      <c r="B131" s="1">
        <v>2016</v>
      </c>
      <c r="C131" s="1" t="s">
        <v>40</v>
      </c>
      <c r="D131" s="1" t="str">
        <f t="shared" ref="D131:D194" si="14">_xlfn.CONCAT(C131,B131,A131)</f>
        <v>August2016Rural</v>
      </c>
      <c r="E131" s="4">
        <v>130.1</v>
      </c>
      <c r="F131" s="4">
        <v>138.80000000000001</v>
      </c>
      <c r="G131" s="4">
        <v>130.30000000000001</v>
      </c>
      <c r="H131" s="4">
        <v>135.30000000000001</v>
      </c>
      <c r="I131" s="4">
        <v>119.9</v>
      </c>
      <c r="J131" s="4">
        <v>140.19999999999999</v>
      </c>
      <c r="K131" s="4">
        <v>156.9</v>
      </c>
      <c r="L131" s="4">
        <v>172.2</v>
      </c>
      <c r="M131" s="4">
        <v>112.1</v>
      </c>
      <c r="N131" s="4">
        <v>134.9</v>
      </c>
      <c r="O131" s="4">
        <v>128.1</v>
      </c>
      <c r="P131" s="4">
        <v>140.69999999999999</v>
      </c>
      <c r="Q131" s="4">
        <v>138</v>
      </c>
      <c r="R131" s="4">
        <f t="shared" ref="R131:R194" si="15">AVERAGE(E131:Q131)</f>
        <v>136.73076923076923</v>
      </c>
      <c r="S131" s="4">
        <v>138.9</v>
      </c>
      <c r="T131" s="4">
        <f t="shared" ref="T131:T194" si="16">S131</f>
        <v>138.9</v>
      </c>
      <c r="U131" s="4">
        <v>137.80000000000001</v>
      </c>
      <c r="V131" s="4">
        <v>133</v>
      </c>
      <c r="W131" s="4">
        <v>137.1</v>
      </c>
      <c r="X131" s="45">
        <f t="shared" ref="X131:X194" si="17">AVERAGE(U131:W131)</f>
        <v>135.96666666666667</v>
      </c>
      <c r="Y131" s="45">
        <v>125.58012829483408</v>
      </c>
      <c r="Z131" s="4">
        <v>129.1</v>
      </c>
      <c r="AA131" s="4">
        <v>130.6</v>
      </c>
      <c r="AB131" s="4">
        <v>116</v>
      </c>
      <c r="AC131" s="4">
        <v>131.9</v>
      </c>
      <c r="AD131" s="4">
        <f t="shared" ref="AD131:AD194" si="18">AVERAGE(Y131:AC131)</f>
        <v>126.63602565896682</v>
      </c>
      <c r="AE131" s="4">
        <v>127</v>
      </c>
      <c r="AF131" s="4">
        <v>122</v>
      </c>
      <c r="AG131" s="45">
        <f t="shared" ref="AG131:AG194" si="19">AVERAGE(AE131:AF131)</f>
        <v>124.5</v>
      </c>
      <c r="AH131" s="4">
        <v>125.5</v>
      </c>
      <c r="AI131" s="4">
        <v>124.2</v>
      </c>
      <c r="AJ131" s="4">
        <f t="shared" ref="AJ131:AJ194" si="20">AVERAGE(AH131:AI131)</f>
        <v>124.85</v>
      </c>
      <c r="AK131" s="4">
        <v>133.5</v>
      </c>
    </row>
    <row r="132" spans="1:37" x14ac:dyDescent="0.25">
      <c r="A132" s="1" t="s">
        <v>32</v>
      </c>
      <c r="B132" s="1">
        <v>2016</v>
      </c>
      <c r="C132" s="1" t="s">
        <v>40</v>
      </c>
      <c r="D132" s="1" t="str">
        <f t="shared" si="14"/>
        <v>August2016Urban</v>
      </c>
      <c r="E132" s="4">
        <v>127.6</v>
      </c>
      <c r="F132" s="4">
        <v>140.30000000000001</v>
      </c>
      <c r="G132" s="4">
        <v>133.69999999999999</v>
      </c>
      <c r="H132" s="4">
        <v>132.19999999999999</v>
      </c>
      <c r="I132" s="4">
        <v>111.8</v>
      </c>
      <c r="J132" s="4">
        <v>135.80000000000001</v>
      </c>
      <c r="K132" s="4">
        <v>163.5</v>
      </c>
      <c r="L132" s="4">
        <v>182.3</v>
      </c>
      <c r="M132" s="4">
        <v>114.6</v>
      </c>
      <c r="N132" s="4">
        <v>144.6</v>
      </c>
      <c r="O132" s="4">
        <v>121.9</v>
      </c>
      <c r="P132" s="4">
        <v>138.1</v>
      </c>
      <c r="Q132" s="4">
        <v>137.6</v>
      </c>
      <c r="R132" s="4">
        <f t="shared" si="15"/>
        <v>137.2307692307692</v>
      </c>
      <c r="S132" s="4">
        <v>143.6</v>
      </c>
      <c r="T132" s="4">
        <f t="shared" si="16"/>
        <v>143.6</v>
      </c>
      <c r="U132" s="4">
        <v>128.30000000000001</v>
      </c>
      <c r="V132" s="4">
        <v>121.4</v>
      </c>
      <c r="W132" s="4">
        <v>127.3</v>
      </c>
      <c r="X132" s="45">
        <f t="shared" si="17"/>
        <v>125.66666666666667</v>
      </c>
      <c r="Y132" s="45">
        <v>127.3</v>
      </c>
      <c r="Z132" s="4">
        <v>114.7</v>
      </c>
      <c r="AA132" s="4">
        <v>123.9</v>
      </c>
      <c r="AB132" s="4">
        <v>110.4</v>
      </c>
      <c r="AC132" s="4">
        <v>131.5</v>
      </c>
      <c r="AD132" s="4">
        <f t="shared" si="18"/>
        <v>121.55999999999999</v>
      </c>
      <c r="AE132" s="4">
        <v>121.2</v>
      </c>
      <c r="AF132" s="4">
        <v>120.9</v>
      </c>
      <c r="AG132" s="45">
        <f t="shared" si="19"/>
        <v>121.05000000000001</v>
      </c>
      <c r="AH132" s="4">
        <v>120.6</v>
      </c>
      <c r="AI132" s="4">
        <v>119.9</v>
      </c>
      <c r="AJ132" s="4">
        <f t="shared" si="20"/>
        <v>120.25</v>
      </c>
      <c r="AK132" s="4">
        <v>128.4</v>
      </c>
    </row>
    <row r="133" spans="1:37" x14ac:dyDescent="0.25">
      <c r="A133" s="1" t="s">
        <v>33</v>
      </c>
      <c r="B133" s="1">
        <v>2016</v>
      </c>
      <c r="C133" s="1" t="s">
        <v>40</v>
      </c>
      <c r="D133" s="1" t="str">
        <f t="shared" si="14"/>
        <v>August2016Rural+Urban</v>
      </c>
      <c r="E133" s="4">
        <v>129.30000000000001</v>
      </c>
      <c r="F133" s="4">
        <v>139.30000000000001</v>
      </c>
      <c r="G133" s="4">
        <v>131.6</v>
      </c>
      <c r="H133" s="4">
        <v>134.1</v>
      </c>
      <c r="I133" s="4">
        <v>116.9</v>
      </c>
      <c r="J133" s="4">
        <v>138.1</v>
      </c>
      <c r="K133" s="4">
        <v>159.1</v>
      </c>
      <c r="L133" s="4">
        <v>175.6</v>
      </c>
      <c r="M133" s="4">
        <v>112.9</v>
      </c>
      <c r="N133" s="4">
        <v>138.1</v>
      </c>
      <c r="O133" s="4">
        <v>125.5</v>
      </c>
      <c r="P133" s="4">
        <v>139.5</v>
      </c>
      <c r="Q133" s="4">
        <v>137.9</v>
      </c>
      <c r="R133" s="4">
        <f t="shared" si="15"/>
        <v>136.76153846153846</v>
      </c>
      <c r="S133" s="4">
        <v>140.19999999999999</v>
      </c>
      <c r="T133" s="4">
        <f t="shared" si="16"/>
        <v>140.19999999999999</v>
      </c>
      <c r="U133" s="4">
        <v>134.1</v>
      </c>
      <c r="V133" s="4">
        <v>128.19999999999999</v>
      </c>
      <c r="W133" s="4">
        <v>133.19999999999999</v>
      </c>
      <c r="X133" s="45">
        <f t="shared" si="17"/>
        <v>131.83333333333331</v>
      </c>
      <c r="Y133" s="45">
        <v>127.3</v>
      </c>
      <c r="Z133" s="4">
        <v>123.6</v>
      </c>
      <c r="AA133" s="4">
        <v>127.4</v>
      </c>
      <c r="AB133" s="4">
        <v>113.1</v>
      </c>
      <c r="AC133" s="4">
        <v>131.69999999999999</v>
      </c>
      <c r="AD133" s="4">
        <f t="shared" si="18"/>
        <v>124.61999999999998</v>
      </c>
      <c r="AE133" s="4">
        <v>124.8</v>
      </c>
      <c r="AF133" s="4">
        <v>121.5</v>
      </c>
      <c r="AG133" s="45">
        <f t="shared" si="19"/>
        <v>123.15</v>
      </c>
      <c r="AH133" s="4">
        <v>122.7</v>
      </c>
      <c r="AI133" s="4">
        <v>122.1</v>
      </c>
      <c r="AJ133" s="4">
        <f t="shared" si="20"/>
        <v>122.4</v>
      </c>
      <c r="AK133" s="4">
        <v>131.1</v>
      </c>
    </row>
    <row r="134" spans="1:37" x14ac:dyDescent="0.25">
      <c r="A134" s="1" t="s">
        <v>30</v>
      </c>
      <c r="B134" s="1">
        <v>2016</v>
      </c>
      <c r="C134" s="1" t="s">
        <v>41</v>
      </c>
      <c r="D134" s="1" t="str">
        <f t="shared" si="14"/>
        <v>September2016Rural</v>
      </c>
      <c r="E134" s="4">
        <v>130.80000000000001</v>
      </c>
      <c r="F134" s="4">
        <v>138.19999999999999</v>
      </c>
      <c r="G134" s="4">
        <v>130.5</v>
      </c>
      <c r="H134" s="4">
        <v>135.5</v>
      </c>
      <c r="I134" s="4">
        <v>120.2</v>
      </c>
      <c r="J134" s="4">
        <v>139.19999999999999</v>
      </c>
      <c r="K134" s="4">
        <v>149.5</v>
      </c>
      <c r="L134" s="4">
        <v>170.4</v>
      </c>
      <c r="M134" s="4">
        <v>113.1</v>
      </c>
      <c r="N134" s="4">
        <v>135.80000000000001</v>
      </c>
      <c r="O134" s="4">
        <v>128.80000000000001</v>
      </c>
      <c r="P134" s="4">
        <v>141.5</v>
      </c>
      <c r="Q134" s="4">
        <v>137.19999999999999</v>
      </c>
      <c r="R134" s="4">
        <f t="shared" si="15"/>
        <v>136.2076923076923</v>
      </c>
      <c r="S134" s="4">
        <v>139.9</v>
      </c>
      <c r="T134" s="4">
        <f t="shared" si="16"/>
        <v>139.9</v>
      </c>
      <c r="U134" s="4">
        <v>138.5</v>
      </c>
      <c r="V134" s="4">
        <v>133.5</v>
      </c>
      <c r="W134" s="4">
        <v>137.80000000000001</v>
      </c>
      <c r="X134" s="45">
        <f t="shared" si="17"/>
        <v>136.6</v>
      </c>
      <c r="Y134" s="45">
        <v>126.0095134163211</v>
      </c>
      <c r="Z134" s="4">
        <v>129.69999999999999</v>
      </c>
      <c r="AA134" s="4">
        <v>131.1</v>
      </c>
      <c r="AB134" s="4">
        <v>117</v>
      </c>
      <c r="AC134" s="4">
        <v>132.19999999999999</v>
      </c>
      <c r="AD134" s="4">
        <f t="shared" si="18"/>
        <v>127.20190268326424</v>
      </c>
      <c r="AE134" s="4">
        <v>127.8</v>
      </c>
      <c r="AF134" s="4">
        <v>122.8</v>
      </c>
      <c r="AG134" s="45">
        <f t="shared" si="19"/>
        <v>125.3</v>
      </c>
      <c r="AH134" s="4">
        <v>125.7</v>
      </c>
      <c r="AI134" s="4">
        <v>124.9</v>
      </c>
      <c r="AJ134" s="4">
        <f t="shared" si="20"/>
        <v>125.30000000000001</v>
      </c>
      <c r="AK134" s="4">
        <v>133.4</v>
      </c>
    </row>
    <row r="135" spans="1:37" x14ac:dyDescent="0.25">
      <c r="A135" s="1" t="s">
        <v>32</v>
      </c>
      <c r="B135" s="1">
        <v>2016</v>
      </c>
      <c r="C135" s="1" t="s">
        <v>41</v>
      </c>
      <c r="D135" s="1" t="str">
        <f t="shared" si="14"/>
        <v>September2016Urban</v>
      </c>
      <c r="E135" s="4">
        <v>128.1</v>
      </c>
      <c r="F135" s="4">
        <v>137.69999999999999</v>
      </c>
      <c r="G135" s="4">
        <v>130.6</v>
      </c>
      <c r="H135" s="4">
        <v>132.6</v>
      </c>
      <c r="I135" s="4">
        <v>111.9</v>
      </c>
      <c r="J135" s="4">
        <v>132.5</v>
      </c>
      <c r="K135" s="4">
        <v>152.9</v>
      </c>
      <c r="L135" s="4">
        <v>173.6</v>
      </c>
      <c r="M135" s="4">
        <v>115.1</v>
      </c>
      <c r="N135" s="4">
        <v>144.80000000000001</v>
      </c>
      <c r="O135" s="4">
        <v>122.1</v>
      </c>
      <c r="P135" s="4">
        <v>138.80000000000001</v>
      </c>
      <c r="Q135" s="4">
        <v>135.69999999999999</v>
      </c>
      <c r="R135" s="4">
        <f t="shared" si="15"/>
        <v>135.10769230769228</v>
      </c>
      <c r="S135" s="4">
        <v>143.9</v>
      </c>
      <c r="T135" s="4">
        <f t="shared" si="16"/>
        <v>143.9</v>
      </c>
      <c r="U135" s="4">
        <v>128.69999999999999</v>
      </c>
      <c r="V135" s="4">
        <v>121.6</v>
      </c>
      <c r="W135" s="4">
        <v>127.7</v>
      </c>
      <c r="X135" s="45">
        <f t="shared" si="17"/>
        <v>126</v>
      </c>
      <c r="Y135" s="45">
        <v>127.9</v>
      </c>
      <c r="Z135" s="4">
        <v>114.8</v>
      </c>
      <c r="AA135" s="4">
        <v>124.3</v>
      </c>
      <c r="AB135" s="4">
        <v>111.8</v>
      </c>
      <c r="AC135" s="4">
        <v>131.6</v>
      </c>
      <c r="AD135" s="4">
        <f t="shared" si="18"/>
        <v>122.08</v>
      </c>
      <c r="AE135" s="4">
        <v>121.4</v>
      </c>
      <c r="AF135" s="4">
        <v>121.2</v>
      </c>
      <c r="AG135" s="45">
        <f t="shared" si="19"/>
        <v>121.30000000000001</v>
      </c>
      <c r="AH135" s="4">
        <v>120.8</v>
      </c>
      <c r="AI135" s="4">
        <v>120.5</v>
      </c>
      <c r="AJ135" s="4">
        <f t="shared" si="20"/>
        <v>120.65</v>
      </c>
      <c r="AK135" s="4">
        <v>128</v>
      </c>
    </row>
    <row r="136" spans="1:37" x14ac:dyDescent="0.25">
      <c r="A136" s="1" t="s">
        <v>33</v>
      </c>
      <c r="B136" s="1">
        <v>2016</v>
      </c>
      <c r="C136" s="1" t="s">
        <v>41</v>
      </c>
      <c r="D136" s="1" t="str">
        <f t="shared" si="14"/>
        <v>September2016Rural+Urban</v>
      </c>
      <c r="E136" s="4">
        <v>129.9</v>
      </c>
      <c r="F136" s="4">
        <v>138</v>
      </c>
      <c r="G136" s="4">
        <v>130.5</v>
      </c>
      <c r="H136" s="4">
        <v>134.4</v>
      </c>
      <c r="I136" s="4">
        <v>117.2</v>
      </c>
      <c r="J136" s="4">
        <v>136.1</v>
      </c>
      <c r="K136" s="4">
        <v>150.69999999999999</v>
      </c>
      <c r="L136" s="4">
        <v>171.5</v>
      </c>
      <c r="M136" s="4">
        <v>113.8</v>
      </c>
      <c r="N136" s="4">
        <v>138.80000000000001</v>
      </c>
      <c r="O136" s="4">
        <v>126</v>
      </c>
      <c r="P136" s="4">
        <v>140.19999999999999</v>
      </c>
      <c r="Q136" s="4">
        <v>136.6</v>
      </c>
      <c r="R136" s="4">
        <f t="shared" si="15"/>
        <v>135.66923076923075</v>
      </c>
      <c r="S136" s="4">
        <v>141</v>
      </c>
      <c r="T136" s="4">
        <f t="shared" si="16"/>
        <v>141</v>
      </c>
      <c r="U136" s="4">
        <v>134.6</v>
      </c>
      <c r="V136" s="4">
        <v>128.6</v>
      </c>
      <c r="W136" s="4">
        <v>133.80000000000001</v>
      </c>
      <c r="X136" s="45">
        <f t="shared" si="17"/>
        <v>132.33333333333334</v>
      </c>
      <c r="Y136" s="45">
        <v>127.9</v>
      </c>
      <c r="Z136" s="4">
        <v>124.1</v>
      </c>
      <c r="AA136" s="4">
        <v>127.9</v>
      </c>
      <c r="AB136" s="4">
        <v>114.3</v>
      </c>
      <c r="AC136" s="4">
        <v>131.80000000000001</v>
      </c>
      <c r="AD136" s="4">
        <f t="shared" si="18"/>
        <v>125.2</v>
      </c>
      <c r="AE136" s="4">
        <v>125.4</v>
      </c>
      <c r="AF136" s="4">
        <v>122.1</v>
      </c>
      <c r="AG136" s="45">
        <f t="shared" si="19"/>
        <v>123.75</v>
      </c>
      <c r="AH136" s="4">
        <v>122.9</v>
      </c>
      <c r="AI136" s="4">
        <v>122.8</v>
      </c>
      <c r="AJ136" s="4">
        <f t="shared" si="20"/>
        <v>122.85</v>
      </c>
      <c r="AK136" s="4">
        <v>130.9</v>
      </c>
    </row>
    <row r="137" spans="1:37" x14ac:dyDescent="0.25">
      <c r="A137" s="1" t="s">
        <v>30</v>
      </c>
      <c r="B137" s="1">
        <v>2016</v>
      </c>
      <c r="C137" s="1" t="s">
        <v>42</v>
      </c>
      <c r="D137" s="1" t="str">
        <f t="shared" si="14"/>
        <v>October2016Rural</v>
      </c>
      <c r="E137" s="4">
        <v>131.30000000000001</v>
      </c>
      <c r="F137" s="4">
        <v>137.6</v>
      </c>
      <c r="G137" s="4">
        <v>130.1</v>
      </c>
      <c r="H137" s="4">
        <v>136</v>
      </c>
      <c r="I137" s="4">
        <v>120.8</v>
      </c>
      <c r="J137" s="4">
        <v>138.4</v>
      </c>
      <c r="K137" s="4">
        <v>149.19999999999999</v>
      </c>
      <c r="L137" s="4">
        <v>170.2</v>
      </c>
      <c r="M137" s="4">
        <v>113.4</v>
      </c>
      <c r="N137" s="4">
        <v>136.30000000000001</v>
      </c>
      <c r="O137" s="4">
        <v>128.69999999999999</v>
      </c>
      <c r="P137" s="4">
        <v>142.4</v>
      </c>
      <c r="Q137" s="4">
        <v>137.4</v>
      </c>
      <c r="R137" s="4">
        <f t="shared" si="15"/>
        <v>136.2923076923077</v>
      </c>
      <c r="S137" s="4">
        <v>140.9</v>
      </c>
      <c r="T137" s="4">
        <f t="shared" si="16"/>
        <v>140.9</v>
      </c>
      <c r="U137" s="4">
        <v>139.6</v>
      </c>
      <c r="V137" s="4">
        <v>134.30000000000001</v>
      </c>
      <c r="W137" s="4">
        <v>138.80000000000001</v>
      </c>
      <c r="X137" s="45">
        <f t="shared" si="17"/>
        <v>137.56666666666666</v>
      </c>
      <c r="Y137" s="45">
        <v>126.66849727728989</v>
      </c>
      <c r="Z137" s="4">
        <v>129.80000000000001</v>
      </c>
      <c r="AA137" s="4">
        <v>131.80000000000001</v>
      </c>
      <c r="AB137" s="4">
        <v>117.8</v>
      </c>
      <c r="AC137" s="4">
        <v>133</v>
      </c>
      <c r="AD137" s="4">
        <f t="shared" si="18"/>
        <v>127.81369945545798</v>
      </c>
      <c r="AE137" s="4">
        <v>128.69999999999999</v>
      </c>
      <c r="AF137" s="4">
        <v>123</v>
      </c>
      <c r="AG137" s="45">
        <f t="shared" si="19"/>
        <v>125.85</v>
      </c>
      <c r="AH137" s="4">
        <v>126.5</v>
      </c>
      <c r="AI137" s="4">
        <v>125.7</v>
      </c>
      <c r="AJ137" s="4">
        <f t="shared" si="20"/>
        <v>126.1</v>
      </c>
      <c r="AK137" s="4">
        <v>133.80000000000001</v>
      </c>
    </row>
    <row r="138" spans="1:37" x14ac:dyDescent="0.25">
      <c r="A138" s="1" t="s">
        <v>32</v>
      </c>
      <c r="B138" s="1">
        <v>2016</v>
      </c>
      <c r="C138" s="1" t="s">
        <v>42</v>
      </c>
      <c r="D138" s="1" t="str">
        <f t="shared" si="14"/>
        <v>October2016Urban</v>
      </c>
      <c r="E138" s="4">
        <v>128.69999999999999</v>
      </c>
      <c r="F138" s="4">
        <v>138.4</v>
      </c>
      <c r="G138" s="4">
        <v>130.30000000000001</v>
      </c>
      <c r="H138" s="4">
        <v>132.69999999999999</v>
      </c>
      <c r="I138" s="4">
        <v>112.5</v>
      </c>
      <c r="J138" s="4">
        <v>130.4</v>
      </c>
      <c r="K138" s="4">
        <v>155.1</v>
      </c>
      <c r="L138" s="4">
        <v>175.7</v>
      </c>
      <c r="M138" s="4">
        <v>115.4</v>
      </c>
      <c r="N138" s="4">
        <v>145.30000000000001</v>
      </c>
      <c r="O138" s="4">
        <v>122.5</v>
      </c>
      <c r="P138" s="4">
        <v>139.6</v>
      </c>
      <c r="Q138" s="4">
        <v>136.30000000000001</v>
      </c>
      <c r="R138" s="4">
        <f t="shared" si="15"/>
        <v>135.6076923076923</v>
      </c>
      <c r="S138" s="4">
        <v>144.30000000000001</v>
      </c>
      <c r="T138" s="4">
        <f t="shared" si="16"/>
        <v>144.30000000000001</v>
      </c>
      <c r="U138" s="4">
        <v>129.1</v>
      </c>
      <c r="V138" s="4">
        <v>121.9</v>
      </c>
      <c r="W138" s="4">
        <v>128</v>
      </c>
      <c r="X138" s="45">
        <f t="shared" si="17"/>
        <v>126.33333333333333</v>
      </c>
      <c r="Y138" s="45">
        <v>128.69999999999999</v>
      </c>
      <c r="Z138" s="4">
        <v>115.2</v>
      </c>
      <c r="AA138" s="4">
        <v>124.5</v>
      </c>
      <c r="AB138" s="4">
        <v>112.8</v>
      </c>
      <c r="AC138" s="4">
        <v>131.9</v>
      </c>
      <c r="AD138" s="4">
        <f t="shared" si="18"/>
        <v>122.62</v>
      </c>
      <c r="AE138" s="4">
        <v>121.8</v>
      </c>
      <c r="AF138" s="4">
        <v>120.8</v>
      </c>
      <c r="AG138" s="45">
        <f t="shared" si="19"/>
        <v>121.3</v>
      </c>
      <c r="AH138" s="4">
        <v>121.2</v>
      </c>
      <c r="AI138" s="4">
        <v>120.9</v>
      </c>
      <c r="AJ138" s="4">
        <f t="shared" si="20"/>
        <v>121.05000000000001</v>
      </c>
      <c r="AK138" s="4">
        <v>128.6</v>
      </c>
    </row>
    <row r="139" spans="1:37" x14ac:dyDescent="0.25">
      <c r="A139" s="1" t="s">
        <v>33</v>
      </c>
      <c r="B139" s="1">
        <v>2016</v>
      </c>
      <c r="C139" s="1" t="s">
        <v>42</v>
      </c>
      <c r="D139" s="1" t="str">
        <f t="shared" si="14"/>
        <v>October2016Rural+Urban</v>
      </c>
      <c r="E139" s="4">
        <v>130.5</v>
      </c>
      <c r="F139" s="4">
        <v>137.9</v>
      </c>
      <c r="G139" s="4">
        <v>130.19999999999999</v>
      </c>
      <c r="H139" s="4">
        <v>134.80000000000001</v>
      </c>
      <c r="I139" s="4">
        <v>117.8</v>
      </c>
      <c r="J139" s="4">
        <v>134.69999999999999</v>
      </c>
      <c r="K139" s="4">
        <v>151.19999999999999</v>
      </c>
      <c r="L139" s="4">
        <v>172.1</v>
      </c>
      <c r="M139" s="4">
        <v>114.1</v>
      </c>
      <c r="N139" s="4">
        <v>139.30000000000001</v>
      </c>
      <c r="O139" s="4">
        <v>126.1</v>
      </c>
      <c r="P139" s="4">
        <v>141.1</v>
      </c>
      <c r="Q139" s="4">
        <v>137</v>
      </c>
      <c r="R139" s="4">
        <f t="shared" si="15"/>
        <v>135.90769230769226</v>
      </c>
      <c r="S139" s="4">
        <v>141.80000000000001</v>
      </c>
      <c r="T139" s="4">
        <f t="shared" si="16"/>
        <v>141.80000000000001</v>
      </c>
      <c r="U139" s="4">
        <v>135.5</v>
      </c>
      <c r="V139" s="4">
        <v>129.1</v>
      </c>
      <c r="W139" s="4">
        <v>134.5</v>
      </c>
      <c r="X139" s="45">
        <f t="shared" si="17"/>
        <v>133.03333333333333</v>
      </c>
      <c r="Y139" s="45">
        <v>128.69999999999999</v>
      </c>
      <c r="Z139" s="4">
        <v>124.3</v>
      </c>
      <c r="AA139" s="4">
        <v>128.4</v>
      </c>
      <c r="AB139" s="4">
        <v>115.2</v>
      </c>
      <c r="AC139" s="4">
        <v>132.4</v>
      </c>
      <c r="AD139" s="4">
        <f t="shared" si="18"/>
        <v>125.8</v>
      </c>
      <c r="AE139" s="4">
        <v>126.1</v>
      </c>
      <c r="AF139" s="4">
        <v>122.1</v>
      </c>
      <c r="AG139" s="45">
        <f t="shared" si="19"/>
        <v>124.1</v>
      </c>
      <c r="AH139" s="4">
        <v>123.5</v>
      </c>
      <c r="AI139" s="4">
        <v>123.4</v>
      </c>
      <c r="AJ139" s="4">
        <f t="shared" si="20"/>
        <v>123.45</v>
      </c>
      <c r="AK139" s="4">
        <v>131.4</v>
      </c>
    </row>
    <row r="140" spans="1:37" x14ac:dyDescent="0.25">
      <c r="A140" s="1" t="s">
        <v>30</v>
      </c>
      <c r="B140" s="1">
        <v>2016</v>
      </c>
      <c r="C140" s="1" t="s">
        <v>43</v>
      </c>
      <c r="D140" s="1" t="str">
        <f t="shared" si="14"/>
        <v>November2016Rural</v>
      </c>
      <c r="E140" s="4">
        <v>132</v>
      </c>
      <c r="F140" s="4">
        <v>137.4</v>
      </c>
      <c r="G140" s="4">
        <v>130.6</v>
      </c>
      <c r="H140" s="4">
        <v>136.19999999999999</v>
      </c>
      <c r="I140" s="4">
        <v>121.1</v>
      </c>
      <c r="J140" s="4">
        <v>136.9</v>
      </c>
      <c r="K140" s="4">
        <v>141.80000000000001</v>
      </c>
      <c r="L140" s="4">
        <v>170</v>
      </c>
      <c r="M140" s="4">
        <v>113.4</v>
      </c>
      <c r="N140" s="4">
        <v>136.80000000000001</v>
      </c>
      <c r="O140" s="4">
        <v>128.69999999999999</v>
      </c>
      <c r="P140" s="4">
        <v>143.1</v>
      </c>
      <c r="Q140" s="4">
        <v>136.6</v>
      </c>
      <c r="R140" s="4">
        <f t="shared" si="15"/>
        <v>135.73846153846154</v>
      </c>
      <c r="S140" s="4">
        <v>141.19999999999999</v>
      </c>
      <c r="T140" s="4">
        <f t="shared" si="16"/>
        <v>141.19999999999999</v>
      </c>
      <c r="U140" s="4">
        <v>139.9</v>
      </c>
      <c r="V140" s="4">
        <v>134.5</v>
      </c>
      <c r="W140" s="4">
        <v>139.19999999999999</v>
      </c>
      <c r="X140" s="45">
        <f t="shared" si="17"/>
        <v>137.86666666666665</v>
      </c>
      <c r="Y140" s="45">
        <v>127.33979322093835</v>
      </c>
      <c r="Z140" s="4">
        <v>130.30000000000001</v>
      </c>
      <c r="AA140" s="4">
        <v>132.1</v>
      </c>
      <c r="AB140" s="4">
        <v>118.2</v>
      </c>
      <c r="AC140" s="4">
        <v>133.69999999999999</v>
      </c>
      <c r="AD140" s="4">
        <f t="shared" si="18"/>
        <v>128.32795864418767</v>
      </c>
      <c r="AE140" s="4">
        <v>129.1</v>
      </c>
      <c r="AF140" s="4">
        <v>123.5</v>
      </c>
      <c r="AG140" s="45">
        <f t="shared" si="19"/>
        <v>126.3</v>
      </c>
      <c r="AH140" s="4">
        <v>126.9</v>
      </c>
      <c r="AI140" s="4">
        <v>126.1</v>
      </c>
      <c r="AJ140" s="4">
        <f t="shared" si="20"/>
        <v>126.5</v>
      </c>
      <c r="AK140" s="4">
        <v>133.6</v>
      </c>
    </row>
    <row r="141" spans="1:37" x14ac:dyDescent="0.25">
      <c r="A141" s="1" t="s">
        <v>32</v>
      </c>
      <c r="B141" s="1">
        <v>2016</v>
      </c>
      <c r="C141" s="1" t="s">
        <v>43</v>
      </c>
      <c r="D141" s="1" t="str">
        <f t="shared" si="14"/>
        <v>November2016Urban</v>
      </c>
      <c r="E141" s="4">
        <v>130.19999999999999</v>
      </c>
      <c r="F141" s="4">
        <v>138.5</v>
      </c>
      <c r="G141" s="4">
        <v>134.1</v>
      </c>
      <c r="H141" s="4">
        <v>132.9</v>
      </c>
      <c r="I141" s="4">
        <v>112.6</v>
      </c>
      <c r="J141" s="4">
        <v>130.80000000000001</v>
      </c>
      <c r="K141" s="4">
        <v>142</v>
      </c>
      <c r="L141" s="4">
        <v>174.9</v>
      </c>
      <c r="M141" s="4">
        <v>115.6</v>
      </c>
      <c r="N141" s="4">
        <v>145.4</v>
      </c>
      <c r="O141" s="4">
        <v>122.7</v>
      </c>
      <c r="P141" s="4">
        <v>140.30000000000001</v>
      </c>
      <c r="Q141" s="4">
        <v>135.19999999999999</v>
      </c>
      <c r="R141" s="4">
        <f t="shared" si="15"/>
        <v>135.01538461538462</v>
      </c>
      <c r="S141" s="4">
        <v>144.30000000000001</v>
      </c>
      <c r="T141" s="4">
        <f t="shared" si="16"/>
        <v>144.30000000000001</v>
      </c>
      <c r="U141" s="4">
        <v>129.6</v>
      </c>
      <c r="V141" s="4">
        <v>122.1</v>
      </c>
      <c r="W141" s="4">
        <v>128.5</v>
      </c>
      <c r="X141" s="45">
        <f t="shared" si="17"/>
        <v>126.73333333333333</v>
      </c>
      <c r="Y141" s="45">
        <v>129.1</v>
      </c>
      <c r="Z141" s="4">
        <v>116.2</v>
      </c>
      <c r="AA141" s="4">
        <v>124.7</v>
      </c>
      <c r="AB141" s="4">
        <v>113.4</v>
      </c>
      <c r="AC141" s="4">
        <v>132.1</v>
      </c>
      <c r="AD141" s="4">
        <f t="shared" si="18"/>
        <v>123.1</v>
      </c>
      <c r="AE141" s="4">
        <v>122.1</v>
      </c>
      <c r="AF141" s="4">
        <v>121.3</v>
      </c>
      <c r="AG141" s="45">
        <f t="shared" si="19"/>
        <v>121.69999999999999</v>
      </c>
      <c r="AH141" s="4">
        <v>121.7</v>
      </c>
      <c r="AI141" s="4">
        <v>121.3</v>
      </c>
      <c r="AJ141" s="4">
        <f t="shared" si="20"/>
        <v>121.5</v>
      </c>
      <c r="AK141" s="4">
        <v>128.5</v>
      </c>
    </row>
    <row r="142" spans="1:37" x14ac:dyDescent="0.25">
      <c r="A142" s="1" t="s">
        <v>33</v>
      </c>
      <c r="B142" s="1">
        <v>2016</v>
      </c>
      <c r="C142" s="1" t="s">
        <v>43</v>
      </c>
      <c r="D142" s="1" t="str">
        <f t="shared" si="14"/>
        <v>November2016Rural+Urban</v>
      </c>
      <c r="E142" s="4">
        <v>131.4</v>
      </c>
      <c r="F142" s="4">
        <v>137.80000000000001</v>
      </c>
      <c r="G142" s="4">
        <v>132</v>
      </c>
      <c r="H142" s="4">
        <v>135</v>
      </c>
      <c r="I142" s="4">
        <v>118</v>
      </c>
      <c r="J142" s="4">
        <v>134.1</v>
      </c>
      <c r="K142" s="4">
        <v>141.9</v>
      </c>
      <c r="L142" s="4">
        <v>171.7</v>
      </c>
      <c r="M142" s="4">
        <v>114.1</v>
      </c>
      <c r="N142" s="4">
        <v>139.69999999999999</v>
      </c>
      <c r="O142" s="4">
        <v>126.2</v>
      </c>
      <c r="P142" s="4">
        <v>141.80000000000001</v>
      </c>
      <c r="Q142" s="4">
        <v>136.1</v>
      </c>
      <c r="R142" s="4">
        <f t="shared" si="15"/>
        <v>135.36923076923077</v>
      </c>
      <c r="S142" s="4">
        <v>142</v>
      </c>
      <c r="T142" s="4">
        <f t="shared" si="16"/>
        <v>142</v>
      </c>
      <c r="U142" s="4">
        <v>135.80000000000001</v>
      </c>
      <c r="V142" s="4">
        <v>129.30000000000001</v>
      </c>
      <c r="W142" s="4">
        <v>135</v>
      </c>
      <c r="X142" s="45">
        <f t="shared" si="17"/>
        <v>133.36666666666667</v>
      </c>
      <c r="Y142" s="45">
        <v>129.1</v>
      </c>
      <c r="Z142" s="4">
        <v>125</v>
      </c>
      <c r="AA142" s="4">
        <v>128.6</v>
      </c>
      <c r="AB142" s="4">
        <v>115.7</v>
      </c>
      <c r="AC142" s="4">
        <v>132.80000000000001</v>
      </c>
      <c r="AD142" s="4">
        <f t="shared" si="18"/>
        <v>126.24000000000001</v>
      </c>
      <c r="AE142" s="4">
        <v>126.4</v>
      </c>
      <c r="AF142" s="4">
        <v>122.6</v>
      </c>
      <c r="AG142" s="45">
        <f t="shared" si="19"/>
        <v>124.5</v>
      </c>
      <c r="AH142" s="4">
        <v>124</v>
      </c>
      <c r="AI142" s="4">
        <v>123.8</v>
      </c>
      <c r="AJ142" s="4">
        <f t="shared" si="20"/>
        <v>123.9</v>
      </c>
      <c r="AK142" s="4">
        <v>131.19999999999999</v>
      </c>
    </row>
    <row r="143" spans="1:37" x14ac:dyDescent="0.25">
      <c r="A143" s="1" t="s">
        <v>30</v>
      </c>
      <c r="B143" s="1">
        <v>2016</v>
      </c>
      <c r="C143" s="1" t="s">
        <v>44</v>
      </c>
      <c r="D143" s="1" t="str">
        <f t="shared" si="14"/>
        <v>December2016Rural</v>
      </c>
      <c r="E143" s="4">
        <v>132.6</v>
      </c>
      <c r="F143" s="4">
        <v>137.30000000000001</v>
      </c>
      <c r="G143" s="4">
        <v>131.6</v>
      </c>
      <c r="H143" s="4">
        <v>136.30000000000001</v>
      </c>
      <c r="I143" s="4">
        <v>121.6</v>
      </c>
      <c r="J143" s="4">
        <v>135.6</v>
      </c>
      <c r="K143" s="4">
        <v>127.5</v>
      </c>
      <c r="L143" s="4">
        <v>167.9</v>
      </c>
      <c r="M143" s="4">
        <v>113.8</v>
      </c>
      <c r="N143" s="4">
        <v>137.5</v>
      </c>
      <c r="O143" s="4">
        <v>129.1</v>
      </c>
      <c r="P143" s="4">
        <v>143.6</v>
      </c>
      <c r="Q143" s="4">
        <v>134.69999999999999</v>
      </c>
      <c r="R143" s="4">
        <f t="shared" si="15"/>
        <v>134.54615384615383</v>
      </c>
      <c r="S143" s="4">
        <v>142.4</v>
      </c>
      <c r="T143" s="4">
        <f t="shared" si="16"/>
        <v>142.4</v>
      </c>
      <c r="U143" s="4">
        <v>140.4</v>
      </c>
      <c r="V143" s="4">
        <v>135.19999999999999</v>
      </c>
      <c r="W143" s="4">
        <v>139.69999999999999</v>
      </c>
      <c r="X143" s="45">
        <f t="shared" si="17"/>
        <v>138.43333333333334</v>
      </c>
      <c r="Y143" s="45">
        <v>127.93531154606103</v>
      </c>
      <c r="Z143" s="4">
        <v>132</v>
      </c>
      <c r="AA143" s="4">
        <v>132.9</v>
      </c>
      <c r="AB143" s="4">
        <v>118.6</v>
      </c>
      <c r="AC143" s="4">
        <v>134.19999999999999</v>
      </c>
      <c r="AD143" s="4">
        <f t="shared" si="18"/>
        <v>129.12706230921222</v>
      </c>
      <c r="AE143" s="4">
        <v>129.69999999999999</v>
      </c>
      <c r="AF143" s="4">
        <v>121.9</v>
      </c>
      <c r="AG143" s="45">
        <f t="shared" si="19"/>
        <v>125.8</v>
      </c>
      <c r="AH143" s="4">
        <v>127.3</v>
      </c>
      <c r="AI143" s="4">
        <v>126.3</v>
      </c>
      <c r="AJ143" s="4">
        <f t="shared" si="20"/>
        <v>126.8</v>
      </c>
      <c r="AK143" s="4">
        <v>132.80000000000001</v>
      </c>
    </row>
    <row r="144" spans="1:37" x14ac:dyDescent="0.25">
      <c r="A144" s="1" t="s">
        <v>32</v>
      </c>
      <c r="B144" s="1">
        <v>2016</v>
      </c>
      <c r="C144" s="1" t="s">
        <v>44</v>
      </c>
      <c r="D144" s="1" t="str">
        <f t="shared" si="14"/>
        <v>December2016Urban</v>
      </c>
      <c r="E144" s="4">
        <v>131.6</v>
      </c>
      <c r="F144" s="4">
        <v>138.19999999999999</v>
      </c>
      <c r="G144" s="4">
        <v>134.9</v>
      </c>
      <c r="H144" s="4">
        <v>133.1</v>
      </c>
      <c r="I144" s="4">
        <v>113.5</v>
      </c>
      <c r="J144" s="4">
        <v>129.30000000000001</v>
      </c>
      <c r="K144" s="4">
        <v>121.1</v>
      </c>
      <c r="L144" s="4">
        <v>170.3</v>
      </c>
      <c r="M144" s="4">
        <v>115.5</v>
      </c>
      <c r="N144" s="4">
        <v>145.5</v>
      </c>
      <c r="O144" s="4">
        <v>123.1</v>
      </c>
      <c r="P144" s="4">
        <v>140.9</v>
      </c>
      <c r="Q144" s="4">
        <v>132.80000000000001</v>
      </c>
      <c r="R144" s="4">
        <f t="shared" si="15"/>
        <v>133.06153846153845</v>
      </c>
      <c r="S144" s="4">
        <v>145</v>
      </c>
      <c r="T144" s="4">
        <f t="shared" si="16"/>
        <v>145</v>
      </c>
      <c r="U144" s="4">
        <v>130</v>
      </c>
      <c r="V144" s="4">
        <v>122.2</v>
      </c>
      <c r="W144" s="4">
        <v>128.80000000000001</v>
      </c>
      <c r="X144" s="45">
        <f t="shared" si="17"/>
        <v>127</v>
      </c>
      <c r="Y144" s="45">
        <v>128.5</v>
      </c>
      <c r="Z144" s="4">
        <v>117.8</v>
      </c>
      <c r="AA144" s="4">
        <v>125</v>
      </c>
      <c r="AB144" s="4">
        <v>113.7</v>
      </c>
      <c r="AC144" s="4">
        <v>132.30000000000001</v>
      </c>
      <c r="AD144" s="4">
        <f t="shared" si="18"/>
        <v>123.46</v>
      </c>
      <c r="AE144" s="4">
        <v>122.3</v>
      </c>
      <c r="AF144" s="4">
        <v>119.9</v>
      </c>
      <c r="AG144" s="45">
        <f t="shared" si="19"/>
        <v>121.1</v>
      </c>
      <c r="AH144" s="4">
        <v>121.8</v>
      </c>
      <c r="AI144" s="4">
        <v>121.4</v>
      </c>
      <c r="AJ144" s="4">
        <f t="shared" si="20"/>
        <v>121.6</v>
      </c>
      <c r="AK144" s="4">
        <v>127.6</v>
      </c>
    </row>
    <row r="145" spans="1:37" x14ac:dyDescent="0.25">
      <c r="A145" s="1" t="s">
        <v>33</v>
      </c>
      <c r="B145" s="1">
        <v>2016</v>
      </c>
      <c r="C145" s="1" t="s">
        <v>44</v>
      </c>
      <c r="D145" s="1" t="str">
        <f t="shared" si="14"/>
        <v>December2016Rural+Urban</v>
      </c>
      <c r="E145" s="4">
        <v>132.30000000000001</v>
      </c>
      <c r="F145" s="4">
        <v>137.6</v>
      </c>
      <c r="G145" s="4">
        <v>132.9</v>
      </c>
      <c r="H145" s="4">
        <v>135.1</v>
      </c>
      <c r="I145" s="4">
        <v>118.6</v>
      </c>
      <c r="J145" s="4">
        <v>132.69999999999999</v>
      </c>
      <c r="K145" s="4">
        <v>125.3</v>
      </c>
      <c r="L145" s="4">
        <v>168.7</v>
      </c>
      <c r="M145" s="4">
        <v>114.4</v>
      </c>
      <c r="N145" s="4">
        <v>140.19999999999999</v>
      </c>
      <c r="O145" s="4">
        <v>126.6</v>
      </c>
      <c r="P145" s="4">
        <v>142.30000000000001</v>
      </c>
      <c r="Q145" s="4">
        <v>134</v>
      </c>
      <c r="R145" s="4">
        <f t="shared" si="15"/>
        <v>133.9</v>
      </c>
      <c r="S145" s="4">
        <v>143.1</v>
      </c>
      <c r="T145" s="4">
        <f t="shared" si="16"/>
        <v>143.1</v>
      </c>
      <c r="U145" s="4">
        <v>136.30000000000001</v>
      </c>
      <c r="V145" s="4">
        <v>129.80000000000001</v>
      </c>
      <c r="W145" s="4">
        <v>135.4</v>
      </c>
      <c r="X145" s="45">
        <f t="shared" si="17"/>
        <v>133.83333333333334</v>
      </c>
      <c r="Y145" s="45">
        <v>128.5</v>
      </c>
      <c r="Z145" s="4">
        <v>126.6</v>
      </c>
      <c r="AA145" s="4">
        <v>129.19999999999999</v>
      </c>
      <c r="AB145" s="4">
        <v>116</v>
      </c>
      <c r="AC145" s="4">
        <v>133.1</v>
      </c>
      <c r="AD145" s="4">
        <f t="shared" si="18"/>
        <v>126.67999999999999</v>
      </c>
      <c r="AE145" s="4">
        <v>126.9</v>
      </c>
      <c r="AF145" s="4">
        <v>121.1</v>
      </c>
      <c r="AG145" s="45">
        <f t="shared" si="19"/>
        <v>124</v>
      </c>
      <c r="AH145" s="4">
        <v>124.2</v>
      </c>
      <c r="AI145" s="4">
        <v>123.9</v>
      </c>
      <c r="AJ145" s="4">
        <f t="shared" si="20"/>
        <v>124.05000000000001</v>
      </c>
      <c r="AK145" s="4">
        <v>130.4</v>
      </c>
    </row>
    <row r="146" spans="1:37" x14ac:dyDescent="0.25">
      <c r="A146" s="1" t="s">
        <v>30</v>
      </c>
      <c r="B146" s="1">
        <v>2017</v>
      </c>
      <c r="C146" s="1" t="s">
        <v>31</v>
      </c>
      <c r="D146" s="1" t="str">
        <f t="shared" si="14"/>
        <v>January2017Rural</v>
      </c>
      <c r="E146" s="4">
        <v>133.1</v>
      </c>
      <c r="F146" s="4">
        <v>137.80000000000001</v>
      </c>
      <c r="G146" s="4">
        <v>131.9</v>
      </c>
      <c r="H146" s="4">
        <v>136.69999999999999</v>
      </c>
      <c r="I146" s="4">
        <v>122</v>
      </c>
      <c r="J146" s="4">
        <v>136</v>
      </c>
      <c r="K146" s="4">
        <v>119.8</v>
      </c>
      <c r="L146" s="4">
        <v>161.69999999999999</v>
      </c>
      <c r="M146" s="4">
        <v>114.8</v>
      </c>
      <c r="N146" s="4">
        <v>136.9</v>
      </c>
      <c r="O146" s="4">
        <v>129</v>
      </c>
      <c r="P146" s="4">
        <v>143.9</v>
      </c>
      <c r="Q146" s="4">
        <v>133.69999999999999</v>
      </c>
      <c r="R146" s="4">
        <f t="shared" si="15"/>
        <v>133.63846153846154</v>
      </c>
      <c r="S146" s="4">
        <v>143.1</v>
      </c>
      <c r="T146" s="4">
        <f t="shared" si="16"/>
        <v>143.1</v>
      </c>
      <c r="U146" s="4">
        <v>140.69999999999999</v>
      </c>
      <c r="V146" s="4">
        <v>135.80000000000001</v>
      </c>
      <c r="W146" s="4">
        <v>140</v>
      </c>
      <c r="X146" s="45">
        <f t="shared" si="17"/>
        <v>138.83333333333334</v>
      </c>
      <c r="Y146" s="45">
        <v>128.28262244936548</v>
      </c>
      <c r="Z146" s="4">
        <v>132.1</v>
      </c>
      <c r="AA146" s="4">
        <v>133.19999999999999</v>
      </c>
      <c r="AB146" s="4">
        <v>119.1</v>
      </c>
      <c r="AC146" s="4">
        <v>134.6</v>
      </c>
      <c r="AD146" s="4">
        <f t="shared" si="18"/>
        <v>129.45652448987309</v>
      </c>
      <c r="AE146" s="4">
        <v>129.9</v>
      </c>
      <c r="AF146" s="4">
        <v>122.3</v>
      </c>
      <c r="AG146" s="45">
        <f t="shared" si="19"/>
        <v>126.1</v>
      </c>
      <c r="AH146" s="4">
        <v>127</v>
      </c>
      <c r="AI146" s="4">
        <v>126.6</v>
      </c>
      <c r="AJ146" s="4">
        <f t="shared" si="20"/>
        <v>126.8</v>
      </c>
      <c r="AK146" s="4">
        <v>132.4</v>
      </c>
    </row>
    <row r="147" spans="1:37" x14ac:dyDescent="0.25">
      <c r="A147" s="1" t="s">
        <v>32</v>
      </c>
      <c r="B147" s="1">
        <v>2017</v>
      </c>
      <c r="C147" s="1" t="s">
        <v>31</v>
      </c>
      <c r="D147" s="1" t="str">
        <f t="shared" si="14"/>
        <v>January2017Urban</v>
      </c>
      <c r="E147" s="4">
        <v>132.19999999999999</v>
      </c>
      <c r="F147" s="4">
        <v>138.9</v>
      </c>
      <c r="G147" s="4">
        <v>132.6</v>
      </c>
      <c r="H147" s="4">
        <v>133.1</v>
      </c>
      <c r="I147" s="4">
        <v>114</v>
      </c>
      <c r="J147" s="4">
        <v>129.6</v>
      </c>
      <c r="K147" s="4">
        <v>118.7</v>
      </c>
      <c r="L147" s="4">
        <v>155.1</v>
      </c>
      <c r="M147" s="4">
        <v>117.3</v>
      </c>
      <c r="N147" s="4">
        <v>144.9</v>
      </c>
      <c r="O147" s="4">
        <v>123.2</v>
      </c>
      <c r="P147" s="4">
        <v>141.6</v>
      </c>
      <c r="Q147" s="4">
        <v>132</v>
      </c>
      <c r="R147" s="4">
        <f t="shared" si="15"/>
        <v>131.78461538461539</v>
      </c>
      <c r="S147" s="4">
        <v>145.6</v>
      </c>
      <c r="T147" s="4">
        <f t="shared" si="16"/>
        <v>145.6</v>
      </c>
      <c r="U147" s="4">
        <v>130.19999999999999</v>
      </c>
      <c r="V147" s="4">
        <v>122.3</v>
      </c>
      <c r="W147" s="4">
        <v>129</v>
      </c>
      <c r="X147" s="45">
        <f t="shared" si="17"/>
        <v>127.16666666666667</v>
      </c>
      <c r="Y147" s="45">
        <v>129.6</v>
      </c>
      <c r="Z147" s="4">
        <v>118</v>
      </c>
      <c r="AA147" s="4">
        <v>125.1</v>
      </c>
      <c r="AB147" s="4">
        <v>115.2</v>
      </c>
      <c r="AC147" s="4">
        <v>132.4</v>
      </c>
      <c r="AD147" s="4">
        <f t="shared" si="18"/>
        <v>124.05999999999999</v>
      </c>
      <c r="AE147" s="4">
        <v>122.6</v>
      </c>
      <c r="AF147" s="4">
        <v>120.9</v>
      </c>
      <c r="AG147" s="45">
        <f t="shared" si="19"/>
        <v>121.75</v>
      </c>
      <c r="AH147" s="4">
        <v>122</v>
      </c>
      <c r="AI147" s="4">
        <v>122.1</v>
      </c>
      <c r="AJ147" s="4">
        <f t="shared" si="20"/>
        <v>122.05</v>
      </c>
      <c r="AK147" s="4">
        <v>127.8</v>
      </c>
    </row>
    <row r="148" spans="1:37" x14ac:dyDescent="0.25">
      <c r="A148" s="1" t="s">
        <v>33</v>
      </c>
      <c r="B148" s="1">
        <v>2017</v>
      </c>
      <c r="C148" s="1" t="s">
        <v>31</v>
      </c>
      <c r="D148" s="1" t="str">
        <f t="shared" si="14"/>
        <v>January2017Rural+Urban</v>
      </c>
      <c r="E148" s="4">
        <v>132.80000000000001</v>
      </c>
      <c r="F148" s="4">
        <v>138.19999999999999</v>
      </c>
      <c r="G148" s="4">
        <v>132.19999999999999</v>
      </c>
      <c r="H148" s="4">
        <v>135.4</v>
      </c>
      <c r="I148" s="4">
        <v>119.1</v>
      </c>
      <c r="J148" s="4">
        <v>133</v>
      </c>
      <c r="K148" s="4">
        <v>119.4</v>
      </c>
      <c r="L148" s="4">
        <v>159.5</v>
      </c>
      <c r="M148" s="4">
        <v>115.6</v>
      </c>
      <c r="N148" s="4">
        <v>139.6</v>
      </c>
      <c r="O148" s="4">
        <v>126.6</v>
      </c>
      <c r="P148" s="4">
        <v>142.80000000000001</v>
      </c>
      <c r="Q148" s="4">
        <v>133.1</v>
      </c>
      <c r="R148" s="4">
        <f t="shared" si="15"/>
        <v>132.86923076923074</v>
      </c>
      <c r="S148" s="4">
        <v>143.80000000000001</v>
      </c>
      <c r="T148" s="4">
        <f t="shared" si="16"/>
        <v>143.80000000000001</v>
      </c>
      <c r="U148" s="4">
        <v>136.6</v>
      </c>
      <c r="V148" s="4">
        <v>130.19999999999999</v>
      </c>
      <c r="W148" s="4">
        <v>135.6</v>
      </c>
      <c r="X148" s="45">
        <f t="shared" si="17"/>
        <v>134.13333333333333</v>
      </c>
      <c r="Y148" s="45">
        <v>129.6</v>
      </c>
      <c r="Z148" s="4">
        <v>126.8</v>
      </c>
      <c r="AA148" s="4">
        <v>129.4</v>
      </c>
      <c r="AB148" s="4">
        <v>117</v>
      </c>
      <c r="AC148" s="4">
        <v>133.30000000000001</v>
      </c>
      <c r="AD148" s="4">
        <f t="shared" si="18"/>
        <v>127.21999999999998</v>
      </c>
      <c r="AE148" s="4">
        <v>127.1</v>
      </c>
      <c r="AF148" s="4">
        <v>121.7</v>
      </c>
      <c r="AG148" s="45">
        <f t="shared" si="19"/>
        <v>124.4</v>
      </c>
      <c r="AH148" s="4">
        <v>124.2</v>
      </c>
      <c r="AI148" s="4">
        <v>124.4</v>
      </c>
      <c r="AJ148" s="4">
        <f t="shared" si="20"/>
        <v>124.30000000000001</v>
      </c>
      <c r="AK148" s="4">
        <v>130.30000000000001</v>
      </c>
    </row>
    <row r="149" spans="1:37" x14ac:dyDescent="0.25">
      <c r="A149" s="1" t="s">
        <v>30</v>
      </c>
      <c r="B149" s="1">
        <v>2017</v>
      </c>
      <c r="C149" s="1" t="s">
        <v>34</v>
      </c>
      <c r="D149" s="1" t="str">
        <f t="shared" si="14"/>
        <v>February2017Rural</v>
      </c>
      <c r="E149" s="4">
        <v>133.30000000000001</v>
      </c>
      <c r="F149" s="4">
        <v>138.30000000000001</v>
      </c>
      <c r="G149" s="4">
        <v>129.30000000000001</v>
      </c>
      <c r="H149" s="4">
        <v>137.19999999999999</v>
      </c>
      <c r="I149" s="4">
        <v>122.1</v>
      </c>
      <c r="J149" s="4">
        <v>138.69999999999999</v>
      </c>
      <c r="K149" s="4">
        <v>119.1</v>
      </c>
      <c r="L149" s="4">
        <v>156.9</v>
      </c>
      <c r="M149" s="4">
        <v>116.2</v>
      </c>
      <c r="N149" s="4">
        <v>136</v>
      </c>
      <c r="O149" s="4">
        <v>129.4</v>
      </c>
      <c r="P149" s="4">
        <v>144.4</v>
      </c>
      <c r="Q149" s="4">
        <v>133.6</v>
      </c>
      <c r="R149" s="4">
        <f t="shared" si="15"/>
        <v>133.42307692307693</v>
      </c>
      <c r="S149" s="4">
        <v>143.69999999999999</v>
      </c>
      <c r="T149" s="4">
        <f t="shared" si="16"/>
        <v>143.69999999999999</v>
      </c>
      <c r="U149" s="4">
        <v>140.9</v>
      </c>
      <c r="V149" s="4">
        <v>135.80000000000001</v>
      </c>
      <c r="W149" s="4">
        <v>140.19999999999999</v>
      </c>
      <c r="X149" s="45">
        <f t="shared" si="17"/>
        <v>138.96666666666667</v>
      </c>
      <c r="Y149" s="45">
        <v>128.6619696907072</v>
      </c>
      <c r="Z149" s="4">
        <v>133.19999999999999</v>
      </c>
      <c r="AA149" s="4">
        <v>133.6</v>
      </c>
      <c r="AB149" s="4">
        <v>119.5</v>
      </c>
      <c r="AC149" s="4">
        <v>134.9</v>
      </c>
      <c r="AD149" s="4">
        <f t="shared" si="18"/>
        <v>129.97239393814144</v>
      </c>
      <c r="AE149" s="4">
        <v>130.1</v>
      </c>
      <c r="AF149" s="4">
        <v>123.2</v>
      </c>
      <c r="AG149" s="45">
        <f t="shared" si="19"/>
        <v>126.65</v>
      </c>
      <c r="AH149" s="4">
        <v>127.7</v>
      </c>
      <c r="AI149" s="4">
        <v>127</v>
      </c>
      <c r="AJ149" s="4">
        <f t="shared" si="20"/>
        <v>127.35</v>
      </c>
      <c r="AK149" s="4">
        <v>132.6</v>
      </c>
    </row>
    <row r="150" spans="1:37" x14ac:dyDescent="0.25">
      <c r="A150" s="1" t="s">
        <v>32</v>
      </c>
      <c r="B150" s="1">
        <v>2017</v>
      </c>
      <c r="C150" s="1" t="s">
        <v>34</v>
      </c>
      <c r="D150" s="1" t="str">
        <f t="shared" si="14"/>
        <v>February2017Urban</v>
      </c>
      <c r="E150" s="4">
        <v>132.80000000000001</v>
      </c>
      <c r="F150" s="4">
        <v>139.80000000000001</v>
      </c>
      <c r="G150" s="4">
        <v>129.30000000000001</v>
      </c>
      <c r="H150" s="4">
        <v>133.5</v>
      </c>
      <c r="I150" s="4">
        <v>114.3</v>
      </c>
      <c r="J150" s="4">
        <v>131.4</v>
      </c>
      <c r="K150" s="4">
        <v>120.2</v>
      </c>
      <c r="L150" s="4">
        <v>143.1</v>
      </c>
      <c r="M150" s="4">
        <v>119.5</v>
      </c>
      <c r="N150" s="4">
        <v>144</v>
      </c>
      <c r="O150" s="4">
        <v>123.4</v>
      </c>
      <c r="P150" s="4">
        <v>141.9</v>
      </c>
      <c r="Q150" s="4">
        <v>132.1</v>
      </c>
      <c r="R150" s="4">
        <f t="shared" si="15"/>
        <v>131.17692307692309</v>
      </c>
      <c r="S150" s="4">
        <v>146.30000000000001</v>
      </c>
      <c r="T150" s="4">
        <f t="shared" si="16"/>
        <v>146.30000000000001</v>
      </c>
      <c r="U150" s="4">
        <v>130.5</v>
      </c>
      <c r="V150" s="4">
        <v>122.5</v>
      </c>
      <c r="W150" s="4">
        <v>129.30000000000001</v>
      </c>
      <c r="X150" s="45">
        <f t="shared" si="17"/>
        <v>127.43333333333334</v>
      </c>
      <c r="Y150" s="45">
        <v>130.5</v>
      </c>
      <c r="Z150" s="4">
        <v>119.2</v>
      </c>
      <c r="AA150" s="4">
        <v>125.3</v>
      </c>
      <c r="AB150" s="4">
        <v>115.5</v>
      </c>
      <c r="AC150" s="4">
        <v>132.4</v>
      </c>
      <c r="AD150" s="4">
        <f t="shared" si="18"/>
        <v>124.58</v>
      </c>
      <c r="AE150" s="4">
        <v>122.9</v>
      </c>
      <c r="AF150" s="4">
        <v>121.7</v>
      </c>
      <c r="AG150" s="45">
        <f t="shared" si="19"/>
        <v>122.30000000000001</v>
      </c>
      <c r="AH150" s="4">
        <v>122.2</v>
      </c>
      <c r="AI150" s="4">
        <v>122.4</v>
      </c>
      <c r="AJ150" s="4">
        <f t="shared" si="20"/>
        <v>122.30000000000001</v>
      </c>
      <c r="AK150" s="4">
        <v>128.19999999999999</v>
      </c>
    </row>
    <row r="151" spans="1:37" x14ac:dyDescent="0.25">
      <c r="A151" s="1" t="s">
        <v>33</v>
      </c>
      <c r="B151" s="1">
        <v>2017</v>
      </c>
      <c r="C151" s="1" t="s">
        <v>34</v>
      </c>
      <c r="D151" s="1" t="str">
        <f t="shared" si="14"/>
        <v>February2017Rural+Urban</v>
      </c>
      <c r="E151" s="4">
        <v>133.1</v>
      </c>
      <c r="F151" s="4">
        <v>138.80000000000001</v>
      </c>
      <c r="G151" s="4">
        <v>129.30000000000001</v>
      </c>
      <c r="H151" s="4">
        <v>135.80000000000001</v>
      </c>
      <c r="I151" s="4">
        <v>119.2</v>
      </c>
      <c r="J151" s="4">
        <v>135.30000000000001</v>
      </c>
      <c r="K151" s="4">
        <v>119.5</v>
      </c>
      <c r="L151" s="4">
        <v>152.19999999999999</v>
      </c>
      <c r="M151" s="4">
        <v>117.3</v>
      </c>
      <c r="N151" s="4">
        <v>138.69999999999999</v>
      </c>
      <c r="O151" s="4">
        <v>126.9</v>
      </c>
      <c r="P151" s="4">
        <v>143.19999999999999</v>
      </c>
      <c r="Q151" s="4">
        <v>133</v>
      </c>
      <c r="R151" s="4">
        <f t="shared" si="15"/>
        <v>132.48461538461541</v>
      </c>
      <c r="S151" s="4">
        <v>144.4</v>
      </c>
      <c r="T151" s="4">
        <f t="shared" si="16"/>
        <v>144.4</v>
      </c>
      <c r="U151" s="4">
        <v>136.80000000000001</v>
      </c>
      <c r="V151" s="4">
        <v>130.30000000000001</v>
      </c>
      <c r="W151" s="4">
        <v>135.9</v>
      </c>
      <c r="X151" s="45">
        <f t="shared" si="17"/>
        <v>134.33333333333334</v>
      </c>
      <c r="Y151" s="45">
        <v>130.5</v>
      </c>
      <c r="Z151" s="4">
        <v>127.9</v>
      </c>
      <c r="AA151" s="4">
        <v>129.69999999999999</v>
      </c>
      <c r="AB151" s="4">
        <v>117.4</v>
      </c>
      <c r="AC151" s="4">
        <v>133.4</v>
      </c>
      <c r="AD151" s="4">
        <f t="shared" si="18"/>
        <v>127.78</v>
      </c>
      <c r="AE151" s="4">
        <v>127.4</v>
      </c>
      <c r="AF151" s="4">
        <v>122.6</v>
      </c>
      <c r="AG151" s="45">
        <f t="shared" si="19"/>
        <v>125</v>
      </c>
      <c r="AH151" s="4">
        <v>124.6</v>
      </c>
      <c r="AI151" s="4">
        <v>124.8</v>
      </c>
      <c r="AJ151" s="4">
        <f t="shared" si="20"/>
        <v>124.69999999999999</v>
      </c>
      <c r="AK151" s="4">
        <v>130.6</v>
      </c>
    </row>
    <row r="152" spans="1:37" x14ac:dyDescent="0.25">
      <c r="A152" s="1" t="s">
        <v>30</v>
      </c>
      <c r="B152" s="1">
        <v>2017</v>
      </c>
      <c r="C152" s="1" t="s">
        <v>35</v>
      </c>
      <c r="D152" s="1" t="str">
        <f t="shared" si="14"/>
        <v>March2017Rural</v>
      </c>
      <c r="E152" s="4">
        <v>133.6</v>
      </c>
      <c r="F152" s="4">
        <v>138.80000000000001</v>
      </c>
      <c r="G152" s="4">
        <v>128.80000000000001</v>
      </c>
      <c r="H152" s="4">
        <v>137.19999999999999</v>
      </c>
      <c r="I152" s="4">
        <v>121.6</v>
      </c>
      <c r="J152" s="4">
        <v>139.69999999999999</v>
      </c>
      <c r="K152" s="4">
        <v>119.7</v>
      </c>
      <c r="L152" s="4">
        <v>148</v>
      </c>
      <c r="M152" s="4">
        <v>116.9</v>
      </c>
      <c r="N152" s="4">
        <v>135.6</v>
      </c>
      <c r="O152" s="4">
        <v>129.80000000000001</v>
      </c>
      <c r="P152" s="4">
        <v>145.4</v>
      </c>
      <c r="Q152" s="4">
        <v>133.4</v>
      </c>
      <c r="R152" s="4">
        <f t="shared" si="15"/>
        <v>132.96153846153848</v>
      </c>
      <c r="S152" s="4">
        <v>144.19999999999999</v>
      </c>
      <c r="T152" s="4">
        <f t="shared" si="16"/>
        <v>144.19999999999999</v>
      </c>
      <c r="U152" s="4">
        <v>141.6</v>
      </c>
      <c r="V152" s="4">
        <v>136.19999999999999</v>
      </c>
      <c r="W152" s="4">
        <v>140.80000000000001</v>
      </c>
      <c r="X152" s="45">
        <f t="shared" si="17"/>
        <v>139.53333333333333</v>
      </c>
      <c r="Y152" s="45">
        <v>129.1199892984593</v>
      </c>
      <c r="Z152" s="4">
        <v>134.19999999999999</v>
      </c>
      <c r="AA152" s="4">
        <v>134.1</v>
      </c>
      <c r="AB152" s="4">
        <v>119.8</v>
      </c>
      <c r="AC152" s="4">
        <v>135.19999999999999</v>
      </c>
      <c r="AD152" s="4">
        <f t="shared" si="18"/>
        <v>130.48399785969187</v>
      </c>
      <c r="AE152" s="4">
        <v>130.6</v>
      </c>
      <c r="AF152" s="4">
        <v>123.3</v>
      </c>
      <c r="AG152" s="45">
        <f t="shared" si="19"/>
        <v>126.94999999999999</v>
      </c>
      <c r="AH152" s="4">
        <v>128.30000000000001</v>
      </c>
      <c r="AI152" s="4">
        <v>127.4</v>
      </c>
      <c r="AJ152" s="4">
        <f t="shared" si="20"/>
        <v>127.85000000000001</v>
      </c>
      <c r="AK152" s="4">
        <v>132.80000000000001</v>
      </c>
    </row>
    <row r="153" spans="1:37" x14ac:dyDescent="0.25">
      <c r="A153" s="1" t="s">
        <v>32</v>
      </c>
      <c r="B153" s="1">
        <v>2017</v>
      </c>
      <c r="C153" s="1" t="s">
        <v>35</v>
      </c>
      <c r="D153" s="1" t="str">
        <f t="shared" si="14"/>
        <v>March2017Urban</v>
      </c>
      <c r="E153" s="4">
        <v>132.69999999999999</v>
      </c>
      <c r="F153" s="4">
        <v>139.4</v>
      </c>
      <c r="G153" s="4">
        <v>128.4</v>
      </c>
      <c r="H153" s="4">
        <v>134.9</v>
      </c>
      <c r="I153" s="4">
        <v>114</v>
      </c>
      <c r="J153" s="4">
        <v>136.80000000000001</v>
      </c>
      <c r="K153" s="4">
        <v>122.2</v>
      </c>
      <c r="L153" s="4">
        <v>135.80000000000001</v>
      </c>
      <c r="M153" s="4">
        <v>120.3</v>
      </c>
      <c r="N153" s="4">
        <v>142.6</v>
      </c>
      <c r="O153" s="4">
        <v>123.6</v>
      </c>
      <c r="P153" s="4">
        <v>142.4</v>
      </c>
      <c r="Q153" s="4">
        <v>132.6</v>
      </c>
      <c r="R153" s="4">
        <f t="shared" si="15"/>
        <v>131.2076923076923</v>
      </c>
      <c r="S153" s="4">
        <v>147.5</v>
      </c>
      <c r="T153" s="4">
        <f t="shared" si="16"/>
        <v>147.5</v>
      </c>
      <c r="U153" s="4">
        <v>130.80000000000001</v>
      </c>
      <c r="V153" s="4">
        <v>122.8</v>
      </c>
      <c r="W153" s="4">
        <v>129.6</v>
      </c>
      <c r="X153" s="45">
        <f t="shared" si="17"/>
        <v>127.73333333333335</v>
      </c>
      <c r="Y153" s="45">
        <v>131.1</v>
      </c>
      <c r="Z153" s="4">
        <v>120.8</v>
      </c>
      <c r="AA153" s="4">
        <v>125.6</v>
      </c>
      <c r="AB153" s="4">
        <v>115.6</v>
      </c>
      <c r="AC153" s="4">
        <v>132.80000000000001</v>
      </c>
      <c r="AD153" s="4">
        <f t="shared" si="18"/>
        <v>125.18000000000002</v>
      </c>
      <c r="AE153" s="4">
        <v>123.1</v>
      </c>
      <c r="AF153" s="4">
        <v>121.7</v>
      </c>
      <c r="AG153" s="45">
        <f t="shared" si="19"/>
        <v>122.4</v>
      </c>
      <c r="AH153" s="4">
        <v>122.4</v>
      </c>
      <c r="AI153" s="4">
        <v>122.6</v>
      </c>
      <c r="AJ153" s="4">
        <f t="shared" si="20"/>
        <v>122.5</v>
      </c>
      <c r="AK153" s="4">
        <v>128.69999999999999</v>
      </c>
    </row>
    <row r="154" spans="1:37" x14ac:dyDescent="0.25">
      <c r="A154" s="1" t="s">
        <v>33</v>
      </c>
      <c r="B154" s="1">
        <v>2017</v>
      </c>
      <c r="C154" s="1" t="s">
        <v>35</v>
      </c>
      <c r="D154" s="1" t="str">
        <f t="shared" si="14"/>
        <v>March2017Rural+Urban</v>
      </c>
      <c r="E154" s="4">
        <v>133.30000000000001</v>
      </c>
      <c r="F154" s="4">
        <v>139</v>
      </c>
      <c r="G154" s="4">
        <v>128.6</v>
      </c>
      <c r="H154" s="4">
        <v>136.30000000000001</v>
      </c>
      <c r="I154" s="4">
        <v>118.8</v>
      </c>
      <c r="J154" s="4">
        <v>138.30000000000001</v>
      </c>
      <c r="K154" s="4">
        <v>120.5</v>
      </c>
      <c r="L154" s="4">
        <v>143.9</v>
      </c>
      <c r="M154" s="4">
        <v>118</v>
      </c>
      <c r="N154" s="4">
        <v>137.9</v>
      </c>
      <c r="O154" s="4">
        <v>127.2</v>
      </c>
      <c r="P154" s="4">
        <v>144</v>
      </c>
      <c r="Q154" s="4">
        <v>133.1</v>
      </c>
      <c r="R154" s="4">
        <f t="shared" si="15"/>
        <v>132.22307692307692</v>
      </c>
      <c r="S154" s="4">
        <v>145.1</v>
      </c>
      <c r="T154" s="4">
        <f t="shared" si="16"/>
        <v>145.1</v>
      </c>
      <c r="U154" s="4">
        <v>137.30000000000001</v>
      </c>
      <c r="V154" s="4">
        <v>130.6</v>
      </c>
      <c r="W154" s="4">
        <v>136.4</v>
      </c>
      <c r="X154" s="45">
        <f t="shared" si="17"/>
        <v>134.76666666666665</v>
      </c>
      <c r="Y154" s="45">
        <v>131.1</v>
      </c>
      <c r="Z154" s="4">
        <v>129.1</v>
      </c>
      <c r="AA154" s="4">
        <v>130.1</v>
      </c>
      <c r="AB154" s="4">
        <v>117.6</v>
      </c>
      <c r="AC154" s="4">
        <v>133.80000000000001</v>
      </c>
      <c r="AD154" s="4">
        <f t="shared" si="18"/>
        <v>128.34</v>
      </c>
      <c r="AE154" s="4">
        <v>127.8</v>
      </c>
      <c r="AF154" s="4">
        <v>122.6</v>
      </c>
      <c r="AG154" s="45">
        <f t="shared" si="19"/>
        <v>125.19999999999999</v>
      </c>
      <c r="AH154" s="4">
        <v>125</v>
      </c>
      <c r="AI154" s="4">
        <v>125.1</v>
      </c>
      <c r="AJ154" s="4">
        <f t="shared" si="20"/>
        <v>125.05</v>
      </c>
      <c r="AK154" s="4">
        <v>130.9</v>
      </c>
    </row>
    <row r="155" spans="1:37" x14ac:dyDescent="0.25">
      <c r="A155" s="1" t="s">
        <v>30</v>
      </c>
      <c r="B155" s="1">
        <v>2017</v>
      </c>
      <c r="C155" s="1" t="s">
        <v>36</v>
      </c>
      <c r="D155" s="1" t="str">
        <f t="shared" si="14"/>
        <v>April2017Rural</v>
      </c>
      <c r="E155" s="4">
        <v>133.19999999999999</v>
      </c>
      <c r="F155" s="4">
        <v>138.69999999999999</v>
      </c>
      <c r="G155" s="4">
        <v>127.1</v>
      </c>
      <c r="H155" s="4">
        <v>137.69999999999999</v>
      </c>
      <c r="I155" s="4">
        <v>121.3</v>
      </c>
      <c r="J155" s="4">
        <v>141.80000000000001</v>
      </c>
      <c r="K155" s="4">
        <v>121.5</v>
      </c>
      <c r="L155" s="4">
        <v>144.5</v>
      </c>
      <c r="M155" s="4">
        <v>117.4</v>
      </c>
      <c r="N155" s="4">
        <v>134.1</v>
      </c>
      <c r="O155" s="4">
        <v>130</v>
      </c>
      <c r="P155" s="4">
        <v>145.5</v>
      </c>
      <c r="Q155" s="4">
        <v>133.5</v>
      </c>
      <c r="R155" s="4">
        <f t="shared" si="15"/>
        <v>132.7923076923077</v>
      </c>
      <c r="S155" s="4">
        <v>144.4</v>
      </c>
      <c r="T155" s="4">
        <f t="shared" si="16"/>
        <v>144.4</v>
      </c>
      <c r="U155" s="4">
        <v>142.4</v>
      </c>
      <c r="V155" s="4">
        <v>136.80000000000001</v>
      </c>
      <c r="W155" s="4">
        <v>141.6</v>
      </c>
      <c r="X155" s="45">
        <f t="shared" si="17"/>
        <v>140.26666666666668</v>
      </c>
      <c r="Y155" s="45">
        <v>129.82939793761466</v>
      </c>
      <c r="Z155" s="4">
        <v>135</v>
      </c>
      <c r="AA155" s="4">
        <v>134.30000000000001</v>
      </c>
      <c r="AB155" s="4">
        <v>119.2</v>
      </c>
      <c r="AC155" s="4">
        <v>135.69999999999999</v>
      </c>
      <c r="AD155" s="4">
        <f t="shared" si="18"/>
        <v>130.80587958752295</v>
      </c>
      <c r="AE155" s="4">
        <v>131</v>
      </c>
      <c r="AF155" s="4">
        <v>123.7</v>
      </c>
      <c r="AG155" s="45">
        <f t="shared" si="19"/>
        <v>127.35</v>
      </c>
      <c r="AH155" s="4">
        <v>128.30000000000001</v>
      </c>
      <c r="AI155" s="4">
        <v>127.5</v>
      </c>
      <c r="AJ155" s="4">
        <f t="shared" si="20"/>
        <v>127.9</v>
      </c>
      <c r="AK155" s="4">
        <v>132.9</v>
      </c>
    </row>
    <row r="156" spans="1:37" x14ac:dyDescent="0.25">
      <c r="A156" s="1" t="s">
        <v>32</v>
      </c>
      <c r="B156" s="1">
        <v>2017</v>
      </c>
      <c r="C156" s="1" t="s">
        <v>36</v>
      </c>
      <c r="D156" s="1" t="str">
        <f t="shared" si="14"/>
        <v>April2017Urban</v>
      </c>
      <c r="E156" s="4">
        <v>132.69999999999999</v>
      </c>
      <c r="F156" s="4">
        <v>140.6</v>
      </c>
      <c r="G156" s="4">
        <v>124.5</v>
      </c>
      <c r="H156" s="4">
        <v>136.30000000000001</v>
      </c>
      <c r="I156" s="4">
        <v>113.5</v>
      </c>
      <c r="J156" s="4">
        <v>137.69999999999999</v>
      </c>
      <c r="K156" s="4">
        <v>127.1</v>
      </c>
      <c r="L156" s="4">
        <v>133.80000000000001</v>
      </c>
      <c r="M156" s="4">
        <v>120.8</v>
      </c>
      <c r="N156" s="4">
        <v>141.30000000000001</v>
      </c>
      <c r="O156" s="4">
        <v>123.8</v>
      </c>
      <c r="P156" s="4">
        <v>142.6</v>
      </c>
      <c r="Q156" s="4">
        <v>133.4</v>
      </c>
      <c r="R156" s="4">
        <f t="shared" si="15"/>
        <v>131.3923076923077</v>
      </c>
      <c r="S156" s="4">
        <v>148</v>
      </c>
      <c r="T156" s="4">
        <f t="shared" si="16"/>
        <v>148</v>
      </c>
      <c r="U156" s="4">
        <v>131.19999999999999</v>
      </c>
      <c r="V156" s="4">
        <v>123</v>
      </c>
      <c r="W156" s="4">
        <v>130</v>
      </c>
      <c r="X156" s="45">
        <f t="shared" si="17"/>
        <v>128.06666666666666</v>
      </c>
      <c r="Y156" s="45">
        <v>131.69999999999999</v>
      </c>
      <c r="Z156" s="4">
        <v>121.4</v>
      </c>
      <c r="AA156" s="4">
        <v>126</v>
      </c>
      <c r="AB156" s="4">
        <v>114.3</v>
      </c>
      <c r="AC156" s="4">
        <v>133.6</v>
      </c>
      <c r="AD156" s="4">
        <f t="shared" si="18"/>
        <v>125.4</v>
      </c>
      <c r="AE156" s="4">
        <v>123.4</v>
      </c>
      <c r="AF156" s="4">
        <v>122.2</v>
      </c>
      <c r="AG156" s="45">
        <f t="shared" si="19"/>
        <v>122.80000000000001</v>
      </c>
      <c r="AH156" s="4">
        <v>122.6</v>
      </c>
      <c r="AI156" s="4">
        <v>122.5</v>
      </c>
      <c r="AJ156" s="4">
        <f t="shared" si="20"/>
        <v>122.55</v>
      </c>
      <c r="AK156" s="4">
        <v>129.1</v>
      </c>
    </row>
    <row r="157" spans="1:37" x14ac:dyDescent="0.25">
      <c r="A157" s="1" t="s">
        <v>33</v>
      </c>
      <c r="B157" s="1">
        <v>2017</v>
      </c>
      <c r="C157" s="1" t="s">
        <v>36</v>
      </c>
      <c r="D157" s="1" t="str">
        <f t="shared" si="14"/>
        <v>April2017Rural+Urban</v>
      </c>
      <c r="E157" s="4">
        <v>133</v>
      </c>
      <c r="F157" s="4">
        <v>139.4</v>
      </c>
      <c r="G157" s="4">
        <v>126.1</v>
      </c>
      <c r="H157" s="4">
        <v>137.19999999999999</v>
      </c>
      <c r="I157" s="4">
        <v>118.4</v>
      </c>
      <c r="J157" s="4">
        <v>139.9</v>
      </c>
      <c r="K157" s="4">
        <v>123.4</v>
      </c>
      <c r="L157" s="4">
        <v>140.9</v>
      </c>
      <c r="M157" s="4">
        <v>118.5</v>
      </c>
      <c r="N157" s="4">
        <v>136.5</v>
      </c>
      <c r="O157" s="4">
        <v>127.4</v>
      </c>
      <c r="P157" s="4">
        <v>144.19999999999999</v>
      </c>
      <c r="Q157" s="4">
        <v>133.5</v>
      </c>
      <c r="R157" s="4">
        <f t="shared" si="15"/>
        <v>132.1846153846154</v>
      </c>
      <c r="S157" s="4">
        <v>145.4</v>
      </c>
      <c r="T157" s="4">
        <f t="shared" si="16"/>
        <v>145.4</v>
      </c>
      <c r="U157" s="4">
        <v>138</v>
      </c>
      <c r="V157" s="4">
        <v>131.1</v>
      </c>
      <c r="W157" s="4">
        <v>137</v>
      </c>
      <c r="X157" s="45">
        <f t="shared" si="17"/>
        <v>135.36666666666667</v>
      </c>
      <c r="Y157" s="45">
        <v>131.69999999999999</v>
      </c>
      <c r="Z157" s="4">
        <v>129.80000000000001</v>
      </c>
      <c r="AA157" s="4">
        <v>130.4</v>
      </c>
      <c r="AB157" s="4">
        <v>116.6</v>
      </c>
      <c r="AC157" s="4">
        <v>134.5</v>
      </c>
      <c r="AD157" s="4">
        <f t="shared" si="18"/>
        <v>128.6</v>
      </c>
      <c r="AE157" s="4">
        <v>128.1</v>
      </c>
      <c r="AF157" s="4">
        <v>123.1</v>
      </c>
      <c r="AG157" s="45">
        <f t="shared" si="19"/>
        <v>125.6</v>
      </c>
      <c r="AH157" s="4">
        <v>125.1</v>
      </c>
      <c r="AI157" s="4">
        <v>125.1</v>
      </c>
      <c r="AJ157" s="4">
        <f t="shared" si="20"/>
        <v>125.1</v>
      </c>
      <c r="AK157" s="4">
        <v>131.1</v>
      </c>
    </row>
    <row r="158" spans="1:37" x14ac:dyDescent="0.25">
      <c r="A158" s="1" t="s">
        <v>30</v>
      </c>
      <c r="B158" s="1">
        <v>2017</v>
      </c>
      <c r="C158" s="1" t="s">
        <v>37</v>
      </c>
      <c r="D158" s="1" t="str">
        <f t="shared" si="14"/>
        <v>May2017Rural</v>
      </c>
      <c r="E158" s="4">
        <v>133.1</v>
      </c>
      <c r="F158" s="4">
        <v>140.30000000000001</v>
      </c>
      <c r="G158" s="4">
        <v>126.8</v>
      </c>
      <c r="H158" s="4">
        <v>138.19999999999999</v>
      </c>
      <c r="I158" s="4">
        <v>120.8</v>
      </c>
      <c r="J158" s="4">
        <v>140.19999999999999</v>
      </c>
      <c r="K158" s="4">
        <v>123.8</v>
      </c>
      <c r="L158" s="4">
        <v>141.80000000000001</v>
      </c>
      <c r="M158" s="4">
        <v>118.6</v>
      </c>
      <c r="N158" s="4">
        <v>134</v>
      </c>
      <c r="O158" s="4">
        <v>130.30000000000001</v>
      </c>
      <c r="P158" s="4">
        <v>145.80000000000001</v>
      </c>
      <c r="Q158" s="4">
        <v>133.80000000000001</v>
      </c>
      <c r="R158" s="4">
        <f t="shared" si="15"/>
        <v>132.88461538461536</v>
      </c>
      <c r="S158" s="4">
        <v>145.5</v>
      </c>
      <c r="T158" s="4">
        <f t="shared" si="16"/>
        <v>145.5</v>
      </c>
      <c r="U158" s="4">
        <v>142.5</v>
      </c>
      <c r="V158" s="4">
        <v>137.30000000000001</v>
      </c>
      <c r="W158" s="4">
        <v>141.80000000000001</v>
      </c>
      <c r="X158" s="45">
        <f t="shared" si="17"/>
        <v>140.53333333333333</v>
      </c>
      <c r="Y158" s="45">
        <v>130.46792854742014</v>
      </c>
      <c r="Z158" s="4">
        <v>135</v>
      </c>
      <c r="AA158" s="4">
        <v>134.9</v>
      </c>
      <c r="AB158" s="4">
        <v>119.4</v>
      </c>
      <c r="AC158" s="4">
        <v>136.30000000000001</v>
      </c>
      <c r="AD158" s="4">
        <f t="shared" si="18"/>
        <v>131.21358570948399</v>
      </c>
      <c r="AE158" s="4">
        <v>131.4</v>
      </c>
      <c r="AF158" s="4">
        <v>123.7</v>
      </c>
      <c r="AG158" s="45">
        <f t="shared" si="19"/>
        <v>127.55000000000001</v>
      </c>
      <c r="AH158" s="4">
        <v>129.4</v>
      </c>
      <c r="AI158" s="4">
        <v>127.9</v>
      </c>
      <c r="AJ158" s="4">
        <f t="shared" si="20"/>
        <v>128.65</v>
      </c>
      <c r="AK158" s="4">
        <v>133.30000000000001</v>
      </c>
    </row>
    <row r="159" spans="1:37" x14ac:dyDescent="0.25">
      <c r="A159" s="1" t="s">
        <v>32</v>
      </c>
      <c r="B159" s="1">
        <v>2017</v>
      </c>
      <c r="C159" s="1" t="s">
        <v>37</v>
      </c>
      <c r="D159" s="1" t="str">
        <f t="shared" si="14"/>
        <v>May2017Urban</v>
      </c>
      <c r="E159" s="4">
        <v>132.6</v>
      </c>
      <c r="F159" s="4">
        <v>144.1</v>
      </c>
      <c r="G159" s="4">
        <v>125.6</v>
      </c>
      <c r="H159" s="4">
        <v>136.80000000000001</v>
      </c>
      <c r="I159" s="4">
        <v>113.4</v>
      </c>
      <c r="J159" s="4">
        <v>135.19999999999999</v>
      </c>
      <c r="K159" s="4">
        <v>129.19999999999999</v>
      </c>
      <c r="L159" s="4">
        <v>131.5</v>
      </c>
      <c r="M159" s="4">
        <v>121</v>
      </c>
      <c r="N159" s="4">
        <v>139.9</v>
      </c>
      <c r="O159" s="4">
        <v>123.8</v>
      </c>
      <c r="P159" s="4">
        <v>142.9</v>
      </c>
      <c r="Q159" s="4">
        <v>133.6</v>
      </c>
      <c r="R159" s="4">
        <f t="shared" si="15"/>
        <v>131.50769230769231</v>
      </c>
      <c r="S159" s="4">
        <v>148.30000000000001</v>
      </c>
      <c r="T159" s="4">
        <f t="shared" si="16"/>
        <v>148.30000000000001</v>
      </c>
      <c r="U159" s="4">
        <v>131.5</v>
      </c>
      <c r="V159" s="4">
        <v>123.2</v>
      </c>
      <c r="W159" s="4">
        <v>130.19999999999999</v>
      </c>
      <c r="X159" s="45">
        <f t="shared" si="17"/>
        <v>128.29999999999998</v>
      </c>
      <c r="Y159" s="45">
        <v>132.1</v>
      </c>
      <c r="Z159" s="4">
        <v>120.1</v>
      </c>
      <c r="AA159" s="4">
        <v>126.5</v>
      </c>
      <c r="AB159" s="4">
        <v>114.3</v>
      </c>
      <c r="AC159" s="4">
        <v>133.80000000000001</v>
      </c>
      <c r="AD159" s="4">
        <f t="shared" si="18"/>
        <v>125.35999999999999</v>
      </c>
      <c r="AE159" s="4">
        <v>123.6</v>
      </c>
      <c r="AF159" s="4">
        <v>122</v>
      </c>
      <c r="AG159" s="45">
        <f t="shared" si="19"/>
        <v>122.8</v>
      </c>
      <c r="AH159" s="4">
        <v>122.8</v>
      </c>
      <c r="AI159" s="4">
        <v>122.6</v>
      </c>
      <c r="AJ159" s="4">
        <f t="shared" si="20"/>
        <v>122.69999999999999</v>
      </c>
      <c r="AK159" s="4">
        <v>129.30000000000001</v>
      </c>
    </row>
    <row r="160" spans="1:37" x14ac:dyDescent="0.25">
      <c r="A160" s="1" t="s">
        <v>33</v>
      </c>
      <c r="B160" s="1">
        <v>2017</v>
      </c>
      <c r="C160" s="1" t="s">
        <v>37</v>
      </c>
      <c r="D160" s="1" t="str">
        <f t="shared" si="14"/>
        <v>May2017Rural+Urban</v>
      </c>
      <c r="E160" s="4">
        <v>132.9</v>
      </c>
      <c r="F160" s="4">
        <v>141.6</v>
      </c>
      <c r="G160" s="4">
        <v>126.3</v>
      </c>
      <c r="H160" s="4">
        <v>137.69999999999999</v>
      </c>
      <c r="I160" s="4">
        <v>118.1</v>
      </c>
      <c r="J160" s="4">
        <v>137.9</v>
      </c>
      <c r="K160" s="4">
        <v>125.6</v>
      </c>
      <c r="L160" s="4">
        <v>138.30000000000001</v>
      </c>
      <c r="M160" s="4">
        <v>119.4</v>
      </c>
      <c r="N160" s="4">
        <v>136</v>
      </c>
      <c r="O160" s="4">
        <v>127.6</v>
      </c>
      <c r="P160" s="4">
        <v>144.5</v>
      </c>
      <c r="Q160" s="4">
        <v>133.69999999999999</v>
      </c>
      <c r="R160" s="4">
        <f t="shared" si="15"/>
        <v>132.27692307692308</v>
      </c>
      <c r="S160" s="4">
        <v>146.19999999999999</v>
      </c>
      <c r="T160" s="4">
        <f t="shared" si="16"/>
        <v>146.19999999999999</v>
      </c>
      <c r="U160" s="4">
        <v>138.19999999999999</v>
      </c>
      <c r="V160" s="4">
        <v>131.4</v>
      </c>
      <c r="W160" s="4">
        <v>137.19999999999999</v>
      </c>
      <c r="X160" s="45">
        <f t="shared" si="17"/>
        <v>135.6</v>
      </c>
      <c r="Y160" s="45">
        <v>132.1</v>
      </c>
      <c r="Z160" s="4">
        <v>129.4</v>
      </c>
      <c r="AA160" s="4">
        <v>130.9</v>
      </c>
      <c r="AB160" s="4">
        <v>116.7</v>
      </c>
      <c r="AC160" s="4">
        <v>134.80000000000001</v>
      </c>
      <c r="AD160" s="4">
        <f t="shared" si="18"/>
        <v>128.78</v>
      </c>
      <c r="AE160" s="4">
        <v>128.4</v>
      </c>
      <c r="AF160" s="4">
        <v>123</v>
      </c>
      <c r="AG160" s="45">
        <f t="shared" si="19"/>
        <v>125.7</v>
      </c>
      <c r="AH160" s="4">
        <v>125.7</v>
      </c>
      <c r="AI160" s="4">
        <v>125.3</v>
      </c>
      <c r="AJ160" s="4">
        <f t="shared" si="20"/>
        <v>125.5</v>
      </c>
      <c r="AK160" s="4">
        <v>131.4</v>
      </c>
    </row>
    <row r="161" spans="1:37" x14ac:dyDescent="0.25">
      <c r="A161" s="1" t="s">
        <v>30</v>
      </c>
      <c r="B161" s="1">
        <v>2017</v>
      </c>
      <c r="C161" s="1" t="s">
        <v>38</v>
      </c>
      <c r="D161" s="1" t="str">
        <f t="shared" si="14"/>
        <v>June2017Rural</v>
      </c>
      <c r="E161" s="4">
        <v>133.5</v>
      </c>
      <c r="F161" s="4">
        <v>143.69999999999999</v>
      </c>
      <c r="G161" s="4">
        <v>128</v>
      </c>
      <c r="H161" s="4">
        <v>138.6</v>
      </c>
      <c r="I161" s="4">
        <v>120.9</v>
      </c>
      <c r="J161" s="4">
        <v>140.9</v>
      </c>
      <c r="K161" s="4">
        <v>128.80000000000001</v>
      </c>
      <c r="L161" s="4">
        <v>140.19999999999999</v>
      </c>
      <c r="M161" s="4">
        <v>118.9</v>
      </c>
      <c r="N161" s="4">
        <v>133.5</v>
      </c>
      <c r="O161" s="4">
        <v>130.4</v>
      </c>
      <c r="P161" s="4">
        <v>146.5</v>
      </c>
      <c r="Q161" s="4">
        <v>134.9</v>
      </c>
      <c r="R161" s="4">
        <f t="shared" si="15"/>
        <v>133.75384615384615</v>
      </c>
      <c r="S161" s="4">
        <v>145.80000000000001</v>
      </c>
      <c r="T161" s="4">
        <f t="shared" si="16"/>
        <v>145.80000000000001</v>
      </c>
      <c r="U161" s="4">
        <v>143.1</v>
      </c>
      <c r="V161" s="4">
        <v>137.69999999999999</v>
      </c>
      <c r="W161" s="4">
        <v>142.30000000000001</v>
      </c>
      <c r="X161" s="45">
        <f t="shared" si="17"/>
        <v>141.03333333333333</v>
      </c>
      <c r="Y161" s="45">
        <v>131.02414619816599</v>
      </c>
      <c r="Z161" s="4">
        <v>134.80000000000001</v>
      </c>
      <c r="AA161" s="4">
        <v>135.19999999999999</v>
      </c>
      <c r="AB161" s="4">
        <v>119.4</v>
      </c>
      <c r="AC161" s="4">
        <v>136.9</v>
      </c>
      <c r="AD161" s="4">
        <f t="shared" si="18"/>
        <v>131.46482923963319</v>
      </c>
      <c r="AE161" s="4">
        <v>131.30000000000001</v>
      </c>
      <c r="AF161" s="4">
        <v>124.1</v>
      </c>
      <c r="AG161" s="45">
        <f t="shared" si="19"/>
        <v>127.7</v>
      </c>
      <c r="AH161" s="4">
        <v>129.80000000000001</v>
      </c>
      <c r="AI161" s="4">
        <v>128.1</v>
      </c>
      <c r="AJ161" s="4">
        <f t="shared" si="20"/>
        <v>128.94999999999999</v>
      </c>
      <c r="AK161" s="4">
        <v>133.9</v>
      </c>
    </row>
    <row r="162" spans="1:37" x14ac:dyDescent="0.25">
      <c r="A162" s="1" t="s">
        <v>32</v>
      </c>
      <c r="B162" s="1">
        <v>2017</v>
      </c>
      <c r="C162" s="1" t="s">
        <v>38</v>
      </c>
      <c r="D162" s="1" t="str">
        <f t="shared" si="14"/>
        <v>June2017Urban</v>
      </c>
      <c r="E162" s="4">
        <v>132.9</v>
      </c>
      <c r="F162" s="4">
        <v>148.69999999999999</v>
      </c>
      <c r="G162" s="4">
        <v>128.30000000000001</v>
      </c>
      <c r="H162" s="4">
        <v>137.30000000000001</v>
      </c>
      <c r="I162" s="4">
        <v>113.5</v>
      </c>
      <c r="J162" s="4">
        <v>137.19999999999999</v>
      </c>
      <c r="K162" s="4">
        <v>142.19999999999999</v>
      </c>
      <c r="L162" s="4">
        <v>128.19999999999999</v>
      </c>
      <c r="M162" s="4">
        <v>120.9</v>
      </c>
      <c r="N162" s="4">
        <v>138.80000000000001</v>
      </c>
      <c r="O162" s="4">
        <v>124.2</v>
      </c>
      <c r="P162" s="4">
        <v>143.1</v>
      </c>
      <c r="Q162" s="4">
        <v>135.69999999999999</v>
      </c>
      <c r="R162" s="4">
        <f t="shared" si="15"/>
        <v>133.15384615384616</v>
      </c>
      <c r="S162" s="4">
        <v>148.6</v>
      </c>
      <c r="T162" s="4">
        <f t="shared" si="16"/>
        <v>148.6</v>
      </c>
      <c r="U162" s="4">
        <v>131.5</v>
      </c>
      <c r="V162" s="4">
        <v>123.2</v>
      </c>
      <c r="W162" s="4">
        <v>130.19999999999999</v>
      </c>
      <c r="X162" s="45">
        <f t="shared" si="17"/>
        <v>128.29999999999998</v>
      </c>
      <c r="Y162" s="45">
        <v>131.4</v>
      </c>
      <c r="Z162" s="4">
        <v>119</v>
      </c>
      <c r="AA162" s="4">
        <v>126.8</v>
      </c>
      <c r="AB162" s="4">
        <v>113.9</v>
      </c>
      <c r="AC162" s="4">
        <v>134.30000000000001</v>
      </c>
      <c r="AD162" s="4">
        <f t="shared" si="18"/>
        <v>125.08000000000001</v>
      </c>
      <c r="AE162" s="4">
        <v>123.8</v>
      </c>
      <c r="AF162" s="4">
        <v>122.5</v>
      </c>
      <c r="AG162" s="45">
        <f t="shared" si="19"/>
        <v>123.15</v>
      </c>
      <c r="AH162" s="4">
        <v>122.9</v>
      </c>
      <c r="AI162" s="4">
        <v>122.7</v>
      </c>
      <c r="AJ162" s="4">
        <f t="shared" si="20"/>
        <v>122.80000000000001</v>
      </c>
      <c r="AK162" s="4">
        <v>129.9</v>
      </c>
    </row>
    <row r="163" spans="1:37" x14ac:dyDescent="0.25">
      <c r="A163" s="1" t="s">
        <v>33</v>
      </c>
      <c r="B163" s="1">
        <v>2017</v>
      </c>
      <c r="C163" s="1" t="s">
        <v>38</v>
      </c>
      <c r="D163" s="1" t="str">
        <f t="shared" si="14"/>
        <v>June2017Rural+Urban</v>
      </c>
      <c r="E163" s="4">
        <v>133.30000000000001</v>
      </c>
      <c r="F163" s="4">
        <v>145.5</v>
      </c>
      <c r="G163" s="4">
        <v>128.1</v>
      </c>
      <c r="H163" s="4">
        <v>138.1</v>
      </c>
      <c r="I163" s="4">
        <v>118.2</v>
      </c>
      <c r="J163" s="4">
        <v>139.19999999999999</v>
      </c>
      <c r="K163" s="4">
        <v>133.30000000000001</v>
      </c>
      <c r="L163" s="4">
        <v>136.19999999999999</v>
      </c>
      <c r="M163" s="4">
        <v>119.6</v>
      </c>
      <c r="N163" s="4">
        <v>135.30000000000001</v>
      </c>
      <c r="O163" s="4">
        <v>127.8</v>
      </c>
      <c r="P163" s="4">
        <v>144.9</v>
      </c>
      <c r="Q163" s="4">
        <v>135.19999999999999</v>
      </c>
      <c r="R163" s="4">
        <f t="shared" si="15"/>
        <v>133.43846153846155</v>
      </c>
      <c r="S163" s="4">
        <v>146.5</v>
      </c>
      <c r="T163" s="4">
        <f t="shared" si="16"/>
        <v>146.5</v>
      </c>
      <c r="U163" s="4">
        <v>138.5</v>
      </c>
      <c r="V163" s="4">
        <v>131.69999999999999</v>
      </c>
      <c r="W163" s="4">
        <v>137.5</v>
      </c>
      <c r="X163" s="45">
        <f t="shared" si="17"/>
        <v>135.9</v>
      </c>
      <c r="Y163" s="45">
        <v>131.4</v>
      </c>
      <c r="Z163" s="4">
        <v>128.80000000000001</v>
      </c>
      <c r="AA163" s="4">
        <v>131.19999999999999</v>
      </c>
      <c r="AB163" s="4">
        <v>116.5</v>
      </c>
      <c r="AC163" s="4">
        <v>135.4</v>
      </c>
      <c r="AD163" s="4">
        <f t="shared" si="18"/>
        <v>128.66000000000003</v>
      </c>
      <c r="AE163" s="4">
        <v>128.5</v>
      </c>
      <c r="AF163" s="4">
        <v>123.4</v>
      </c>
      <c r="AG163" s="45">
        <f t="shared" si="19"/>
        <v>125.95</v>
      </c>
      <c r="AH163" s="4">
        <v>125.9</v>
      </c>
      <c r="AI163" s="4">
        <v>125.5</v>
      </c>
      <c r="AJ163" s="4">
        <f t="shared" si="20"/>
        <v>125.7</v>
      </c>
      <c r="AK163" s="4">
        <v>132</v>
      </c>
    </row>
    <row r="164" spans="1:37" x14ac:dyDescent="0.25">
      <c r="A164" s="1" t="s">
        <v>30</v>
      </c>
      <c r="B164" s="1">
        <v>2017</v>
      </c>
      <c r="C164" s="1" t="s">
        <v>39</v>
      </c>
      <c r="D164" s="1" t="str">
        <f t="shared" si="14"/>
        <v>July2017Rural</v>
      </c>
      <c r="E164" s="4">
        <v>134</v>
      </c>
      <c r="F164" s="4">
        <v>144.19999999999999</v>
      </c>
      <c r="G164" s="4">
        <v>129.80000000000001</v>
      </c>
      <c r="H164" s="4">
        <v>139</v>
      </c>
      <c r="I164" s="4">
        <v>120.9</v>
      </c>
      <c r="J164" s="4">
        <v>143.9</v>
      </c>
      <c r="K164" s="4">
        <v>151.5</v>
      </c>
      <c r="L164" s="4">
        <v>138.1</v>
      </c>
      <c r="M164" s="4">
        <v>120</v>
      </c>
      <c r="N164" s="4">
        <v>133.9</v>
      </c>
      <c r="O164" s="4">
        <v>131.4</v>
      </c>
      <c r="P164" s="4">
        <v>147.69999999999999</v>
      </c>
      <c r="Q164" s="4">
        <v>138.5</v>
      </c>
      <c r="R164" s="4">
        <f t="shared" si="15"/>
        <v>136.37692307692308</v>
      </c>
      <c r="S164" s="4">
        <v>147.4</v>
      </c>
      <c r="T164" s="4">
        <f t="shared" si="16"/>
        <v>147.4</v>
      </c>
      <c r="U164" s="4">
        <v>144.30000000000001</v>
      </c>
      <c r="V164" s="4">
        <v>138.1</v>
      </c>
      <c r="W164" s="4">
        <v>143.5</v>
      </c>
      <c r="X164" s="45">
        <f t="shared" si="17"/>
        <v>141.96666666666667</v>
      </c>
      <c r="Y164" s="45">
        <v>131.302385853689</v>
      </c>
      <c r="Z164" s="4">
        <v>135.30000000000001</v>
      </c>
      <c r="AA164" s="4">
        <v>136.1</v>
      </c>
      <c r="AB164" s="4">
        <v>119.1</v>
      </c>
      <c r="AC164" s="4">
        <v>138.6</v>
      </c>
      <c r="AD164" s="4">
        <f t="shared" si="18"/>
        <v>132.08047717073782</v>
      </c>
      <c r="AE164" s="4">
        <v>132.1</v>
      </c>
      <c r="AF164" s="4">
        <v>124.4</v>
      </c>
      <c r="AG164" s="45">
        <f t="shared" si="19"/>
        <v>128.25</v>
      </c>
      <c r="AH164" s="4">
        <v>130.6</v>
      </c>
      <c r="AI164" s="4">
        <v>128.6</v>
      </c>
      <c r="AJ164" s="4">
        <f t="shared" si="20"/>
        <v>129.6</v>
      </c>
      <c r="AK164" s="4">
        <v>136.19999999999999</v>
      </c>
    </row>
    <row r="165" spans="1:37" x14ac:dyDescent="0.25">
      <c r="A165" s="1" t="s">
        <v>32</v>
      </c>
      <c r="B165" s="1">
        <v>2017</v>
      </c>
      <c r="C165" s="1" t="s">
        <v>39</v>
      </c>
      <c r="D165" s="1" t="str">
        <f t="shared" si="14"/>
        <v>July2017Urban</v>
      </c>
      <c r="E165" s="4">
        <v>132.80000000000001</v>
      </c>
      <c r="F165" s="4">
        <v>148.4</v>
      </c>
      <c r="G165" s="4">
        <v>129.4</v>
      </c>
      <c r="H165" s="4">
        <v>137.69999999999999</v>
      </c>
      <c r="I165" s="4">
        <v>113.4</v>
      </c>
      <c r="J165" s="4">
        <v>139.4</v>
      </c>
      <c r="K165" s="4">
        <v>175.1</v>
      </c>
      <c r="L165" s="4">
        <v>124.7</v>
      </c>
      <c r="M165" s="4">
        <v>121.5</v>
      </c>
      <c r="N165" s="4">
        <v>137.80000000000001</v>
      </c>
      <c r="O165" s="4">
        <v>124.4</v>
      </c>
      <c r="P165" s="4">
        <v>143.69999999999999</v>
      </c>
      <c r="Q165" s="4">
        <v>139.80000000000001</v>
      </c>
      <c r="R165" s="4">
        <f t="shared" si="15"/>
        <v>136.00769230769231</v>
      </c>
      <c r="S165" s="4">
        <v>150.5</v>
      </c>
      <c r="T165" s="4">
        <f t="shared" si="16"/>
        <v>150.5</v>
      </c>
      <c r="U165" s="4">
        <v>131.6</v>
      </c>
      <c r="V165" s="4">
        <v>123.7</v>
      </c>
      <c r="W165" s="4">
        <v>130.4</v>
      </c>
      <c r="X165" s="45">
        <f t="shared" si="17"/>
        <v>128.56666666666669</v>
      </c>
      <c r="Y165" s="45">
        <v>132.6</v>
      </c>
      <c r="Z165" s="4">
        <v>119.7</v>
      </c>
      <c r="AA165" s="4">
        <v>127.2</v>
      </c>
      <c r="AB165" s="4">
        <v>113.2</v>
      </c>
      <c r="AC165" s="4">
        <v>135.5</v>
      </c>
      <c r="AD165" s="4">
        <f t="shared" si="18"/>
        <v>125.64000000000001</v>
      </c>
      <c r="AE165" s="4">
        <v>125</v>
      </c>
      <c r="AF165" s="4">
        <v>122.4</v>
      </c>
      <c r="AG165" s="45">
        <f t="shared" si="19"/>
        <v>123.7</v>
      </c>
      <c r="AH165" s="4">
        <v>123.5</v>
      </c>
      <c r="AI165" s="4">
        <v>123</v>
      </c>
      <c r="AJ165" s="4">
        <f t="shared" si="20"/>
        <v>123.25</v>
      </c>
      <c r="AK165" s="4">
        <v>131.80000000000001</v>
      </c>
    </row>
    <row r="166" spans="1:37" x14ac:dyDescent="0.25">
      <c r="A166" s="1" t="s">
        <v>33</v>
      </c>
      <c r="B166" s="1">
        <v>2017</v>
      </c>
      <c r="C166" s="1" t="s">
        <v>39</v>
      </c>
      <c r="D166" s="1" t="str">
        <f t="shared" si="14"/>
        <v>July2017Rural+Urban</v>
      </c>
      <c r="E166" s="4">
        <v>133.6</v>
      </c>
      <c r="F166" s="4">
        <v>145.69999999999999</v>
      </c>
      <c r="G166" s="4">
        <v>129.6</v>
      </c>
      <c r="H166" s="4">
        <v>138.5</v>
      </c>
      <c r="I166" s="4">
        <v>118.1</v>
      </c>
      <c r="J166" s="4">
        <v>141.80000000000001</v>
      </c>
      <c r="K166" s="4">
        <v>159.5</v>
      </c>
      <c r="L166" s="4">
        <v>133.6</v>
      </c>
      <c r="M166" s="4">
        <v>120.5</v>
      </c>
      <c r="N166" s="4">
        <v>135.19999999999999</v>
      </c>
      <c r="O166" s="4">
        <v>128.5</v>
      </c>
      <c r="P166" s="4">
        <v>145.80000000000001</v>
      </c>
      <c r="Q166" s="4">
        <v>139</v>
      </c>
      <c r="R166" s="4">
        <f t="shared" si="15"/>
        <v>136.1076923076923</v>
      </c>
      <c r="S166" s="4">
        <v>148.19999999999999</v>
      </c>
      <c r="T166" s="4">
        <f t="shared" si="16"/>
        <v>148.19999999999999</v>
      </c>
      <c r="U166" s="4">
        <v>139.30000000000001</v>
      </c>
      <c r="V166" s="4">
        <v>132.1</v>
      </c>
      <c r="W166" s="4">
        <v>138.30000000000001</v>
      </c>
      <c r="X166" s="45">
        <f t="shared" si="17"/>
        <v>136.56666666666666</v>
      </c>
      <c r="Y166" s="45">
        <v>132.6</v>
      </c>
      <c r="Z166" s="4">
        <v>129.4</v>
      </c>
      <c r="AA166" s="4">
        <v>131.9</v>
      </c>
      <c r="AB166" s="4">
        <v>116</v>
      </c>
      <c r="AC166" s="4">
        <v>136.80000000000001</v>
      </c>
      <c r="AD166" s="4">
        <f t="shared" si="18"/>
        <v>129.34</v>
      </c>
      <c r="AE166" s="4">
        <v>129.4</v>
      </c>
      <c r="AF166" s="4">
        <v>123.6</v>
      </c>
      <c r="AG166" s="45">
        <f t="shared" si="19"/>
        <v>126.5</v>
      </c>
      <c r="AH166" s="4">
        <v>126.6</v>
      </c>
      <c r="AI166" s="4">
        <v>125.9</v>
      </c>
      <c r="AJ166" s="4">
        <f t="shared" si="20"/>
        <v>126.25</v>
      </c>
      <c r="AK166" s="4">
        <v>134.19999999999999</v>
      </c>
    </row>
    <row r="167" spans="1:37" x14ac:dyDescent="0.25">
      <c r="A167" s="1" t="s">
        <v>30</v>
      </c>
      <c r="B167" s="1">
        <v>2017</v>
      </c>
      <c r="C167" s="1" t="s">
        <v>40</v>
      </c>
      <c r="D167" s="1" t="str">
        <f t="shared" si="14"/>
        <v>August2017Rural</v>
      </c>
      <c r="E167" s="4">
        <v>134.80000000000001</v>
      </c>
      <c r="F167" s="4">
        <v>143.1</v>
      </c>
      <c r="G167" s="4">
        <v>130</v>
      </c>
      <c r="H167" s="4">
        <v>139.4</v>
      </c>
      <c r="I167" s="4">
        <v>120.5</v>
      </c>
      <c r="J167" s="4">
        <v>148</v>
      </c>
      <c r="K167" s="4">
        <v>162.9</v>
      </c>
      <c r="L167" s="4">
        <v>137.4</v>
      </c>
      <c r="M167" s="4">
        <v>120.8</v>
      </c>
      <c r="N167" s="4">
        <v>134.69999999999999</v>
      </c>
      <c r="O167" s="4">
        <v>131.6</v>
      </c>
      <c r="P167" s="4">
        <v>148.69999999999999</v>
      </c>
      <c r="Q167" s="4">
        <v>140.6</v>
      </c>
      <c r="R167" s="4">
        <f t="shared" si="15"/>
        <v>137.88461538461536</v>
      </c>
      <c r="S167" s="4">
        <v>149</v>
      </c>
      <c r="T167" s="4">
        <f t="shared" si="16"/>
        <v>149</v>
      </c>
      <c r="U167" s="4">
        <v>145.30000000000001</v>
      </c>
      <c r="V167" s="4">
        <v>139.19999999999999</v>
      </c>
      <c r="W167" s="4">
        <v>144.5</v>
      </c>
      <c r="X167" s="45">
        <f t="shared" si="17"/>
        <v>143</v>
      </c>
      <c r="Y167" s="45">
        <v>131.66605117769723</v>
      </c>
      <c r="Z167" s="4">
        <v>136.4</v>
      </c>
      <c r="AA167" s="4">
        <v>137.30000000000001</v>
      </c>
      <c r="AB167" s="4">
        <v>120.3</v>
      </c>
      <c r="AC167" s="4">
        <v>140.19999999999999</v>
      </c>
      <c r="AD167" s="4">
        <f t="shared" si="18"/>
        <v>133.17321023553944</v>
      </c>
      <c r="AE167" s="4">
        <v>133</v>
      </c>
      <c r="AF167" s="4">
        <v>125.4</v>
      </c>
      <c r="AG167" s="45">
        <f t="shared" si="19"/>
        <v>129.19999999999999</v>
      </c>
      <c r="AH167" s="4">
        <v>131.5</v>
      </c>
      <c r="AI167" s="4">
        <v>129.69999999999999</v>
      </c>
      <c r="AJ167" s="4">
        <f t="shared" si="20"/>
        <v>130.6</v>
      </c>
      <c r="AK167" s="4">
        <v>137.80000000000001</v>
      </c>
    </row>
    <row r="168" spans="1:37" x14ac:dyDescent="0.25">
      <c r="A168" s="1" t="s">
        <v>32</v>
      </c>
      <c r="B168" s="1">
        <v>2017</v>
      </c>
      <c r="C168" s="1" t="s">
        <v>40</v>
      </c>
      <c r="D168" s="1" t="str">
        <f t="shared" si="14"/>
        <v>August2017Urban</v>
      </c>
      <c r="E168" s="4">
        <v>133.19999999999999</v>
      </c>
      <c r="F168" s="4">
        <v>143.9</v>
      </c>
      <c r="G168" s="4">
        <v>128.30000000000001</v>
      </c>
      <c r="H168" s="4">
        <v>138.30000000000001</v>
      </c>
      <c r="I168" s="4">
        <v>114.1</v>
      </c>
      <c r="J168" s="4">
        <v>142.69999999999999</v>
      </c>
      <c r="K168" s="4">
        <v>179.8</v>
      </c>
      <c r="L168" s="4">
        <v>123.5</v>
      </c>
      <c r="M168" s="4">
        <v>122.1</v>
      </c>
      <c r="N168" s="4">
        <v>137.5</v>
      </c>
      <c r="O168" s="4">
        <v>124.6</v>
      </c>
      <c r="P168" s="4">
        <v>144.5</v>
      </c>
      <c r="Q168" s="4">
        <v>140.5</v>
      </c>
      <c r="R168" s="4">
        <f t="shared" si="15"/>
        <v>136.38461538461536</v>
      </c>
      <c r="S168" s="4">
        <v>152.1</v>
      </c>
      <c r="T168" s="4">
        <f t="shared" si="16"/>
        <v>152.1</v>
      </c>
      <c r="U168" s="4">
        <v>132.69999999999999</v>
      </c>
      <c r="V168" s="4">
        <v>124.3</v>
      </c>
      <c r="W168" s="4">
        <v>131.4</v>
      </c>
      <c r="X168" s="45">
        <f t="shared" si="17"/>
        <v>129.46666666666667</v>
      </c>
      <c r="Y168" s="45">
        <v>134.4</v>
      </c>
      <c r="Z168" s="4">
        <v>118.9</v>
      </c>
      <c r="AA168" s="4">
        <v>127.7</v>
      </c>
      <c r="AB168" s="4">
        <v>114.6</v>
      </c>
      <c r="AC168" s="4">
        <v>135.69999999999999</v>
      </c>
      <c r="AD168" s="4">
        <f t="shared" si="18"/>
        <v>126.25999999999999</v>
      </c>
      <c r="AE168" s="4">
        <v>125.7</v>
      </c>
      <c r="AF168" s="4">
        <v>123.3</v>
      </c>
      <c r="AG168" s="45">
        <f t="shared" si="19"/>
        <v>124.5</v>
      </c>
      <c r="AH168" s="4">
        <v>124.1</v>
      </c>
      <c r="AI168" s="4">
        <v>123.8</v>
      </c>
      <c r="AJ168" s="4">
        <f t="shared" si="20"/>
        <v>123.94999999999999</v>
      </c>
      <c r="AK168" s="4">
        <v>132.69999999999999</v>
      </c>
    </row>
    <row r="169" spans="1:37" x14ac:dyDescent="0.25">
      <c r="A169" s="1" t="s">
        <v>33</v>
      </c>
      <c r="B169" s="1">
        <v>2017</v>
      </c>
      <c r="C169" s="1" t="s">
        <v>40</v>
      </c>
      <c r="D169" s="1" t="str">
        <f t="shared" si="14"/>
        <v>August2017Rural+Urban</v>
      </c>
      <c r="E169" s="4">
        <v>134.30000000000001</v>
      </c>
      <c r="F169" s="4">
        <v>143.4</v>
      </c>
      <c r="G169" s="4">
        <v>129.30000000000001</v>
      </c>
      <c r="H169" s="4">
        <v>139</v>
      </c>
      <c r="I169" s="4">
        <v>118.1</v>
      </c>
      <c r="J169" s="4">
        <v>145.5</v>
      </c>
      <c r="K169" s="4">
        <v>168.6</v>
      </c>
      <c r="L169" s="4">
        <v>132.69999999999999</v>
      </c>
      <c r="M169" s="4">
        <v>121.2</v>
      </c>
      <c r="N169" s="4">
        <v>135.6</v>
      </c>
      <c r="O169" s="4">
        <v>128.69999999999999</v>
      </c>
      <c r="P169" s="4">
        <v>146.80000000000001</v>
      </c>
      <c r="Q169" s="4">
        <v>140.6</v>
      </c>
      <c r="R169" s="4">
        <f t="shared" si="15"/>
        <v>137.21538461538461</v>
      </c>
      <c r="S169" s="4">
        <v>149.80000000000001</v>
      </c>
      <c r="T169" s="4">
        <f t="shared" si="16"/>
        <v>149.80000000000001</v>
      </c>
      <c r="U169" s="4">
        <v>140.30000000000001</v>
      </c>
      <c r="V169" s="4">
        <v>133</v>
      </c>
      <c r="W169" s="4">
        <v>139.30000000000001</v>
      </c>
      <c r="X169" s="45">
        <f t="shared" si="17"/>
        <v>137.53333333333333</v>
      </c>
      <c r="Y169" s="45">
        <v>134.4</v>
      </c>
      <c r="Z169" s="4">
        <v>129.80000000000001</v>
      </c>
      <c r="AA169" s="4">
        <v>132.80000000000001</v>
      </c>
      <c r="AB169" s="4">
        <v>117.3</v>
      </c>
      <c r="AC169" s="4">
        <v>137.6</v>
      </c>
      <c r="AD169" s="4">
        <f t="shared" si="18"/>
        <v>130.38000000000002</v>
      </c>
      <c r="AE169" s="4">
        <v>130.19999999999999</v>
      </c>
      <c r="AF169" s="4">
        <v>124.5</v>
      </c>
      <c r="AG169" s="45">
        <f t="shared" si="19"/>
        <v>127.35</v>
      </c>
      <c r="AH169" s="4">
        <v>127.3</v>
      </c>
      <c r="AI169" s="4">
        <v>126.8</v>
      </c>
      <c r="AJ169" s="4">
        <f t="shared" si="20"/>
        <v>127.05</v>
      </c>
      <c r="AK169" s="4">
        <v>135.4</v>
      </c>
    </row>
    <row r="170" spans="1:37" x14ac:dyDescent="0.25">
      <c r="A170" s="1" t="s">
        <v>30</v>
      </c>
      <c r="B170" s="1">
        <v>2017</v>
      </c>
      <c r="C170" s="1" t="s">
        <v>41</v>
      </c>
      <c r="D170" s="1" t="str">
        <f t="shared" si="14"/>
        <v>September2017Rural</v>
      </c>
      <c r="E170" s="4">
        <v>135.19999999999999</v>
      </c>
      <c r="F170" s="4">
        <v>142</v>
      </c>
      <c r="G170" s="4">
        <v>130.5</v>
      </c>
      <c r="H170" s="4">
        <v>140.19999999999999</v>
      </c>
      <c r="I170" s="4">
        <v>120.7</v>
      </c>
      <c r="J170" s="4">
        <v>147.80000000000001</v>
      </c>
      <c r="K170" s="4">
        <v>154.5</v>
      </c>
      <c r="L170" s="4">
        <v>137.1</v>
      </c>
      <c r="M170" s="4">
        <v>121</v>
      </c>
      <c r="N170" s="4">
        <v>134.69999999999999</v>
      </c>
      <c r="O170" s="4">
        <v>131.69999999999999</v>
      </c>
      <c r="P170" s="4">
        <v>149.30000000000001</v>
      </c>
      <c r="Q170" s="4">
        <v>139.6</v>
      </c>
      <c r="R170" s="4">
        <f t="shared" si="15"/>
        <v>137.25384615384615</v>
      </c>
      <c r="S170" s="4">
        <v>149.80000000000001</v>
      </c>
      <c r="T170" s="4">
        <f t="shared" si="16"/>
        <v>149.80000000000001</v>
      </c>
      <c r="U170" s="4">
        <v>146.1</v>
      </c>
      <c r="V170" s="4">
        <v>139.69999999999999</v>
      </c>
      <c r="W170" s="4">
        <v>145.19999999999999</v>
      </c>
      <c r="X170" s="45">
        <f t="shared" si="17"/>
        <v>143.66666666666666</v>
      </c>
      <c r="Y170" s="45">
        <v>132.3102870255058</v>
      </c>
      <c r="Z170" s="4">
        <v>137.4</v>
      </c>
      <c r="AA170" s="4">
        <v>137.9</v>
      </c>
      <c r="AB170" s="4">
        <v>121.2</v>
      </c>
      <c r="AC170" s="4">
        <v>139.6</v>
      </c>
      <c r="AD170" s="4">
        <f t="shared" si="18"/>
        <v>133.68205740510118</v>
      </c>
      <c r="AE170" s="4">
        <v>133.4</v>
      </c>
      <c r="AF170" s="4">
        <v>126.7</v>
      </c>
      <c r="AG170" s="45">
        <f t="shared" si="19"/>
        <v>130.05000000000001</v>
      </c>
      <c r="AH170" s="4">
        <v>132.30000000000001</v>
      </c>
      <c r="AI170" s="4">
        <v>130.30000000000001</v>
      </c>
      <c r="AJ170" s="4">
        <f t="shared" si="20"/>
        <v>131.30000000000001</v>
      </c>
      <c r="AK170" s="4">
        <v>137.6</v>
      </c>
    </row>
    <row r="171" spans="1:37" x14ac:dyDescent="0.25">
      <c r="A171" s="1" t="s">
        <v>32</v>
      </c>
      <c r="B171" s="1">
        <v>2017</v>
      </c>
      <c r="C171" s="1" t="s">
        <v>41</v>
      </c>
      <c r="D171" s="1" t="str">
        <f t="shared" si="14"/>
        <v>September2017Urban</v>
      </c>
      <c r="E171" s="4">
        <v>133.6</v>
      </c>
      <c r="F171" s="4">
        <v>143</v>
      </c>
      <c r="G171" s="4">
        <v>129.69999999999999</v>
      </c>
      <c r="H171" s="4">
        <v>138.69999999999999</v>
      </c>
      <c r="I171" s="4">
        <v>114.5</v>
      </c>
      <c r="J171" s="4">
        <v>137.5</v>
      </c>
      <c r="K171" s="4">
        <v>160.69999999999999</v>
      </c>
      <c r="L171" s="4">
        <v>124.5</v>
      </c>
      <c r="M171" s="4">
        <v>122.4</v>
      </c>
      <c r="N171" s="4">
        <v>137.30000000000001</v>
      </c>
      <c r="O171" s="4">
        <v>124.8</v>
      </c>
      <c r="P171" s="4">
        <v>145</v>
      </c>
      <c r="Q171" s="4">
        <v>138</v>
      </c>
      <c r="R171" s="4">
        <f t="shared" si="15"/>
        <v>134.59230769230768</v>
      </c>
      <c r="S171" s="4">
        <v>153.6</v>
      </c>
      <c r="T171" s="4">
        <f t="shared" si="16"/>
        <v>153.6</v>
      </c>
      <c r="U171" s="4">
        <v>133.30000000000001</v>
      </c>
      <c r="V171" s="4">
        <v>124.6</v>
      </c>
      <c r="W171" s="4">
        <v>132</v>
      </c>
      <c r="X171" s="45">
        <f t="shared" si="17"/>
        <v>129.96666666666667</v>
      </c>
      <c r="Y171" s="45">
        <v>135.69999999999999</v>
      </c>
      <c r="Z171" s="4">
        <v>120.6</v>
      </c>
      <c r="AA171" s="4">
        <v>128.1</v>
      </c>
      <c r="AB171" s="4">
        <v>115.7</v>
      </c>
      <c r="AC171" s="4">
        <v>135.9</v>
      </c>
      <c r="AD171" s="4">
        <f t="shared" si="18"/>
        <v>127.2</v>
      </c>
      <c r="AE171" s="4">
        <v>126.1</v>
      </c>
      <c r="AF171" s="4">
        <v>124.4</v>
      </c>
      <c r="AG171" s="45">
        <f t="shared" si="19"/>
        <v>125.25</v>
      </c>
      <c r="AH171" s="4">
        <v>124.5</v>
      </c>
      <c r="AI171" s="4">
        <v>124.5</v>
      </c>
      <c r="AJ171" s="4">
        <f t="shared" si="20"/>
        <v>124.5</v>
      </c>
      <c r="AK171" s="4">
        <v>132.4</v>
      </c>
    </row>
    <row r="172" spans="1:37" x14ac:dyDescent="0.25">
      <c r="A172" s="1" t="s">
        <v>33</v>
      </c>
      <c r="B172" s="1">
        <v>2017</v>
      </c>
      <c r="C172" s="1" t="s">
        <v>41</v>
      </c>
      <c r="D172" s="1" t="str">
        <f t="shared" si="14"/>
        <v>September2017Rural+Urban</v>
      </c>
      <c r="E172" s="4">
        <v>134.69999999999999</v>
      </c>
      <c r="F172" s="4">
        <v>142.4</v>
      </c>
      <c r="G172" s="4">
        <v>130.19999999999999</v>
      </c>
      <c r="H172" s="4">
        <v>139.6</v>
      </c>
      <c r="I172" s="4">
        <v>118.4</v>
      </c>
      <c r="J172" s="4">
        <v>143</v>
      </c>
      <c r="K172" s="4">
        <v>156.6</v>
      </c>
      <c r="L172" s="4">
        <v>132.9</v>
      </c>
      <c r="M172" s="4">
        <v>121.5</v>
      </c>
      <c r="N172" s="4">
        <v>135.6</v>
      </c>
      <c r="O172" s="4">
        <v>128.80000000000001</v>
      </c>
      <c r="P172" s="4">
        <v>147.30000000000001</v>
      </c>
      <c r="Q172" s="4">
        <v>139</v>
      </c>
      <c r="R172" s="4">
        <f t="shared" si="15"/>
        <v>136.15384615384613</v>
      </c>
      <c r="S172" s="4">
        <v>150.80000000000001</v>
      </c>
      <c r="T172" s="4">
        <f t="shared" si="16"/>
        <v>150.80000000000001</v>
      </c>
      <c r="U172" s="4">
        <v>141.1</v>
      </c>
      <c r="V172" s="4">
        <v>133.4</v>
      </c>
      <c r="W172" s="4">
        <v>140</v>
      </c>
      <c r="X172" s="45">
        <f t="shared" si="17"/>
        <v>138.16666666666666</v>
      </c>
      <c r="Y172" s="45">
        <v>135.69999999999999</v>
      </c>
      <c r="Z172" s="4">
        <v>131</v>
      </c>
      <c r="AA172" s="4">
        <v>133.30000000000001</v>
      </c>
      <c r="AB172" s="4">
        <v>118.3</v>
      </c>
      <c r="AC172" s="4">
        <v>137.4</v>
      </c>
      <c r="AD172" s="4">
        <f t="shared" si="18"/>
        <v>131.13999999999999</v>
      </c>
      <c r="AE172" s="4">
        <v>130.6</v>
      </c>
      <c r="AF172" s="4">
        <v>125.7</v>
      </c>
      <c r="AG172" s="45">
        <f t="shared" si="19"/>
        <v>128.15</v>
      </c>
      <c r="AH172" s="4">
        <v>127.9</v>
      </c>
      <c r="AI172" s="4">
        <v>127.5</v>
      </c>
      <c r="AJ172" s="4">
        <f t="shared" si="20"/>
        <v>127.7</v>
      </c>
      <c r="AK172" s="4">
        <v>135.19999999999999</v>
      </c>
    </row>
    <row r="173" spans="1:37" x14ac:dyDescent="0.25">
      <c r="A173" s="1" t="s">
        <v>30</v>
      </c>
      <c r="B173" s="1">
        <v>2017</v>
      </c>
      <c r="C173" s="1" t="s">
        <v>42</v>
      </c>
      <c r="D173" s="1" t="str">
        <f t="shared" si="14"/>
        <v>October2017Rural</v>
      </c>
      <c r="E173" s="4">
        <v>135.9</v>
      </c>
      <c r="F173" s="4">
        <v>141.9</v>
      </c>
      <c r="G173" s="4">
        <v>131</v>
      </c>
      <c r="H173" s="4">
        <v>141.5</v>
      </c>
      <c r="I173" s="4">
        <v>121.4</v>
      </c>
      <c r="J173" s="4">
        <v>146.69999999999999</v>
      </c>
      <c r="K173" s="4">
        <v>157.1</v>
      </c>
      <c r="L173" s="4">
        <v>136.4</v>
      </c>
      <c r="M173" s="4">
        <v>121.4</v>
      </c>
      <c r="N173" s="4">
        <v>135.6</v>
      </c>
      <c r="O173" s="4">
        <v>131.30000000000001</v>
      </c>
      <c r="P173" s="4">
        <v>150.30000000000001</v>
      </c>
      <c r="Q173" s="4">
        <v>140.4</v>
      </c>
      <c r="R173" s="4">
        <f t="shared" si="15"/>
        <v>137.76153846153846</v>
      </c>
      <c r="S173" s="4">
        <v>150.5</v>
      </c>
      <c r="T173" s="4">
        <f t="shared" si="16"/>
        <v>150.5</v>
      </c>
      <c r="U173" s="4">
        <v>147.19999999999999</v>
      </c>
      <c r="V173" s="4">
        <v>140.6</v>
      </c>
      <c r="W173" s="4">
        <v>146.19999999999999</v>
      </c>
      <c r="X173" s="45">
        <f t="shared" si="17"/>
        <v>144.66666666666666</v>
      </c>
      <c r="Y173" s="45">
        <v>133.40874711743243</v>
      </c>
      <c r="Z173" s="4">
        <v>138.1</v>
      </c>
      <c r="AA173" s="4">
        <v>138.4</v>
      </c>
      <c r="AB173" s="4">
        <v>121</v>
      </c>
      <c r="AC173" s="4">
        <v>140.1</v>
      </c>
      <c r="AD173" s="4">
        <f t="shared" si="18"/>
        <v>134.20174942348649</v>
      </c>
      <c r="AE173" s="4">
        <v>134.19999999999999</v>
      </c>
      <c r="AF173" s="4">
        <v>127.4</v>
      </c>
      <c r="AG173" s="45">
        <f t="shared" si="19"/>
        <v>130.80000000000001</v>
      </c>
      <c r="AH173" s="4">
        <v>133</v>
      </c>
      <c r="AI173" s="4">
        <v>130.69999999999999</v>
      </c>
      <c r="AJ173" s="4">
        <f t="shared" si="20"/>
        <v>131.85</v>
      </c>
      <c r="AK173" s="4">
        <v>138.30000000000001</v>
      </c>
    </row>
    <row r="174" spans="1:37" x14ac:dyDescent="0.25">
      <c r="A174" s="1" t="s">
        <v>32</v>
      </c>
      <c r="B174" s="1">
        <v>2017</v>
      </c>
      <c r="C174" s="1" t="s">
        <v>42</v>
      </c>
      <c r="D174" s="1" t="str">
        <f t="shared" si="14"/>
        <v>October2017Urban</v>
      </c>
      <c r="E174" s="4">
        <v>133.9</v>
      </c>
      <c r="F174" s="4">
        <v>142.80000000000001</v>
      </c>
      <c r="G174" s="4">
        <v>131.4</v>
      </c>
      <c r="H174" s="4">
        <v>139.1</v>
      </c>
      <c r="I174" s="4">
        <v>114.9</v>
      </c>
      <c r="J174" s="4">
        <v>135.6</v>
      </c>
      <c r="K174" s="4">
        <v>173.2</v>
      </c>
      <c r="L174" s="4">
        <v>124.1</v>
      </c>
      <c r="M174" s="4">
        <v>122.6</v>
      </c>
      <c r="N174" s="4">
        <v>137.80000000000001</v>
      </c>
      <c r="O174" s="4">
        <v>125.1</v>
      </c>
      <c r="P174" s="4">
        <v>145.5</v>
      </c>
      <c r="Q174" s="4">
        <v>139.69999999999999</v>
      </c>
      <c r="R174" s="4">
        <f t="shared" si="15"/>
        <v>135.82307692307691</v>
      </c>
      <c r="S174" s="4">
        <v>154.6</v>
      </c>
      <c r="T174" s="4">
        <f t="shared" si="16"/>
        <v>154.6</v>
      </c>
      <c r="U174" s="4">
        <v>134</v>
      </c>
      <c r="V174" s="4">
        <v>124.9</v>
      </c>
      <c r="W174" s="4">
        <v>132.6</v>
      </c>
      <c r="X174" s="45">
        <f t="shared" si="17"/>
        <v>130.5</v>
      </c>
      <c r="Y174" s="45">
        <v>137.30000000000001</v>
      </c>
      <c r="Z174" s="4">
        <v>122.6</v>
      </c>
      <c r="AA174" s="4">
        <v>128.30000000000001</v>
      </c>
      <c r="AB174" s="4">
        <v>115</v>
      </c>
      <c r="AC174" s="4">
        <v>136.30000000000001</v>
      </c>
      <c r="AD174" s="4">
        <f t="shared" si="18"/>
        <v>127.9</v>
      </c>
      <c r="AE174" s="4">
        <v>126.6</v>
      </c>
      <c r="AF174" s="4">
        <v>124.6</v>
      </c>
      <c r="AG174" s="45">
        <f t="shared" si="19"/>
        <v>125.6</v>
      </c>
      <c r="AH174" s="4">
        <v>124.8</v>
      </c>
      <c r="AI174" s="4">
        <v>124.5</v>
      </c>
      <c r="AJ174" s="4">
        <f t="shared" si="20"/>
        <v>124.65</v>
      </c>
      <c r="AK174" s="4">
        <v>133.5</v>
      </c>
    </row>
    <row r="175" spans="1:37" x14ac:dyDescent="0.25">
      <c r="A175" s="1" t="s">
        <v>33</v>
      </c>
      <c r="B175" s="1">
        <v>2017</v>
      </c>
      <c r="C175" s="1" t="s">
        <v>42</v>
      </c>
      <c r="D175" s="1" t="str">
        <f t="shared" si="14"/>
        <v>October2017Rural+Urban</v>
      </c>
      <c r="E175" s="4">
        <v>135.30000000000001</v>
      </c>
      <c r="F175" s="4">
        <v>142.19999999999999</v>
      </c>
      <c r="G175" s="4">
        <v>131.19999999999999</v>
      </c>
      <c r="H175" s="4">
        <v>140.6</v>
      </c>
      <c r="I175" s="4">
        <v>119</v>
      </c>
      <c r="J175" s="4">
        <v>141.5</v>
      </c>
      <c r="K175" s="4">
        <v>162.6</v>
      </c>
      <c r="L175" s="4">
        <v>132.30000000000001</v>
      </c>
      <c r="M175" s="4">
        <v>121.8</v>
      </c>
      <c r="N175" s="4">
        <v>136.30000000000001</v>
      </c>
      <c r="O175" s="4">
        <v>128.69999999999999</v>
      </c>
      <c r="P175" s="4">
        <v>148.1</v>
      </c>
      <c r="Q175" s="4">
        <v>140.1</v>
      </c>
      <c r="R175" s="4">
        <f t="shared" si="15"/>
        <v>136.89999999999998</v>
      </c>
      <c r="S175" s="4">
        <v>151.6</v>
      </c>
      <c r="T175" s="4">
        <f t="shared" si="16"/>
        <v>151.6</v>
      </c>
      <c r="U175" s="4">
        <v>142</v>
      </c>
      <c r="V175" s="4">
        <v>134.1</v>
      </c>
      <c r="W175" s="4">
        <v>140.80000000000001</v>
      </c>
      <c r="X175" s="45">
        <f t="shared" si="17"/>
        <v>138.96666666666667</v>
      </c>
      <c r="Y175" s="45">
        <v>137.30000000000001</v>
      </c>
      <c r="Z175" s="4">
        <v>132.19999999999999</v>
      </c>
      <c r="AA175" s="4">
        <v>133.6</v>
      </c>
      <c r="AB175" s="4">
        <v>117.8</v>
      </c>
      <c r="AC175" s="4">
        <v>137.9</v>
      </c>
      <c r="AD175" s="4">
        <f t="shared" si="18"/>
        <v>131.76</v>
      </c>
      <c r="AE175" s="4">
        <v>131.30000000000001</v>
      </c>
      <c r="AF175" s="4">
        <v>126.2</v>
      </c>
      <c r="AG175" s="45">
        <f t="shared" si="19"/>
        <v>128.75</v>
      </c>
      <c r="AH175" s="4">
        <v>128.4</v>
      </c>
      <c r="AI175" s="4">
        <v>127.7</v>
      </c>
      <c r="AJ175" s="4">
        <f t="shared" si="20"/>
        <v>128.05000000000001</v>
      </c>
      <c r="AK175" s="4">
        <v>136.1</v>
      </c>
    </row>
    <row r="176" spans="1:37" x14ac:dyDescent="0.25">
      <c r="A176" s="1" t="s">
        <v>30</v>
      </c>
      <c r="B176" s="1">
        <v>2017</v>
      </c>
      <c r="C176" s="1" t="s">
        <v>43</v>
      </c>
      <c r="D176" s="1" t="str">
        <f t="shared" si="14"/>
        <v>November2017Rural</v>
      </c>
      <c r="E176" s="4">
        <v>136.30000000000001</v>
      </c>
      <c r="F176" s="4">
        <v>142.5</v>
      </c>
      <c r="G176" s="4">
        <v>140.5</v>
      </c>
      <c r="H176" s="4">
        <v>141.5</v>
      </c>
      <c r="I176" s="4">
        <v>121.6</v>
      </c>
      <c r="J176" s="4">
        <v>147.30000000000001</v>
      </c>
      <c r="K176" s="4">
        <v>168</v>
      </c>
      <c r="L176" s="4">
        <v>135.80000000000001</v>
      </c>
      <c r="M176" s="4">
        <v>122.5</v>
      </c>
      <c r="N176" s="4">
        <v>136</v>
      </c>
      <c r="O176" s="4">
        <v>131.9</v>
      </c>
      <c r="P176" s="4">
        <v>151.4</v>
      </c>
      <c r="Q176" s="4">
        <v>142.4</v>
      </c>
      <c r="R176" s="4">
        <f t="shared" si="15"/>
        <v>139.82307692307694</v>
      </c>
      <c r="S176" s="4">
        <v>152.1</v>
      </c>
      <c r="T176" s="4">
        <f t="shared" si="16"/>
        <v>152.1</v>
      </c>
      <c r="U176" s="4">
        <v>148.19999999999999</v>
      </c>
      <c r="V176" s="4">
        <v>141.5</v>
      </c>
      <c r="W176" s="4">
        <v>147.30000000000001</v>
      </c>
      <c r="X176" s="45">
        <f t="shared" si="17"/>
        <v>145.66666666666666</v>
      </c>
      <c r="Y176" s="45">
        <v>134.68723170229282</v>
      </c>
      <c r="Z176" s="4">
        <v>141.1</v>
      </c>
      <c r="AA176" s="4">
        <v>139.4</v>
      </c>
      <c r="AB176" s="4">
        <v>121.6</v>
      </c>
      <c r="AC176" s="4">
        <v>141.5</v>
      </c>
      <c r="AD176" s="4">
        <f t="shared" si="18"/>
        <v>135.65744634045856</v>
      </c>
      <c r="AE176" s="4">
        <v>135.80000000000001</v>
      </c>
      <c r="AF176" s="4">
        <v>128.1</v>
      </c>
      <c r="AG176" s="45">
        <f t="shared" si="19"/>
        <v>131.94999999999999</v>
      </c>
      <c r="AH176" s="4">
        <v>133.69999999999999</v>
      </c>
      <c r="AI176" s="4">
        <v>131.69999999999999</v>
      </c>
      <c r="AJ176" s="4">
        <f t="shared" si="20"/>
        <v>132.69999999999999</v>
      </c>
      <c r="AK176" s="4">
        <v>140</v>
      </c>
    </row>
    <row r="177" spans="1:37" x14ac:dyDescent="0.25">
      <c r="A177" s="1" t="s">
        <v>32</v>
      </c>
      <c r="B177" s="1">
        <v>2017</v>
      </c>
      <c r="C177" s="1" t="s">
        <v>43</v>
      </c>
      <c r="D177" s="1" t="str">
        <f t="shared" si="14"/>
        <v>November2017Urban</v>
      </c>
      <c r="E177" s="4">
        <v>134.30000000000001</v>
      </c>
      <c r="F177" s="4">
        <v>142.1</v>
      </c>
      <c r="G177" s="4">
        <v>146.69999999999999</v>
      </c>
      <c r="H177" s="4">
        <v>139.5</v>
      </c>
      <c r="I177" s="4">
        <v>115.2</v>
      </c>
      <c r="J177" s="4">
        <v>136.4</v>
      </c>
      <c r="K177" s="4">
        <v>185.2</v>
      </c>
      <c r="L177" s="4">
        <v>122.2</v>
      </c>
      <c r="M177" s="4">
        <v>123.9</v>
      </c>
      <c r="N177" s="4">
        <v>138.30000000000001</v>
      </c>
      <c r="O177" s="4">
        <v>125.4</v>
      </c>
      <c r="P177" s="4">
        <v>146</v>
      </c>
      <c r="Q177" s="4">
        <v>141.5</v>
      </c>
      <c r="R177" s="4">
        <f t="shared" si="15"/>
        <v>138.2076923076923</v>
      </c>
      <c r="S177" s="4">
        <v>156.19999999999999</v>
      </c>
      <c r="T177" s="4">
        <f t="shared" si="16"/>
        <v>156.19999999999999</v>
      </c>
      <c r="U177" s="4">
        <v>135</v>
      </c>
      <c r="V177" s="4">
        <v>125.4</v>
      </c>
      <c r="W177" s="4">
        <v>133.5</v>
      </c>
      <c r="X177" s="45">
        <f t="shared" si="17"/>
        <v>131.29999999999998</v>
      </c>
      <c r="Y177" s="45">
        <v>138.6</v>
      </c>
      <c r="Z177" s="4">
        <v>125.7</v>
      </c>
      <c r="AA177" s="4">
        <v>128.80000000000001</v>
      </c>
      <c r="AB177" s="4">
        <v>115.3</v>
      </c>
      <c r="AC177" s="4">
        <v>136.6</v>
      </c>
      <c r="AD177" s="4">
        <f t="shared" si="18"/>
        <v>129</v>
      </c>
      <c r="AE177" s="4">
        <v>127.4</v>
      </c>
      <c r="AF177" s="4">
        <v>124.9</v>
      </c>
      <c r="AG177" s="45">
        <f t="shared" si="19"/>
        <v>126.15</v>
      </c>
      <c r="AH177" s="4">
        <v>125.1</v>
      </c>
      <c r="AI177" s="4">
        <v>124.9</v>
      </c>
      <c r="AJ177" s="4">
        <f t="shared" si="20"/>
        <v>125</v>
      </c>
      <c r="AK177" s="4">
        <v>134.80000000000001</v>
      </c>
    </row>
    <row r="178" spans="1:37" x14ac:dyDescent="0.25">
      <c r="A178" s="1" t="s">
        <v>33</v>
      </c>
      <c r="B178" s="1">
        <v>2017</v>
      </c>
      <c r="C178" s="1" t="s">
        <v>43</v>
      </c>
      <c r="D178" s="1" t="str">
        <f t="shared" si="14"/>
        <v>November2017Rural+Urban</v>
      </c>
      <c r="E178" s="4">
        <v>135.69999999999999</v>
      </c>
      <c r="F178" s="4">
        <v>142.4</v>
      </c>
      <c r="G178" s="4">
        <v>142.9</v>
      </c>
      <c r="H178" s="4">
        <v>140.80000000000001</v>
      </c>
      <c r="I178" s="4">
        <v>119.2</v>
      </c>
      <c r="J178" s="4">
        <v>142.19999999999999</v>
      </c>
      <c r="K178" s="4">
        <v>173.8</v>
      </c>
      <c r="L178" s="4">
        <v>131.19999999999999</v>
      </c>
      <c r="M178" s="4">
        <v>123</v>
      </c>
      <c r="N178" s="4">
        <v>136.80000000000001</v>
      </c>
      <c r="O178" s="4">
        <v>129.19999999999999</v>
      </c>
      <c r="P178" s="4">
        <v>148.9</v>
      </c>
      <c r="Q178" s="4">
        <v>142.1</v>
      </c>
      <c r="R178" s="4">
        <f t="shared" si="15"/>
        <v>139.09230769230768</v>
      </c>
      <c r="S178" s="4">
        <v>153.19999999999999</v>
      </c>
      <c r="T178" s="4">
        <f t="shared" si="16"/>
        <v>153.19999999999999</v>
      </c>
      <c r="U178" s="4">
        <v>143</v>
      </c>
      <c r="V178" s="4">
        <v>134.80000000000001</v>
      </c>
      <c r="W178" s="4">
        <v>141.80000000000001</v>
      </c>
      <c r="X178" s="45">
        <f t="shared" si="17"/>
        <v>139.86666666666667</v>
      </c>
      <c r="Y178" s="45">
        <v>138.6</v>
      </c>
      <c r="Z178" s="4">
        <v>135.30000000000001</v>
      </c>
      <c r="AA178" s="4">
        <v>134.4</v>
      </c>
      <c r="AB178" s="4">
        <v>118.3</v>
      </c>
      <c r="AC178" s="4">
        <v>138.6</v>
      </c>
      <c r="AD178" s="4">
        <f t="shared" si="18"/>
        <v>133.04</v>
      </c>
      <c r="AE178" s="4">
        <v>132.6</v>
      </c>
      <c r="AF178" s="4">
        <v>126.8</v>
      </c>
      <c r="AG178" s="45">
        <f t="shared" si="19"/>
        <v>129.69999999999999</v>
      </c>
      <c r="AH178" s="4">
        <v>128.9</v>
      </c>
      <c r="AI178" s="4">
        <v>128.4</v>
      </c>
      <c r="AJ178" s="4">
        <f t="shared" si="20"/>
        <v>128.65</v>
      </c>
      <c r="AK178" s="4">
        <v>137.6</v>
      </c>
    </row>
    <row r="179" spans="1:37" x14ac:dyDescent="0.25">
      <c r="A179" s="1" t="s">
        <v>30</v>
      </c>
      <c r="B179" s="1">
        <v>2017</v>
      </c>
      <c r="C179" s="1" t="s">
        <v>44</v>
      </c>
      <c r="D179" s="1" t="str">
        <f t="shared" si="14"/>
        <v>December2017Rural</v>
      </c>
      <c r="E179" s="4">
        <v>136.4</v>
      </c>
      <c r="F179" s="4">
        <v>143.69999999999999</v>
      </c>
      <c r="G179" s="4">
        <v>144.80000000000001</v>
      </c>
      <c r="H179" s="4">
        <v>141.9</v>
      </c>
      <c r="I179" s="4">
        <v>123.1</v>
      </c>
      <c r="J179" s="4">
        <v>147.19999999999999</v>
      </c>
      <c r="K179" s="4">
        <v>161</v>
      </c>
      <c r="L179" s="4">
        <v>133.80000000000001</v>
      </c>
      <c r="M179" s="4">
        <v>121.9</v>
      </c>
      <c r="N179" s="4">
        <v>135.80000000000001</v>
      </c>
      <c r="O179" s="4">
        <v>131.1</v>
      </c>
      <c r="P179" s="4">
        <v>151.4</v>
      </c>
      <c r="Q179" s="4">
        <v>141.5</v>
      </c>
      <c r="R179" s="4">
        <f t="shared" si="15"/>
        <v>139.50769230769231</v>
      </c>
      <c r="S179" s="4">
        <v>153.19999999999999</v>
      </c>
      <c r="T179" s="4">
        <f t="shared" si="16"/>
        <v>153.19999999999999</v>
      </c>
      <c r="U179" s="4">
        <v>148</v>
      </c>
      <c r="V179" s="4">
        <v>141.9</v>
      </c>
      <c r="W179" s="4">
        <v>147.19999999999999</v>
      </c>
      <c r="X179" s="45">
        <f t="shared" si="17"/>
        <v>145.69999999999999</v>
      </c>
      <c r="Y179" s="45">
        <v>135.95625176058121</v>
      </c>
      <c r="Z179" s="4">
        <v>142.6</v>
      </c>
      <c r="AA179" s="4">
        <v>139.5</v>
      </c>
      <c r="AB179" s="4">
        <v>122</v>
      </c>
      <c r="AC179" s="4">
        <v>141.1</v>
      </c>
      <c r="AD179" s="4">
        <f t="shared" si="18"/>
        <v>136.23125035211623</v>
      </c>
      <c r="AE179" s="4">
        <v>136.1</v>
      </c>
      <c r="AF179" s="4">
        <v>127.8</v>
      </c>
      <c r="AG179" s="45">
        <f t="shared" si="19"/>
        <v>131.94999999999999</v>
      </c>
      <c r="AH179" s="4">
        <v>133.4</v>
      </c>
      <c r="AI179" s="4">
        <v>131.9</v>
      </c>
      <c r="AJ179" s="4">
        <f t="shared" si="20"/>
        <v>132.65</v>
      </c>
      <c r="AK179" s="4">
        <v>139.80000000000001</v>
      </c>
    </row>
    <row r="180" spans="1:37" x14ac:dyDescent="0.25">
      <c r="A180" s="1" t="s">
        <v>32</v>
      </c>
      <c r="B180" s="1">
        <v>2017</v>
      </c>
      <c r="C180" s="1" t="s">
        <v>44</v>
      </c>
      <c r="D180" s="1" t="str">
        <f t="shared" si="14"/>
        <v>December2017Urban</v>
      </c>
      <c r="E180" s="4">
        <v>134.4</v>
      </c>
      <c r="F180" s="4">
        <v>142.6</v>
      </c>
      <c r="G180" s="4">
        <v>145.9</v>
      </c>
      <c r="H180" s="4">
        <v>139.5</v>
      </c>
      <c r="I180" s="4">
        <v>115.9</v>
      </c>
      <c r="J180" s="4">
        <v>135</v>
      </c>
      <c r="K180" s="4">
        <v>163.19999999999999</v>
      </c>
      <c r="L180" s="4">
        <v>119.8</v>
      </c>
      <c r="M180" s="4">
        <v>120.7</v>
      </c>
      <c r="N180" s="4">
        <v>139.69999999999999</v>
      </c>
      <c r="O180" s="4">
        <v>125.7</v>
      </c>
      <c r="P180" s="4">
        <v>146.30000000000001</v>
      </c>
      <c r="Q180" s="4">
        <v>138.80000000000001</v>
      </c>
      <c r="R180" s="4">
        <f t="shared" si="15"/>
        <v>135.96153846153845</v>
      </c>
      <c r="S180" s="4">
        <v>157</v>
      </c>
      <c r="T180" s="4">
        <f t="shared" si="16"/>
        <v>157</v>
      </c>
      <c r="U180" s="4">
        <v>135.6</v>
      </c>
      <c r="V180" s="4">
        <v>125.6</v>
      </c>
      <c r="W180" s="4">
        <v>134</v>
      </c>
      <c r="X180" s="45">
        <f t="shared" si="17"/>
        <v>131.73333333333332</v>
      </c>
      <c r="Y180" s="45">
        <v>139.1</v>
      </c>
      <c r="Z180" s="4">
        <v>126.8</v>
      </c>
      <c r="AA180" s="4">
        <v>129.30000000000001</v>
      </c>
      <c r="AB180" s="4">
        <v>115.3</v>
      </c>
      <c r="AC180" s="4">
        <v>136.69999999999999</v>
      </c>
      <c r="AD180" s="4">
        <f t="shared" si="18"/>
        <v>129.44</v>
      </c>
      <c r="AE180" s="4">
        <v>128.19999999999999</v>
      </c>
      <c r="AF180" s="4">
        <v>124.6</v>
      </c>
      <c r="AG180" s="45">
        <f t="shared" si="19"/>
        <v>126.39999999999999</v>
      </c>
      <c r="AH180" s="4">
        <v>125.6</v>
      </c>
      <c r="AI180" s="4">
        <v>125.1</v>
      </c>
      <c r="AJ180" s="4">
        <f t="shared" si="20"/>
        <v>125.35</v>
      </c>
      <c r="AK180" s="4">
        <v>134.1</v>
      </c>
    </row>
    <row r="181" spans="1:37" x14ac:dyDescent="0.25">
      <c r="A181" s="1" t="s">
        <v>33</v>
      </c>
      <c r="B181" s="1">
        <v>2017</v>
      </c>
      <c r="C181" s="1" t="s">
        <v>44</v>
      </c>
      <c r="D181" s="1" t="str">
        <f t="shared" si="14"/>
        <v>December2017Rural+Urban</v>
      </c>
      <c r="E181" s="4">
        <v>135.80000000000001</v>
      </c>
      <c r="F181" s="4">
        <v>143.30000000000001</v>
      </c>
      <c r="G181" s="4">
        <v>145.19999999999999</v>
      </c>
      <c r="H181" s="4">
        <v>141</v>
      </c>
      <c r="I181" s="4">
        <v>120.5</v>
      </c>
      <c r="J181" s="4">
        <v>141.5</v>
      </c>
      <c r="K181" s="4">
        <v>161.69999999999999</v>
      </c>
      <c r="L181" s="4">
        <v>129.1</v>
      </c>
      <c r="M181" s="4">
        <v>121.5</v>
      </c>
      <c r="N181" s="4">
        <v>137.1</v>
      </c>
      <c r="O181" s="4">
        <v>128.80000000000001</v>
      </c>
      <c r="P181" s="4">
        <v>149</v>
      </c>
      <c r="Q181" s="4">
        <v>140.5</v>
      </c>
      <c r="R181" s="4">
        <f t="shared" si="15"/>
        <v>138.07692307692307</v>
      </c>
      <c r="S181" s="4">
        <v>154.19999999999999</v>
      </c>
      <c r="T181" s="4">
        <f t="shared" si="16"/>
        <v>154.19999999999999</v>
      </c>
      <c r="U181" s="4">
        <v>143.1</v>
      </c>
      <c r="V181" s="4">
        <v>135.1</v>
      </c>
      <c r="W181" s="4">
        <v>142</v>
      </c>
      <c r="X181" s="45">
        <f t="shared" si="17"/>
        <v>140.06666666666666</v>
      </c>
      <c r="Y181" s="45">
        <v>139.1</v>
      </c>
      <c r="Z181" s="4">
        <v>136.6</v>
      </c>
      <c r="AA181" s="4">
        <v>134.69999999999999</v>
      </c>
      <c r="AB181" s="4">
        <v>118.5</v>
      </c>
      <c r="AC181" s="4">
        <v>138.5</v>
      </c>
      <c r="AD181" s="4">
        <f t="shared" si="18"/>
        <v>133.47999999999999</v>
      </c>
      <c r="AE181" s="4">
        <v>133.1</v>
      </c>
      <c r="AF181" s="4">
        <v>126.5</v>
      </c>
      <c r="AG181" s="45">
        <f t="shared" si="19"/>
        <v>129.80000000000001</v>
      </c>
      <c r="AH181" s="4">
        <v>129</v>
      </c>
      <c r="AI181" s="4">
        <v>128.6</v>
      </c>
      <c r="AJ181" s="4">
        <f t="shared" si="20"/>
        <v>128.80000000000001</v>
      </c>
      <c r="AK181" s="4">
        <v>137.19999999999999</v>
      </c>
    </row>
    <row r="182" spans="1:37" x14ac:dyDescent="0.25">
      <c r="A182" s="1" t="s">
        <v>30</v>
      </c>
      <c r="B182" s="1">
        <v>2018</v>
      </c>
      <c r="C182" s="1" t="s">
        <v>31</v>
      </c>
      <c r="D182" s="1" t="str">
        <f t="shared" si="14"/>
        <v>January2018Rural</v>
      </c>
      <c r="E182" s="4">
        <v>136.6</v>
      </c>
      <c r="F182" s="4">
        <v>144.4</v>
      </c>
      <c r="G182" s="4">
        <v>143.80000000000001</v>
      </c>
      <c r="H182" s="4">
        <v>142</v>
      </c>
      <c r="I182" s="4">
        <v>123.2</v>
      </c>
      <c r="J182" s="4">
        <v>147.9</v>
      </c>
      <c r="K182" s="4">
        <v>152.1</v>
      </c>
      <c r="L182" s="4">
        <v>131.80000000000001</v>
      </c>
      <c r="M182" s="4">
        <v>119.5</v>
      </c>
      <c r="N182" s="4">
        <v>136</v>
      </c>
      <c r="O182" s="4">
        <v>131.19999999999999</v>
      </c>
      <c r="P182" s="4">
        <v>151.80000000000001</v>
      </c>
      <c r="Q182" s="4">
        <v>140.4</v>
      </c>
      <c r="R182" s="4">
        <f t="shared" si="15"/>
        <v>138.51538461538462</v>
      </c>
      <c r="S182" s="4">
        <v>153.6</v>
      </c>
      <c r="T182" s="4">
        <f t="shared" si="16"/>
        <v>153.6</v>
      </c>
      <c r="U182" s="4">
        <v>148.30000000000001</v>
      </c>
      <c r="V182" s="4">
        <v>142.30000000000001</v>
      </c>
      <c r="W182" s="4">
        <v>147.5</v>
      </c>
      <c r="X182" s="45">
        <f t="shared" si="17"/>
        <v>146.03333333333333</v>
      </c>
      <c r="Y182" s="45">
        <v>137.11691450892292</v>
      </c>
      <c r="Z182" s="4">
        <v>142.30000000000001</v>
      </c>
      <c r="AA182" s="4">
        <v>139.80000000000001</v>
      </c>
      <c r="AB182" s="4">
        <v>122.7</v>
      </c>
      <c r="AC182" s="4">
        <v>141.6</v>
      </c>
      <c r="AD182" s="4">
        <f t="shared" si="18"/>
        <v>136.70338290178458</v>
      </c>
      <c r="AE182" s="4">
        <v>136</v>
      </c>
      <c r="AF182" s="4">
        <v>128.6</v>
      </c>
      <c r="AG182" s="45">
        <f t="shared" si="19"/>
        <v>132.30000000000001</v>
      </c>
      <c r="AH182" s="4">
        <v>134.30000000000001</v>
      </c>
      <c r="AI182" s="4">
        <v>132.30000000000001</v>
      </c>
      <c r="AJ182" s="4">
        <f t="shared" si="20"/>
        <v>133.30000000000001</v>
      </c>
      <c r="AK182" s="4">
        <v>139.30000000000001</v>
      </c>
    </row>
    <row r="183" spans="1:37" x14ac:dyDescent="0.25">
      <c r="A183" s="1" t="s">
        <v>32</v>
      </c>
      <c r="B183" s="1">
        <v>2018</v>
      </c>
      <c r="C183" s="1" t="s">
        <v>31</v>
      </c>
      <c r="D183" s="1" t="str">
        <f t="shared" si="14"/>
        <v>January2018Urban</v>
      </c>
      <c r="E183" s="4">
        <v>134.6</v>
      </c>
      <c r="F183" s="4">
        <v>143.69999999999999</v>
      </c>
      <c r="G183" s="4">
        <v>143.6</v>
      </c>
      <c r="H183" s="4">
        <v>139.6</v>
      </c>
      <c r="I183" s="4">
        <v>116.4</v>
      </c>
      <c r="J183" s="4">
        <v>133.80000000000001</v>
      </c>
      <c r="K183" s="4">
        <v>150.5</v>
      </c>
      <c r="L183" s="4">
        <v>118.4</v>
      </c>
      <c r="M183" s="4">
        <v>117.3</v>
      </c>
      <c r="N183" s="4">
        <v>140.5</v>
      </c>
      <c r="O183" s="4">
        <v>125.9</v>
      </c>
      <c r="P183" s="4">
        <v>146.80000000000001</v>
      </c>
      <c r="Q183" s="4">
        <v>137.19999999999999</v>
      </c>
      <c r="R183" s="4">
        <f t="shared" si="15"/>
        <v>134.48461538461541</v>
      </c>
      <c r="S183" s="4">
        <v>157.69999999999999</v>
      </c>
      <c r="T183" s="4">
        <f t="shared" si="16"/>
        <v>157.69999999999999</v>
      </c>
      <c r="U183" s="4">
        <v>136</v>
      </c>
      <c r="V183" s="4">
        <v>125.9</v>
      </c>
      <c r="W183" s="4">
        <v>134.4</v>
      </c>
      <c r="X183" s="45">
        <f t="shared" si="17"/>
        <v>132.1</v>
      </c>
      <c r="Y183" s="45">
        <v>140.4</v>
      </c>
      <c r="Z183" s="4">
        <v>127.3</v>
      </c>
      <c r="AA183" s="4">
        <v>129.5</v>
      </c>
      <c r="AB183" s="4">
        <v>116.3</v>
      </c>
      <c r="AC183" s="4">
        <v>137.1</v>
      </c>
      <c r="AD183" s="4">
        <f t="shared" si="18"/>
        <v>130.12</v>
      </c>
      <c r="AE183" s="4">
        <v>129</v>
      </c>
      <c r="AF183" s="4">
        <v>125.5</v>
      </c>
      <c r="AG183" s="45">
        <f t="shared" si="19"/>
        <v>127.25</v>
      </c>
      <c r="AH183" s="4">
        <v>126.2</v>
      </c>
      <c r="AI183" s="4">
        <v>125.8</v>
      </c>
      <c r="AJ183" s="4">
        <f t="shared" si="20"/>
        <v>126</v>
      </c>
      <c r="AK183" s="4">
        <v>134.1</v>
      </c>
    </row>
    <row r="184" spans="1:37" x14ac:dyDescent="0.25">
      <c r="A184" s="1" t="s">
        <v>33</v>
      </c>
      <c r="B184" s="1">
        <v>2018</v>
      </c>
      <c r="C184" s="1" t="s">
        <v>31</v>
      </c>
      <c r="D184" s="1" t="str">
        <f t="shared" si="14"/>
        <v>January2018Rural+Urban</v>
      </c>
      <c r="E184" s="4">
        <v>136</v>
      </c>
      <c r="F184" s="4">
        <v>144.19999999999999</v>
      </c>
      <c r="G184" s="4">
        <v>143.69999999999999</v>
      </c>
      <c r="H184" s="4">
        <v>141.1</v>
      </c>
      <c r="I184" s="4">
        <v>120.7</v>
      </c>
      <c r="J184" s="4">
        <v>141.30000000000001</v>
      </c>
      <c r="K184" s="4">
        <v>151.6</v>
      </c>
      <c r="L184" s="4">
        <v>127.3</v>
      </c>
      <c r="M184" s="4">
        <v>118.8</v>
      </c>
      <c r="N184" s="4">
        <v>137.5</v>
      </c>
      <c r="O184" s="4">
        <v>129</v>
      </c>
      <c r="P184" s="4">
        <v>149.5</v>
      </c>
      <c r="Q184" s="4">
        <v>139.19999999999999</v>
      </c>
      <c r="R184" s="4">
        <f t="shared" si="15"/>
        <v>136.91538461538462</v>
      </c>
      <c r="S184" s="4">
        <v>154.69999999999999</v>
      </c>
      <c r="T184" s="4">
        <f t="shared" si="16"/>
        <v>154.69999999999999</v>
      </c>
      <c r="U184" s="4">
        <v>143.5</v>
      </c>
      <c r="V184" s="4">
        <v>135.5</v>
      </c>
      <c r="W184" s="4">
        <v>142.30000000000001</v>
      </c>
      <c r="X184" s="45">
        <f t="shared" si="17"/>
        <v>140.43333333333334</v>
      </c>
      <c r="Y184" s="45">
        <v>140.4</v>
      </c>
      <c r="Z184" s="4">
        <v>136.6</v>
      </c>
      <c r="AA184" s="4">
        <v>134.9</v>
      </c>
      <c r="AB184" s="4">
        <v>119.3</v>
      </c>
      <c r="AC184" s="4">
        <v>139</v>
      </c>
      <c r="AD184" s="4">
        <f t="shared" si="18"/>
        <v>134.04</v>
      </c>
      <c r="AE184" s="4">
        <v>133.30000000000001</v>
      </c>
      <c r="AF184" s="4">
        <v>127.3</v>
      </c>
      <c r="AG184" s="45">
        <f t="shared" si="19"/>
        <v>130.30000000000001</v>
      </c>
      <c r="AH184" s="4">
        <v>129.69999999999999</v>
      </c>
      <c r="AI184" s="4">
        <v>129.1</v>
      </c>
      <c r="AJ184" s="4">
        <f t="shared" si="20"/>
        <v>129.39999999999998</v>
      </c>
      <c r="AK184" s="4">
        <v>136.9</v>
      </c>
    </row>
    <row r="185" spans="1:37" x14ac:dyDescent="0.25">
      <c r="A185" s="1" t="s">
        <v>30</v>
      </c>
      <c r="B185" s="1">
        <v>2018</v>
      </c>
      <c r="C185" s="1" t="s">
        <v>34</v>
      </c>
      <c r="D185" s="1" t="str">
        <f t="shared" si="14"/>
        <v>February2018Rural</v>
      </c>
      <c r="E185" s="4">
        <v>136.4</v>
      </c>
      <c r="F185" s="4">
        <v>143.69999999999999</v>
      </c>
      <c r="G185" s="4">
        <v>140.6</v>
      </c>
      <c r="H185" s="4">
        <v>141.5</v>
      </c>
      <c r="I185" s="4">
        <v>122.9</v>
      </c>
      <c r="J185" s="4">
        <v>149.4</v>
      </c>
      <c r="K185" s="4">
        <v>142.4</v>
      </c>
      <c r="L185" s="4">
        <v>130.19999999999999</v>
      </c>
      <c r="M185" s="4">
        <v>117.9</v>
      </c>
      <c r="N185" s="4">
        <v>135.6</v>
      </c>
      <c r="O185" s="4">
        <v>130.5</v>
      </c>
      <c r="P185" s="4">
        <v>151.69999999999999</v>
      </c>
      <c r="Q185" s="4">
        <v>138.69999999999999</v>
      </c>
      <c r="R185" s="4">
        <f t="shared" si="15"/>
        <v>137.03846153846155</v>
      </c>
      <c r="S185" s="4">
        <v>153.30000000000001</v>
      </c>
      <c r="T185" s="4">
        <f t="shared" si="16"/>
        <v>153.30000000000001</v>
      </c>
      <c r="U185" s="4">
        <v>148.69999999999999</v>
      </c>
      <c r="V185" s="4">
        <v>142.4</v>
      </c>
      <c r="W185" s="4">
        <v>147.80000000000001</v>
      </c>
      <c r="X185" s="45">
        <f t="shared" si="17"/>
        <v>146.30000000000001</v>
      </c>
      <c r="Y185" s="45">
        <v>138.21782199686635</v>
      </c>
      <c r="Z185" s="4">
        <v>142.4</v>
      </c>
      <c r="AA185" s="4">
        <v>139.9</v>
      </c>
      <c r="AB185" s="4">
        <v>123.3</v>
      </c>
      <c r="AC185" s="4">
        <v>141.5</v>
      </c>
      <c r="AD185" s="4">
        <f t="shared" si="18"/>
        <v>137.06356439937326</v>
      </c>
      <c r="AE185" s="4">
        <v>136.19999999999999</v>
      </c>
      <c r="AF185" s="4">
        <v>128.80000000000001</v>
      </c>
      <c r="AG185" s="45">
        <f t="shared" si="19"/>
        <v>132.5</v>
      </c>
      <c r="AH185" s="4">
        <v>134.30000000000001</v>
      </c>
      <c r="AI185" s="4">
        <v>132.5</v>
      </c>
      <c r="AJ185" s="4">
        <f t="shared" si="20"/>
        <v>133.4</v>
      </c>
      <c r="AK185" s="4">
        <v>138.5</v>
      </c>
    </row>
    <row r="186" spans="1:37" x14ac:dyDescent="0.25">
      <c r="A186" s="1" t="s">
        <v>32</v>
      </c>
      <c r="B186" s="1">
        <v>2018</v>
      </c>
      <c r="C186" s="1" t="s">
        <v>34</v>
      </c>
      <c r="D186" s="1" t="str">
        <f t="shared" si="14"/>
        <v>February2018Urban</v>
      </c>
      <c r="E186" s="4">
        <v>134.80000000000001</v>
      </c>
      <c r="F186" s="4">
        <v>143</v>
      </c>
      <c r="G186" s="4">
        <v>139.9</v>
      </c>
      <c r="H186" s="4">
        <v>139.9</v>
      </c>
      <c r="I186" s="4">
        <v>116.2</v>
      </c>
      <c r="J186" s="4">
        <v>135.5</v>
      </c>
      <c r="K186" s="4">
        <v>136.9</v>
      </c>
      <c r="L186" s="4">
        <v>117</v>
      </c>
      <c r="M186" s="4">
        <v>115.4</v>
      </c>
      <c r="N186" s="4">
        <v>140.69999999999999</v>
      </c>
      <c r="O186" s="4">
        <v>125.9</v>
      </c>
      <c r="P186" s="4">
        <v>147.1</v>
      </c>
      <c r="Q186" s="4">
        <v>135.6</v>
      </c>
      <c r="R186" s="4">
        <f t="shared" si="15"/>
        <v>132.91538461538462</v>
      </c>
      <c r="S186" s="4">
        <v>159.30000000000001</v>
      </c>
      <c r="T186" s="4">
        <f t="shared" si="16"/>
        <v>159.30000000000001</v>
      </c>
      <c r="U186" s="4">
        <v>136.30000000000001</v>
      </c>
      <c r="V186" s="4">
        <v>126.1</v>
      </c>
      <c r="W186" s="4">
        <v>134.69999999999999</v>
      </c>
      <c r="X186" s="45">
        <f t="shared" si="17"/>
        <v>132.36666666666665</v>
      </c>
      <c r="Y186" s="45">
        <v>141.30000000000001</v>
      </c>
      <c r="Z186" s="4">
        <v>127.3</v>
      </c>
      <c r="AA186" s="4">
        <v>129.9</v>
      </c>
      <c r="AB186" s="4">
        <v>117.4</v>
      </c>
      <c r="AC186" s="4">
        <v>137.19999999999999</v>
      </c>
      <c r="AD186" s="4">
        <f t="shared" si="18"/>
        <v>130.61999999999998</v>
      </c>
      <c r="AE186" s="4">
        <v>129.80000000000001</v>
      </c>
      <c r="AF186" s="4">
        <v>126.2</v>
      </c>
      <c r="AG186" s="45">
        <f t="shared" si="19"/>
        <v>128</v>
      </c>
      <c r="AH186" s="4">
        <v>126.5</v>
      </c>
      <c r="AI186" s="4">
        <v>126.5</v>
      </c>
      <c r="AJ186" s="4">
        <f t="shared" si="20"/>
        <v>126.5</v>
      </c>
      <c r="AK186" s="4">
        <v>134</v>
      </c>
    </row>
    <row r="187" spans="1:37" x14ac:dyDescent="0.25">
      <c r="A187" s="1" t="s">
        <v>33</v>
      </c>
      <c r="B187" s="1">
        <v>2018</v>
      </c>
      <c r="C187" s="1" t="s">
        <v>34</v>
      </c>
      <c r="D187" s="1" t="str">
        <f t="shared" si="14"/>
        <v>February2018Rural+Urban</v>
      </c>
      <c r="E187" s="4">
        <v>135.9</v>
      </c>
      <c r="F187" s="4">
        <v>143.5</v>
      </c>
      <c r="G187" s="4">
        <v>140.30000000000001</v>
      </c>
      <c r="H187" s="4">
        <v>140.9</v>
      </c>
      <c r="I187" s="4">
        <v>120.4</v>
      </c>
      <c r="J187" s="4">
        <v>142.9</v>
      </c>
      <c r="K187" s="4">
        <v>140.5</v>
      </c>
      <c r="L187" s="4">
        <v>125.8</v>
      </c>
      <c r="M187" s="4">
        <v>117.1</v>
      </c>
      <c r="N187" s="4">
        <v>137.30000000000001</v>
      </c>
      <c r="O187" s="4">
        <v>128.6</v>
      </c>
      <c r="P187" s="4">
        <v>149.6</v>
      </c>
      <c r="Q187" s="4">
        <v>137.6</v>
      </c>
      <c r="R187" s="4">
        <f t="shared" si="15"/>
        <v>135.4153846153846</v>
      </c>
      <c r="S187" s="4">
        <v>154.9</v>
      </c>
      <c r="T187" s="4">
        <f t="shared" si="16"/>
        <v>154.9</v>
      </c>
      <c r="U187" s="4">
        <v>143.80000000000001</v>
      </c>
      <c r="V187" s="4">
        <v>135.6</v>
      </c>
      <c r="W187" s="4">
        <v>142.6</v>
      </c>
      <c r="X187" s="45">
        <f t="shared" si="17"/>
        <v>140.66666666666666</v>
      </c>
      <c r="Y187" s="45">
        <v>141.30000000000001</v>
      </c>
      <c r="Z187" s="4">
        <v>136.69999999999999</v>
      </c>
      <c r="AA187" s="4">
        <v>135.19999999999999</v>
      </c>
      <c r="AB187" s="4">
        <v>120.2</v>
      </c>
      <c r="AC187" s="4">
        <v>139</v>
      </c>
      <c r="AD187" s="4">
        <f t="shared" si="18"/>
        <v>134.47999999999999</v>
      </c>
      <c r="AE187" s="4">
        <v>133.80000000000001</v>
      </c>
      <c r="AF187" s="4">
        <v>127.7</v>
      </c>
      <c r="AG187" s="45">
        <f t="shared" si="19"/>
        <v>130.75</v>
      </c>
      <c r="AH187" s="4">
        <v>129.9</v>
      </c>
      <c r="AI187" s="4">
        <v>129.6</v>
      </c>
      <c r="AJ187" s="4">
        <f t="shared" si="20"/>
        <v>129.75</v>
      </c>
      <c r="AK187" s="4">
        <v>136.4</v>
      </c>
    </row>
    <row r="188" spans="1:37" x14ac:dyDescent="0.25">
      <c r="A188" s="1" t="s">
        <v>30</v>
      </c>
      <c r="B188" s="1">
        <v>2018</v>
      </c>
      <c r="C188" s="1" t="s">
        <v>35</v>
      </c>
      <c r="D188" s="1" t="str">
        <f t="shared" si="14"/>
        <v>March2018Rural</v>
      </c>
      <c r="E188" s="4">
        <v>136.80000000000001</v>
      </c>
      <c r="F188" s="4">
        <v>143.80000000000001</v>
      </c>
      <c r="G188" s="4">
        <v>140</v>
      </c>
      <c r="H188" s="4">
        <v>142</v>
      </c>
      <c r="I188" s="4">
        <v>123.2</v>
      </c>
      <c r="J188" s="4">
        <v>152.9</v>
      </c>
      <c r="K188" s="4">
        <v>138</v>
      </c>
      <c r="L188" s="4">
        <v>129.30000000000001</v>
      </c>
      <c r="M188" s="4">
        <v>117.1</v>
      </c>
      <c r="N188" s="4">
        <v>136.30000000000001</v>
      </c>
      <c r="O188" s="4">
        <v>131.19999999999999</v>
      </c>
      <c r="P188" s="4">
        <v>152.80000000000001</v>
      </c>
      <c r="Q188" s="4">
        <v>138.6</v>
      </c>
      <c r="R188" s="4">
        <f t="shared" si="15"/>
        <v>137.07692307692307</v>
      </c>
      <c r="S188" s="4">
        <v>155.1</v>
      </c>
      <c r="T188" s="4">
        <f t="shared" si="16"/>
        <v>155.1</v>
      </c>
      <c r="U188" s="4">
        <v>149.19999999999999</v>
      </c>
      <c r="V188" s="4">
        <v>143</v>
      </c>
      <c r="W188" s="4">
        <v>148.30000000000001</v>
      </c>
      <c r="X188" s="45">
        <f t="shared" si="17"/>
        <v>146.83333333333334</v>
      </c>
      <c r="Y188" s="45">
        <v>139.21010980737449</v>
      </c>
      <c r="Z188" s="4">
        <v>142.6</v>
      </c>
      <c r="AA188" s="4">
        <v>139.9</v>
      </c>
      <c r="AB188" s="4">
        <v>124.6</v>
      </c>
      <c r="AC188" s="4">
        <v>142.69999999999999</v>
      </c>
      <c r="AD188" s="4">
        <f t="shared" si="18"/>
        <v>137.80202196147488</v>
      </c>
      <c r="AE188" s="4">
        <v>136.69999999999999</v>
      </c>
      <c r="AF188" s="4">
        <v>129.30000000000001</v>
      </c>
      <c r="AG188" s="45">
        <f t="shared" si="19"/>
        <v>133</v>
      </c>
      <c r="AH188" s="4">
        <v>135.1</v>
      </c>
      <c r="AI188" s="4">
        <v>133.30000000000001</v>
      </c>
      <c r="AJ188" s="4">
        <f t="shared" si="20"/>
        <v>134.19999999999999</v>
      </c>
      <c r="AK188" s="4">
        <v>138.69999999999999</v>
      </c>
    </row>
    <row r="189" spans="1:37" x14ac:dyDescent="0.25">
      <c r="A189" s="1" t="s">
        <v>32</v>
      </c>
      <c r="B189" s="1">
        <v>2018</v>
      </c>
      <c r="C189" s="1" t="s">
        <v>35</v>
      </c>
      <c r="D189" s="1" t="str">
        <f t="shared" si="14"/>
        <v>March2018Urban</v>
      </c>
      <c r="E189" s="4">
        <v>135</v>
      </c>
      <c r="F189" s="4">
        <v>143.1</v>
      </c>
      <c r="G189" s="4">
        <v>135.5</v>
      </c>
      <c r="H189" s="4">
        <v>139.9</v>
      </c>
      <c r="I189" s="4">
        <v>116.5</v>
      </c>
      <c r="J189" s="4">
        <v>138.5</v>
      </c>
      <c r="K189" s="4">
        <v>128</v>
      </c>
      <c r="L189" s="4">
        <v>115.5</v>
      </c>
      <c r="M189" s="4">
        <v>114.2</v>
      </c>
      <c r="N189" s="4">
        <v>140.69999999999999</v>
      </c>
      <c r="O189" s="4">
        <v>126.2</v>
      </c>
      <c r="P189" s="4">
        <v>147.6</v>
      </c>
      <c r="Q189" s="4">
        <v>134.80000000000001</v>
      </c>
      <c r="R189" s="4">
        <f t="shared" si="15"/>
        <v>131.96153846153845</v>
      </c>
      <c r="S189" s="4">
        <v>159.69999999999999</v>
      </c>
      <c r="T189" s="4">
        <f t="shared" si="16"/>
        <v>159.69999999999999</v>
      </c>
      <c r="U189" s="4">
        <v>136.69999999999999</v>
      </c>
      <c r="V189" s="4">
        <v>126.7</v>
      </c>
      <c r="W189" s="4">
        <v>135.19999999999999</v>
      </c>
      <c r="X189" s="45">
        <f t="shared" si="17"/>
        <v>132.86666666666665</v>
      </c>
      <c r="Y189" s="45">
        <v>142</v>
      </c>
      <c r="Z189" s="4">
        <v>126.4</v>
      </c>
      <c r="AA189" s="4">
        <v>130.80000000000001</v>
      </c>
      <c r="AB189" s="4">
        <v>117.8</v>
      </c>
      <c r="AC189" s="4">
        <v>137.80000000000001</v>
      </c>
      <c r="AD189" s="4">
        <f t="shared" si="18"/>
        <v>130.95999999999998</v>
      </c>
      <c r="AE189" s="4">
        <v>130.5</v>
      </c>
      <c r="AF189" s="4">
        <v>126.7</v>
      </c>
      <c r="AG189" s="45">
        <f t="shared" si="19"/>
        <v>128.6</v>
      </c>
      <c r="AH189" s="4">
        <v>126.8</v>
      </c>
      <c r="AI189" s="4">
        <v>127.1</v>
      </c>
      <c r="AJ189" s="4">
        <f t="shared" si="20"/>
        <v>126.94999999999999</v>
      </c>
      <c r="AK189" s="4">
        <v>134</v>
      </c>
    </row>
    <row r="190" spans="1:37" x14ac:dyDescent="0.25">
      <c r="A190" s="1" t="s">
        <v>33</v>
      </c>
      <c r="B190" s="1">
        <v>2018</v>
      </c>
      <c r="C190" s="1" t="s">
        <v>35</v>
      </c>
      <c r="D190" s="1" t="str">
        <f t="shared" si="14"/>
        <v>March2018Rural+Urban</v>
      </c>
      <c r="E190" s="4">
        <v>136.19999999999999</v>
      </c>
      <c r="F190" s="4">
        <v>143.6</v>
      </c>
      <c r="G190" s="4">
        <v>138.30000000000001</v>
      </c>
      <c r="H190" s="4">
        <v>141.19999999999999</v>
      </c>
      <c r="I190" s="4">
        <v>120.7</v>
      </c>
      <c r="J190" s="4">
        <v>146.19999999999999</v>
      </c>
      <c r="K190" s="4">
        <v>134.6</v>
      </c>
      <c r="L190" s="4">
        <v>124.6</v>
      </c>
      <c r="M190" s="4">
        <v>116.1</v>
      </c>
      <c r="N190" s="4">
        <v>137.80000000000001</v>
      </c>
      <c r="O190" s="4">
        <v>129.1</v>
      </c>
      <c r="P190" s="4">
        <v>150.4</v>
      </c>
      <c r="Q190" s="4">
        <v>137.19999999999999</v>
      </c>
      <c r="R190" s="4">
        <f t="shared" si="15"/>
        <v>135.07692307692307</v>
      </c>
      <c r="S190" s="4">
        <v>156.30000000000001</v>
      </c>
      <c r="T190" s="4">
        <f t="shared" si="16"/>
        <v>156.30000000000001</v>
      </c>
      <c r="U190" s="4">
        <v>144.30000000000001</v>
      </c>
      <c r="V190" s="4">
        <v>136.19999999999999</v>
      </c>
      <c r="W190" s="4">
        <v>143.1</v>
      </c>
      <c r="X190" s="45">
        <f t="shared" si="17"/>
        <v>141.20000000000002</v>
      </c>
      <c r="Y190" s="45">
        <v>142</v>
      </c>
      <c r="Z190" s="4">
        <v>136.5</v>
      </c>
      <c r="AA190" s="4">
        <v>135.6</v>
      </c>
      <c r="AB190" s="4">
        <v>121</v>
      </c>
      <c r="AC190" s="4">
        <v>139.80000000000001</v>
      </c>
      <c r="AD190" s="4">
        <f t="shared" si="18"/>
        <v>134.98000000000002</v>
      </c>
      <c r="AE190" s="4">
        <v>134.30000000000001</v>
      </c>
      <c r="AF190" s="4">
        <v>128.19999999999999</v>
      </c>
      <c r="AG190" s="45">
        <f t="shared" si="19"/>
        <v>131.25</v>
      </c>
      <c r="AH190" s="4">
        <v>130.4</v>
      </c>
      <c r="AI190" s="4">
        <v>130.30000000000001</v>
      </c>
      <c r="AJ190" s="4">
        <f t="shared" si="20"/>
        <v>130.35000000000002</v>
      </c>
      <c r="AK190" s="4">
        <v>136.5</v>
      </c>
    </row>
    <row r="191" spans="1:37" x14ac:dyDescent="0.25">
      <c r="A191" s="1" t="s">
        <v>30</v>
      </c>
      <c r="B191" s="1">
        <v>2018</v>
      </c>
      <c r="C191" s="1" t="s">
        <v>36</v>
      </c>
      <c r="D191" s="1" t="str">
        <f t="shared" si="14"/>
        <v>April2018Rural</v>
      </c>
      <c r="E191" s="4">
        <v>137.1</v>
      </c>
      <c r="F191" s="4">
        <v>144.5</v>
      </c>
      <c r="G191" s="4">
        <v>135.9</v>
      </c>
      <c r="H191" s="4">
        <v>142.4</v>
      </c>
      <c r="I191" s="4">
        <v>123.5</v>
      </c>
      <c r="J191" s="4">
        <v>156.4</v>
      </c>
      <c r="K191" s="4">
        <v>135.1</v>
      </c>
      <c r="L191" s="4">
        <v>128.4</v>
      </c>
      <c r="M191" s="4">
        <v>115.2</v>
      </c>
      <c r="N191" s="4">
        <v>137.19999999999999</v>
      </c>
      <c r="O191" s="4">
        <v>131.9</v>
      </c>
      <c r="P191" s="4">
        <v>153.80000000000001</v>
      </c>
      <c r="Q191" s="4">
        <v>138.6</v>
      </c>
      <c r="R191" s="4">
        <f t="shared" si="15"/>
        <v>136.92307692307693</v>
      </c>
      <c r="S191" s="4">
        <v>156.1</v>
      </c>
      <c r="T191" s="4">
        <f t="shared" si="16"/>
        <v>156.1</v>
      </c>
      <c r="U191" s="4">
        <v>150.1</v>
      </c>
      <c r="V191" s="4">
        <v>143.30000000000001</v>
      </c>
      <c r="W191" s="4">
        <v>149.1</v>
      </c>
      <c r="X191" s="45">
        <f t="shared" si="17"/>
        <v>147.5</v>
      </c>
      <c r="Y191" s="45">
        <v>140.21609403479596</v>
      </c>
      <c r="Z191" s="4">
        <v>143.80000000000001</v>
      </c>
      <c r="AA191" s="4">
        <v>140.9</v>
      </c>
      <c r="AB191" s="4">
        <v>125.3</v>
      </c>
      <c r="AC191" s="4">
        <v>143.69999999999999</v>
      </c>
      <c r="AD191" s="4">
        <f t="shared" si="18"/>
        <v>138.78321880695916</v>
      </c>
      <c r="AE191" s="4">
        <v>137.6</v>
      </c>
      <c r="AF191" s="4">
        <v>130.4</v>
      </c>
      <c r="AG191" s="45">
        <f t="shared" si="19"/>
        <v>134</v>
      </c>
      <c r="AH191" s="4">
        <v>136</v>
      </c>
      <c r="AI191" s="4">
        <v>134.19999999999999</v>
      </c>
      <c r="AJ191" s="4">
        <f t="shared" si="20"/>
        <v>135.1</v>
      </c>
      <c r="AK191" s="4">
        <v>139.1</v>
      </c>
    </row>
    <row r="192" spans="1:37" x14ac:dyDescent="0.25">
      <c r="A192" s="1" t="s">
        <v>32</v>
      </c>
      <c r="B192" s="1">
        <v>2018</v>
      </c>
      <c r="C192" s="1" t="s">
        <v>36</v>
      </c>
      <c r="D192" s="1" t="str">
        <f t="shared" si="14"/>
        <v>April2018Urban</v>
      </c>
      <c r="E192" s="4">
        <v>135</v>
      </c>
      <c r="F192" s="4">
        <v>144.30000000000001</v>
      </c>
      <c r="G192" s="4">
        <v>130.80000000000001</v>
      </c>
      <c r="H192" s="4">
        <v>140.30000000000001</v>
      </c>
      <c r="I192" s="4">
        <v>116.6</v>
      </c>
      <c r="J192" s="4">
        <v>150.1</v>
      </c>
      <c r="K192" s="4">
        <v>127.6</v>
      </c>
      <c r="L192" s="4">
        <v>114</v>
      </c>
      <c r="M192" s="4">
        <v>110.6</v>
      </c>
      <c r="N192" s="4">
        <v>140.19999999999999</v>
      </c>
      <c r="O192" s="4">
        <v>126.5</v>
      </c>
      <c r="P192" s="4">
        <v>148.30000000000001</v>
      </c>
      <c r="Q192" s="4">
        <v>135.69999999999999</v>
      </c>
      <c r="R192" s="4">
        <f t="shared" si="15"/>
        <v>132.30769230769232</v>
      </c>
      <c r="S192" s="4">
        <v>159.19999999999999</v>
      </c>
      <c r="T192" s="4">
        <f t="shared" si="16"/>
        <v>159.19999999999999</v>
      </c>
      <c r="U192" s="4">
        <v>137.80000000000001</v>
      </c>
      <c r="V192" s="4">
        <v>127.4</v>
      </c>
      <c r="W192" s="4">
        <v>136.19999999999999</v>
      </c>
      <c r="X192" s="45">
        <f t="shared" si="17"/>
        <v>133.80000000000001</v>
      </c>
      <c r="Y192" s="45">
        <v>142.9</v>
      </c>
      <c r="Z192" s="4">
        <v>124.6</v>
      </c>
      <c r="AA192" s="4">
        <v>131.80000000000001</v>
      </c>
      <c r="AB192" s="4">
        <v>118.9</v>
      </c>
      <c r="AC192" s="4">
        <v>139.69999999999999</v>
      </c>
      <c r="AD192" s="4">
        <f t="shared" si="18"/>
        <v>131.58000000000001</v>
      </c>
      <c r="AE192" s="4">
        <v>131.30000000000001</v>
      </c>
      <c r="AF192" s="4">
        <v>127.6</v>
      </c>
      <c r="AG192" s="45">
        <f t="shared" si="19"/>
        <v>129.44999999999999</v>
      </c>
      <c r="AH192" s="4">
        <v>127.6</v>
      </c>
      <c r="AI192" s="4">
        <v>128.19999999999999</v>
      </c>
      <c r="AJ192" s="4">
        <f t="shared" si="20"/>
        <v>127.89999999999999</v>
      </c>
      <c r="AK192" s="4">
        <v>134.80000000000001</v>
      </c>
    </row>
    <row r="193" spans="1:37" x14ac:dyDescent="0.25">
      <c r="A193" s="1" t="s">
        <v>33</v>
      </c>
      <c r="B193" s="1">
        <v>2018</v>
      </c>
      <c r="C193" s="1" t="s">
        <v>36</v>
      </c>
      <c r="D193" s="1" t="str">
        <f t="shared" si="14"/>
        <v>April2018Rural+Urban</v>
      </c>
      <c r="E193" s="4">
        <v>136.4</v>
      </c>
      <c r="F193" s="4">
        <v>144.4</v>
      </c>
      <c r="G193" s="4">
        <v>133.9</v>
      </c>
      <c r="H193" s="4">
        <v>141.6</v>
      </c>
      <c r="I193" s="4">
        <v>121</v>
      </c>
      <c r="J193" s="4">
        <v>153.5</v>
      </c>
      <c r="K193" s="4">
        <v>132.6</v>
      </c>
      <c r="L193" s="4">
        <v>123.5</v>
      </c>
      <c r="M193" s="4">
        <v>113.7</v>
      </c>
      <c r="N193" s="4">
        <v>138.19999999999999</v>
      </c>
      <c r="O193" s="4">
        <v>129.6</v>
      </c>
      <c r="P193" s="4">
        <v>151.19999999999999</v>
      </c>
      <c r="Q193" s="4">
        <v>137.5</v>
      </c>
      <c r="R193" s="4">
        <f t="shared" si="15"/>
        <v>135.16153846153847</v>
      </c>
      <c r="S193" s="4">
        <v>156.9</v>
      </c>
      <c r="T193" s="4">
        <f t="shared" si="16"/>
        <v>156.9</v>
      </c>
      <c r="U193" s="4">
        <v>145.30000000000001</v>
      </c>
      <c r="V193" s="4">
        <v>136.69999999999999</v>
      </c>
      <c r="W193" s="4">
        <v>144</v>
      </c>
      <c r="X193" s="45">
        <f t="shared" si="17"/>
        <v>142</v>
      </c>
      <c r="Y193" s="45">
        <v>142.9</v>
      </c>
      <c r="Z193" s="4">
        <v>136.5</v>
      </c>
      <c r="AA193" s="4">
        <v>136.6</v>
      </c>
      <c r="AB193" s="4">
        <v>121.9</v>
      </c>
      <c r="AC193" s="4">
        <v>141.4</v>
      </c>
      <c r="AD193" s="4">
        <f t="shared" si="18"/>
        <v>135.85999999999999</v>
      </c>
      <c r="AE193" s="4">
        <v>135.19999999999999</v>
      </c>
      <c r="AF193" s="4">
        <v>129.19999999999999</v>
      </c>
      <c r="AG193" s="45">
        <f t="shared" si="19"/>
        <v>132.19999999999999</v>
      </c>
      <c r="AH193" s="4">
        <v>131.30000000000001</v>
      </c>
      <c r="AI193" s="4">
        <v>131.30000000000001</v>
      </c>
      <c r="AJ193" s="4">
        <f t="shared" si="20"/>
        <v>131.30000000000001</v>
      </c>
      <c r="AK193" s="4">
        <v>137.1</v>
      </c>
    </row>
    <row r="194" spans="1:37" x14ac:dyDescent="0.25">
      <c r="A194" s="1" t="s">
        <v>30</v>
      </c>
      <c r="B194" s="1">
        <v>2018</v>
      </c>
      <c r="C194" s="1" t="s">
        <v>37</v>
      </c>
      <c r="D194" s="1" t="str">
        <f t="shared" si="14"/>
        <v>May2018Rural</v>
      </c>
      <c r="E194" s="4">
        <v>137.4</v>
      </c>
      <c r="F194" s="4">
        <v>145.69999999999999</v>
      </c>
      <c r="G194" s="4">
        <v>135.5</v>
      </c>
      <c r="H194" s="4">
        <v>142.9</v>
      </c>
      <c r="I194" s="4">
        <v>123.6</v>
      </c>
      <c r="J194" s="4">
        <v>157.5</v>
      </c>
      <c r="K194" s="4">
        <v>137.80000000000001</v>
      </c>
      <c r="L194" s="4">
        <v>127.2</v>
      </c>
      <c r="M194" s="4">
        <v>111.8</v>
      </c>
      <c r="N194" s="4">
        <v>137.4</v>
      </c>
      <c r="O194" s="4">
        <v>132.19999999999999</v>
      </c>
      <c r="P194" s="4">
        <v>154.30000000000001</v>
      </c>
      <c r="Q194" s="4">
        <v>139.1</v>
      </c>
      <c r="R194" s="4">
        <f t="shared" si="15"/>
        <v>137.1076923076923</v>
      </c>
      <c r="S194" s="4">
        <v>157</v>
      </c>
      <c r="T194" s="4">
        <f t="shared" si="16"/>
        <v>157</v>
      </c>
      <c r="U194" s="4">
        <v>150.80000000000001</v>
      </c>
      <c r="V194" s="4">
        <v>144.1</v>
      </c>
      <c r="W194" s="4">
        <v>149.80000000000001</v>
      </c>
      <c r="X194" s="45">
        <f t="shared" si="17"/>
        <v>148.23333333333332</v>
      </c>
      <c r="Y194" s="45">
        <v>141.1160028710041</v>
      </c>
      <c r="Z194" s="4">
        <v>144.30000000000001</v>
      </c>
      <c r="AA194" s="4">
        <v>141.80000000000001</v>
      </c>
      <c r="AB194" s="4">
        <v>126.4</v>
      </c>
      <c r="AC194" s="4">
        <v>144.4</v>
      </c>
      <c r="AD194" s="4">
        <f t="shared" si="18"/>
        <v>139.60320057420083</v>
      </c>
      <c r="AE194" s="4">
        <v>138.4</v>
      </c>
      <c r="AF194" s="4">
        <v>131.19999999999999</v>
      </c>
      <c r="AG194" s="45">
        <f t="shared" si="19"/>
        <v>134.80000000000001</v>
      </c>
      <c r="AH194" s="4">
        <v>136.80000000000001</v>
      </c>
      <c r="AI194" s="4">
        <v>135.1</v>
      </c>
      <c r="AJ194" s="4">
        <f t="shared" si="20"/>
        <v>135.94999999999999</v>
      </c>
      <c r="AK194" s="4">
        <v>139.80000000000001</v>
      </c>
    </row>
    <row r="195" spans="1:37" x14ac:dyDescent="0.25">
      <c r="A195" s="1" t="s">
        <v>32</v>
      </c>
      <c r="B195" s="1">
        <v>2018</v>
      </c>
      <c r="C195" s="1" t="s">
        <v>37</v>
      </c>
      <c r="D195" s="1" t="str">
        <f t="shared" ref="D195:D258" si="21">_xlfn.CONCAT(C195,B195,A195)</f>
        <v>May2018Urban</v>
      </c>
      <c r="E195" s="4">
        <v>135</v>
      </c>
      <c r="F195" s="4">
        <v>148.19999999999999</v>
      </c>
      <c r="G195" s="4">
        <v>130.5</v>
      </c>
      <c r="H195" s="4">
        <v>140.69999999999999</v>
      </c>
      <c r="I195" s="4">
        <v>116.4</v>
      </c>
      <c r="J195" s="4">
        <v>151.30000000000001</v>
      </c>
      <c r="K195" s="4">
        <v>131.4</v>
      </c>
      <c r="L195" s="4">
        <v>112.8</v>
      </c>
      <c r="M195" s="4">
        <v>105.3</v>
      </c>
      <c r="N195" s="4">
        <v>139.6</v>
      </c>
      <c r="O195" s="4">
        <v>126.6</v>
      </c>
      <c r="P195" s="4">
        <v>148.69999999999999</v>
      </c>
      <c r="Q195" s="4">
        <v>136.4</v>
      </c>
      <c r="R195" s="4">
        <f t="shared" ref="R195:R258" si="22">AVERAGE(E195:Q195)</f>
        <v>132.53076923076921</v>
      </c>
      <c r="S195" s="4">
        <v>160.30000000000001</v>
      </c>
      <c r="T195" s="4">
        <f t="shared" ref="T195:T258" si="23">S195</f>
        <v>160.30000000000001</v>
      </c>
      <c r="U195" s="4">
        <v>138.6</v>
      </c>
      <c r="V195" s="4">
        <v>127.9</v>
      </c>
      <c r="W195" s="4">
        <v>137</v>
      </c>
      <c r="X195" s="45">
        <f t="shared" ref="X195:X258" si="24">AVERAGE(U195:W195)</f>
        <v>134.5</v>
      </c>
      <c r="Y195" s="45">
        <v>143.19999999999999</v>
      </c>
      <c r="Z195" s="4">
        <v>124.7</v>
      </c>
      <c r="AA195" s="4">
        <v>132.5</v>
      </c>
      <c r="AB195" s="4">
        <v>119.8</v>
      </c>
      <c r="AC195" s="4">
        <v>140.4</v>
      </c>
      <c r="AD195" s="4">
        <f t="shared" ref="AD195:AD258" si="25">AVERAGE(Y195:AC195)</f>
        <v>132.11999999999998</v>
      </c>
      <c r="AE195" s="4">
        <v>132</v>
      </c>
      <c r="AF195" s="4">
        <v>128.1</v>
      </c>
      <c r="AG195" s="45">
        <f t="shared" ref="AG195:AG258" si="26">AVERAGE(AE195:AF195)</f>
        <v>130.05000000000001</v>
      </c>
      <c r="AH195" s="4">
        <v>128</v>
      </c>
      <c r="AI195" s="4">
        <v>128.9</v>
      </c>
      <c r="AJ195" s="4">
        <f t="shared" ref="AJ195:AJ258" si="27">AVERAGE(AH195:AI195)</f>
        <v>128.44999999999999</v>
      </c>
      <c r="AK195" s="4">
        <v>135.4</v>
      </c>
    </row>
    <row r="196" spans="1:37" x14ac:dyDescent="0.25">
      <c r="A196" s="1" t="s">
        <v>33</v>
      </c>
      <c r="B196" s="1">
        <v>2018</v>
      </c>
      <c r="C196" s="1" t="s">
        <v>37</v>
      </c>
      <c r="D196" s="1" t="str">
        <f t="shared" si="21"/>
        <v>May2018Rural+Urban</v>
      </c>
      <c r="E196" s="4">
        <v>136.6</v>
      </c>
      <c r="F196" s="4">
        <v>146.6</v>
      </c>
      <c r="G196" s="4">
        <v>133.6</v>
      </c>
      <c r="H196" s="4">
        <v>142.1</v>
      </c>
      <c r="I196" s="4">
        <v>121</v>
      </c>
      <c r="J196" s="4">
        <v>154.6</v>
      </c>
      <c r="K196" s="4">
        <v>135.6</v>
      </c>
      <c r="L196" s="4">
        <v>122.3</v>
      </c>
      <c r="M196" s="4">
        <v>109.6</v>
      </c>
      <c r="N196" s="4">
        <v>138.1</v>
      </c>
      <c r="O196" s="4">
        <v>129.9</v>
      </c>
      <c r="P196" s="4">
        <v>151.69999999999999</v>
      </c>
      <c r="Q196" s="4">
        <v>138.1</v>
      </c>
      <c r="R196" s="4">
        <f t="shared" si="22"/>
        <v>135.36923076923077</v>
      </c>
      <c r="S196" s="4">
        <v>157.9</v>
      </c>
      <c r="T196" s="4">
        <f t="shared" si="23"/>
        <v>157.9</v>
      </c>
      <c r="U196" s="4">
        <v>146</v>
      </c>
      <c r="V196" s="4">
        <v>137.4</v>
      </c>
      <c r="W196" s="4">
        <v>144.69999999999999</v>
      </c>
      <c r="X196" s="45">
        <f t="shared" si="24"/>
        <v>142.69999999999999</v>
      </c>
      <c r="Y196" s="45">
        <v>143.19999999999999</v>
      </c>
      <c r="Z196" s="4">
        <v>136.9</v>
      </c>
      <c r="AA196" s="4">
        <v>137.4</v>
      </c>
      <c r="AB196" s="4">
        <v>122.9</v>
      </c>
      <c r="AC196" s="4">
        <v>142.1</v>
      </c>
      <c r="AD196" s="4">
        <f t="shared" si="25"/>
        <v>136.5</v>
      </c>
      <c r="AE196" s="4">
        <v>136</v>
      </c>
      <c r="AF196" s="4">
        <v>129.9</v>
      </c>
      <c r="AG196" s="45">
        <f t="shared" si="26"/>
        <v>132.94999999999999</v>
      </c>
      <c r="AH196" s="4">
        <v>131.80000000000001</v>
      </c>
      <c r="AI196" s="4">
        <v>132.1</v>
      </c>
      <c r="AJ196" s="4">
        <f t="shared" si="27"/>
        <v>131.94999999999999</v>
      </c>
      <c r="AK196" s="4">
        <v>137.80000000000001</v>
      </c>
    </row>
    <row r="197" spans="1:37" x14ac:dyDescent="0.25">
      <c r="A197" s="1" t="s">
        <v>30</v>
      </c>
      <c r="B197" s="1">
        <v>2018</v>
      </c>
      <c r="C197" s="1" t="s">
        <v>38</v>
      </c>
      <c r="D197" s="1" t="str">
        <f t="shared" si="21"/>
        <v>June2018Rural</v>
      </c>
      <c r="E197" s="4">
        <v>137.6</v>
      </c>
      <c r="F197" s="4">
        <v>148.1</v>
      </c>
      <c r="G197" s="4">
        <v>136.69999999999999</v>
      </c>
      <c r="H197" s="4">
        <v>143.19999999999999</v>
      </c>
      <c r="I197" s="4">
        <v>124</v>
      </c>
      <c r="J197" s="4">
        <v>154.1</v>
      </c>
      <c r="K197" s="4">
        <v>143.5</v>
      </c>
      <c r="L197" s="4">
        <v>126</v>
      </c>
      <c r="M197" s="4">
        <v>112.4</v>
      </c>
      <c r="N197" s="4">
        <v>137.6</v>
      </c>
      <c r="O197" s="4">
        <v>132.80000000000001</v>
      </c>
      <c r="P197" s="4">
        <v>154.30000000000001</v>
      </c>
      <c r="Q197" s="4">
        <v>140</v>
      </c>
      <c r="R197" s="4">
        <f t="shared" si="22"/>
        <v>137.71538461538461</v>
      </c>
      <c r="S197" s="4">
        <v>157.30000000000001</v>
      </c>
      <c r="T197" s="4">
        <f t="shared" si="23"/>
        <v>157.30000000000001</v>
      </c>
      <c r="U197" s="4">
        <v>151.30000000000001</v>
      </c>
      <c r="V197" s="4">
        <v>144.69999999999999</v>
      </c>
      <c r="W197" s="4">
        <v>150.30000000000001</v>
      </c>
      <c r="X197" s="45">
        <f t="shared" si="24"/>
        <v>148.76666666666668</v>
      </c>
      <c r="Y197" s="45">
        <v>141.86024519035271</v>
      </c>
      <c r="Z197" s="4">
        <v>145.1</v>
      </c>
      <c r="AA197" s="4">
        <v>142.19999999999999</v>
      </c>
      <c r="AB197" s="4">
        <v>127.4</v>
      </c>
      <c r="AC197" s="4">
        <v>145.1</v>
      </c>
      <c r="AD197" s="4">
        <f t="shared" si="25"/>
        <v>140.33204903807055</v>
      </c>
      <c r="AE197" s="4">
        <v>138.4</v>
      </c>
      <c r="AF197" s="4">
        <v>131.4</v>
      </c>
      <c r="AG197" s="45">
        <f t="shared" si="26"/>
        <v>134.9</v>
      </c>
      <c r="AH197" s="4">
        <v>137.80000000000001</v>
      </c>
      <c r="AI197" s="4">
        <v>135.6</v>
      </c>
      <c r="AJ197" s="4">
        <f t="shared" si="27"/>
        <v>136.69999999999999</v>
      </c>
      <c r="AK197" s="4">
        <v>140.5</v>
      </c>
    </row>
    <row r="198" spans="1:37" x14ac:dyDescent="0.25">
      <c r="A198" s="1" t="s">
        <v>32</v>
      </c>
      <c r="B198" s="1">
        <v>2018</v>
      </c>
      <c r="C198" s="1" t="s">
        <v>38</v>
      </c>
      <c r="D198" s="1" t="str">
        <f t="shared" si="21"/>
        <v>June2018Urban</v>
      </c>
      <c r="E198" s="4">
        <v>135.30000000000001</v>
      </c>
      <c r="F198" s="4">
        <v>149.69999999999999</v>
      </c>
      <c r="G198" s="4">
        <v>133.9</v>
      </c>
      <c r="H198" s="4">
        <v>140.80000000000001</v>
      </c>
      <c r="I198" s="4">
        <v>116.6</v>
      </c>
      <c r="J198" s="4">
        <v>152.19999999999999</v>
      </c>
      <c r="K198" s="4">
        <v>144</v>
      </c>
      <c r="L198" s="4">
        <v>112.3</v>
      </c>
      <c r="M198" s="4">
        <v>108.4</v>
      </c>
      <c r="N198" s="4">
        <v>140</v>
      </c>
      <c r="O198" s="4">
        <v>126.7</v>
      </c>
      <c r="P198" s="4">
        <v>149</v>
      </c>
      <c r="Q198" s="4">
        <v>138.4</v>
      </c>
      <c r="R198" s="4">
        <f t="shared" si="22"/>
        <v>134.40769230769232</v>
      </c>
      <c r="S198" s="4">
        <v>161</v>
      </c>
      <c r="T198" s="4">
        <f t="shared" si="23"/>
        <v>161</v>
      </c>
      <c r="U198" s="4">
        <v>138.9</v>
      </c>
      <c r="V198" s="4">
        <v>128.69999999999999</v>
      </c>
      <c r="W198" s="4">
        <v>137.4</v>
      </c>
      <c r="X198" s="45">
        <f t="shared" si="24"/>
        <v>135</v>
      </c>
      <c r="Y198" s="45">
        <v>142.5</v>
      </c>
      <c r="Z198" s="4">
        <v>126.5</v>
      </c>
      <c r="AA198" s="4">
        <v>133.1</v>
      </c>
      <c r="AB198" s="4">
        <v>120.4</v>
      </c>
      <c r="AC198" s="4">
        <v>141.19999999999999</v>
      </c>
      <c r="AD198" s="4">
        <f t="shared" si="25"/>
        <v>132.74</v>
      </c>
      <c r="AE198" s="4">
        <v>132.6</v>
      </c>
      <c r="AF198" s="4">
        <v>128.19999999999999</v>
      </c>
      <c r="AG198" s="45">
        <f t="shared" si="26"/>
        <v>130.39999999999998</v>
      </c>
      <c r="AH198" s="4">
        <v>128.5</v>
      </c>
      <c r="AI198" s="4">
        <v>129.5</v>
      </c>
      <c r="AJ198" s="4">
        <f t="shared" si="27"/>
        <v>129</v>
      </c>
      <c r="AK198" s="4">
        <v>136.19999999999999</v>
      </c>
    </row>
    <row r="199" spans="1:37" x14ac:dyDescent="0.25">
      <c r="A199" s="1" t="s">
        <v>33</v>
      </c>
      <c r="B199" s="1">
        <v>2018</v>
      </c>
      <c r="C199" s="1" t="s">
        <v>38</v>
      </c>
      <c r="D199" s="1" t="str">
        <f t="shared" si="21"/>
        <v>June2018Rural+Urban</v>
      </c>
      <c r="E199" s="4">
        <v>136.9</v>
      </c>
      <c r="F199" s="4">
        <v>148.69999999999999</v>
      </c>
      <c r="G199" s="4">
        <v>135.6</v>
      </c>
      <c r="H199" s="4">
        <v>142.30000000000001</v>
      </c>
      <c r="I199" s="4">
        <v>121.3</v>
      </c>
      <c r="J199" s="4">
        <v>153.19999999999999</v>
      </c>
      <c r="K199" s="4">
        <v>143.69999999999999</v>
      </c>
      <c r="L199" s="4">
        <v>121.4</v>
      </c>
      <c r="M199" s="4">
        <v>111.1</v>
      </c>
      <c r="N199" s="4">
        <v>138.4</v>
      </c>
      <c r="O199" s="4">
        <v>130.30000000000001</v>
      </c>
      <c r="P199" s="4">
        <v>151.80000000000001</v>
      </c>
      <c r="Q199" s="4">
        <v>139.4</v>
      </c>
      <c r="R199" s="4">
        <f t="shared" si="22"/>
        <v>136.46923076923079</v>
      </c>
      <c r="S199" s="4">
        <v>158.30000000000001</v>
      </c>
      <c r="T199" s="4">
        <f t="shared" si="23"/>
        <v>158.30000000000001</v>
      </c>
      <c r="U199" s="4">
        <v>146.4</v>
      </c>
      <c r="V199" s="4">
        <v>138.1</v>
      </c>
      <c r="W199" s="4">
        <v>145.19999999999999</v>
      </c>
      <c r="X199" s="45">
        <f t="shared" si="24"/>
        <v>143.23333333333332</v>
      </c>
      <c r="Y199" s="45">
        <v>142.5</v>
      </c>
      <c r="Z199" s="4">
        <v>138.1</v>
      </c>
      <c r="AA199" s="4">
        <v>137.9</v>
      </c>
      <c r="AB199" s="4">
        <v>123.7</v>
      </c>
      <c r="AC199" s="4">
        <v>142.80000000000001</v>
      </c>
      <c r="AD199" s="4">
        <f t="shared" si="25"/>
        <v>137</v>
      </c>
      <c r="AE199" s="4">
        <v>136.19999999999999</v>
      </c>
      <c r="AF199" s="4">
        <v>130.1</v>
      </c>
      <c r="AG199" s="45">
        <f t="shared" si="26"/>
        <v>133.14999999999998</v>
      </c>
      <c r="AH199" s="4">
        <v>132.6</v>
      </c>
      <c r="AI199" s="4">
        <v>132.6</v>
      </c>
      <c r="AJ199" s="4">
        <f t="shared" si="27"/>
        <v>132.6</v>
      </c>
      <c r="AK199" s="4">
        <v>138.5</v>
      </c>
    </row>
    <row r="200" spans="1:37" x14ac:dyDescent="0.25">
      <c r="A200" s="1" t="s">
        <v>30</v>
      </c>
      <c r="B200" s="1">
        <v>2018</v>
      </c>
      <c r="C200" s="1" t="s">
        <v>39</v>
      </c>
      <c r="D200" s="1" t="str">
        <f t="shared" si="21"/>
        <v>July2018Rural</v>
      </c>
      <c r="E200" s="4">
        <v>138.4</v>
      </c>
      <c r="F200" s="4">
        <v>149.30000000000001</v>
      </c>
      <c r="G200" s="4">
        <v>139.30000000000001</v>
      </c>
      <c r="H200" s="4">
        <v>143.4</v>
      </c>
      <c r="I200" s="4">
        <v>124.1</v>
      </c>
      <c r="J200" s="4">
        <v>153.30000000000001</v>
      </c>
      <c r="K200" s="4">
        <v>154.19999999999999</v>
      </c>
      <c r="L200" s="4">
        <v>126.4</v>
      </c>
      <c r="M200" s="4">
        <v>114.3</v>
      </c>
      <c r="N200" s="4">
        <v>138.19999999999999</v>
      </c>
      <c r="O200" s="4">
        <v>132.80000000000001</v>
      </c>
      <c r="P200" s="4">
        <v>154.80000000000001</v>
      </c>
      <c r="Q200" s="4">
        <v>142</v>
      </c>
      <c r="R200" s="4">
        <f t="shared" si="22"/>
        <v>139.26923076923077</v>
      </c>
      <c r="S200" s="4">
        <v>156.1</v>
      </c>
      <c r="T200" s="4">
        <f t="shared" si="23"/>
        <v>156.1</v>
      </c>
      <c r="U200" s="4">
        <v>151.5</v>
      </c>
      <c r="V200" s="4">
        <v>145.1</v>
      </c>
      <c r="W200" s="4">
        <v>150.6</v>
      </c>
      <c r="X200" s="45">
        <f t="shared" si="24"/>
        <v>149.06666666666669</v>
      </c>
      <c r="Y200" s="45">
        <v>142.26581578846142</v>
      </c>
      <c r="Z200" s="4">
        <v>146.80000000000001</v>
      </c>
      <c r="AA200" s="4">
        <v>143.1</v>
      </c>
      <c r="AB200" s="4">
        <v>127.5</v>
      </c>
      <c r="AC200" s="4">
        <v>145.80000000000001</v>
      </c>
      <c r="AD200" s="4">
        <f t="shared" si="25"/>
        <v>141.09316315769229</v>
      </c>
      <c r="AE200" s="4">
        <v>139</v>
      </c>
      <c r="AF200" s="4">
        <v>131.4</v>
      </c>
      <c r="AG200" s="45">
        <f t="shared" si="26"/>
        <v>135.19999999999999</v>
      </c>
      <c r="AH200" s="4">
        <v>138.4</v>
      </c>
      <c r="AI200" s="4">
        <v>136</v>
      </c>
      <c r="AJ200" s="4">
        <f t="shared" si="27"/>
        <v>137.19999999999999</v>
      </c>
      <c r="AK200" s="4">
        <v>141.80000000000001</v>
      </c>
    </row>
    <row r="201" spans="1:37" x14ac:dyDescent="0.25">
      <c r="A201" s="1" t="s">
        <v>32</v>
      </c>
      <c r="B201" s="1">
        <v>2018</v>
      </c>
      <c r="C201" s="1" t="s">
        <v>39</v>
      </c>
      <c r="D201" s="1" t="str">
        <f t="shared" si="21"/>
        <v>July2018Urban</v>
      </c>
      <c r="E201" s="4">
        <v>135.6</v>
      </c>
      <c r="F201" s="4">
        <v>148.6</v>
      </c>
      <c r="G201" s="4">
        <v>139.1</v>
      </c>
      <c r="H201" s="4">
        <v>141</v>
      </c>
      <c r="I201" s="4">
        <v>116.7</v>
      </c>
      <c r="J201" s="4">
        <v>149.69999999999999</v>
      </c>
      <c r="K201" s="4">
        <v>159.19999999999999</v>
      </c>
      <c r="L201" s="4">
        <v>112.6</v>
      </c>
      <c r="M201" s="4">
        <v>111.8</v>
      </c>
      <c r="N201" s="4">
        <v>140.30000000000001</v>
      </c>
      <c r="O201" s="4">
        <v>126.8</v>
      </c>
      <c r="P201" s="4">
        <v>149.4</v>
      </c>
      <c r="Q201" s="4">
        <v>140.30000000000001</v>
      </c>
      <c r="R201" s="4">
        <f t="shared" si="22"/>
        <v>136.23846153846154</v>
      </c>
      <c r="S201" s="4">
        <v>161.4</v>
      </c>
      <c r="T201" s="4">
        <f t="shared" si="23"/>
        <v>161.4</v>
      </c>
      <c r="U201" s="4">
        <v>139.6</v>
      </c>
      <c r="V201" s="4">
        <v>128.9</v>
      </c>
      <c r="W201" s="4">
        <v>137.9</v>
      </c>
      <c r="X201" s="45">
        <f t="shared" si="24"/>
        <v>135.46666666666667</v>
      </c>
      <c r="Y201" s="45">
        <v>143.6</v>
      </c>
      <c r="Z201" s="4">
        <v>128.1</v>
      </c>
      <c r="AA201" s="4">
        <v>133.6</v>
      </c>
      <c r="AB201" s="4">
        <v>120.1</v>
      </c>
      <c r="AC201" s="4">
        <v>144</v>
      </c>
      <c r="AD201" s="4">
        <f t="shared" si="25"/>
        <v>133.88</v>
      </c>
      <c r="AE201" s="4">
        <v>133.6</v>
      </c>
      <c r="AF201" s="4">
        <v>128.19999999999999</v>
      </c>
      <c r="AG201" s="45">
        <f t="shared" si="26"/>
        <v>130.89999999999998</v>
      </c>
      <c r="AH201" s="4">
        <v>129</v>
      </c>
      <c r="AI201" s="4">
        <v>130.19999999999999</v>
      </c>
      <c r="AJ201" s="4">
        <f t="shared" si="27"/>
        <v>129.6</v>
      </c>
      <c r="AK201" s="4">
        <v>137.5</v>
      </c>
    </row>
    <row r="202" spans="1:37" x14ac:dyDescent="0.25">
      <c r="A202" s="1" t="s">
        <v>33</v>
      </c>
      <c r="B202" s="1">
        <v>2018</v>
      </c>
      <c r="C202" s="1" t="s">
        <v>39</v>
      </c>
      <c r="D202" s="1" t="str">
        <f t="shared" si="21"/>
        <v>July2018Rural+Urban</v>
      </c>
      <c r="E202" s="4">
        <v>137.5</v>
      </c>
      <c r="F202" s="4">
        <v>149.1</v>
      </c>
      <c r="G202" s="4">
        <v>139.19999999999999</v>
      </c>
      <c r="H202" s="4">
        <v>142.5</v>
      </c>
      <c r="I202" s="4">
        <v>121.4</v>
      </c>
      <c r="J202" s="4">
        <v>151.6</v>
      </c>
      <c r="K202" s="4">
        <v>155.9</v>
      </c>
      <c r="L202" s="4">
        <v>121.7</v>
      </c>
      <c r="M202" s="4">
        <v>113.5</v>
      </c>
      <c r="N202" s="4">
        <v>138.9</v>
      </c>
      <c r="O202" s="4">
        <v>130.30000000000001</v>
      </c>
      <c r="P202" s="4">
        <v>152.30000000000001</v>
      </c>
      <c r="Q202" s="4">
        <v>141.4</v>
      </c>
      <c r="R202" s="4">
        <f t="shared" si="22"/>
        <v>138.1</v>
      </c>
      <c r="S202" s="4">
        <v>157.5</v>
      </c>
      <c r="T202" s="4">
        <f t="shared" si="23"/>
        <v>157.5</v>
      </c>
      <c r="U202" s="4">
        <v>146.80000000000001</v>
      </c>
      <c r="V202" s="4">
        <v>138.4</v>
      </c>
      <c r="W202" s="4">
        <v>145.6</v>
      </c>
      <c r="X202" s="45">
        <f t="shared" si="24"/>
        <v>143.60000000000002</v>
      </c>
      <c r="Y202" s="45">
        <v>143.6</v>
      </c>
      <c r="Z202" s="4">
        <v>139.69999999999999</v>
      </c>
      <c r="AA202" s="4">
        <v>138.6</v>
      </c>
      <c r="AB202" s="4">
        <v>123.6</v>
      </c>
      <c r="AC202" s="4">
        <v>144.69999999999999</v>
      </c>
      <c r="AD202" s="4">
        <f t="shared" si="25"/>
        <v>138.04000000000002</v>
      </c>
      <c r="AE202" s="4">
        <v>137</v>
      </c>
      <c r="AF202" s="4">
        <v>130.1</v>
      </c>
      <c r="AG202" s="45">
        <f t="shared" si="26"/>
        <v>133.55000000000001</v>
      </c>
      <c r="AH202" s="4">
        <v>133.1</v>
      </c>
      <c r="AI202" s="4">
        <v>133.19999999999999</v>
      </c>
      <c r="AJ202" s="4">
        <f t="shared" si="27"/>
        <v>133.14999999999998</v>
      </c>
      <c r="AK202" s="4">
        <v>139.80000000000001</v>
      </c>
    </row>
    <row r="203" spans="1:37" x14ac:dyDescent="0.25">
      <c r="A203" s="1" t="s">
        <v>30</v>
      </c>
      <c r="B203" s="1">
        <v>2018</v>
      </c>
      <c r="C203" s="1" t="s">
        <v>40</v>
      </c>
      <c r="D203" s="1" t="str">
        <f t="shared" si="21"/>
        <v>August2018Rural</v>
      </c>
      <c r="E203" s="4">
        <v>139.19999999999999</v>
      </c>
      <c r="F203" s="4">
        <v>148.80000000000001</v>
      </c>
      <c r="G203" s="4">
        <v>139.1</v>
      </c>
      <c r="H203" s="4">
        <v>143.5</v>
      </c>
      <c r="I203" s="4">
        <v>125</v>
      </c>
      <c r="J203" s="4">
        <v>154.4</v>
      </c>
      <c r="K203" s="4">
        <v>156.30000000000001</v>
      </c>
      <c r="L203" s="4">
        <v>126.8</v>
      </c>
      <c r="M203" s="4">
        <v>115.4</v>
      </c>
      <c r="N203" s="4">
        <v>138.6</v>
      </c>
      <c r="O203" s="4">
        <v>133.80000000000001</v>
      </c>
      <c r="P203" s="4">
        <v>155.19999999999999</v>
      </c>
      <c r="Q203" s="4">
        <v>142.69999999999999</v>
      </c>
      <c r="R203" s="4">
        <f t="shared" si="22"/>
        <v>139.90769230769232</v>
      </c>
      <c r="S203" s="4">
        <v>156.4</v>
      </c>
      <c r="T203" s="4">
        <f t="shared" si="23"/>
        <v>156.4</v>
      </c>
      <c r="U203" s="4">
        <v>152.1</v>
      </c>
      <c r="V203" s="4">
        <v>145.80000000000001</v>
      </c>
      <c r="W203" s="4">
        <v>151.30000000000001</v>
      </c>
      <c r="X203" s="45">
        <f t="shared" si="24"/>
        <v>149.73333333333332</v>
      </c>
      <c r="Y203" s="45">
        <v>142.64911820553533</v>
      </c>
      <c r="Z203" s="4">
        <v>147.69999999999999</v>
      </c>
      <c r="AA203" s="4">
        <v>143.80000000000001</v>
      </c>
      <c r="AB203" s="4">
        <v>128.30000000000001</v>
      </c>
      <c r="AC203" s="4">
        <v>146.9</v>
      </c>
      <c r="AD203" s="4">
        <f t="shared" si="25"/>
        <v>141.86982364110708</v>
      </c>
      <c r="AE203" s="4">
        <v>139.4</v>
      </c>
      <c r="AF203" s="4">
        <v>131.30000000000001</v>
      </c>
      <c r="AG203" s="45">
        <f t="shared" si="26"/>
        <v>135.35000000000002</v>
      </c>
      <c r="AH203" s="4">
        <v>138.6</v>
      </c>
      <c r="AI203" s="4">
        <v>136.6</v>
      </c>
      <c r="AJ203" s="4">
        <f t="shared" si="27"/>
        <v>137.6</v>
      </c>
      <c r="AK203" s="4">
        <v>142.5</v>
      </c>
    </row>
    <row r="204" spans="1:37" x14ac:dyDescent="0.25">
      <c r="A204" s="1" t="s">
        <v>32</v>
      </c>
      <c r="B204" s="1">
        <v>2018</v>
      </c>
      <c r="C204" s="1" t="s">
        <v>40</v>
      </c>
      <c r="D204" s="1" t="str">
        <f t="shared" si="21"/>
        <v>August2018Urban</v>
      </c>
      <c r="E204" s="4">
        <v>136.5</v>
      </c>
      <c r="F204" s="4">
        <v>146.4</v>
      </c>
      <c r="G204" s="4">
        <v>136.6</v>
      </c>
      <c r="H204" s="4">
        <v>141.19999999999999</v>
      </c>
      <c r="I204" s="4">
        <v>117.4</v>
      </c>
      <c r="J204" s="4">
        <v>146.30000000000001</v>
      </c>
      <c r="K204" s="4">
        <v>157.30000000000001</v>
      </c>
      <c r="L204" s="4">
        <v>113.6</v>
      </c>
      <c r="M204" s="4">
        <v>113.3</v>
      </c>
      <c r="N204" s="4">
        <v>141.1</v>
      </c>
      <c r="O204" s="4">
        <v>127.4</v>
      </c>
      <c r="P204" s="4">
        <v>150.4</v>
      </c>
      <c r="Q204" s="4">
        <v>140.1</v>
      </c>
      <c r="R204" s="4">
        <f t="shared" si="22"/>
        <v>135.96923076923076</v>
      </c>
      <c r="S204" s="4">
        <v>162.1</v>
      </c>
      <c r="T204" s="4">
        <f t="shared" si="23"/>
        <v>162.1</v>
      </c>
      <c r="U204" s="4">
        <v>140</v>
      </c>
      <c r="V204" s="4">
        <v>129</v>
      </c>
      <c r="W204" s="4">
        <v>138.30000000000001</v>
      </c>
      <c r="X204" s="45">
        <f t="shared" si="24"/>
        <v>135.76666666666668</v>
      </c>
      <c r="Y204" s="45">
        <v>144.6</v>
      </c>
      <c r="Z204" s="4">
        <v>129.80000000000001</v>
      </c>
      <c r="AA204" s="4">
        <v>134.4</v>
      </c>
      <c r="AB204" s="4">
        <v>120.7</v>
      </c>
      <c r="AC204" s="4">
        <v>145.30000000000001</v>
      </c>
      <c r="AD204" s="4">
        <f t="shared" si="25"/>
        <v>134.95999999999998</v>
      </c>
      <c r="AE204" s="4">
        <v>134.9</v>
      </c>
      <c r="AF204" s="4">
        <v>128.30000000000001</v>
      </c>
      <c r="AG204" s="45">
        <f t="shared" si="26"/>
        <v>131.60000000000002</v>
      </c>
      <c r="AH204" s="4">
        <v>129.80000000000001</v>
      </c>
      <c r="AI204" s="4">
        <v>131</v>
      </c>
      <c r="AJ204" s="4">
        <f t="shared" si="27"/>
        <v>130.4</v>
      </c>
      <c r="AK204" s="4">
        <v>138</v>
      </c>
    </row>
    <row r="205" spans="1:37" x14ac:dyDescent="0.25">
      <c r="A205" s="1" t="s">
        <v>33</v>
      </c>
      <c r="B205" s="1">
        <v>2018</v>
      </c>
      <c r="C205" s="1" t="s">
        <v>40</v>
      </c>
      <c r="D205" s="1" t="str">
        <f t="shared" si="21"/>
        <v>August2018Rural+Urban</v>
      </c>
      <c r="E205" s="4">
        <v>138.30000000000001</v>
      </c>
      <c r="F205" s="4">
        <v>148</v>
      </c>
      <c r="G205" s="4">
        <v>138.1</v>
      </c>
      <c r="H205" s="4">
        <v>142.6</v>
      </c>
      <c r="I205" s="4">
        <v>122.2</v>
      </c>
      <c r="J205" s="4">
        <v>150.6</v>
      </c>
      <c r="K205" s="4">
        <v>156.6</v>
      </c>
      <c r="L205" s="4">
        <v>122.4</v>
      </c>
      <c r="M205" s="4">
        <v>114.7</v>
      </c>
      <c r="N205" s="4">
        <v>139.4</v>
      </c>
      <c r="O205" s="4">
        <v>131.1</v>
      </c>
      <c r="P205" s="4">
        <v>153</v>
      </c>
      <c r="Q205" s="4">
        <v>141.69999999999999</v>
      </c>
      <c r="R205" s="4">
        <f t="shared" si="22"/>
        <v>138.36153846153849</v>
      </c>
      <c r="S205" s="4">
        <v>157.9</v>
      </c>
      <c r="T205" s="4">
        <f t="shared" si="23"/>
        <v>157.9</v>
      </c>
      <c r="U205" s="4">
        <v>147.30000000000001</v>
      </c>
      <c r="V205" s="4">
        <v>138.80000000000001</v>
      </c>
      <c r="W205" s="4">
        <v>146.1</v>
      </c>
      <c r="X205" s="45">
        <f t="shared" si="24"/>
        <v>144.06666666666669</v>
      </c>
      <c r="Y205" s="45">
        <v>144.6</v>
      </c>
      <c r="Z205" s="4">
        <v>140.9</v>
      </c>
      <c r="AA205" s="4">
        <v>139.4</v>
      </c>
      <c r="AB205" s="4">
        <v>124.3</v>
      </c>
      <c r="AC205" s="4">
        <v>146</v>
      </c>
      <c r="AD205" s="4">
        <f t="shared" si="25"/>
        <v>139.04</v>
      </c>
      <c r="AE205" s="4">
        <v>137.69999999999999</v>
      </c>
      <c r="AF205" s="4">
        <v>130.1</v>
      </c>
      <c r="AG205" s="45">
        <f t="shared" si="26"/>
        <v>133.89999999999998</v>
      </c>
      <c r="AH205" s="4">
        <v>133.6</v>
      </c>
      <c r="AI205" s="4">
        <v>133.9</v>
      </c>
      <c r="AJ205" s="4">
        <f t="shared" si="27"/>
        <v>133.75</v>
      </c>
      <c r="AK205" s="4">
        <v>140.4</v>
      </c>
    </row>
    <row r="206" spans="1:37" x14ac:dyDescent="0.25">
      <c r="A206" s="1" t="s">
        <v>30</v>
      </c>
      <c r="B206" s="1">
        <v>2018</v>
      </c>
      <c r="C206" s="1" t="s">
        <v>41</v>
      </c>
      <c r="D206" s="1" t="str">
        <f t="shared" si="21"/>
        <v>September2018Rural</v>
      </c>
      <c r="E206" s="4">
        <v>139.4</v>
      </c>
      <c r="F206" s="4">
        <v>147.19999999999999</v>
      </c>
      <c r="G206" s="4">
        <v>136.6</v>
      </c>
      <c r="H206" s="4">
        <v>143.69999999999999</v>
      </c>
      <c r="I206" s="4">
        <v>124.6</v>
      </c>
      <c r="J206" s="4">
        <v>150.1</v>
      </c>
      <c r="K206" s="4">
        <v>149.4</v>
      </c>
      <c r="L206" s="4">
        <v>125.4</v>
      </c>
      <c r="M206" s="4">
        <v>114.4</v>
      </c>
      <c r="N206" s="4">
        <v>138.69999999999999</v>
      </c>
      <c r="O206" s="4">
        <v>133.1</v>
      </c>
      <c r="P206" s="4">
        <v>155.9</v>
      </c>
      <c r="Q206" s="4">
        <v>141.30000000000001</v>
      </c>
      <c r="R206" s="4">
        <f t="shared" si="22"/>
        <v>138.44615384615386</v>
      </c>
      <c r="S206" s="4">
        <v>157.69999999999999</v>
      </c>
      <c r="T206" s="4">
        <f t="shared" si="23"/>
        <v>157.69999999999999</v>
      </c>
      <c r="U206" s="4">
        <v>152.1</v>
      </c>
      <c r="V206" s="4">
        <v>146.1</v>
      </c>
      <c r="W206" s="4">
        <v>151.30000000000001</v>
      </c>
      <c r="X206" s="45">
        <f t="shared" si="24"/>
        <v>149.83333333333334</v>
      </c>
      <c r="Y206" s="45">
        <v>143.13057546492772</v>
      </c>
      <c r="Z206" s="4">
        <v>149</v>
      </c>
      <c r="AA206" s="4">
        <v>144</v>
      </c>
      <c r="AB206" s="4">
        <v>129.9</v>
      </c>
      <c r="AC206" s="4">
        <v>147.6</v>
      </c>
      <c r="AD206" s="4">
        <f t="shared" si="25"/>
        <v>142.72611509298554</v>
      </c>
      <c r="AE206" s="4">
        <v>140</v>
      </c>
      <c r="AF206" s="4">
        <v>132</v>
      </c>
      <c r="AG206" s="45">
        <f t="shared" si="26"/>
        <v>136</v>
      </c>
      <c r="AH206" s="4">
        <v>140</v>
      </c>
      <c r="AI206" s="4">
        <v>137.4</v>
      </c>
      <c r="AJ206" s="4">
        <f t="shared" si="27"/>
        <v>138.69999999999999</v>
      </c>
      <c r="AK206" s="4">
        <v>142.1</v>
      </c>
    </row>
    <row r="207" spans="1:37" x14ac:dyDescent="0.25">
      <c r="A207" s="1" t="s">
        <v>32</v>
      </c>
      <c r="B207" s="1">
        <v>2018</v>
      </c>
      <c r="C207" s="1" t="s">
        <v>41</v>
      </c>
      <c r="D207" s="1" t="str">
        <f t="shared" si="21"/>
        <v>September2018Urban</v>
      </c>
      <c r="E207" s="4">
        <v>137</v>
      </c>
      <c r="F207" s="4">
        <v>143.1</v>
      </c>
      <c r="G207" s="4">
        <v>132.80000000000001</v>
      </c>
      <c r="H207" s="4">
        <v>141.5</v>
      </c>
      <c r="I207" s="4">
        <v>117.8</v>
      </c>
      <c r="J207" s="4">
        <v>140</v>
      </c>
      <c r="K207" s="4">
        <v>151.30000000000001</v>
      </c>
      <c r="L207" s="4">
        <v>113.5</v>
      </c>
      <c r="M207" s="4">
        <v>112.3</v>
      </c>
      <c r="N207" s="4">
        <v>141.19999999999999</v>
      </c>
      <c r="O207" s="4">
        <v>127.7</v>
      </c>
      <c r="P207" s="4">
        <v>151.30000000000001</v>
      </c>
      <c r="Q207" s="4">
        <v>138.9</v>
      </c>
      <c r="R207" s="4">
        <f t="shared" si="22"/>
        <v>134.49230769230769</v>
      </c>
      <c r="S207" s="4">
        <v>163.30000000000001</v>
      </c>
      <c r="T207" s="4">
        <f t="shared" si="23"/>
        <v>163.30000000000001</v>
      </c>
      <c r="U207" s="4">
        <v>140.80000000000001</v>
      </c>
      <c r="V207" s="4">
        <v>129.30000000000001</v>
      </c>
      <c r="W207" s="4">
        <v>139.1</v>
      </c>
      <c r="X207" s="45">
        <f t="shared" si="24"/>
        <v>136.4</v>
      </c>
      <c r="Y207" s="45">
        <v>145.30000000000001</v>
      </c>
      <c r="Z207" s="4">
        <v>131.19999999999999</v>
      </c>
      <c r="AA207" s="4">
        <v>134.9</v>
      </c>
      <c r="AB207" s="4">
        <v>122.5</v>
      </c>
      <c r="AC207" s="4">
        <v>145.19999999999999</v>
      </c>
      <c r="AD207" s="4">
        <f t="shared" si="25"/>
        <v>135.82</v>
      </c>
      <c r="AE207" s="4">
        <v>135.69999999999999</v>
      </c>
      <c r="AF207" s="4">
        <v>129.30000000000001</v>
      </c>
      <c r="AG207" s="45">
        <f t="shared" si="26"/>
        <v>132.5</v>
      </c>
      <c r="AH207" s="4">
        <v>130.19999999999999</v>
      </c>
      <c r="AI207" s="4">
        <v>131.9</v>
      </c>
      <c r="AJ207" s="4">
        <f t="shared" si="27"/>
        <v>131.05000000000001</v>
      </c>
      <c r="AK207" s="4">
        <v>138.1</v>
      </c>
    </row>
    <row r="208" spans="1:37" x14ac:dyDescent="0.25">
      <c r="A208" s="1" t="s">
        <v>33</v>
      </c>
      <c r="B208" s="1">
        <v>2018</v>
      </c>
      <c r="C208" s="1" t="s">
        <v>41</v>
      </c>
      <c r="D208" s="1" t="str">
        <f t="shared" si="21"/>
        <v>September2018Rural+Urban</v>
      </c>
      <c r="E208" s="4">
        <v>138.6</v>
      </c>
      <c r="F208" s="4">
        <v>145.80000000000001</v>
      </c>
      <c r="G208" s="4">
        <v>135.1</v>
      </c>
      <c r="H208" s="4">
        <v>142.9</v>
      </c>
      <c r="I208" s="4">
        <v>122.1</v>
      </c>
      <c r="J208" s="4">
        <v>145.4</v>
      </c>
      <c r="K208" s="4">
        <v>150</v>
      </c>
      <c r="L208" s="4">
        <v>121.4</v>
      </c>
      <c r="M208" s="4">
        <v>113.7</v>
      </c>
      <c r="N208" s="4">
        <v>139.5</v>
      </c>
      <c r="O208" s="4">
        <v>130.80000000000001</v>
      </c>
      <c r="P208" s="4">
        <v>153.80000000000001</v>
      </c>
      <c r="Q208" s="4">
        <v>140.4</v>
      </c>
      <c r="R208" s="4">
        <f t="shared" si="22"/>
        <v>136.88461538461539</v>
      </c>
      <c r="S208" s="4">
        <v>159.19999999999999</v>
      </c>
      <c r="T208" s="4">
        <f t="shared" si="23"/>
        <v>159.19999999999999</v>
      </c>
      <c r="U208" s="4">
        <v>147.69999999999999</v>
      </c>
      <c r="V208" s="4">
        <v>139.1</v>
      </c>
      <c r="W208" s="4">
        <v>146.5</v>
      </c>
      <c r="X208" s="45">
        <f t="shared" si="24"/>
        <v>144.43333333333331</v>
      </c>
      <c r="Y208" s="45">
        <v>145.30000000000001</v>
      </c>
      <c r="Z208" s="4">
        <v>142.30000000000001</v>
      </c>
      <c r="AA208" s="4">
        <v>139.69999999999999</v>
      </c>
      <c r="AB208" s="4">
        <v>126</v>
      </c>
      <c r="AC208" s="4">
        <v>146.19999999999999</v>
      </c>
      <c r="AD208" s="4">
        <f t="shared" si="25"/>
        <v>139.9</v>
      </c>
      <c r="AE208" s="4">
        <v>138.4</v>
      </c>
      <c r="AF208" s="4">
        <v>130.9</v>
      </c>
      <c r="AG208" s="45">
        <f t="shared" si="26"/>
        <v>134.65</v>
      </c>
      <c r="AH208" s="4">
        <v>134.5</v>
      </c>
      <c r="AI208" s="4">
        <v>134.69999999999999</v>
      </c>
      <c r="AJ208" s="4">
        <f t="shared" si="27"/>
        <v>134.6</v>
      </c>
      <c r="AK208" s="4">
        <v>140.19999999999999</v>
      </c>
    </row>
    <row r="209" spans="1:37" x14ac:dyDescent="0.25">
      <c r="A209" s="1" t="s">
        <v>30</v>
      </c>
      <c r="B209" s="1">
        <v>2018</v>
      </c>
      <c r="C209" s="1" t="s">
        <v>42</v>
      </c>
      <c r="D209" s="1" t="str">
        <f t="shared" si="21"/>
        <v>October2018Rural</v>
      </c>
      <c r="E209" s="4">
        <v>139.30000000000001</v>
      </c>
      <c r="F209" s="4">
        <v>147.6</v>
      </c>
      <c r="G209" s="4">
        <v>134.6</v>
      </c>
      <c r="H209" s="4">
        <v>141.9</v>
      </c>
      <c r="I209" s="4">
        <v>123.5</v>
      </c>
      <c r="J209" s="4">
        <v>144.5</v>
      </c>
      <c r="K209" s="4">
        <v>147.6</v>
      </c>
      <c r="L209" s="4">
        <v>121.4</v>
      </c>
      <c r="M209" s="4">
        <v>112.3</v>
      </c>
      <c r="N209" s="4">
        <v>139.5</v>
      </c>
      <c r="O209" s="4">
        <v>134.6</v>
      </c>
      <c r="P209" s="4">
        <v>155.19999999999999</v>
      </c>
      <c r="Q209" s="4">
        <v>140.19999999999999</v>
      </c>
      <c r="R209" s="4">
        <f t="shared" si="22"/>
        <v>137.09230769230768</v>
      </c>
      <c r="S209" s="4">
        <v>159.6</v>
      </c>
      <c r="T209" s="4">
        <f t="shared" si="23"/>
        <v>159.6</v>
      </c>
      <c r="U209" s="4">
        <v>150.69999999999999</v>
      </c>
      <c r="V209" s="4">
        <v>144.5</v>
      </c>
      <c r="W209" s="4">
        <v>149.80000000000001</v>
      </c>
      <c r="X209" s="45">
        <f t="shared" si="24"/>
        <v>148.33333333333334</v>
      </c>
      <c r="Y209" s="45">
        <v>143.89394549543604</v>
      </c>
      <c r="Z209" s="4">
        <v>149.69999999999999</v>
      </c>
      <c r="AA209" s="4">
        <v>147.5</v>
      </c>
      <c r="AB209" s="4">
        <v>130.80000000000001</v>
      </c>
      <c r="AC209" s="4">
        <v>148</v>
      </c>
      <c r="AD209" s="4">
        <f t="shared" si="25"/>
        <v>143.97878909908724</v>
      </c>
      <c r="AE209" s="4">
        <v>144.80000000000001</v>
      </c>
      <c r="AF209" s="4">
        <v>134.4</v>
      </c>
      <c r="AG209" s="45">
        <f t="shared" si="26"/>
        <v>139.60000000000002</v>
      </c>
      <c r="AH209" s="4">
        <v>140.1</v>
      </c>
      <c r="AI209" s="4">
        <v>139.80000000000001</v>
      </c>
      <c r="AJ209" s="4">
        <f t="shared" si="27"/>
        <v>139.94999999999999</v>
      </c>
      <c r="AK209" s="4">
        <v>142.19999999999999</v>
      </c>
    </row>
    <row r="210" spans="1:37" x14ac:dyDescent="0.25">
      <c r="A210" s="1" t="s">
        <v>32</v>
      </c>
      <c r="B210" s="1">
        <v>2018</v>
      </c>
      <c r="C210" s="1" t="s">
        <v>42</v>
      </c>
      <c r="D210" s="1" t="str">
        <f t="shared" si="21"/>
        <v>October2018Urban</v>
      </c>
      <c r="E210" s="4">
        <v>137.6</v>
      </c>
      <c r="F210" s="4">
        <v>144.9</v>
      </c>
      <c r="G210" s="4">
        <v>133.5</v>
      </c>
      <c r="H210" s="4">
        <v>141.5</v>
      </c>
      <c r="I210" s="4">
        <v>118</v>
      </c>
      <c r="J210" s="4">
        <v>139.5</v>
      </c>
      <c r="K210" s="4">
        <v>153</v>
      </c>
      <c r="L210" s="4">
        <v>113.2</v>
      </c>
      <c r="M210" s="4">
        <v>112.8</v>
      </c>
      <c r="N210" s="4">
        <v>141.1</v>
      </c>
      <c r="O210" s="4">
        <v>127.6</v>
      </c>
      <c r="P210" s="4">
        <v>152</v>
      </c>
      <c r="Q210" s="4">
        <v>139.4</v>
      </c>
      <c r="R210" s="4">
        <f t="shared" si="22"/>
        <v>134.93076923076922</v>
      </c>
      <c r="S210" s="4">
        <v>164</v>
      </c>
      <c r="T210" s="4">
        <f t="shared" si="23"/>
        <v>164</v>
      </c>
      <c r="U210" s="4">
        <v>141.5</v>
      </c>
      <c r="V210" s="4">
        <v>129.80000000000001</v>
      </c>
      <c r="W210" s="4">
        <v>139.69999999999999</v>
      </c>
      <c r="X210" s="45">
        <f t="shared" si="24"/>
        <v>137</v>
      </c>
      <c r="Y210" s="45">
        <v>146.30000000000001</v>
      </c>
      <c r="Z210" s="4">
        <v>133.4</v>
      </c>
      <c r="AA210" s="4">
        <v>135.1</v>
      </c>
      <c r="AB210" s="4">
        <v>123.3</v>
      </c>
      <c r="AC210" s="4">
        <v>145.5</v>
      </c>
      <c r="AD210" s="4">
        <f t="shared" si="25"/>
        <v>136.72</v>
      </c>
      <c r="AE210" s="4">
        <v>136.19999999999999</v>
      </c>
      <c r="AF210" s="4">
        <v>130.4</v>
      </c>
      <c r="AG210" s="45">
        <f t="shared" si="26"/>
        <v>133.30000000000001</v>
      </c>
      <c r="AH210" s="4">
        <v>130.69999999999999</v>
      </c>
      <c r="AI210" s="4">
        <v>132.5</v>
      </c>
      <c r="AJ210" s="4">
        <f t="shared" si="27"/>
        <v>131.6</v>
      </c>
      <c r="AK210" s="4">
        <v>138.9</v>
      </c>
    </row>
    <row r="211" spans="1:37" x14ac:dyDescent="0.25">
      <c r="A211" s="1" t="s">
        <v>33</v>
      </c>
      <c r="B211" s="1">
        <v>2018</v>
      </c>
      <c r="C211" s="1" t="s">
        <v>42</v>
      </c>
      <c r="D211" s="1" t="str">
        <f t="shared" si="21"/>
        <v>October2018Rural+Urban</v>
      </c>
      <c r="E211" s="4">
        <v>137.4</v>
      </c>
      <c r="F211" s="4">
        <v>149.5</v>
      </c>
      <c r="G211" s="4">
        <v>137.30000000000001</v>
      </c>
      <c r="H211" s="4">
        <v>141.9</v>
      </c>
      <c r="I211" s="4">
        <v>121.1</v>
      </c>
      <c r="J211" s="4">
        <v>142.5</v>
      </c>
      <c r="K211" s="4">
        <v>146.69999999999999</v>
      </c>
      <c r="L211" s="4">
        <v>119.1</v>
      </c>
      <c r="M211" s="4">
        <v>111.9</v>
      </c>
      <c r="N211" s="4">
        <v>141</v>
      </c>
      <c r="O211" s="4">
        <v>133.6</v>
      </c>
      <c r="P211" s="4">
        <v>154.5</v>
      </c>
      <c r="Q211" s="4">
        <v>139.69999999999999</v>
      </c>
      <c r="R211" s="4">
        <f t="shared" si="22"/>
        <v>136.63076923076923</v>
      </c>
      <c r="S211" s="4">
        <v>162.6</v>
      </c>
      <c r="T211" s="4">
        <f t="shared" si="23"/>
        <v>162.6</v>
      </c>
      <c r="U211" s="4">
        <v>148</v>
      </c>
      <c r="V211" s="4">
        <v>139.19999999999999</v>
      </c>
      <c r="W211" s="4">
        <v>146.80000000000001</v>
      </c>
      <c r="X211" s="45">
        <f t="shared" si="24"/>
        <v>144.66666666666666</v>
      </c>
      <c r="Y211" s="45">
        <v>146.9</v>
      </c>
      <c r="Z211" s="4">
        <v>145.30000000000001</v>
      </c>
      <c r="AA211" s="4">
        <v>142.19999999999999</v>
      </c>
      <c r="AB211" s="4">
        <v>125.5</v>
      </c>
      <c r="AC211" s="4">
        <v>147.80000000000001</v>
      </c>
      <c r="AD211" s="4">
        <f t="shared" si="25"/>
        <v>141.54000000000002</v>
      </c>
      <c r="AE211" s="4">
        <v>142.1</v>
      </c>
      <c r="AF211" s="4">
        <v>132</v>
      </c>
      <c r="AG211" s="45">
        <f t="shared" si="26"/>
        <v>137.05000000000001</v>
      </c>
      <c r="AH211" s="4">
        <v>136.5</v>
      </c>
      <c r="AI211" s="4">
        <v>136.30000000000001</v>
      </c>
      <c r="AJ211" s="4">
        <f t="shared" si="27"/>
        <v>136.4</v>
      </c>
      <c r="AK211" s="4">
        <v>140.80000000000001</v>
      </c>
    </row>
    <row r="212" spans="1:37" x14ac:dyDescent="0.25">
      <c r="A212" s="1" t="s">
        <v>30</v>
      </c>
      <c r="B212" s="1">
        <v>2018</v>
      </c>
      <c r="C212" s="1" t="s">
        <v>43</v>
      </c>
      <c r="D212" s="1" t="str">
        <f t="shared" si="21"/>
        <v>November2018Rural</v>
      </c>
      <c r="E212" s="4">
        <v>137.1</v>
      </c>
      <c r="F212" s="4">
        <v>150.80000000000001</v>
      </c>
      <c r="G212" s="4">
        <v>136.69999999999999</v>
      </c>
      <c r="H212" s="4">
        <v>141.9</v>
      </c>
      <c r="I212" s="4">
        <v>122.8</v>
      </c>
      <c r="J212" s="4">
        <v>143.9</v>
      </c>
      <c r="K212" s="4">
        <v>147.5</v>
      </c>
      <c r="L212" s="4">
        <v>121</v>
      </c>
      <c r="M212" s="4">
        <v>111.6</v>
      </c>
      <c r="N212" s="4">
        <v>140.6</v>
      </c>
      <c r="O212" s="4">
        <v>137.5</v>
      </c>
      <c r="P212" s="4">
        <v>156.1</v>
      </c>
      <c r="Q212" s="4">
        <v>140</v>
      </c>
      <c r="R212" s="4">
        <f t="shared" si="22"/>
        <v>137.49999999999997</v>
      </c>
      <c r="S212" s="4">
        <v>161.9</v>
      </c>
      <c r="T212" s="4">
        <f t="shared" si="23"/>
        <v>161.9</v>
      </c>
      <c r="U212" s="4">
        <v>151.69999999999999</v>
      </c>
      <c r="V212" s="4">
        <v>145.5</v>
      </c>
      <c r="W212" s="4">
        <v>150.80000000000001</v>
      </c>
      <c r="X212" s="45">
        <f t="shared" si="24"/>
        <v>149.33333333333334</v>
      </c>
      <c r="Y212" s="45">
        <v>144.74151546287769</v>
      </c>
      <c r="Z212" s="4">
        <v>150.30000000000001</v>
      </c>
      <c r="AA212" s="4">
        <v>148</v>
      </c>
      <c r="AB212" s="4">
        <v>130.30000000000001</v>
      </c>
      <c r="AC212" s="4">
        <v>150.19999999999999</v>
      </c>
      <c r="AD212" s="4">
        <f t="shared" si="25"/>
        <v>144.70830309257553</v>
      </c>
      <c r="AE212" s="4">
        <v>145.4</v>
      </c>
      <c r="AF212" s="4">
        <v>133.1</v>
      </c>
      <c r="AG212" s="45">
        <f t="shared" si="26"/>
        <v>139.25</v>
      </c>
      <c r="AH212" s="4">
        <v>143.1</v>
      </c>
      <c r="AI212" s="4">
        <v>140.1</v>
      </c>
      <c r="AJ212" s="4">
        <f t="shared" si="27"/>
        <v>141.6</v>
      </c>
      <c r="AK212" s="4">
        <v>142.4</v>
      </c>
    </row>
    <row r="213" spans="1:37" x14ac:dyDescent="0.25">
      <c r="A213" s="1" t="s">
        <v>32</v>
      </c>
      <c r="B213" s="1">
        <v>2018</v>
      </c>
      <c r="C213" s="1" t="s">
        <v>43</v>
      </c>
      <c r="D213" s="1" t="str">
        <f t="shared" si="21"/>
        <v>November2018Urban</v>
      </c>
      <c r="E213" s="4">
        <v>138.1</v>
      </c>
      <c r="F213" s="4">
        <v>146.30000000000001</v>
      </c>
      <c r="G213" s="4">
        <v>137.80000000000001</v>
      </c>
      <c r="H213" s="4">
        <v>141.6</v>
      </c>
      <c r="I213" s="4">
        <v>118.1</v>
      </c>
      <c r="J213" s="4">
        <v>141.5</v>
      </c>
      <c r="K213" s="4">
        <v>145.19999999999999</v>
      </c>
      <c r="L213" s="4">
        <v>115.3</v>
      </c>
      <c r="M213" s="4">
        <v>112.5</v>
      </c>
      <c r="N213" s="4">
        <v>141.4</v>
      </c>
      <c r="O213" s="4">
        <v>128</v>
      </c>
      <c r="P213" s="4">
        <v>152.6</v>
      </c>
      <c r="Q213" s="4">
        <v>139.1</v>
      </c>
      <c r="R213" s="4">
        <f t="shared" si="22"/>
        <v>135.19230769230768</v>
      </c>
      <c r="S213" s="4">
        <v>164.4</v>
      </c>
      <c r="T213" s="4">
        <f t="shared" si="23"/>
        <v>164.4</v>
      </c>
      <c r="U213" s="4">
        <v>142.4</v>
      </c>
      <c r="V213" s="4">
        <v>130.19999999999999</v>
      </c>
      <c r="W213" s="4">
        <v>140.5</v>
      </c>
      <c r="X213" s="45">
        <f t="shared" si="24"/>
        <v>137.70000000000002</v>
      </c>
      <c r="Y213" s="45">
        <v>146.9</v>
      </c>
      <c r="Z213" s="4">
        <v>136.69999999999999</v>
      </c>
      <c r="AA213" s="4">
        <v>135.80000000000001</v>
      </c>
      <c r="AB213" s="4">
        <v>121.2</v>
      </c>
      <c r="AC213" s="4">
        <v>146.1</v>
      </c>
      <c r="AD213" s="4">
        <f t="shared" si="25"/>
        <v>137.34</v>
      </c>
      <c r="AE213" s="4">
        <v>136.80000000000001</v>
      </c>
      <c r="AF213" s="4">
        <v>130.5</v>
      </c>
      <c r="AG213" s="45">
        <f t="shared" si="26"/>
        <v>133.65</v>
      </c>
      <c r="AH213" s="4">
        <v>131.30000000000001</v>
      </c>
      <c r="AI213" s="4">
        <v>132.19999999999999</v>
      </c>
      <c r="AJ213" s="4">
        <f t="shared" si="27"/>
        <v>131.75</v>
      </c>
      <c r="AK213" s="4">
        <v>139</v>
      </c>
    </row>
    <row r="214" spans="1:37" x14ac:dyDescent="0.25">
      <c r="A214" s="1" t="s">
        <v>33</v>
      </c>
      <c r="B214" s="1">
        <v>2018</v>
      </c>
      <c r="C214" s="1" t="s">
        <v>43</v>
      </c>
      <c r="D214" s="1" t="str">
        <f t="shared" si="21"/>
        <v>November2018Rural+Urban</v>
      </c>
      <c r="E214" s="4">
        <v>137.4</v>
      </c>
      <c r="F214" s="4">
        <v>149.19999999999999</v>
      </c>
      <c r="G214" s="4">
        <v>137.1</v>
      </c>
      <c r="H214" s="4">
        <v>141.80000000000001</v>
      </c>
      <c r="I214" s="4">
        <v>121.1</v>
      </c>
      <c r="J214" s="4">
        <v>142.80000000000001</v>
      </c>
      <c r="K214" s="4">
        <v>146.69999999999999</v>
      </c>
      <c r="L214" s="4">
        <v>119.1</v>
      </c>
      <c r="M214" s="4">
        <v>111.9</v>
      </c>
      <c r="N214" s="4">
        <v>140.9</v>
      </c>
      <c r="O214" s="4">
        <v>133.5</v>
      </c>
      <c r="P214" s="4">
        <v>154.5</v>
      </c>
      <c r="Q214" s="4">
        <v>139.69999999999999</v>
      </c>
      <c r="R214" s="4">
        <f t="shared" si="22"/>
        <v>136.59230769230771</v>
      </c>
      <c r="S214" s="4">
        <v>162.6</v>
      </c>
      <c r="T214" s="4">
        <f t="shared" si="23"/>
        <v>162.6</v>
      </c>
      <c r="U214" s="4">
        <v>148</v>
      </c>
      <c r="V214" s="4">
        <v>139.1</v>
      </c>
      <c r="W214" s="4">
        <v>146.69999999999999</v>
      </c>
      <c r="X214" s="45">
        <f t="shared" si="24"/>
        <v>144.6</v>
      </c>
      <c r="Y214" s="45">
        <v>146.9</v>
      </c>
      <c r="Z214" s="4">
        <v>145.1</v>
      </c>
      <c r="AA214" s="4">
        <v>142.19999999999999</v>
      </c>
      <c r="AB214" s="4">
        <v>125.5</v>
      </c>
      <c r="AC214" s="4">
        <v>147.80000000000001</v>
      </c>
      <c r="AD214" s="4">
        <f t="shared" si="25"/>
        <v>141.5</v>
      </c>
      <c r="AE214" s="4">
        <v>142.1</v>
      </c>
      <c r="AF214" s="4">
        <v>132</v>
      </c>
      <c r="AG214" s="45">
        <f t="shared" si="26"/>
        <v>137.05000000000001</v>
      </c>
      <c r="AH214" s="4">
        <v>136.5</v>
      </c>
      <c r="AI214" s="4">
        <v>136.30000000000001</v>
      </c>
      <c r="AJ214" s="4">
        <f t="shared" si="27"/>
        <v>136.4</v>
      </c>
      <c r="AK214" s="4">
        <v>140.80000000000001</v>
      </c>
    </row>
    <row r="215" spans="1:37" x14ac:dyDescent="0.25">
      <c r="A215" s="1" t="s">
        <v>30</v>
      </c>
      <c r="B215" s="1">
        <v>2018</v>
      </c>
      <c r="C215" s="1" t="s">
        <v>44</v>
      </c>
      <c r="D215" s="1" t="str">
        <f t="shared" si="21"/>
        <v>December2018Rural</v>
      </c>
      <c r="E215" s="4">
        <v>137.1</v>
      </c>
      <c r="F215" s="4">
        <v>151.9</v>
      </c>
      <c r="G215" s="4">
        <v>137.4</v>
      </c>
      <c r="H215" s="4">
        <v>142.4</v>
      </c>
      <c r="I215" s="4">
        <v>124.2</v>
      </c>
      <c r="J215" s="4">
        <v>140.19999999999999</v>
      </c>
      <c r="K215" s="4">
        <v>136.6</v>
      </c>
      <c r="L215" s="4">
        <v>120.9</v>
      </c>
      <c r="M215" s="4">
        <v>109.9</v>
      </c>
      <c r="N215" s="4">
        <v>140.19999999999999</v>
      </c>
      <c r="O215" s="4">
        <v>137.80000000000001</v>
      </c>
      <c r="P215" s="4">
        <v>156</v>
      </c>
      <c r="Q215" s="4">
        <v>138.5</v>
      </c>
      <c r="R215" s="4">
        <f t="shared" si="22"/>
        <v>136.3923076923077</v>
      </c>
      <c r="S215" s="4">
        <v>162.4</v>
      </c>
      <c r="T215" s="4">
        <f t="shared" si="23"/>
        <v>162.4</v>
      </c>
      <c r="U215" s="4">
        <v>151.6</v>
      </c>
      <c r="V215" s="4">
        <v>145.9</v>
      </c>
      <c r="W215" s="4">
        <v>150.80000000000001</v>
      </c>
      <c r="X215" s="45">
        <f t="shared" si="24"/>
        <v>149.43333333333334</v>
      </c>
      <c r="Y215" s="45">
        <v>145.48511515813797</v>
      </c>
      <c r="Z215" s="4">
        <v>149</v>
      </c>
      <c r="AA215" s="4">
        <v>149.5</v>
      </c>
      <c r="AB215" s="4">
        <v>128.9</v>
      </c>
      <c r="AC215" s="4">
        <v>155.1</v>
      </c>
      <c r="AD215" s="4">
        <f t="shared" si="25"/>
        <v>145.5970230316276</v>
      </c>
      <c r="AE215" s="4">
        <v>149.6</v>
      </c>
      <c r="AF215" s="4">
        <v>133.19999999999999</v>
      </c>
      <c r="AG215" s="45">
        <f t="shared" si="26"/>
        <v>141.39999999999998</v>
      </c>
      <c r="AH215" s="4">
        <v>143.30000000000001</v>
      </c>
      <c r="AI215" s="4">
        <v>141.6</v>
      </c>
      <c r="AJ215" s="4">
        <f t="shared" si="27"/>
        <v>142.44999999999999</v>
      </c>
      <c r="AK215" s="4">
        <v>141.9</v>
      </c>
    </row>
    <row r="216" spans="1:37" x14ac:dyDescent="0.25">
      <c r="A216" s="1" t="s">
        <v>32</v>
      </c>
      <c r="B216" s="1">
        <v>2018</v>
      </c>
      <c r="C216" s="1" t="s">
        <v>44</v>
      </c>
      <c r="D216" s="1" t="str">
        <f t="shared" si="21"/>
        <v>December2018Urban</v>
      </c>
      <c r="E216" s="4">
        <v>138.5</v>
      </c>
      <c r="F216" s="4">
        <v>147.80000000000001</v>
      </c>
      <c r="G216" s="4">
        <v>141.1</v>
      </c>
      <c r="H216" s="4">
        <v>141.6</v>
      </c>
      <c r="I216" s="4">
        <v>118.1</v>
      </c>
      <c r="J216" s="4">
        <v>138.5</v>
      </c>
      <c r="K216" s="4">
        <v>132.4</v>
      </c>
      <c r="L216" s="4">
        <v>117.5</v>
      </c>
      <c r="M216" s="4">
        <v>111</v>
      </c>
      <c r="N216" s="4">
        <v>141.5</v>
      </c>
      <c r="O216" s="4">
        <v>128.1</v>
      </c>
      <c r="P216" s="4">
        <v>152.9</v>
      </c>
      <c r="Q216" s="4">
        <v>137.6</v>
      </c>
      <c r="R216" s="4">
        <f t="shared" si="22"/>
        <v>134.35384615384615</v>
      </c>
      <c r="S216" s="4">
        <v>164.6</v>
      </c>
      <c r="T216" s="4">
        <f t="shared" si="23"/>
        <v>164.6</v>
      </c>
      <c r="U216" s="4">
        <v>142.69999999999999</v>
      </c>
      <c r="V216" s="4">
        <v>130.30000000000001</v>
      </c>
      <c r="W216" s="4">
        <v>140.80000000000001</v>
      </c>
      <c r="X216" s="45">
        <f t="shared" si="24"/>
        <v>137.93333333333334</v>
      </c>
      <c r="Y216" s="45">
        <v>146.5</v>
      </c>
      <c r="Z216" s="4">
        <v>132.4</v>
      </c>
      <c r="AA216" s="4">
        <v>136.19999999999999</v>
      </c>
      <c r="AB216" s="4">
        <v>118.8</v>
      </c>
      <c r="AC216" s="4">
        <v>146.5</v>
      </c>
      <c r="AD216" s="4">
        <f t="shared" si="25"/>
        <v>136.07999999999998</v>
      </c>
      <c r="AE216" s="4">
        <v>137.30000000000001</v>
      </c>
      <c r="AF216" s="4">
        <v>130.80000000000001</v>
      </c>
      <c r="AG216" s="45">
        <f t="shared" si="26"/>
        <v>134.05000000000001</v>
      </c>
      <c r="AH216" s="4">
        <v>131.69999999999999</v>
      </c>
      <c r="AI216" s="4">
        <v>131.69999999999999</v>
      </c>
      <c r="AJ216" s="4">
        <f t="shared" si="27"/>
        <v>131.69999999999999</v>
      </c>
      <c r="AK216" s="4">
        <v>138</v>
      </c>
    </row>
    <row r="217" spans="1:37" x14ac:dyDescent="0.25">
      <c r="A217" s="1" t="s">
        <v>33</v>
      </c>
      <c r="B217" s="1">
        <v>2018</v>
      </c>
      <c r="C217" s="1" t="s">
        <v>44</v>
      </c>
      <c r="D217" s="1" t="str">
        <f t="shared" si="21"/>
        <v>December2018Rural+Urban</v>
      </c>
      <c r="E217" s="4">
        <v>137.5</v>
      </c>
      <c r="F217" s="4">
        <v>150.5</v>
      </c>
      <c r="G217" s="4">
        <v>138.80000000000001</v>
      </c>
      <c r="H217" s="4">
        <v>142.1</v>
      </c>
      <c r="I217" s="4">
        <v>122</v>
      </c>
      <c r="J217" s="4">
        <v>139.4</v>
      </c>
      <c r="K217" s="4">
        <v>135.19999999999999</v>
      </c>
      <c r="L217" s="4">
        <v>119.8</v>
      </c>
      <c r="M217" s="4">
        <v>110.3</v>
      </c>
      <c r="N217" s="4">
        <v>140.6</v>
      </c>
      <c r="O217" s="4">
        <v>133.80000000000001</v>
      </c>
      <c r="P217" s="4">
        <v>154.6</v>
      </c>
      <c r="Q217" s="4">
        <v>138.19999999999999</v>
      </c>
      <c r="R217" s="4">
        <f t="shared" si="22"/>
        <v>135.59999999999997</v>
      </c>
      <c r="S217" s="4">
        <v>163</v>
      </c>
      <c r="T217" s="4">
        <f t="shared" si="23"/>
        <v>163</v>
      </c>
      <c r="U217" s="4">
        <v>148.1</v>
      </c>
      <c r="V217" s="4">
        <v>139.4</v>
      </c>
      <c r="W217" s="4">
        <v>146.80000000000001</v>
      </c>
      <c r="X217" s="45">
        <f t="shared" si="24"/>
        <v>144.76666666666668</v>
      </c>
      <c r="Y217" s="45">
        <v>146.5</v>
      </c>
      <c r="Z217" s="4">
        <v>142.69999999999999</v>
      </c>
      <c r="AA217" s="4">
        <v>143.19999999999999</v>
      </c>
      <c r="AB217" s="4">
        <v>123.6</v>
      </c>
      <c r="AC217" s="4">
        <v>150.1</v>
      </c>
      <c r="AD217" s="4">
        <f t="shared" si="25"/>
        <v>141.22</v>
      </c>
      <c r="AE217" s="4">
        <v>144.9</v>
      </c>
      <c r="AF217" s="4">
        <v>132.19999999999999</v>
      </c>
      <c r="AG217" s="45">
        <f t="shared" si="26"/>
        <v>138.55000000000001</v>
      </c>
      <c r="AH217" s="4">
        <v>136.80000000000001</v>
      </c>
      <c r="AI217" s="4">
        <v>136.80000000000001</v>
      </c>
      <c r="AJ217" s="4">
        <f t="shared" si="27"/>
        <v>136.80000000000001</v>
      </c>
      <c r="AK217" s="4">
        <v>140.1</v>
      </c>
    </row>
    <row r="218" spans="1:37" x14ac:dyDescent="0.25">
      <c r="A218" s="1" t="s">
        <v>30</v>
      </c>
      <c r="B218" s="1">
        <v>2019</v>
      </c>
      <c r="C218" s="1" t="s">
        <v>31</v>
      </c>
      <c r="D218" s="1" t="str">
        <f t="shared" si="21"/>
        <v>January2019Rural</v>
      </c>
      <c r="E218" s="4">
        <v>136.6</v>
      </c>
      <c r="F218" s="4">
        <v>152.5</v>
      </c>
      <c r="G218" s="4">
        <v>138.19999999999999</v>
      </c>
      <c r="H218" s="4">
        <v>142.4</v>
      </c>
      <c r="I218" s="4">
        <v>123.9</v>
      </c>
      <c r="J218" s="4">
        <v>135.5</v>
      </c>
      <c r="K218" s="4">
        <v>131.69999999999999</v>
      </c>
      <c r="L218" s="4">
        <v>121.3</v>
      </c>
      <c r="M218" s="4">
        <v>108.4</v>
      </c>
      <c r="N218" s="4">
        <v>138.9</v>
      </c>
      <c r="O218" s="4">
        <v>137</v>
      </c>
      <c r="P218" s="4">
        <v>155.80000000000001</v>
      </c>
      <c r="Q218" s="4">
        <v>137.4</v>
      </c>
      <c r="R218" s="4">
        <f t="shared" si="22"/>
        <v>135.35384615384618</v>
      </c>
      <c r="S218" s="4">
        <v>162.69999999999999</v>
      </c>
      <c r="T218" s="4">
        <f t="shared" si="23"/>
        <v>162.69999999999999</v>
      </c>
      <c r="U218" s="4">
        <v>150.6</v>
      </c>
      <c r="V218" s="4">
        <v>145.1</v>
      </c>
      <c r="W218" s="4">
        <v>149.9</v>
      </c>
      <c r="X218" s="45">
        <f t="shared" si="24"/>
        <v>148.53333333333333</v>
      </c>
      <c r="Y218" s="45">
        <v>146.01339734627243</v>
      </c>
      <c r="Z218" s="4">
        <v>146.19999999999999</v>
      </c>
      <c r="AA218" s="4">
        <v>150.1</v>
      </c>
      <c r="AB218" s="4">
        <v>128.6</v>
      </c>
      <c r="AC218" s="4">
        <v>155.19999999999999</v>
      </c>
      <c r="AD218" s="4">
        <f t="shared" si="25"/>
        <v>145.2226794692545</v>
      </c>
      <c r="AE218" s="4">
        <v>149.6</v>
      </c>
      <c r="AF218" s="4">
        <v>133.5</v>
      </c>
      <c r="AG218" s="45">
        <f t="shared" si="26"/>
        <v>141.55000000000001</v>
      </c>
      <c r="AH218" s="4">
        <v>142.9</v>
      </c>
      <c r="AI218" s="4">
        <v>141.69999999999999</v>
      </c>
      <c r="AJ218" s="4">
        <f t="shared" si="27"/>
        <v>142.30000000000001</v>
      </c>
      <c r="AK218" s="4">
        <v>141</v>
      </c>
    </row>
    <row r="219" spans="1:37" x14ac:dyDescent="0.25">
      <c r="A219" s="1" t="s">
        <v>32</v>
      </c>
      <c r="B219" s="1">
        <v>2019</v>
      </c>
      <c r="C219" s="1" t="s">
        <v>31</v>
      </c>
      <c r="D219" s="1" t="str">
        <f t="shared" si="21"/>
        <v>January2019Urban</v>
      </c>
      <c r="E219" s="4">
        <v>138.30000000000001</v>
      </c>
      <c r="F219" s="4">
        <v>149.4</v>
      </c>
      <c r="G219" s="4">
        <v>143.5</v>
      </c>
      <c r="H219" s="4">
        <v>141.69999999999999</v>
      </c>
      <c r="I219" s="4">
        <v>118.1</v>
      </c>
      <c r="J219" s="4">
        <v>135.19999999999999</v>
      </c>
      <c r="K219" s="4">
        <v>130.5</v>
      </c>
      <c r="L219" s="4">
        <v>118.2</v>
      </c>
      <c r="M219" s="4">
        <v>110.4</v>
      </c>
      <c r="N219" s="4">
        <v>140.4</v>
      </c>
      <c r="O219" s="4">
        <v>128.1</v>
      </c>
      <c r="P219" s="4">
        <v>153.19999999999999</v>
      </c>
      <c r="Q219" s="4">
        <v>137.30000000000001</v>
      </c>
      <c r="R219" s="4">
        <f t="shared" si="22"/>
        <v>134.17692307692309</v>
      </c>
      <c r="S219" s="4">
        <v>164.7</v>
      </c>
      <c r="T219" s="4">
        <f t="shared" si="23"/>
        <v>164.7</v>
      </c>
      <c r="U219" s="4">
        <v>143</v>
      </c>
      <c r="V219" s="4">
        <v>130.4</v>
      </c>
      <c r="W219" s="4">
        <v>141.1</v>
      </c>
      <c r="X219" s="45">
        <f t="shared" si="24"/>
        <v>138.16666666666666</v>
      </c>
      <c r="Y219" s="45">
        <v>147.69999999999999</v>
      </c>
      <c r="Z219" s="4">
        <v>128.6</v>
      </c>
      <c r="AA219" s="4">
        <v>136.30000000000001</v>
      </c>
      <c r="AB219" s="4">
        <v>118.6</v>
      </c>
      <c r="AC219" s="4">
        <v>146.6</v>
      </c>
      <c r="AD219" s="4">
        <f t="shared" si="25"/>
        <v>135.56</v>
      </c>
      <c r="AE219" s="4">
        <v>137.80000000000001</v>
      </c>
      <c r="AF219" s="4">
        <v>131.69999999999999</v>
      </c>
      <c r="AG219" s="45">
        <f t="shared" si="26"/>
        <v>134.75</v>
      </c>
      <c r="AH219" s="4">
        <v>131.9</v>
      </c>
      <c r="AI219" s="4">
        <v>131.80000000000001</v>
      </c>
      <c r="AJ219" s="4">
        <f t="shared" si="27"/>
        <v>131.85000000000002</v>
      </c>
      <c r="AK219" s="4">
        <v>138</v>
      </c>
    </row>
    <row r="220" spans="1:37" x14ac:dyDescent="0.25">
      <c r="A220" s="1" t="s">
        <v>33</v>
      </c>
      <c r="B220" s="1">
        <v>2019</v>
      </c>
      <c r="C220" s="1" t="s">
        <v>31</v>
      </c>
      <c r="D220" s="1" t="str">
        <f t="shared" si="21"/>
        <v>January2019Rural+Urban</v>
      </c>
      <c r="E220" s="4">
        <v>137.1</v>
      </c>
      <c r="F220" s="4">
        <v>151.4</v>
      </c>
      <c r="G220" s="4">
        <v>140.19999999999999</v>
      </c>
      <c r="H220" s="4">
        <v>142.1</v>
      </c>
      <c r="I220" s="4">
        <v>121.8</v>
      </c>
      <c r="J220" s="4">
        <v>135.4</v>
      </c>
      <c r="K220" s="4">
        <v>131.30000000000001</v>
      </c>
      <c r="L220" s="4">
        <v>120.3</v>
      </c>
      <c r="M220" s="4">
        <v>109.1</v>
      </c>
      <c r="N220" s="4">
        <v>139.4</v>
      </c>
      <c r="O220" s="4">
        <v>133.30000000000001</v>
      </c>
      <c r="P220" s="4">
        <v>154.6</v>
      </c>
      <c r="Q220" s="4">
        <v>137.4</v>
      </c>
      <c r="R220" s="4">
        <f t="shared" si="22"/>
        <v>134.87692307692308</v>
      </c>
      <c r="S220" s="4">
        <v>163.19999999999999</v>
      </c>
      <c r="T220" s="4">
        <f t="shared" si="23"/>
        <v>163.19999999999999</v>
      </c>
      <c r="U220" s="4">
        <v>147.6</v>
      </c>
      <c r="V220" s="4">
        <v>139</v>
      </c>
      <c r="W220" s="4">
        <v>146.4</v>
      </c>
      <c r="X220" s="45">
        <f t="shared" si="24"/>
        <v>144.33333333333334</v>
      </c>
      <c r="Y220" s="45">
        <v>147.69999999999999</v>
      </c>
      <c r="Z220" s="4">
        <v>139.5</v>
      </c>
      <c r="AA220" s="4">
        <v>143.6</v>
      </c>
      <c r="AB220" s="4">
        <v>123.3</v>
      </c>
      <c r="AC220" s="4">
        <v>150.19999999999999</v>
      </c>
      <c r="AD220" s="4">
        <f t="shared" si="25"/>
        <v>140.85999999999999</v>
      </c>
      <c r="AE220" s="4">
        <v>145.1</v>
      </c>
      <c r="AF220" s="4">
        <v>132.80000000000001</v>
      </c>
      <c r="AG220" s="45">
        <f t="shared" si="26"/>
        <v>138.94999999999999</v>
      </c>
      <c r="AH220" s="4">
        <v>136.69999999999999</v>
      </c>
      <c r="AI220" s="4">
        <v>136.9</v>
      </c>
      <c r="AJ220" s="4">
        <f t="shared" si="27"/>
        <v>136.80000000000001</v>
      </c>
      <c r="AK220" s="4">
        <v>139.6</v>
      </c>
    </row>
    <row r="221" spans="1:37" x14ac:dyDescent="0.25">
      <c r="A221" s="1" t="s">
        <v>30</v>
      </c>
      <c r="B221" s="1">
        <v>2019</v>
      </c>
      <c r="C221" s="1" t="s">
        <v>34</v>
      </c>
      <c r="D221" s="1" t="str">
        <f t="shared" si="21"/>
        <v>February2019Rural</v>
      </c>
      <c r="E221" s="4">
        <v>136.80000000000001</v>
      </c>
      <c r="F221" s="4">
        <v>153</v>
      </c>
      <c r="G221" s="4">
        <v>139.1</v>
      </c>
      <c r="H221" s="4">
        <v>142.5</v>
      </c>
      <c r="I221" s="4">
        <v>124.1</v>
      </c>
      <c r="J221" s="4">
        <v>135.80000000000001</v>
      </c>
      <c r="K221" s="4">
        <v>128.69999999999999</v>
      </c>
      <c r="L221" s="4">
        <v>121.5</v>
      </c>
      <c r="M221" s="4">
        <v>108.3</v>
      </c>
      <c r="N221" s="4">
        <v>139.19999999999999</v>
      </c>
      <c r="O221" s="4">
        <v>137.4</v>
      </c>
      <c r="P221" s="4">
        <v>156.19999999999999</v>
      </c>
      <c r="Q221" s="4">
        <v>137.19999999999999</v>
      </c>
      <c r="R221" s="4">
        <f t="shared" si="22"/>
        <v>135.3692307692308</v>
      </c>
      <c r="S221" s="4">
        <v>162.80000000000001</v>
      </c>
      <c r="T221" s="4">
        <f t="shared" si="23"/>
        <v>162.80000000000001</v>
      </c>
      <c r="U221" s="4">
        <v>150.5</v>
      </c>
      <c r="V221" s="4">
        <v>146.1</v>
      </c>
      <c r="W221" s="4">
        <v>149.9</v>
      </c>
      <c r="X221" s="45">
        <f t="shared" si="24"/>
        <v>148.83333333333334</v>
      </c>
      <c r="Y221" s="45">
        <v>146.4933364408098</v>
      </c>
      <c r="Z221" s="4">
        <v>145.30000000000001</v>
      </c>
      <c r="AA221" s="4">
        <v>150.1</v>
      </c>
      <c r="AB221" s="4">
        <v>129.19999999999999</v>
      </c>
      <c r="AC221" s="4">
        <v>155.5</v>
      </c>
      <c r="AD221" s="4">
        <f t="shared" si="25"/>
        <v>145.31866728816195</v>
      </c>
      <c r="AE221" s="4">
        <v>149.9</v>
      </c>
      <c r="AF221" s="4">
        <v>134.9</v>
      </c>
      <c r="AG221" s="45">
        <f t="shared" si="26"/>
        <v>142.4</v>
      </c>
      <c r="AH221" s="4">
        <v>143.4</v>
      </c>
      <c r="AI221" s="4">
        <v>142.19999999999999</v>
      </c>
      <c r="AJ221" s="4">
        <f t="shared" si="27"/>
        <v>142.80000000000001</v>
      </c>
      <c r="AK221" s="4">
        <v>141</v>
      </c>
    </row>
    <row r="222" spans="1:37" x14ac:dyDescent="0.25">
      <c r="A222" s="1" t="s">
        <v>32</v>
      </c>
      <c r="B222" s="1">
        <v>2019</v>
      </c>
      <c r="C222" s="1" t="s">
        <v>34</v>
      </c>
      <c r="D222" s="1" t="str">
        <f t="shared" si="21"/>
        <v>February2019Urban</v>
      </c>
      <c r="E222" s="4">
        <v>139.4</v>
      </c>
      <c r="F222" s="4">
        <v>150.1</v>
      </c>
      <c r="G222" s="4">
        <v>145.30000000000001</v>
      </c>
      <c r="H222" s="4">
        <v>141.69999999999999</v>
      </c>
      <c r="I222" s="4">
        <v>118.4</v>
      </c>
      <c r="J222" s="4">
        <v>137</v>
      </c>
      <c r="K222" s="4">
        <v>131.6</v>
      </c>
      <c r="L222" s="4">
        <v>119.9</v>
      </c>
      <c r="M222" s="4">
        <v>110.4</v>
      </c>
      <c r="N222" s="4">
        <v>140.80000000000001</v>
      </c>
      <c r="O222" s="4">
        <v>128.30000000000001</v>
      </c>
      <c r="P222" s="4">
        <v>153.5</v>
      </c>
      <c r="Q222" s="4">
        <v>138</v>
      </c>
      <c r="R222" s="4">
        <f t="shared" si="22"/>
        <v>134.95384615384617</v>
      </c>
      <c r="S222" s="4">
        <v>164.9</v>
      </c>
      <c r="T222" s="4">
        <f t="shared" si="23"/>
        <v>164.9</v>
      </c>
      <c r="U222" s="4">
        <v>143.30000000000001</v>
      </c>
      <c r="V222" s="4">
        <v>130.80000000000001</v>
      </c>
      <c r="W222" s="4">
        <v>141.4</v>
      </c>
      <c r="X222" s="45">
        <f t="shared" si="24"/>
        <v>138.5</v>
      </c>
      <c r="Y222" s="45">
        <v>148.5</v>
      </c>
      <c r="Z222" s="4">
        <v>127.1</v>
      </c>
      <c r="AA222" s="4">
        <v>136.6</v>
      </c>
      <c r="AB222" s="4">
        <v>119.2</v>
      </c>
      <c r="AC222" s="4">
        <v>146.6</v>
      </c>
      <c r="AD222" s="4">
        <f t="shared" si="25"/>
        <v>135.60000000000002</v>
      </c>
      <c r="AE222" s="4">
        <v>138.5</v>
      </c>
      <c r="AF222" s="4">
        <v>133</v>
      </c>
      <c r="AG222" s="45">
        <f t="shared" si="26"/>
        <v>135.75</v>
      </c>
      <c r="AH222" s="4">
        <v>132.19999999999999</v>
      </c>
      <c r="AI222" s="4">
        <v>132.4</v>
      </c>
      <c r="AJ222" s="4">
        <f t="shared" si="27"/>
        <v>132.30000000000001</v>
      </c>
      <c r="AK222" s="4">
        <v>138.6</v>
      </c>
    </row>
    <row r="223" spans="1:37" x14ac:dyDescent="0.25">
      <c r="A223" s="1" t="s">
        <v>33</v>
      </c>
      <c r="B223" s="1">
        <v>2019</v>
      </c>
      <c r="C223" s="1" t="s">
        <v>34</v>
      </c>
      <c r="D223" s="1" t="str">
        <f t="shared" si="21"/>
        <v>February2019Rural+Urban</v>
      </c>
      <c r="E223" s="4">
        <v>137.6</v>
      </c>
      <c r="F223" s="4">
        <v>152</v>
      </c>
      <c r="G223" s="4">
        <v>141.5</v>
      </c>
      <c r="H223" s="4">
        <v>142.19999999999999</v>
      </c>
      <c r="I223" s="4">
        <v>122</v>
      </c>
      <c r="J223" s="4">
        <v>136.4</v>
      </c>
      <c r="K223" s="4">
        <v>129.69999999999999</v>
      </c>
      <c r="L223" s="4">
        <v>121</v>
      </c>
      <c r="M223" s="4">
        <v>109</v>
      </c>
      <c r="N223" s="4">
        <v>139.69999999999999</v>
      </c>
      <c r="O223" s="4">
        <v>133.6</v>
      </c>
      <c r="P223" s="4">
        <v>154.9</v>
      </c>
      <c r="Q223" s="4">
        <v>137.5</v>
      </c>
      <c r="R223" s="4">
        <f t="shared" si="22"/>
        <v>135.16153846153844</v>
      </c>
      <c r="S223" s="4">
        <v>163.4</v>
      </c>
      <c r="T223" s="4">
        <f t="shared" si="23"/>
        <v>163.4</v>
      </c>
      <c r="U223" s="4">
        <v>147.69999999999999</v>
      </c>
      <c r="V223" s="4">
        <v>139.69999999999999</v>
      </c>
      <c r="W223" s="4">
        <v>146.5</v>
      </c>
      <c r="X223" s="45">
        <f t="shared" si="24"/>
        <v>144.63333333333333</v>
      </c>
      <c r="Y223" s="45">
        <v>148.5</v>
      </c>
      <c r="Z223" s="4">
        <v>138.4</v>
      </c>
      <c r="AA223" s="4">
        <v>143.69999999999999</v>
      </c>
      <c r="AB223" s="4">
        <v>123.9</v>
      </c>
      <c r="AC223" s="4">
        <v>150.30000000000001</v>
      </c>
      <c r="AD223" s="4">
        <f t="shared" si="25"/>
        <v>140.95999999999998</v>
      </c>
      <c r="AE223" s="4">
        <v>145.6</v>
      </c>
      <c r="AF223" s="4">
        <v>134.1</v>
      </c>
      <c r="AG223" s="45">
        <f t="shared" si="26"/>
        <v>139.85</v>
      </c>
      <c r="AH223" s="4">
        <v>137.1</v>
      </c>
      <c r="AI223" s="4">
        <v>137.4</v>
      </c>
      <c r="AJ223" s="4">
        <f t="shared" si="27"/>
        <v>137.25</v>
      </c>
      <c r="AK223" s="4">
        <v>139.9</v>
      </c>
    </row>
    <row r="224" spans="1:37" x14ac:dyDescent="0.25">
      <c r="A224" s="1" t="s">
        <v>30</v>
      </c>
      <c r="B224" s="1">
        <v>2019</v>
      </c>
      <c r="C224" s="1" t="s">
        <v>35</v>
      </c>
      <c r="D224" s="1" t="str">
        <f t="shared" si="21"/>
        <v>March2019Rural</v>
      </c>
      <c r="E224" s="4">
        <v>136.9</v>
      </c>
      <c r="F224" s="4">
        <v>154.1</v>
      </c>
      <c r="G224" s="4">
        <v>138.69999999999999</v>
      </c>
      <c r="H224" s="4">
        <v>142.5</v>
      </c>
      <c r="I224" s="4">
        <v>124.1</v>
      </c>
      <c r="J224" s="4">
        <v>136.1</v>
      </c>
      <c r="K224" s="4">
        <v>128.19999999999999</v>
      </c>
      <c r="L224" s="4">
        <v>122.3</v>
      </c>
      <c r="M224" s="4">
        <v>108.3</v>
      </c>
      <c r="N224" s="4">
        <v>138.9</v>
      </c>
      <c r="O224" s="4">
        <v>137.4</v>
      </c>
      <c r="P224" s="4">
        <v>156.4</v>
      </c>
      <c r="Q224" s="4">
        <v>137.30000000000001</v>
      </c>
      <c r="R224" s="4">
        <f t="shared" si="22"/>
        <v>135.4769230769231</v>
      </c>
      <c r="S224" s="4">
        <v>162.9</v>
      </c>
      <c r="T224" s="4">
        <f t="shared" si="23"/>
        <v>162.9</v>
      </c>
      <c r="U224" s="4">
        <v>150.80000000000001</v>
      </c>
      <c r="V224" s="4">
        <v>146.1</v>
      </c>
      <c r="W224" s="4">
        <v>150.1</v>
      </c>
      <c r="X224" s="45">
        <f t="shared" si="24"/>
        <v>149</v>
      </c>
      <c r="Y224" s="45">
        <v>147.04353877169115</v>
      </c>
      <c r="Z224" s="4">
        <v>146.4</v>
      </c>
      <c r="AA224" s="4">
        <v>150</v>
      </c>
      <c r="AB224" s="4">
        <v>129.9</v>
      </c>
      <c r="AC224" s="4">
        <v>155.5</v>
      </c>
      <c r="AD224" s="4">
        <f t="shared" si="25"/>
        <v>145.76870775433821</v>
      </c>
      <c r="AE224" s="4">
        <v>150.4</v>
      </c>
      <c r="AF224" s="4">
        <v>134</v>
      </c>
      <c r="AG224" s="45">
        <f t="shared" si="26"/>
        <v>142.19999999999999</v>
      </c>
      <c r="AH224" s="4">
        <v>143.80000000000001</v>
      </c>
      <c r="AI224" s="4">
        <v>142.4</v>
      </c>
      <c r="AJ224" s="4">
        <f t="shared" si="27"/>
        <v>143.10000000000002</v>
      </c>
      <c r="AK224" s="4">
        <v>141.19999999999999</v>
      </c>
    </row>
    <row r="225" spans="1:37" x14ac:dyDescent="0.25">
      <c r="A225" s="1" t="s">
        <v>32</v>
      </c>
      <c r="B225" s="1">
        <v>2019</v>
      </c>
      <c r="C225" s="1" t="s">
        <v>35</v>
      </c>
      <c r="D225" s="1" t="str">
        <f t="shared" si="21"/>
        <v>March2019Urban</v>
      </c>
      <c r="E225" s="4">
        <v>139.69999999999999</v>
      </c>
      <c r="F225" s="4">
        <v>151.1</v>
      </c>
      <c r="G225" s="4">
        <v>142.9</v>
      </c>
      <c r="H225" s="4">
        <v>141.9</v>
      </c>
      <c r="I225" s="4">
        <v>118.4</v>
      </c>
      <c r="J225" s="4">
        <v>139.4</v>
      </c>
      <c r="K225" s="4">
        <v>141.19999999999999</v>
      </c>
      <c r="L225" s="4">
        <v>120.7</v>
      </c>
      <c r="M225" s="4">
        <v>110.4</v>
      </c>
      <c r="N225" s="4">
        <v>140.69999999999999</v>
      </c>
      <c r="O225" s="4">
        <v>128.5</v>
      </c>
      <c r="P225" s="4">
        <v>153.9</v>
      </c>
      <c r="Q225" s="4">
        <v>139.6</v>
      </c>
      <c r="R225" s="4">
        <f t="shared" si="22"/>
        <v>136.03076923076924</v>
      </c>
      <c r="S225" s="4">
        <v>165.3</v>
      </c>
      <c r="T225" s="4">
        <f t="shared" si="23"/>
        <v>165.3</v>
      </c>
      <c r="U225" s="4">
        <v>143.5</v>
      </c>
      <c r="V225" s="4">
        <v>131.19999999999999</v>
      </c>
      <c r="W225" s="4">
        <v>141.6</v>
      </c>
      <c r="X225" s="45">
        <f t="shared" si="24"/>
        <v>138.76666666666665</v>
      </c>
      <c r="Y225" s="45">
        <v>149</v>
      </c>
      <c r="Z225" s="4">
        <v>128.80000000000001</v>
      </c>
      <c r="AA225" s="4">
        <v>136.80000000000001</v>
      </c>
      <c r="AB225" s="4">
        <v>119.9</v>
      </c>
      <c r="AC225" s="4">
        <v>146.69999999999999</v>
      </c>
      <c r="AD225" s="4">
        <f t="shared" si="25"/>
        <v>136.24</v>
      </c>
      <c r="AE225" s="4">
        <v>139.19999999999999</v>
      </c>
      <c r="AF225" s="4">
        <v>132.5</v>
      </c>
      <c r="AG225" s="45">
        <f t="shared" si="26"/>
        <v>135.85</v>
      </c>
      <c r="AH225" s="4">
        <v>133</v>
      </c>
      <c r="AI225" s="4">
        <v>132.80000000000001</v>
      </c>
      <c r="AJ225" s="4">
        <f t="shared" si="27"/>
        <v>132.9</v>
      </c>
      <c r="AK225" s="4">
        <v>139.5</v>
      </c>
    </row>
    <row r="226" spans="1:37" x14ac:dyDescent="0.25">
      <c r="A226" s="1" t="s">
        <v>33</v>
      </c>
      <c r="B226" s="1">
        <v>2019</v>
      </c>
      <c r="C226" s="1" t="s">
        <v>35</v>
      </c>
      <c r="D226" s="1" t="str">
        <f t="shared" si="21"/>
        <v>March2019Rural+Urban</v>
      </c>
      <c r="E226" s="4">
        <v>137.80000000000001</v>
      </c>
      <c r="F226" s="4">
        <v>153</v>
      </c>
      <c r="G226" s="4">
        <v>140.30000000000001</v>
      </c>
      <c r="H226" s="4">
        <v>142.30000000000001</v>
      </c>
      <c r="I226" s="4">
        <v>122</v>
      </c>
      <c r="J226" s="4">
        <v>137.6</v>
      </c>
      <c r="K226" s="4">
        <v>132.6</v>
      </c>
      <c r="L226" s="4">
        <v>121.8</v>
      </c>
      <c r="M226" s="4">
        <v>109</v>
      </c>
      <c r="N226" s="4">
        <v>139.5</v>
      </c>
      <c r="O226" s="4">
        <v>133.69999999999999</v>
      </c>
      <c r="P226" s="4">
        <v>155.19999999999999</v>
      </c>
      <c r="Q226" s="4">
        <v>138.1</v>
      </c>
      <c r="R226" s="4">
        <f t="shared" si="22"/>
        <v>135.6076923076923</v>
      </c>
      <c r="S226" s="4">
        <v>163.5</v>
      </c>
      <c r="T226" s="4">
        <f t="shared" si="23"/>
        <v>163.5</v>
      </c>
      <c r="U226" s="4">
        <v>147.9</v>
      </c>
      <c r="V226" s="4">
        <v>139.9</v>
      </c>
      <c r="W226" s="4">
        <v>146.69999999999999</v>
      </c>
      <c r="X226" s="45">
        <f t="shared" si="24"/>
        <v>144.83333333333334</v>
      </c>
      <c r="Y226" s="45">
        <v>149</v>
      </c>
      <c r="Z226" s="4">
        <v>139.69999999999999</v>
      </c>
      <c r="AA226" s="4">
        <v>143.80000000000001</v>
      </c>
      <c r="AB226" s="4">
        <v>124.6</v>
      </c>
      <c r="AC226" s="4">
        <v>150.30000000000001</v>
      </c>
      <c r="AD226" s="4">
        <f t="shared" si="25"/>
        <v>141.48000000000002</v>
      </c>
      <c r="AE226" s="4">
        <v>146.19999999999999</v>
      </c>
      <c r="AF226" s="4">
        <v>133.4</v>
      </c>
      <c r="AG226" s="45">
        <f t="shared" si="26"/>
        <v>139.80000000000001</v>
      </c>
      <c r="AH226" s="4">
        <v>137.69999999999999</v>
      </c>
      <c r="AI226" s="4">
        <v>137.69999999999999</v>
      </c>
      <c r="AJ226" s="4">
        <f t="shared" si="27"/>
        <v>137.69999999999999</v>
      </c>
      <c r="AK226" s="4">
        <v>140.4</v>
      </c>
    </row>
    <row r="227" spans="1:37" x14ac:dyDescent="0.25">
      <c r="A227" s="1" t="s">
        <v>30</v>
      </c>
      <c r="B227" s="1">
        <v>2019</v>
      </c>
      <c r="C227" s="1" t="s">
        <v>36</v>
      </c>
      <c r="D227" s="1" t="str">
        <f t="shared" si="21"/>
        <v>April2019Rural</v>
      </c>
      <c r="E227" s="4">
        <v>137.1</v>
      </c>
      <c r="F227" s="4">
        <v>156.19999999999999</v>
      </c>
      <c r="G227" s="4">
        <v>134.69999999999999</v>
      </c>
      <c r="H227" s="4">
        <v>142.4</v>
      </c>
      <c r="I227" s="4">
        <v>124</v>
      </c>
      <c r="J227" s="4">
        <v>143.80000000000001</v>
      </c>
      <c r="K227" s="4">
        <v>129.30000000000001</v>
      </c>
      <c r="L227" s="4">
        <v>122.9</v>
      </c>
      <c r="M227" s="4">
        <v>108.4</v>
      </c>
      <c r="N227" s="4">
        <v>138.69999999999999</v>
      </c>
      <c r="O227" s="4">
        <v>137.5</v>
      </c>
      <c r="P227" s="4">
        <v>156.30000000000001</v>
      </c>
      <c r="Q227" s="4">
        <v>138</v>
      </c>
      <c r="R227" s="4">
        <f t="shared" si="22"/>
        <v>136.10000000000002</v>
      </c>
      <c r="S227" s="4">
        <v>162.9</v>
      </c>
      <c r="T227" s="4">
        <f t="shared" si="23"/>
        <v>162.9</v>
      </c>
      <c r="U227" s="4">
        <v>150.80000000000001</v>
      </c>
      <c r="V227" s="4">
        <v>146.30000000000001</v>
      </c>
      <c r="W227" s="4">
        <v>150.1</v>
      </c>
      <c r="X227" s="45">
        <f t="shared" si="24"/>
        <v>149.06666666666669</v>
      </c>
      <c r="Y227" s="45">
        <v>147.77225250653038</v>
      </c>
      <c r="Z227" s="4">
        <v>146.6</v>
      </c>
      <c r="AA227" s="4">
        <v>149.4</v>
      </c>
      <c r="AB227" s="4">
        <v>130.19999999999999</v>
      </c>
      <c r="AC227" s="4">
        <v>156.30000000000001</v>
      </c>
      <c r="AD227" s="4">
        <f t="shared" si="25"/>
        <v>146.05445050130606</v>
      </c>
      <c r="AE227" s="4">
        <v>150.9</v>
      </c>
      <c r="AF227" s="4">
        <v>133.69999999999999</v>
      </c>
      <c r="AG227" s="45">
        <f t="shared" si="26"/>
        <v>142.30000000000001</v>
      </c>
      <c r="AH227" s="4">
        <v>144.9</v>
      </c>
      <c r="AI227" s="4">
        <v>142.6</v>
      </c>
      <c r="AJ227" s="4">
        <f t="shared" si="27"/>
        <v>143.75</v>
      </c>
      <c r="AK227" s="4">
        <v>141.69999999999999</v>
      </c>
    </row>
    <row r="228" spans="1:37" x14ac:dyDescent="0.25">
      <c r="A228" s="1" t="s">
        <v>32</v>
      </c>
      <c r="B228" s="1">
        <v>2019</v>
      </c>
      <c r="C228" s="1" t="s">
        <v>36</v>
      </c>
      <c r="D228" s="1" t="str">
        <f t="shared" si="21"/>
        <v>April2019Urban</v>
      </c>
      <c r="E228" s="4">
        <v>140</v>
      </c>
      <c r="F228" s="4">
        <v>153.69999999999999</v>
      </c>
      <c r="G228" s="4">
        <v>139.4</v>
      </c>
      <c r="H228" s="4">
        <v>141.9</v>
      </c>
      <c r="I228" s="4">
        <v>118.4</v>
      </c>
      <c r="J228" s="4">
        <v>148.6</v>
      </c>
      <c r="K228" s="4">
        <v>150.19999999999999</v>
      </c>
      <c r="L228" s="4">
        <v>121.7</v>
      </c>
      <c r="M228" s="4">
        <v>110.4</v>
      </c>
      <c r="N228" s="4">
        <v>140.4</v>
      </c>
      <c r="O228" s="4">
        <v>128.69999999999999</v>
      </c>
      <c r="P228" s="4">
        <v>154.19999999999999</v>
      </c>
      <c r="Q228" s="4">
        <v>141.69999999999999</v>
      </c>
      <c r="R228" s="4">
        <f t="shared" si="22"/>
        <v>137.63846153846157</v>
      </c>
      <c r="S228" s="4">
        <v>165.7</v>
      </c>
      <c r="T228" s="4">
        <f t="shared" si="23"/>
        <v>165.7</v>
      </c>
      <c r="U228" s="4">
        <v>143.9</v>
      </c>
      <c r="V228" s="4">
        <v>131.30000000000001</v>
      </c>
      <c r="W228" s="4">
        <v>142</v>
      </c>
      <c r="X228" s="45">
        <f t="shared" si="24"/>
        <v>139.06666666666669</v>
      </c>
      <c r="Y228" s="45">
        <v>149.69999999999999</v>
      </c>
      <c r="Z228" s="4">
        <v>129.1</v>
      </c>
      <c r="AA228" s="4">
        <v>136.9</v>
      </c>
      <c r="AB228" s="4">
        <v>120.2</v>
      </c>
      <c r="AC228" s="4">
        <v>147.69999999999999</v>
      </c>
      <c r="AD228" s="4">
        <f t="shared" si="25"/>
        <v>136.71999999999997</v>
      </c>
      <c r="AE228" s="4">
        <v>139.5</v>
      </c>
      <c r="AF228" s="4">
        <v>132.4</v>
      </c>
      <c r="AG228" s="45">
        <f t="shared" si="26"/>
        <v>135.94999999999999</v>
      </c>
      <c r="AH228" s="4">
        <v>133.80000000000001</v>
      </c>
      <c r="AI228" s="4">
        <v>133.1</v>
      </c>
      <c r="AJ228" s="4">
        <f t="shared" si="27"/>
        <v>133.44999999999999</v>
      </c>
      <c r="AK228" s="4">
        <v>140.6</v>
      </c>
    </row>
    <row r="229" spans="1:37" x14ac:dyDescent="0.25">
      <c r="A229" s="1" t="s">
        <v>33</v>
      </c>
      <c r="B229" s="1">
        <v>2019</v>
      </c>
      <c r="C229" s="1" t="s">
        <v>36</v>
      </c>
      <c r="D229" s="1" t="str">
        <f t="shared" si="21"/>
        <v>April2019Rural+Urban</v>
      </c>
      <c r="E229" s="4">
        <v>138</v>
      </c>
      <c r="F229" s="4">
        <v>155.30000000000001</v>
      </c>
      <c r="G229" s="4">
        <v>136.5</v>
      </c>
      <c r="H229" s="4">
        <v>142.19999999999999</v>
      </c>
      <c r="I229" s="4">
        <v>121.9</v>
      </c>
      <c r="J229" s="4">
        <v>146</v>
      </c>
      <c r="K229" s="4">
        <v>136.4</v>
      </c>
      <c r="L229" s="4">
        <v>122.5</v>
      </c>
      <c r="M229" s="4">
        <v>109.1</v>
      </c>
      <c r="N229" s="4">
        <v>139.30000000000001</v>
      </c>
      <c r="O229" s="4">
        <v>133.80000000000001</v>
      </c>
      <c r="P229" s="4">
        <v>155.30000000000001</v>
      </c>
      <c r="Q229" s="4">
        <v>139.4</v>
      </c>
      <c r="R229" s="4">
        <f t="shared" si="22"/>
        <v>136.59230769230768</v>
      </c>
      <c r="S229" s="4">
        <v>163.6</v>
      </c>
      <c r="T229" s="4">
        <f t="shared" si="23"/>
        <v>163.6</v>
      </c>
      <c r="U229" s="4">
        <v>148.1</v>
      </c>
      <c r="V229" s="4">
        <v>140.1</v>
      </c>
      <c r="W229" s="4">
        <v>146.9</v>
      </c>
      <c r="X229" s="45">
        <f t="shared" si="24"/>
        <v>145.03333333333333</v>
      </c>
      <c r="Y229" s="45">
        <v>149.69999999999999</v>
      </c>
      <c r="Z229" s="4">
        <v>140</v>
      </c>
      <c r="AA229" s="4">
        <v>143.5</v>
      </c>
      <c r="AB229" s="4">
        <v>124.9</v>
      </c>
      <c r="AC229" s="4">
        <v>151.30000000000001</v>
      </c>
      <c r="AD229" s="4">
        <f t="shared" si="25"/>
        <v>141.88000000000002</v>
      </c>
      <c r="AE229" s="4">
        <v>146.6</v>
      </c>
      <c r="AF229" s="4">
        <v>133.19999999999999</v>
      </c>
      <c r="AG229" s="45">
        <f t="shared" si="26"/>
        <v>139.89999999999998</v>
      </c>
      <c r="AH229" s="4">
        <v>138.6</v>
      </c>
      <c r="AI229" s="4">
        <v>138</v>
      </c>
      <c r="AJ229" s="4">
        <f t="shared" si="27"/>
        <v>138.30000000000001</v>
      </c>
      <c r="AK229" s="4">
        <v>141.19999999999999</v>
      </c>
    </row>
    <row r="230" spans="1:37" x14ac:dyDescent="0.25">
      <c r="A230" s="1" t="s">
        <v>30</v>
      </c>
      <c r="B230" s="1">
        <v>2019</v>
      </c>
      <c r="C230" s="1" t="s">
        <v>37</v>
      </c>
      <c r="D230" s="1" t="str">
        <f t="shared" si="21"/>
        <v>May2019Rural</v>
      </c>
      <c r="E230" s="4">
        <v>137.4</v>
      </c>
      <c r="F230" s="4">
        <v>159.5</v>
      </c>
      <c r="G230" s="4">
        <v>134.5</v>
      </c>
      <c r="H230" s="4">
        <v>142.6</v>
      </c>
      <c r="I230" s="4">
        <v>124</v>
      </c>
      <c r="J230" s="4">
        <v>143.69999999999999</v>
      </c>
      <c r="K230" s="4">
        <v>133.4</v>
      </c>
      <c r="L230" s="4">
        <v>125.1</v>
      </c>
      <c r="M230" s="4">
        <v>109.3</v>
      </c>
      <c r="N230" s="4">
        <v>139.30000000000001</v>
      </c>
      <c r="O230" s="4">
        <v>137.69999999999999</v>
      </c>
      <c r="P230" s="4">
        <v>156.4</v>
      </c>
      <c r="Q230" s="4">
        <v>139.19999999999999</v>
      </c>
      <c r="R230" s="4">
        <f t="shared" si="22"/>
        <v>137.0846153846154</v>
      </c>
      <c r="S230" s="4">
        <v>163.30000000000001</v>
      </c>
      <c r="T230" s="4">
        <f t="shared" si="23"/>
        <v>163.30000000000001</v>
      </c>
      <c r="U230" s="4">
        <v>151.30000000000001</v>
      </c>
      <c r="V230" s="4">
        <v>146.6</v>
      </c>
      <c r="W230" s="4">
        <v>150.69999999999999</v>
      </c>
      <c r="X230" s="45">
        <f t="shared" si="24"/>
        <v>149.53333333333333</v>
      </c>
      <c r="Y230" s="45">
        <v>148.41212530211459</v>
      </c>
      <c r="Z230" s="4">
        <v>146.9</v>
      </c>
      <c r="AA230" s="4">
        <v>149.5</v>
      </c>
      <c r="AB230" s="4">
        <v>130.19999999999999</v>
      </c>
      <c r="AC230" s="4">
        <v>156.69999999999999</v>
      </c>
      <c r="AD230" s="4">
        <f t="shared" si="25"/>
        <v>146.34242506042293</v>
      </c>
      <c r="AE230" s="4">
        <v>151.30000000000001</v>
      </c>
      <c r="AF230" s="4">
        <v>133.9</v>
      </c>
      <c r="AG230" s="45">
        <f t="shared" si="26"/>
        <v>142.60000000000002</v>
      </c>
      <c r="AH230" s="4">
        <v>145.9</v>
      </c>
      <c r="AI230" s="4">
        <v>142.9</v>
      </c>
      <c r="AJ230" s="4">
        <f t="shared" si="27"/>
        <v>144.4</v>
      </c>
      <c r="AK230" s="4">
        <v>142.4</v>
      </c>
    </row>
    <row r="231" spans="1:37" x14ac:dyDescent="0.25">
      <c r="A231" s="1" t="s">
        <v>32</v>
      </c>
      <c r="B231" s="1">
        <v>2019</v>
      </c>
      <c r="C231" s="1" t="s">
        <v>37</v>
      </c>
      <c r="D231" s="1" t="str">
        <f t="shared" si="21"/>
        <v>May2019Urban</v>
      </c>
      <c r="E231" s="4">
        <v>140.4</v>
      </c>
      <c r="F231" s="4">
        <v>156.69999999999999</v>
      </c>
      <c r="G231" s="4">
        <v>138.30000000000001</v>
      </c>
      <c r="H231" s="4">
        <v>142.4</v>
      </c>
      <c r="I231" s="4">
        <v>118.6</v>
      </c>
      <c r="J231" s="4">
        <v>149.69999999999999</v>
      </c>
      <c r="K231" s="4">
        <v>161.6</v>
      </c>
      <c r="L231" s="4">
        <v>124.4</v>
      </c>
      <c r="M231" s="4">
        <v>111.2</v>
      </c>
      <c r="N231" s="4">
        <v>141</v>
      </c>
      <c r="O231" s="4">
        <v>128.9</v>
      </c>
      <c r="P231" s="4">
        <v>154.5</v>
      </c>
      <c r="Q231" s="4">
        <v>143.80000000000001</v>
      </c>
      <c r="R231" s="4">
        <f t="shared" si="22"/>
        <v>139.34615384615387</v>
      </c>
      <c r="S231" s="4">
        <v>166.2</v>
      </c>
      <c r="T231" s="4">
        <f t="shared" si="23"/>
        <v>166.2</v>
      </c>
      <c r="U231" s="4">
        <v>144</v>
      </c>
      <c r="V231" s="4">
        <v>131.69999999999999</v>
      </c>
      <c r="W231" s="4">
        <v>142.19999999999999</v>
      </c>
      <c r="X231" s="45">
        <f t="shared" si="24"/>
        <v>139.29999999999998</v>
      </c>
      <c r="Y231" s="45">
        <v>150.1</v>
      </c>
      <c r="Z231" s="4">
        <v>129.4</v>
      </c>
      <c r="AA231" s="4">
        <v>137.19999999999999</v>
      </c>
      <c r="AB231" s="4">
        <v>120.1</v>
      </c>
      <c r="AC231" s="4">
        <v>148</v>
      </c>
      <c r="AD231" s="4">
        <f t="shared" si="25"/>
        <v>136.95999999999998</v>
      </c>
      <c r="AE231" s="4">
        <v>139.80000000000001</v>
      </c>
      <c r="AF231" s="4">
        <v>132.6</v>
      </c>
      <c r="AG231" s="45">
        <f t="shared" si="26"/>
        <v>136.19999999999999</v>
      </c>
      <c r="AH231" s="4">
        <v>134</v>
      </c>
      <c r="AI231" s="4">
        <v>133.30000000000001</v>
      </c>
      <c r="AJ231" s="4">
        <f t="shared" si="27"/>
        <v>133.65</v>
      </c>
      <c r="AK231" s="4">
        <v>141.5</v>
      </c>
    </row>
    <row r="232" spans="1:37" x14ac:dyDescent="0.25">
      <c r="A232" s="1" t="s">
        <v>33</v>
      </c>
      <c r="B232" s="1">
        <v>2019</v>
      </c>
      <c r="C232" s="1" t="s">
        <v>37</v>
      </c>
      <c r="D232" s="1" t="str">
        <f t="shared" si="21"/>
        <v>May2019Rural+Urban</v>
      </c>
      <c r="E232" s="4">
        <v>138.30000000000001</v>
      </c>
      <c r="F232" s="4">
        <v>158.5</v>
      </c>
      <c r="G232" s="4">
        <v>136</v>
      </c>
      <c r="H232" s="4">
        <v>142.5</v>
      </c>
      <c r="I232" s="4">
        <v>122</v>
      </c>
      <c r="J232" s="4">
        <v>146.5</v>
      </c>
      <c r="K232" s="4">
        <v>143</v>
      </c>
      <c r="L232" s="4">
        <v>124.9</v>
      </c>
      <c r="M232" s="4">
        <v>109.9</v>
      </c>
      <c r="N232" s="4">
        <v>139.9</v>
      </c>
      <c r="O232" s="4">
        <v>134</v>
      </c>
      <c r="P232" s="4">
        <v>155.5</v>
      </c>
      <c r="Q232" s="4">
        <v>140.9</v>
      </c>
      <c r="R232" s="4">
        <f t="shared" si="22"/>
        <v>137.83846153846156</v>
      </c>
      <c r="S232" s="4">
        <v>164.1</v>
      </c>
      <c r="T232" s="4">
        <f t="shared" si="23"/>
        <v>164.1</v>
      </c>
      <c r="U232" s="4">
        <v>148.4</v>
      </c>
      <c r="V232" s="4">
        <v>140.4</v>
      </c>
      <c r="W232" s="4">
        <v>147.30000000000001</v>
      </c>
      <c r="X232" s="45">
        <f t="shared" si="24"/>
        <v>145.36666666666667</v>
      </c>
      <c r="Y232" s="45">
        <v>150.1</v>
      </c>
      <c r="Z232" s="4">
        <v>140.30000000000001</v>
      </c>
      <c r="AA232" s="4">
        <v>143.69999999999999</v>
      </c>
      <c r="AB232" s="4">
        <v>124.9</v>
      </c>
      <c r="AC232" s="4">
        <v>151.6</v>
      </c>
      <c r="AD232" s="4">
        <f t="shared" si="25"/>
        <v>142.12</v>
      </c>
      <c r="AE232" s="4">
        <v>146.9</v>
      </c>
      <c r="AF232" s="4">
        <v>133.4</v>
      </c>
      <c r="AG232" s="45">
        <f t="shared" si="26"/>
        <v>140.15</v>
      </c>
      <c r="AH232" s="4">
        <v>139.19999999999999</v>
      </c>
      <c r="AI232" s="4">
        <v>138.19999999999999</v>
      </c>
      <c r="AJ232" s="4">
        <f t="shared" si="27"/>
        <v>138.69999999999999</v>
      </c>
      <c r="AK232" s="4">
        <v>142</v>
      </c>
    </row>
    <row r="233" spans="1:37" x14ac:dyDescent="0.25">
      <c r="A233" s="1" t="s">
        <v>30</v>
      </c>
      <c r="B233" s="1">
        <v>2019</v>
      </c>
      <c r="C233" s="1" t="s">
        <v>38</v>
      </c>
      <c r="D233" s="1" t="str">
        <f t="shared" si="21"/>
        <v>June2019Rural</v>
      </c>
      <c r="E233" s="4">
        <v>137.80000000000001</v>
      </c>
      <c r="F233" s="4">
        <v>163.5</v>
      </c>
      <c r="G233" s="4">
        <v>136.19999999999999</v>
      </c>
      <c r="H233" s="4">
        <v>143.19999999999999</v>
      </c>
      <c r="I233" s="4">
        <v>124.3</v>
      </c>
      <c r="J233" s="4">
        <v>143.30000000000001</v>
      </c>
      <c r="K233" s="4">
        <v>140.6</v>
      </c>
      <c r="L233" s="4">
        <v>128.69999999999999</v>
      </c>
      <c r="M233" s="4">
        <v>110.6</v>
      </c>
      <c r="N233" s="4">
        <v>140.4</v>
      </c>
      <c r="O233" s="4">
        <v>138</v>
      </c>
      <c r="P233" s="4">
        <v>156.6</v>
      </c>
      <c r="Q233" s="4">
        <v>141</v>
      </c>
      <c r="R233" s="4">
        <f t="shared" si="22"/>
        <v>138.78461538461536</v>
      </c>
      <c r="S233" s="4">
        <v>164.2</v>
      </c>
      <c r="T233" s="4">
        <f t="shared" si="23"/>
        <v>164.2</v>
      </c>
      <c r="U233" s="4">
        <v>151.4</v>
      </c>
      <c r="V233" s="4">
        <v>146.5</v>
      </c>
      <c r="W233" s="4">
        <v>150.69999999999999</v>
      </c>
      <c r="X233" s="45">
        <f t="shared" si="24"/>
        <v>149.53333333333333</v>
      </c>
      <c r="Y233" s="45">
        <v>148.98087962003734</v>
      </c>
      <c r="Z233" s="4">
        <v>147.80000000000001</v>
      </c>
      <c r="AA233" s="4">
        <v>149.6</v>
      </c>
      <c r="AB233" s="4">
        <v>130.19999999999999</v>
      </c>
      <c r="AC233" s="4">
        <v>157.69999999999999</v>
      </c>
      <c r="AD233" s="4">
        <f t="shared" si="25"/>
        <v>146.85617592400749</v>
      </c>
      <c r="AE233" s="4">
        <v>151.69999999999999</v>
      </c>
      <c r="AF233" s="4">
        <v>134.80000000000001</v>
      </c>
      <c r="AG233" s="45">
        <f t="shared" si="26"/>
        <v>143.25</v>
      </c>
      <c r="AH233" s="4">
        <v>146.4</v>
      </c>
      <c r="AI233" s="4">
        <v>143.30000000000001</v>
      </c>
      <c r="AJ233" s="4">
        <f t="shared" si="27"/>
        <v>144.85000000000002</v>
      </c>
      <c r="AK233" s="4">
        <v>143.6</v>
      </c>
    </row>
    <row r="234" spans="1:37" x14ac:dyDescent="0.25">
      <c r="A234" s="1" t="s">
        <v>32</v>
      </c>
      <c r="B234" s="1">
        <v>2019</v>
      </c>
      <c r="C234" s="1" t="s">
        <v>38</v>
      </c>
      <c r="D234" s="1" t="str">
        <f t="shared" si="21"/>
        <v>June2019Urban</v>
      </c>
      <c r="E234" s="4">
        <v>140.69999999999999</v>
      </c>
      <c r="F234" s="4">
        <v>159.6</v>
      </c>
      <c r="G234" s="4">
        <v>140.4</v>
      </c>
      <c r="H234" s="4">
        <v>143.4</v>
      </c>
      <c r="I234" s="4">
        <v>118.6</v>
      </c>
      <c r="J234" s="4">
        <v>150.9</v>
      </c>
      <c r="K234" s="4">
        <v>169.8</v>
      </c>
      <c r="L234" s="4">
        <v>127.4</v>
      </c>
      <c r="M234" s="4">
        <v>111.8</v>
      </c>
      <c r="N234" s="4">
        <v>141</v>
      </c>
      <c r="O234" s="4">
        <v>129</v>
      </c>
      <c r="P234" s="4">
        <v>155.1</v>
      </c>
      <c r="Q234" s="4">
        <v>145.6</v>
      </c>
      <c r="R234" s="4">
        <f t="shared" si="22"/>
        <v>141.0230769230769</v>
      </c>
      <c r="S234" s="4">
        <v>166.7</v>
      </c>
      <c r="T234" s="4">
        <f t="shared" si="23"/>
        <v>166.7</v>
      </c>
      <c r="U234" s="4">
        <v>144.30000000000001</v>
      </c>
      <c r="V234" s="4">
        <v>131.69999999999999</v>
      </c>
      <c r="W234" s="4">
        <v>142.4</v>
      </c>
      <c r="X234" s="45">
        <f t="shared" si="24"/>
        <v>139.46666666666667</v>
      </c>
      <c r="Y234" s="45">
        <v>149.4</v>
      </c>
      <c r="Z234" s="4">
        <v>130.5</v>
      </c>
      <c r="AA234" s="4">
        <v>137.4</v>
      </c>
      <c r="AB234" s="4">
        <v>119.6</v>
      </c>
      <c r="AC234" s="4">
        <v>148.9</v>
      </c>
      <c r="AD234" s="4">
        <f t="shared" si="25"/>
        <v>137.16</v>
      </c>
      <c r="AE234" s="4">
        <v>140.30000000000001</v>
      </c>
      <c r="AF234" s="4">
        <v>133.69999999999999</v>
      </c>
      <c r="AG234" s="45">
        <f t="shared" si="26"/>
        <v>137</v>
      </c>
      <c r="AH234" s="4">
        <v>134.30000000000001</v>
      </c>
      <c r="AI234" s="4">
        <v>133.6</v>
      </c>
      <c r="AJ234" s="4">
        <f t="shared" si="27"/>
        <v>133.94999999999999</v>
      </c>
      <c r="AK234" s="4">
        <v>142.1</v>
      </c>
    </row>
    <row r="235" spans="1:37" x14ac:dyDescent="0.25">
      <c r="A235" s="1" t="s">
        <v>33</v>
      </c>
      <c r="B235" s="1">
        <v>2019</v>
      </c>
      <c r="C235" s="1" t="s">
        <v>38</v>
      </c>
      <c r="D235" s="1" t="str">
        <f t="shared" si="21"/>
        <v>June2019Rural+Urban</v>
      </c>
      <c r="E235" s="4">
        <v>138.69999999999999</v>
      </c>
      <c r="F235" s="4">
        <v>162.1</v>
      </c>
      <c r="G235" s="4">
        <v>137.80000000000001</v>
      </c>
      <c r="H235" s="4">
        <v>143.30000000000001</v>
      </c>
      <c r="I235" s="4">
        <v>122.2</v>
      </c>
      <c r="J235" s="4">
        <v>146.80000000000001</v>
      </c>
      <c r="K235" s="4">
        <v>150.5</v>
      </c>
      <c r="L235" s="4">
        <v>128.30000000000001</v>
      </c>
      <c r="M235" s="4">
        <v>111</v>
      </c>
      <c r="N235" s="4">
        <v>140.6</v>
      </c>
      <c r="O235" s="4">
        <v>134.19999999999999</v>
      </c>
      <c r="P235" s="4">
        <v>155.9</v>
      </c>
      <c r="Q235" s="4">
        <v>142.69999999999999</v>
      </c>
      <c r="R235" s="4">
        <f t="shared" si="22"/>
        <v>139.54615384615386</v>
      </c>
      <c r="S235" s="4">
        <v>164.9</v>
      </c>
      <c r="T235" s="4">
        <f t="shared" si="23"/>
        <v>164.9</v>
      </c>
      <c r="U235" s="4">
        <v>148.6</v>
      </c>
      <c r="V235" s="4">
        <v>140.4</v>
      </c>
      <c r="W235" s="4">
        <v>147.4</v>
      </c>
      <c r="X235" s="45">
        <f t="shared" si="24"/>
        <v>145.46666666666667</v>
      </c>
      <c r="Y235" s="45">
        <v>149.4</v>
      </c>
      <c r="Z235" s="4">
        <v>141.19999999999999</v>
      </c>
      <c r="AA235" s="4">
        <v>143.80000000000001</v>
      </c>
      <c r="AB235" s="4">
        <v>124.6</v>
      </c>
      <c r="AC235" s="4">
        <v>152.5</v>
      </c>
      <c r="AD235" s="4">
        <f t="shared" si="25"/>
        <v>142.30000000000001</v>
      </c>
      <c r="AE235" s="4">
        <v>147.4</v>
      </c>
      <c r="AF235" s="4">
        <v>134.30000000000001</v>
      </c>
      <c r="AG235" s="45">
        <f t="shared" si="26"/>
        <v>140.85000000000002</v>
      </c>
      <c r="AH235" s="4">
        <v>139.6</v>
      </c>
      <c r="AI235" s="4">
        <v>138.6</v>
      </c>
      <c r="AJ235" s="4">
        <f t="shared" si="27"/>
        <v>139.1</v>
      </c>
      <c r="AK235" s="4">
        <v>142.9</v>
      </c>
    </row>
    <row r="236" spans="1:37" x14ac:dyDescent="0.25">
      <c r="A236" s="1" t="s">
        <v>30</v>
      </c>
      <c r="B236" s="1">
        <v>2019</v>
      </c>
      <c r="C236" s="1" t="s">
        <v>39</v>
      </c>
      <c r="D236" s="1" t="str">
        <f t="shared" si="21"/>
        <v>July2019Rural</v>
      </c>
      <c r="E236" s="4">
        <v>138.4</v>
      </c>
      <c r="F236" s="4">
        <v>164</v>
      </c>
      <c r="G236" s="4">
        <v>138.4</v>
      </c>
      <c r="H236" s="4">
        <v>143.9</v>
      </c>
      <c r="I236" s="4">
        <v>124.4</v>
      </c>
      <c r="J236" s="4">
        <v>146.4</v>
      </c>
      <c r="K236" s="4">
        <v>150.1</v>
      </c>
      <c r="L236" s="4">
        <v>130.6</v>
      </c>
      <c r="M236" s="4">
        <v>110.8</v>
      </c>
      <c r="N236" s="4">
        <v>141.69999999999999</v>
      </c>
      <c r="O236" s="4">
        <v>138.5</v>
      </c>
      <c r="P236" s="4">
        <v>156.69999999999999</v>
      </c>
      <c r="Q236" s="4">
        <v>143</v>
      </c>
      <c r="R236" s="4">
        <f t="shared" si="22"/>
        <v>140.53076923076921</v>
      </c>
      <c r="S236" s="4">
        <v>164.5</v>
      </c>
      <c r="T236" s="4">
        <f t="shared" si="23"/>
        <v>164.5</v>
      </c>
      <c r="U236" s="4">
        <v>151.6</v>
      </c>
      <c r="V236" s="4">
        <v>146.6</v>
      </c>
      <c r="W236" s="4">
        <v>150.9</v>
      </c>
      <c r="X236" s="45">
        <f t="shared" si="24"/>
        <v>149.70000000000002</v>
      </c>
      <c r="Y236" s="45">
        <v>149.28502860318696</v>
      </c>
      <c r="Z236" s="4">
        <v>146.80000000000001</v>
      </c>
      <c r="AA236" s="4">
        <v>150</v>
      </c>
      <c r="AB236" s="4">
        <v>131.19999999999999</v>
      </c>
      <c r="AC236" s="4">
        <v>159.1</v>
      </c>
      <c r="AD236" s="4">
        <f t="shared" si="25"/>
        <v>147.27700572063739</v>
      </c>
      <c r="AE236" s="4">
        <v>152.19999999999999</v>
      </c>
      <c r="AF236" s="4">
        <v>136.1</v>
      </c>
      <c r="AG236" s="45">
        <f t="shared" si="26"/>
        <v>144.14999999999998</v>
      </c>
      <c r="AH236" s="4">
        <v>147.5</v>
      </c>
      <c r="AI236" s="4">
        <v>144.19999999999999</v>
      </c>
      <c r="AJ236" s="4">
        <f t="shared" si="27"/>
        <v>145.85</v>
      </c>
      <c r="AK236" s="4">
        <v>144.9</v>
      </c>
    </row>
    <row r="237" spans="1:37" x14ac:dyDescent="0.25">
      <c r="A237" s="1" t="s">
        <v>32</v>
      </c>
      <c r="B237" s="1">
        <v>2019</v>
      </c>
      <c r="C237" s="1" t="s">
        <v>39</v>
      </c>
      <c r="D237" s="1" t="str">
        <f t="shared" si="21"/>
        <v>July2019Urban</v>
      </c>
      <c r="E237" s="4">
        <v>141.4</v>
      </c>
      <c r="F237" s="4">
        <v>160.19999999999999</v>
      </c>
      <c r="G237" s="4">
        <v>142.5</v>
      </c>
      <c r="H237" s="4">
        <v>144.1</v>
      </c>
      <c r="I237" s="4">
        <v>119.3</v>
      </c>
      <c r="J237" s="4">
        <v>154.69999999999999</v>
      </c>
      <c r="K237" s="4">
        <v>180.1</v>
      </c>
      <c r="L237" s="4">
        <v>128.9</v>
      </c>
      <c r="M237" s="4">
        <v>111.8</v>
      </c>
      <c r="N237" s="4">
        <v>141.6</v>
      </c>
      <c r="O237" s="4">
        <v>129.5</v>
      </c>
      <c r="P237" s="4">
        <v>155.6</v>
      </c>
      <c r="Q237" s="4">
        <v>147.69999999999999</v>
      </c>
      <c r="R237" s="4">
        <f t="shared" si="22"/>
        <v>142.87692307692308</v>
      </c>
      <c r="S237" s="4">
        <v>167.2</v>
      </c>
      <c r="T237" s="4">
        <f t="shared" si="23"/>
        <v>167.2</v>
      </c>
      <c r="U237" s="4">
        <v>144.69999999999999</v>
      </c>
      <c r="V237" s="4">
        <v>131.9</v>
      </c>
      <c r="W237" s="4">
        <v>142.69999999999999</v>
      </c>
      <c r="X237" s="45">
        <f t="shared" si="24"/>
        <v>139.76666666666668</v>
      </c>
      <c r="Y237" s="45">
        <v>150.6</v>
      </c>
      <c r="Z237" s="4">
        <v>127</v>
      </c>
      <c r="AA237" s="4">
        <v>137.69999999999999</v>
      </c>
      <c r="AB237" s="4">
        <v>120.6</v>
      </c>
      <c r="AC237" s="4">
        <v>150.4</v>
      </c>
      <c r="AD237" s="4">
        <f t="shared" si="25"/>
        <v>137.26</v>
      </c>
      <c r="AE237" s="4">
        <v>140.80000000000001</v>
      </c>
      <c r="AF237" s="4">
        <v>135.1</v>
      </c>
      <c r="AG237" s="45">
        <f t="shared" si="26"/>
        <v>137.94999999999999</v>
      </c>
      <c r="AH237" s="4">
        <v>135</v>
      </c>
      <c r="AI237" s="4">
        <v>134.5</v>
      </c>
      <c r="AJ237" s="4">
        <f t="shared" si="27"/>
        <v>134.75</v>
      </c>
      <c r="AK237" s="4">
        <v>143.30000000000001</v>
      </c>
    </row>
    <row r="238" spans="1:37" x14ac:dyDescent="0.25">
      <c r="A238" s="1" t="s">
        <v>33</v>
      </c>
      <c r="B238" s="1">
        <v>2019</v>
      </c>
      <c r="C238" s="1" t="s">
        <v>39</v>
      </c>
      <c r="D238" s="1" t="str">
        <f t="shared" si="21"/>
        <v>July2019Rural+Urban</v>
      </c>
      <c r="E238" s="4">
        <v>139.30000000000001</v>
      </c>
      <c r="F238" s="4">
        <v>162.69999999999999</v>
      </c>
      <c r="G238" s="4">
        <v>140</v>
      </c>
      <c r="H238" s="4">
        <v>144</v>
      </c>
      <c r="I238" s="4">
        <v>122.5</v>
      </c>
      <c r="J238" s="4">
        <v>150.30000000000001</v>
      </c>
      <c r="K238" s="4">
        <v>160.30000000000001</v>
      </c>
      <c r="L238" s="4">
        <v>130</v>
      </c>
      <c r="M238" s="4">
        <v>111.1</v>
      </c>
      <c r="N238" s="4">
        <v>141.69999999999999</v>
      </c>
      <c r="O238" s="4">
        <v>134.69999999999999</v>
      </c>
      <c r="P238" s="4">
        <v>156.19999999999999</v>
      </c>
      <c r="Q238" s="4">
        <v>144.69999999999999</v>
      </c>
      <c r="R238" s="4">
        <f t="shared" si="22"/>
        <v>141.34615384615384</v>
      </c>
      <c r="S238" s="4">
        <v>165.2</v>
      </c>
      <c r="T238" s="4">
        <f t="shared" si="23"/>
        <v>165.2</v>
      </c>
      <c r="U238" s="4">
        <v>148.9</v>
      </c>
      <c r="V238" s="4">
        <v>140.5</v>
      </c>
      <c r="W238" s="4">
        <v>147.6</v>
      </c>
      <c r="X238" s="45">
        <f t="shared" si="24"/>
        <v>145.66666666666666</v>
      </c>
      <c r="Y238" s="45">
        <v>150.6</v>
      </c>
      <c r="Z238" s="4">
        <v>139.30000000000001</v>
      </c>
      <c r="AA238" s="4">
        <v>144.19999999999999</v>
      </c>
      <c r="AB238" s="4">
        <v>125.6</v>
      </c>
      <c r="AC238" s="4">
        <v>154</v>
      </c>
      <c r="AD238" s="4">
        <f t="shared" si="25"/>
        <v>142.73999999999998</v>
      </c>
      <c r="AE238" s="4">
        <v>147.9</v>
      </c>
      <c r="AF238" s="4">
        <v>135.69999999999999</v>
      </c>
      <c r="AG238" s="45">
        <f t="shared" si="26"/>
        <v>141.80000000000001</v>
      </c>
      <c r="AH238" s="4">
        <v>140.5</v>
      </c>
      <c r="AI238" s="4">
        <v>139.5</v>
      </c>
      <c r="AJ238" s="4">
        <f t="shared" si="27"/>
        <v>140</v>
      </c>
      <c r="AK238" s="4">
        <v>144.19999999999999</v>
      </c>
    </row>
    <row r="239" spans="1:37" x14ac:dyDescent="0.25">
      <c r="A239" s="1" t="s">
        <v>30</v>
      </c>
      <c r="B239" s="1">
        <v>2019</v>
      </c>
      <c r="C239" s="1" t="s">
        <v>40</v>
      </c>
      <c r="D239" s="1" t="str">
        <f t="shared" si="21"/>
        <v>August2019Rural</v>
      </c>
      <c r="E239" s="4">
        <v>139.19999999999999</v>
      </c>
      <c r="F239" s="4">
        <v>161.9</v>
      </c>
      <c r="G239" s="4">
        <v>137.1</v>
      </c>
      <c r="H239" s="4">
        <v>144.6</v>
      </c>
      <c r="I239" s="4">
        <v>124.7</v>
      </c>
      <c r="J239" s="4">
        <v>145.5</v>
      </c>
      <c r="K239" s="4">
        <v>156.19999999999999</v>
      </c>
      <c r="L239" s="4">
        <v>131.5</v>
      </c>
      <c r="M239" s="4">
        <v>111.7</v>
      </c>
      <c r="N239" s="4">
        <v>142.69999999999999</v>
      </c>
      <c r="O239" s="4">
        <v>138.5</v>
      </c>
      <c r="P239" s="4">
        <v>156.9</v>
      </c>
      <c r="Q239" s="4">
        <v>144</v>
      </c>
      <c r="R239" s="4">
        <f t="shared" si="22"/>
        <v>141.11538461538464</v>
      </c>
      <c r="S239" s="4">
        <v>165.1</v>
      </c>
      <c r="T239" s="4">
        <f t="shared" si="23"/>
        <v>165.1</v>
      </c>
      <c r="U239" s="4">
        <v>151.80000000000001</v>
      </c>
      <c r="V239" s="4">
        <v>146.6</v>
      </c>
      <c r="W239" s="4">
        <v>151.1</v>
      </c>
      <c r="X239" s="45">
        <f t="shared" si="24"/>
        <v>149.83333333333334</v>
      </c>
      <c r="Y239" s="45">
        <v>149.65311483614875</v>
      </c>
      <c r="Z239" s="4">
        <v>146.4</v>
      </c>
      <c r="AA239" s="4">
        <v>150.19999999999999</v>
      </c>
      <c r="AB239" s="4">
        <v>131.4</v>
      </c>
      <c r="AC239" s="4">
        <v>159.69999999999999</v>
      </c>
      <c r="AD239" s="4">
        <f t="shared" si="25"/>
        <v>147.47062296722976</v>
      </c>
      <c r="AE239" s="4">
        <v>152.69999999999999</v>
      </c>
      <c r="AF239" s="4">
        <v>138.80000000000001</v>
      </c>
      <c r="AG239" s="45">
        <f t="shared" si="26"/>
        <v>145.75</v>
      </c>
      <c r="AH239" s="4">
        <v>148</v>
      </c>
      <c r="AI239" s="4">
        <v>144.9</v>
      </c>
      <c r="AJ239" s="4">
        <f t="shared" si="27"/>
        <v>146.44999999999999</v>
      </c>
      <c r="AK239" s="4">
        <v>145.69999999999999</v>
      </c>
    </row>
    <row r="240" spans="1:37" x14ac:dyDescent="0.25">
      <c r="A240" s="1" t="s">
        <v>32</v>
      </c>
      <c r="B240" s="1">
        <v>2019</v>
      </c>
      <c r="C240" s="1" t="s">
        <v>40</v>
      </c>
      <c r="D240" s="1" t="str">
        <f t="shared" si="21"/>
        <v>August2019Urban</v>
      </c>
      <c r="E240" s="4">
        <v>142.1</v>
      </c>
      <c r="F240" s="4">
        <v>158.30000000000001</v>
      </c>
      <c r="G240" s="4">
        <v>140.80000000000001</v>
      </c>
      <c r="H240" s="4">
        <v>144.9</v>
      </c>
      <c r="I240" s="4">
        <v>119.9</v>
      </c>
      <c r="J240" s="4">
        <v>153.9</v>
      </c>
      <c r="K240" s="4">
        <v>189.1</v>
      </c>
      <c r="L240" s="4">
        <v>129.80000000000001</v>
      </c>
      <c r="M240" s="4">
        <v>112.7</v>
      </c>
      <c r="N240" s="4">
        <v>142.5</v>
      </c>
      <c r="O240" s="4">
        <v>129.80000000000001</v>
      </c>
      <c r="P240" s="4">
        <v>156.19999999999999</v>
      </c>
      <c r="Q240" s="4">
        <v>149.1</v>
      </c>
      <c r="R240" s="4">
        <f t="shared" si="22"/>
        <v>143.77692307692308</v>
      </c>
      <c r="S240" s="4">
        <v>167.9</v>
      </c>
      <c r="T240" s="4">
        <f t="shared" si="23"/>
        <v>167.9</v>
      </c>
      <c r="U240" s="4">
        <v>145</v>
      </c>
      <c r="V240" s="4">
        <v>132.19999999999999</v>
      </c>
      <c r="W240" s="4">
        <v>143</v>
      </c>
      <c r="X240" s="45">
        <f t="shared" si="24"/>
        <v>140.06666666666666</v>
      </c>
      <c r="Y240" s="45">
        <v>151.6</v>
      </c>
      <c r="Z240" s="4">
        <v>125.5</v>
      </c>
      <c r="AA240" s="4">
        <v>138.1</v>
      </c>
      <c r="AB240" s="4">
        <v>120.8</v>
      </c>
      <c r="AC240" s="4">
        <v>151.5</v>
      </c>
      <c r="AD240" s="4">
        <f t="shared" si="25"/>
        <v>137.5</v>
      </c>
      <c r="AE240" s="4">
        <v>141.5</v>
      </c>
      <c r="AF240" s="4">
        <v>137.80000000000001</v>
      </c>
      <c r="AG240" s="45">
        <f t="shared" si="26"/>
        <v>139.65</v>
      </c>
      <c r="AH240" s="4">
        <v>135.4</v>
      </c>
      <c r="AI240" s="4">
        <v>135.30000000000001</v>
      </c>
      <c r="AJ240" s="4">
        <f t="shared" si="27"/>
        <v>135.35000000000002</v>
      </c>
      <c r="AK240" s="4">
        <v>144.19999999999999</v>
      </c>
    </row>
    <row r="241" spans="1:37" x14ac:dyDescent="0.25">
      <c r="A241" s="1" t="s">
        <v>33</v>
      </c>
      <c r="B241" s="1">
        <v>2019</v>
      </c>
      <c r="C241" s="1" t="s">
        <v>40</v>
      </c>
      <c r="D241" s="1" t="str">
        <f t="shared" si="21"/>
        <v>August2019Rural+Urban</v>
      </c>
      <c r="E241" s="4">
        <v>140.1</v>
      </c>
      <c r="F241" s="4">
        <v>160.6</v>
      </c>
      <c r="G241" s="4">
        <v>138.5</v>
      </c>
      <c r="H241" s="4">
        <v>144.69999999999999</v>
      </c>
      <c r="I241" s="4">
        <v>122.9</v>
      </c>
      <c r="J241" s="4">
        <v>149.4</v>
      </c>
      <c r="K241" s="4">
        <v>167.4</v>
      </c>
      <c r="L241" s="4">
        <v>130.9</v>
      </c>
      <c r="M241" s="4">
        <v>112</v>
      </c>
      <c r="N241" s="4">
        <v>142.6</v>
      </c>
      <c r="O241" s="4">
        <v>134.9</v>
      </c>
      <c r="P241" s="4">
        <v>156.6</v>
      </c>
      <c r="Q241" s="4">
        <v>145.9</v>
      </c>
      <c r="R241" s="4">
        <f t="shared" si="22"/>
        <v>142.03846153846155</v>
      </c>
      <c r="S241" s="4">
        <v>165.8</v>
      </c>
      <c r="T241" s="4">
        <f t="shared" si="23"/>
        <v>165.8</v>
      </c>
      <c r="U241" s="4">
        <v>149.1</v>
      </c>
      <c r="V241" s="4">
        <v>140.6</v>
      </c>
      <c r="W241" s="4">
        <v>147.9</v>
      </c>
      <c r="X241" s="45">
        <f t="shared" si="24"/>
        <v>145.86666666666667</v>
      </c>
      <c r="Y241" s="45">
        <v>151.6</v>
      </c>
      <c r="Z241" s="4">
        <v>138.5</v>
      </c>
      <c r="AA241" s="4">
        <v>144.5</v>
      </c>
      <c r="AB241" s="4">
        <v>125.8</v>
      </c>
      <c r="AC241" s="4">
        <v>154.9</v>
      </c>
      <c r="AD241" s="4">
        <f t="shared" si="25"/>
        <v>143.06</v>
      </c>
      <c r="AE241" s="4">
        <v>148.5</v>
      </c>
      <c r="AF241" s="4">
        <v>138.4</v>
      </c>
      <c r="AG241" s="45">
        <f t="shared" si="26"/>
        <v>143.44999999999999</v>
      </c>
      <c r="AH241" s="4">
        <v>140.9</v>
      </c>
      <c r="AI241" s="4">
        <v>140.19999999999999</v>
      </c>
      <c r="AJ241" s="4">
        <f t="shared" si="27"/>
        <v>140.55000000000001</v>
      </c>
      <c r="AK241" s="4">
        <v>145</v>
      </c>
    </row>
    <row r="242" spans="1:37" x14ac:dyDescent="0.25">
      <c r="A242" s="1" t="s">
        <v>30</v>
      </c>
      <c r="B242" s="1">
        <v>2019</v>
      </c>
      <c r="C242" s="1" t="s">
        <v>41</v>
      </c>
      <c r="D242" s="1" t="str">
        <f t="shared" si="21"/>
        <v>September2019Rural</v>
      </c>
      <c r="E242" s="4">
        <v>140.1</v>
      </c>
      <c r="F242" s="4">
        <v>161.9</v>
      </c>
      <c r="G242" s="4">
        <v>138.30000000000001</v>
      </c>
      <c r="H242" s="4">
        <v>145.69999999999999</v>
      </c>
      <c r="I242" s="4">
        <v>125.1</v>
      </c>
      <c r="J242" s="4">
        <v>143.80000000000001</v>
      </c>
      <c r="K242" s="4">
        <v>163.4</v>
      </c>
      <c r="L242" s="4">
        <v>132.19999999999999</v>
      </c>
      <c r="M242" s="4">
        <v>112.8</v>
      </c>
      <c r="N242" s="4">
        <v>144.19999999999999</v>
      </c>
      <c r="O242" s="4">
        <v>138.5</v>
      </c>
      <c r="P242" s="4">
        <v>157.19999999999999</v>
      </c>
      <c r="Q242" s="4">
        <v>145.5</v>
      </c>
      <c r="R242" s="4">
        <f t="shared" si="22"/>
        <v>142.2076923076923</v>
      </c>
      <c r="S242" s="4">
        <v>165.7</v>
      </c>
      <c r="T242" s="4">
        <f t="shared" si="23"/>
        <v>165.7</v>
      </c>
      <c r="U242" s="4">
        <v>151.69999999999999</v>
      </c>
      <c r="V242" s="4">
        <v>146.6</v>
      </c>
      <c r="W242" s="4">
        <v>151</v>
      </c>
      <c r="X242" s="45">
        <f t="shared" si="24"/>
        <v>149.76666666666665</v>
      </c>
      <c r="Y242" s="45">
        <v>150.12433589548587</v>
      </c>
      <c r="Z242" s="4">
        <v>146.9</v>
      </c>
      <c r="AA242" s="4">
        <v>150.30000000000001</v>
      </c>
      <c r="AB242" s="4">
        <v>131.6</v>
      </c>
      <c r="AC242" s="4">
        <v>160.19999999999999</v>
      </c>
      <c r="AD242" s="4">
        <f t="shared" si="25"/>
        <v>147.8248671790972</v>
      </c>
      <c r="AE242" s="4">
        <v>153.4</v>
      </c>
      <c r="AF242" s="4">
        <v>140.19999999999999</v>
      </c>
      <c r="AG242" s="45">
        <f t="shared" si="26"/>
        <v>146.80000000000001</v>
      </c>
      <c r="AH242" s="4">
        <v>148.30000000000001</v>
      </c>
      <c r="AI242" s="4">
        <v>145.4</v>
      </c>
      <c r="AJ242" s="4">
        <f t="shared" si="27"/>
        <v>146.85000000000002</v>
      </c>
      <c r="AK242" s="4">
        <v>146.69999999999999</v>
      </c>
    </row>
    <row r="243" spans="1:37" x14ac:dyDescent="0.25">
      <c r="A243" s="1" t="s">
        <v>32</v>
      </c>
      <c r="B243" s="1">
        <v>2019</v>
      </c>
      <c r="C243" s="1" t="s">
        <v>41</v>
      </c>
      <c r="D243" s="1" t="str">
        <f t="shared" si="21"/>
        <v>September2019Urban</v>
      </c>
      <c r="E243" s="4">
        <v>142.69999999999999</v>
      </c>
      <c r="F243" s="4">
        <v>158.69999999999999</v>
      </c>
      <c r="G243" s="4">
        <v>141.6</v>
      </c>
      <c r="H243" s="4">
        <v>144.9</v>
      </c>
      <c r="I243" s="4">
        <v>120.8</v>
      </c>
      <c r="J243" s="4">
        <v>149.80000000000001</v>
      </c>
      <c r="K243" s="4">
        <v>192.4</v>
      </c>
      <c r="L243" s="4">
        <v>130.30000000000001</v>
      </c>
      <c r="M243" s="4">
        <v>114</v>
      </c>
      <c r="N243" s="4">
        <v>143.80000000000001</v>
      </c>
      <c r="O243" s="4">
        <v>130</v>
      </c>
      <c r="P243" s="4">
        <v>156.4</v>
      </c>
      <c r="Q243" s="4">
        <v>149.5</v>
      </c>
      <c r="R243" s="4">
        <f t="shared" si="22"/>
        <v>144.22307692307692</v>
      </c>
      <c r="S243" s="4">
        <v>168.6</v>
      </c>
      <c r="T243" s="4">
        <f t="shared" si="23"/>
        <v>168.6</v>
      </c>
      <c r="U243" s="4">
        <v>145.30000000000001</v>
      </c>
      <c r="V243" s="4">
        <v>132.19999999999999</v>
      </c>
      <c r="W243" s="4">
        <v>143.30000000000001</v>
      </c>
      <c r="X243" s="45">
        <f t="shared" si="24"/>
        <v>140.26666666666668</v>
      </c>
      <c r="Y243" s="45">
        <v>152.19999999999999</v>
      </c>
      <c r="Z243" s="4">
        <v>126.6</v>
      </c>
      <c r="AA243" s="4">
        <v>138.30000000000001</v>
      </c>
      <c r="AB243" s="4">
        <v>121.2</v>
      </c>
      <c r="AC243" s="4">
        <v>151.6</v>
      </c>
      <c r="AD243" s="4">
        <f t="shared" si="25"/>
        <v>137.97999999999999</v>
      </c>
      <c r="AE243" s="4">
        <v>141.9</v>
      </c>
      <c r="AF243" s="4">
        <v>139</v>
      </c>
      <c r="AG243" s="45">
        <f t="shared" si="26"/>
        <v>140.44999999999999</v>
      </c>
      <c r="AH243" s="4">
        <v>135.9</v>
      </c>
      <c r="AI243" s="4">
        <v>135.69999999999999</v>
      </c>
      <c r="AJ243" s="4">
        <f t="shared" si="27"/>
        <v>135.80000000000001</v>
      </c>
      <c r="AK243" s="4">
        <v>144.69999999999999</v>
      </c>
    </row>
    <row r="244" spans="1:37" x14ac:dyDescent="0.25">
      <c r="A244" s="1" t="s">
        <v>33</v>
      </c>
      <c r="B244" s="1">
        <v>2019</v>
      </c>
      <c r="C244" s="1" t="s">
        <v>41</v>
      </c>
      <c r="D244" s="1" t="str">
        <f t="shared" si="21"/>
        <v>September2019Rural+Urban</v>
      </c>
      <c r="E244" s="4">
        <v>140.9</v>
      </c>
      <c r="F244" s="4">
        <v>160.80000000000001</v>
      </c>
      <c r="G244" s="4">
        <v>139.6</v>
      </c>
      <c r="H244" s="4">
        <v>145.4</v>
      </c>
      <c r="I244" s="4">
        <v>123.5</v>
      </c>
      <c r="J244" s="4">
        <v>146.6</v>
      </c>
      <c r="K244" s="4">
        <v>173.2</v>
      </c>
      <c r="L244" s="4">
        <v>131.6</v>
      </c>
      <c r="M244" s="4">
        <v>113.2</v>
      </c>
      <c r="N244" s="4">
        <v>144.1</v>
      </c>
      <c r="O244" s="4">
        <v>135</v>
      </c>
      <c r="P244" s="4">
        <v>156.80000000000001</v>
      </c>
      <c r="Q244" s="4">
        <v>147</v>
      </c>
      <c r="R244" s="4">
        <f t="shared" si="22"/>
        <v>142.89999999999998</v>
      </c>
      <c r="S244" s="4">
        <v>166.5</v>
      </c>
      <c r="T244" s="4">
        <f t="shared" si="23"/>
        <v>166.5</v>
      </c>
      <c r="U244" s="4">
        <v>149.19999999999999</v>
      </c>
      <c r="V244" s="4">
        <v>140.6</v>
      </c>
      <c r="W244" s="4">
        <v>147.9</v>
      </c>
      <c r="X244" s="45">
        <f t="shared" si="24"/>
        <v>145.89999999999998</v>
      </c>
      <c r="Y244" s="45">
        <v>152.19999999999999</v>
      </c>
      <c r="Z244" s="4">
        <v>139.19999999999999</v>
      </c>
      <c r="AA244" s="4">
        <v>144.6</v>
      </c>
      <c r="AB244" s="4">
        <v>126.1</v>
      </c>
      <c r="AC244" s="4">
        <v>155.19999999999999</v>
      </c>
      <c r="AD244" s="4">
        <f t="shared" si="25"/>
        <v>143.45999999999998</v>
      </c>
      <c r="AE244" s="4">
        <v>149</v>
      </c>
      <c r="AF244" s="4">
        <v>139.69999999999999</v>
      </c>
      <c r="AG244" s="45">
        <f t="shared" si="26"/>
        <v>144.35</v>
      </c>
      <c r="AH244" s="4">
        <v>141.30000000000001</v>
      </c>
      <c r="AI244" s="4">
        <v>140.69999999999999</v>
      </c>
      <c r="AJ244" s="4">
        <f t="shared" si="27"/>
        <v>141</v>
      </c>
      <c r="AK244" s="4">
        <v>145.80000000000001</v>
      </c>
    </row>
    <row r="245" spans="1:37" x14ac:dyDescent="0.25">
      <c r="A245" s="1" t="s">
        <v>30</v>
      </c>
      <c r="B245" s="1">
        <v>2019</v>
      </c>
      <c r="C245" s="1" t="s">
        <v>42</v>
      </c>
      <c r="D245" s="1" t="str">
        <f t="shared" si="21"/>
        <v>October2019Rural</v>
      </c>
      <c r="E245" s="4">
        <v>141</v>
      </c>
      <c r="F245" s="4">
        <v>161.6</v>
      </c>
      <c r="G245" s="4">
        <v>141.19999999999999</v>
      </c>
      <c r="H245" s="4">
        <v>146.5</v>
      </c>
      <c r="I245" s="4">
        <v>125.6</v>
      </c>
      <c r="J245" s="4">
        <v>145.69999999999999</v>
      </c>
      <c r="K245" s="4">
        <v>178.8</v>
      </c>
      <c r="L245" s="4">
        <v>133.1</v>
      </c>
      <c r="M245" s="4">
        <v>113.6</v>
      </c>
      <c r="N245" s="4">
        <v>145.5</v>
      </c>
      <c r="O245" s="4">
        <v>138.6</v>
      </c>
      <c r="P245" s="4">
        <v>157.4</v>
      </c>
      <c r="Q245" s="4">
        <v>148.30000000000001</v>
      </c>
      <c r="R245" s="4">
        <f t="shared" si="22"/>
        <v>144.37692307692305</v>
      </c>
      <c r="S245" s="4">
        <v>166.3</v>
      </c>
      <c r="T245" s="4">
        <f t="shared" si="23"/>
        <v>166.3</v>
      </c>
      <c r="U245" s="4">
        <v>151.69999999999999</v>
      </c>
      <c r="V245" s="4">
        <v>146.69999999999999</v>
      </c>
      <c r="W245" s="4">
        <v>151</v>
      </c>
      <c r="X245" s="45">
        <f t="shared" si="24"/>
        <v>149.79999999999998</v>
      </c>
      <c r="Y245" s="45">
        <v>150.8736088149802</v>
      </c>
      <c r="Z245" s="4">
        <v>147.69999999999999</v>
      </c>
      <c r="AA245" s="4">
        <v>150.6</v>
      </c>
      <c r="AB245" s="4">
        <v>131.69999999999999</v>
      </c>
      <c r="AC245" s="4">
        <v>160.69999999999999</v>
      </c>
      <c r="AD245" s="4">
        <f t="shared" si="25"/>
        <v>148.31472176299604</v>
      </c>
      <c r="AE245" s="4">
        <v>153.69999999999999</v>
      </c>
      <c r="AF245" s="4">
        <v>140.30000000000001</v>
      </c>
      <c r="AG245" s="45">
        <f t="shared" si="26"/>
        <v>147</v>
      </c>
      <c r="AH245" s="4">
        <v>148.69999999999999</v>
      </c>
      <c r="AI245" s="4">
        <v>145.69999999999999</v>
      </c>
      <c r="AJ245" s="4">
        <f t="shared" si="27"/>
        <v>147.19999999999999</v>
      </c>
      <c r="AK245" s="4">
        <v>148.30000000000001</v>
      </c>
    </row>
    <row r="246" spans="1:37" x14ac:dyDescent="0.25">
      <c r="A246" s="1" t="s">
        <v>32</v>
      </c>
      <c r="B246" s="1">
        <v>2019</v>
      </c>
      <c r="C246" s="1" t="s">
        <v>42</v>
      </c>
      <c r="D246" s="1" t="str">
        <f t="shared" si="21"/>
        <v>October2019Urban</v>
      </c>
      <c r="E246" s="4">
        <v>143.5</v>
      </c>
      <c r="F246" s="4">
        <v>159.80000000000001</v>
      </c>
      <c r="G246" s="4">
        <v>144.69999999999999</v>
      </c>
      <c r="H246" s="4">
        <v>145.6</v>
      </c>
      <c r="I246" s="4">
        <v>121.1</v>
      </c>
      <c r="J246" s="4">
        <v>150.6</v>
      </c>
      <c r="K246" s="4">
        <v>207.2</v>
      </c>
      <c r="L246" s="4">
        <v>131.19999999999999</v>
      </c>
      <c r="M246" s="4">
        <v>114.8</v>
      </c>
      <c r="N246" s="4">
        <v>145.19999999999999</v>
      </c>
      <c r="O246" s="4">
        <v>130.19999999999999</v>
      </c>
      <c r="P246" s="4">
        <v>156.80000000000001</v>
      </c>
      <c r="Q246" s="4">
        <v>151.9</v>
      </c>
      <c r="R246" s="4">
        <f t="shared" si="22"/>
        <v>146.35384615384618</v>
      </c>
      <c r="S246" s="4">
        <v>169.3</v>
      </c>
      <c r="T246" s="4">
        <f t="shared" si="23"/>
        <v>169.3</v>
      </c>
      <c r="U246" s="4">
        <v>145.9</v>
      </c>
      <c r="V246" s="4">
        <v>132.4</v>
      </c>
      <c r="W246" s="4">
        <v>143.9</v>
      </c>
      <c r="X246" s="45">
        <f t="shared" si="24"/>
        <v>140.73333333333335</v>
      </c>
      <c r="Y246" s="45">
        <v>153</v>
      </c>
      <c r="Z246" s="4">
        <v>128.9</v>
      </c>
      <c r="AA246" s="4">
        <v>138.69999999999999</v>
      </c>
      <c r="AB246" s="4">
        <v>121.5</v>
      </c>
      <c r="AC246" s="4">
        <v>151.69999999999999</v>
      </c>
      <c r="AD246" s="4">
        <f t="shared" si="25"/>
        <v>138.76</v>
      </c>
      <c r="AE246" s="4">
        <v>142.4</v>
      </c>
      <c r="AF246" s="4">
        <v>139.5</v>
      </c>
      <c r="AG246" s="45">
        <f t="shared" si="26"/>
        <v>140.94999999999999</v>
      </c>
      <c r="AH246" s="4">
        <v>136.19999999999999</v>
      </c>
      <c r="AI246" s="4">
        <v>136</v>
      </c>
      <c r="AJ246" s="4">
        <f t="shared" si="27"/>
        <v>136.1</v>
      </c>
      <c r="AK246" s="4">
        <v>146</v>
      </c>
    </row>
    <row r="247" spans="1:37" x14ac:dyDescent="0.25">
      <c r="A247" s="1" t="s">
        <v>33</v>
      </c>
      <c r="B247" s="1">
        <v>2019</v>
      </c>
      <c r="C247" s="1" t="s">
        <v>42</v>
      </c>
      <c r="D247" s="1" t="str">
        <f t="shared" si="21"/>
        <v>October2019Rural+Urban</v>
      </c>
      <c r="E247" s="4">
        <v>141.80000000000001</v>
      </c>
      <c r="F247" s="4">
        <v>161</v>
      </c>
      <c r="G247" s="4">
        <v>142.6</v>
      </c>
      <c r="H247" s="4">
        <v>146.19999999999999</v>
      </c>
      <c r="I247" s="4">
        <v>123.9</v>
      </c>
      <c r="J247" s="4">
        <v>148</v>
      </c>
      <c r="K247" s="4">
        <v>188.4</v>
      </c>
      <c r="L247" s="4">
        <v>132.5</v>
      </c>
      <c r="M247" s="4">
        <v>114</v>
      </c>
      <c r="N247" s="4">
        <v>145.4</v>
      </c>
      <c r="O247" s="4">
        <v>135.1</v>
      </c>
      <c r="P247" s="4">
        <v>157.1</v>
      </c>
      <c r="Q247" s="4">
        <v>149.6</v>
      </c>
      <c r="R247" s="4">
        <f t="shared" si="22"/>
        <v>145.04615384615383</v>
      </c>
      <c r="S247" s="4">
        <v>167.1</v>
      </c>
      <c r="T247" s="4">
        <f t="shared" si="23"/>
        <v>167.1</v>
      </c>
      <c r="U247" s="4">
        <v>149.4</v>
      </c>
      <c r="V247" s="4">
        <v>140.80000000000001</v>
      </c>
      <c r="W247" s="4">
        <v>148.19999999999999</v>
      </c>
      <c r="X247" s="45">
        <f t="shared" si="24"/>
        <v>146.13333333333335</v>
      </c>
      <c r="Y247" s="45">
        <v>153</v>
      </c>
      <c r="Z247" s="4">
        <v>140.6</v>
      </c>
      <c r="AA247" s="4">
        <v>145</v>
      </c>
      <c r="AB247" s="4">
        <v>126.3</v>
      </c>
      <c r="AC247" s="4">
        <v>155.4</v>
      </c>
      <c r="AD247" s="4">
        <f t="shared" si="25"/>
        <v>144.06</v>
      </c>
      <c r="AE247" s="4">
        <v>149.4</v>
      </c>
      <c r="AF247" s="4">
        <v>140</v>
      </c>
      <c r="AG247" s="45">
        <f t="shared" si="26"/>
        <v>144.69999999999999</v>
      </c>
      <c r="AH247" s="4">
        <v>141.69999999999999</v>
      </c>
      <c r="AI247" s="4">
        <v>141</v>
      </c>
      <c r="AJ247" s="4">
        <f t="shared" si="27"/>
        <v>141.35</v>
      </c>
      <c r="AK247" s="4">
        <v>147.19999999999999</v>
      </c>
    </row>
    <row r="248" spans="1:37" x14ac:dyDescent="0.25">
      <c r="A248" s="1" t="s">
        <v>30</v>
      </c>
      <c r="B248" s="1">
        <v>2019</v>
      </c>
      <c r="C248" s="1" t="s">
        <v>43</v>
      </c>
      <c r="D248" s="1" t="str">
        <f t="shared" si="21"/>
        <v>November2019Rural</v>
      </c>
      <c r="E248" s="4">
        <v>141.80000000000001</v>
      </c>
      <c r="F248" s="4">
        <v>163.69999999999999</v>
      </c>
      <c r="G248" s="4">
        <v>143.80000000000001</v>
      </c>
      <c r="H248" s="4">
        <v>147.1</v>
      </c>
      <c r="I248" s="4">
        <v>126</v>
      </c>
      <c r="J248" s="4">
        <v>146.19999999999999</v>
      </c>
      <c r="K248" s="4">
        <v>191.4</v>
      </c>
      <c r="L248" s="4">
        <v>136.19999999999999</v>
      </c>
      <c r="M248" s="4">
        <v>113.8</v>
      </c>
      <c r="N248" s="4">
        <v>147.30000000000001</v>
      </c>
      <c r="O248" s="4">
        <v>138.69999999999999</v>
      </c>
      <c r="P248" s="4">
        <v>157.69999999999999</v>
      </c>
      <c r="Q248" s="4">
        <v>150.9</v>
      </c>
      <c r="R248" s="4">
        <f t="shared" si="22"/>
        <v>146.50769230769231</v>
      </c>
      <c r="S248" s="4">
        <v>167.2</v>
      </c>
      <c r="T248" s="4">
        <f t="shared" si="23"/>
        <v>167.2</v>
      </c>
      <c r="U248" s="4">
        <v>152.30000000000001</v>
      </c>
      <c r="V248" s="4">
        <v>147</v>
      </c>
      <c r="W248" s="4">
        <v>151.5</v>
      </c>
      <c r="X248" s="45">
        <f t="shared" si="24"/>
        <v>150.26666666666668</v>
      </c>
      <c r="Y248" s="45">
        <v>151.58345106073497</v>
      </c>
      <c r="Z248" s="4">
        <v>148.4</v>
      </c>
      <c r="AA248" s="4">
        <v>150.9</v>
      </c>
      <c r="AB248" s="4">
        <v>132.1</v>
      </c>
      <c r="AC248" s="4">
        <v>160.80000000000001</v>
      </c>
      <c r="AD248" s="4">
        <f t="shared" si="25"/>
        <v>148.75669021214699</v>
      </c>
      <c r="AE248" s="4">
        <v>154.30000000000001</v>
      </c>
      <c r="AF248" s="4">
        <v>140.6</v>
      </c>
      <c r="AG248" s="45">
        <f t="shared" si="26"/>
        <v>147.44999999999999</v>
      </c>
      <c r="AH248" s="4">
        <v>149.1</v>
      </c>
      <c r="AI248" s="4">
        <v>146.1</v>
      </c>
      <c r="AJ248" s="4">
        <f t="shared" si="27"/>
        <v>147.6</v>
      </c>
      <c r="AK248" s="4">
        <v>149.9</v>
      </c>
    </row>
    <row r="249" spans="1:37" x14ac:dyDescent="0.25">
      <c r="A249" s="1" t="s">
        <v>32</v>
      </c>
      <c r="B249" s="1">
        <v>2019</v>
      </c>
      <c r="C249" s="1" t="s">
        <v>43</v>
      </c>
      <c r="D249" s="1" t="str">
        <f t="shared" si="21"/>
        <v>November2019Urban</v>
      </c>
      <c r="E249" s="4">
        <v>144.1</v>
      </c>
      <c r="F249" s="4">
        <v>162.4</v>
      </c>
      <c r="G249" s="4">
        <v>148.4</v>
      </c>
      <c r="H249" s="4">
        <v>145.9</v>
      </c>
      <c r="I249" s="4">
        <v>121.5</v>
      </c>
      <c r="J249" s="4">
        <v>148.80000000000001</v>
      </c>
      <c r="K249" s="4">
        <v>215.7</v>
      </c>
      <c r="L249" s="4">
        <v>134.6</v>
      </c>
      <c r="M249" s="4">
        <v>115</v>
      </c>
      <c r="N249" s="4">
        <v>146.30000000000001</v>
      </c>
      <c r="O249" s="4">
        <v>130.5</v>
      </c>
      <c r="P249" s="4">
        <v>157.19999999999999</v>
      </c>
      <c r="Q249" s="4">
        <v>153.6</v>
      </c>
      <c r="R249" s="4">
        <f t="shared" si="22"/>
        <v>147.99999999999997</v>
      </c>
      <c r="S249" s="4">
        <v>169.9</v>
      </c>
      <c r="T249" s="4">
        <f t="shared" si="23"/>
        <v>169.9</v>
      </c>
      <c r="U249" s="4">
        <v>146.30000000000001</v>
      </c>
      <c r="V249" s="4">
        <v>132.6</v>
      </c>
      <c r="W249" s="4">
        <v>144.19999999999999</v>
      </c>
      <c r="X249" s="45">
        <f t="shared" si="24"/>
        <v>141.03333333333333</v>
      </c>
      <c r="Y249" s="45">
        <v>153.5</v>
      </c>
      <c r="Z249" s="4">
        <v>132.19999999999999</v>
      </c>
      <c r="AA249" s="4">
        <v>139.1</v>
      </c>
      <c r="AB249" s="4">
        <v>121.7</v>
      </c>
      <c r="AC249" s="4">
        <v>151.80000000000001</v>
      </c>
      <c r="AD249" s="4">
        <f t="shared" si="25"/>
        <v>139.66</v>
      </c>
      <c r="AE249" s="4">
        <v>142.80000000000001</v>
      </c>
      <c r="AF249" s="4">
        <v>139.80000000000001</v>
      </c>
      <c r="AG249" s="45">
        <f t="shared" si="26"/>
        <v>141.30000000000001</v>
      </c>
      <c r="AH249" s="4">
        <v>136.69999999999999</v>
      </c>
      <c r="AI249" s="4">
        <v>136.30000000000001</v>
      </c>
      <c r="AJ249" s="4">
        <f t="shared" si="27"/>
        <v>136.5</v>
      </c>
      <c r="AK249" s="4">
        <v>147</v>
      </c>
    </row>
    <row r="250" spans="1:37" x14ac:dyDescent="0.25">
      <c r="A250" s="1" t="s">
        <v>33</v>
      </c>
      <c r="B250" s="1">
        <v>2019</v>
      </c>
      <c r="C250" s="1" t="s">
        <v>43</v>
      </c>
      <c r="D250" s="1" t="str">
        <f t="shared" si="21"/>
        <v>November2019Rural+Urban</v>
      </c>
      <c r="E250" s="4">
        <v>142.5</v>
      </c>
      <c r="F250" s="4">
        <v>163.19999999999999</v>
      </c>
      <c r="G250" s="4">
        <v>145.6</v>
      </c>
      <c r="H250" s="4">
        <v>146.69999999999999</v>
      </c>
      <c r="I250" s="4">
        <v>124.3</v>
      </c>
      <c r="J250" s="4">
        <v>147.4</v>
      </c>
      <c r="K250" s="4">
        <v>199.6</v>
      </c>
      <c r="L250" s="4">
        <v>135.69999999999999</v>
      </c>
      <c r="M250" s="4">
        <v>114.2</v>
      </c>
      <c r="N250" s="4">
        <v>147</v>
      </c>
      <c r="O250" s="4">
        <v>135.30000000000001</v>
      </c>
      <c r="P250" s="4">
        <v>157.5</v>
      </c>
      <c r="Q250" s="4">
        <v>151.9</v>
      </c>
      <c r="R250" s="4">
        <f t="shared" si="22"/>
        <v>146.99230769230769</v>
      </c>
      <c r="S250" s="4">
        <v>167.9</v>
      </c>
      <c r="T250" s="4">
        <f t="shared" si="23"/>
        <v>167.9</v>
      </c>
      <c r="U250" s="4">
        <v>149.9</v>
      </c>
      <c r="V250" s="4">
        <v>141</v>
      </c>
      <c r="W250" s="4">
        <v>148.6</v>
      </c>
      <c r="X250" s="45">
        <f t="shared" si="24"/>
        <v>146.5</v>
      </c>
      <c r="Y250" s="45">
        <v>153.5</v>
      </c>
      <c r="Z250" s="4">
        <v>142.30000000000001</v>
      </c>
      <c r="AA250" s="4">
        <v>145.30000000000001</v>
      </c>
      <c r="AB250" s="4">
        <v>126.6</v>
      </c>
      <c r="AC250" s="4">
        <v>155.5</v>
      </c>
      <c r="AD250" s="4">
        <f t="shared" si="25"/>
        <v>144.64000000000001</v>
      </c>
      <c r="AE250" s="4">
        <v>149.9</v>
      </c>
      <c r="AF250" s="4">
        <v>140.30000000000001</v>
      </c>
      <c r="AG250" s="45">
        <f t="shared" si="26"/>
        <v>145.10000000000002</v>
      </c>
      <c r="AH250" s="4">
        <v>142.1</v>
      </c>
      <c r="AI250" s="4">
        <v>141.30000000000001</v>
      </c>
      <c r="AJ250" s="4">
        <f t="shared" si="27"/>
        <v>141.69999999999999</v>
      </c>
      <c r="AK250" s="4">
        <v>148.6</v>
      </c>
    </row>
    <row r="251" spans="1:37" x14ac:dyDescent="0.25">
      <c r="A251" s="1" t="s">
        <v>30</v>
      </c>
      <c r="B251" s="1">
        <v>2019</v>
      </c>
      <c r="C251" s="1" t="s">
        <v>44</v>
      </c>
      <c r="D251" s="1" t="str">
        <f t="shared" si="21"/>
        <v>December2019Rural</v>
      </c>
      <c r="E251" s="4">
        <v>142.80000000000001</v>
      </c>
      <c r="F251" s="4">
        <v>165.3</v>
      </c>
      <c r="G251" s="4">
        <v>149.5</v>
      </c>
      <c r="H251" s="4">
        <v>148.69999999999999</v>
      </c>
      <c r="I251" s="4">
        <v>127.5</v>
      </c>
      <c r="J251" s="4">
        <v>144.30000000000001</v>
      </c>
      <c r="K251" s="4">
        <v>209.5</v>
      </c>
      <c r="L251" s="4">
        <v>138.80000000000001</v>
      </c>
      <c r="M251" s="4">
        <v>113.6</v>
      </c>
      <c r="N251" s="4">
        <v>149.1</v>
      </c>
      <c r="O251" s="4">
        <v>139.30000000000001</v>
      </c>
      <c r="P251" s="4">
        <v>158.30000000000001</v>
      </c>
      <c r="Q251" s="4">
        <v>154.30000000000001</v>
      </c>
      <c r="R251" s="4">
        <f t="shared" si="22"/>
        <v>149.30769230769226</v>
      </c>
      <c r="S251" s="4">
        <v>167.8</v>
      </c>
      <c r="T251" s="4">
        <f t="shared" si="23"/>
        <v>167.8</v>
      </c>
      <c r="U251" s="4">
        <v>152.6</v>
      </c>
      <c r="V251" s="4">
        <v>147.30000000000001</v>
      </c>
      <c r="W251" s="4">
        <v>151.9</v>
      </c>
      <c r="X251" s="45">
        <f t="shared" si="24"/>
        <v>150.6</v>
      </c>
      <c r="Y251" s="45">
        <v>152.22015508568902</v>
      </c>
      <c r="Z251" s="4">
        <v>149.9</v>
      </c>
      <c r="AA251" s="4">
        <v>151.19999999999999</v>
      </c>
      <c r="AB251" s="4">
        <v>135</v>
      </c>
      <c r="AC251" s="4">
        <v>161.1</v>
      </c>
      <c r="AD251" s="4">
        <f t="shared" si="25"/>
        <v>149.88403101713783</v>
      </c>
      <c r="AE251" s="4">
        <v>154.80000000000001</v>
      </c>
      <c r="AF251" s="4">
        <v>140.6</v>
      </c>
      <c r="AG251" s="45">
        <f t="shared" si="26"/>
        <v>147.69999999999999</v>
      </c>
      <c r="AH251" s="4">
        <v>149.5</v>
      </c>
      <c r="AI251" s="4">
        <v>147.1</v>
      </c>
      <c r="AJ251" s="4">
        <f t="shared" si="27"/>
        <v>148.30000000000001</v>
      </c>
      <c r="AK251" s="4">
        <v>152.30000000000001</v>
      </c>
    </row>
    <row r="252" spans="1:37" x14ac:dyDescent="0.25">
      <c r="A252" s="1" t="s">
        <v>32</v>
      </c>
      <c r="B252" s="1">
        <v>2019</v>
      </c>
      <c r="C252" s="1" t="s">
        <v>44</v>
      </c>
      <c r="D252" s="1" t="str">
        <f t="shared" si="21"/>
        <v>December2019Urban</v>
      </c>
      <c r="E252" s="4">
        <v>144.9</v>
      </c>
      <c r="F252" s="4">
        <v>164.5</v>
      </c>
      <c r="G252" s="4">
        <v>153.69999999999999</v>
      </c>
      <c r="H252" s="4">
        <v>147.5</v>
      </c>
      <c r="I252" s="4">
        <v>122.7</v>
      </c>
      <c r="J252" s="4">
        <v>147.19999999999999</v>
      </c>
      <c r="K252" s="4">
        <v>231.5</v>
      </c>
      <c r="L252" s="4">
        <v>137.19999999999999</v>
      </c>
      <c r="M252" s="4">
        <v>114.7</v>
      </c>
      <c r="N252" s="4">
        <v>148</v>
      </c>
      <c r="O252" s="4">
        <v>130.80000000000001</v>
      </c>
      <c r="P252" s="4">
        <v>157.69999999999999</v>
      </c>
      <c r="Q252" s="4">
        <v>156.30000000000001</v>
      </c>
      <c r="R252" s="4">
        <f t="shared" si="22"/>
        <v>150.51538461538462</v>
      </c>
      <c r="S252" s="4">
        <v>170.4</v>
      </c>
      <c r="T252" s="4">
        <f t="shared" si="23"/>
        <v>170.4</v>
      </c>
      <c r="U252" s="4">
        <v>146.80000000000001</v>
      </c>
      <c r="V252" s="4">
        <v>132.80000000000001</v>
      </c>
      <c r="W252" s="4">
        <v>144.6</v>
      </c>
      <c r="X252" s="45">
        <f t="shared" si="24"/>
        <v>141.4</v>
      </c>
      <c r="Y252" s="45">
        <v>152.80000000000001</v>
      </c>
      <c r="Z252" s="4">
        <v>133.6</v>
      </c>
      <c r="AA252" s="4">
        <v>139.80000000000001</v>
      </c>
      <c r="AB252" s="4">
        <v>125.2</v>
      </c>
      <c r="AC252" s="4">
        <v>151.9</v>
      </c>
      <c r="AD252" s="4">
        <f t="shared" si="25"/>
        <v>140.66</v>
      </c>
      <c r="AE252" s="4">
        <v>143.19999999999999</v>
      </c>
      <c r="AF252" s="4">
        <v>140.19999999999999</v>
      </c>
      <c r="AG252" s="45">
        <f t="shared" si="26"/>
        <v>141.69999999999999</v>
      </c>
      <c r="AH252" s="4">
        <v>136.80000000000001</v>
      </c>
      <c r="AI252" s="4">
        <v>137.69999999999999</v>
      </c>
      <c r="AJ252" s="4">
        <f t="shared" si="27"/>
        <v>137.25</v>
      </c>
      <c r="AK252" s="4">
        <v>148.30000000000001</v>
      </c>
    </row>
    <row r="253" spans="1:37" x14ac:dyDescent="0.25">
      <c r="A253" s="1" t="s">
        <v>33</v>
      </c>
      <c r="B253" s="1">
        <v>2019</v>
      </c>
      <c r="C253" s="1" t="s">
        <v>44</v>
      </c>
      <c r="D253" s="1" t="str">
        <f t="shared" si="21"/>
        <v>December2019Rural+Urban</v>
      </c>
      <c r="E253" s="4">
        <v>143.5</v>
      </c>
      <c r="F253" s="4">
        <v>165</v>
      </c>
      <c r="G253" s="4">
        <v>151.1</v>
      </c>
      <c r="H253" s="4">
        <v>148.30000000000001</v>
      </c>
      <c r="I253" s="4">
        <v>125.7</v>
      </c>
      <c r="J253" s="4">
        <v>145.69999999999999</v>
      </c>
      <c r="K253" s="4">
        <v>217</v>
      </c>
      <c r="L253" s="4">
        <v>138.30000000000001</v>
      </c>
      <c r="M253" s="4">
        <v>114</v>
      </c>
      <c r="N253" s="4">
        <v>148.69999999999999</v>
      </c>
      <c r="O253" s="4">
        <v>135.80000000000001</v>
      </c>
      <c r="P253" s="4">
        <v>158</v>
      </c>
      <c r="Q253" s="4">
        <v>155</v>
      </c>
      <c r="R253" s="4">
        <f t="shared" si="22"/>
        <v>149.70000000000002</v>
      </c>
      <c r="S253" s="4">
        <v>168.5</v>
      </c>
      <c r="T253" s="4">
        <f t="shared" si="23"/>
        <v>168.5</v>
      </c>
      <c r="U253" s="4">
        <v>150.30000000000001</v>
      </c>
      <c r="V253" s="4">
        <v>141.30000000000001</v>
      </c>
      <c r="W253" s="4">
        <v>149</v>
      </c>
      <c r="X253" s="45">
        <f t="shared" si="24"/>
        <v>146.86666666666667</v>
      </c>
      <c r="Y253" s="45">
        <v>152.80000000000001</v>
      </c>
      <c r="Z253" s="4">
        <v>143.69999999999999</v>
      </c>
      <c r="AA253" s="4">
        <v>145.80000000000001</v>
      </c>
      <c r="AB253" s="4">
        <v>129.80000000000001</v>
      </c>
      <c r="AC253" s="4">
        <v>155.69999999999999</v>
      </c>
      <c r="AD253" s="4">
        <f t="shared" si="25"/>
        <v>145.56</v>
      </c>
      <c r="AE253" s="4">
        <v>150.4</v>
      </c>
      <c r="AF253" s="4">
        <v>140.4</v>
      </c>
      <c r="AG253" s="45">
        <f t="shared" si="26"/>
        <v>145.4</v>
      </c>
      <c r="AH253" s="4">
        <v>142.30000000000001</v>
      </c>
      <c r="AI253" s="4">
        <v>142.5</v>
      </c>
      <c r="AJ253" s="4">
        <f t="shared" si="27"/>
        <v>142.4</v>
      </c>
      <c r="AK253" s="4">
        <v>150.4</v>
      </c>
    </row>
    <row r="254" spans="1:37" x14ac:dyDescent="0.25">
      <c r="A254" s="1" t="s">
        <v>30</v>
      </c>
      <c r="B254" s="1">
        <v>2020</v>
      </c>
      <c r="C254" s="1" t="s">
        <v>31</v>
      </c>
      <c r="D254" s="1" t="str">
        <f t="shared" si="21"/>
        <v>January2020Rural</v>
      </c>
      <c r="E254" s="4">
        <v>143.69999999999999</v>
      </c>
      <c r="F254" s="4">
        <v>167.3</v>
      </c>
      <c r="G254" s="4">
        <v>153.5</v>
      </c>
      <c r="H254" s="4">
        <v>150.5</v>
      </c>
      <c r="I254" s="4">
        <v>132</v>
      </c>
      <c r="J254" s="4">
        <v>142.19999999999999</v>
      </c>
      <c r="K254" s="4">
        <v>191.5</v>
      </c>
      <c r="L254" s="4">
        <v>141.1</v>
      </c>
      <c r="M254" s="4">
        <v>113.8</v>
      </c>
      <c r="N254" s="4">
        <v>151.6</v>
      </c>
      <c r="O254" s="4">
        <v>139.69999999999999</v>
      </c>
      <c r="P254" s="4">
        <v>158.69999999999999</v>
      </c>
      <c r="Q254" s="4">
        <v>153</v>
      </c>
      <c r="R254" s="4">
        <f t="shared" si="22"/>
        <v>149.12307692307692</v>
      </c>
      <c r="S254" s="4">
        <v>168.6</v>
      </c>
      <c r="T254" s="4">
        <f t="shared" si="23"/>
        <v>168.6</v>
      </c>
      <c r="U254" s="4">
        <v>152.80000000000001</v>
      </c>
      <c r="V254" s="4">
        <v>147.4</v>
      </c>
      <c r="W254" s="4">
        <v>152.1</v>
      </c>
      <c r="X254" s="45">
        <f t="shared" si="24"/>
        <v>150.76666666666668</v>
      </c>
      <c r="Y254" s="45">
        <v>152.5863572179338</v>
      </c>
      <c r="Z254" s="4">
        <v>150.4</v>
      </c>
      <c r="AA254" s="4">
        <v>151.69999999999999</v>
      </c>
      <c r="AB254" s="4">
        <v>136.30000000000001</v>
      </c>
      <c r="AC254" s="4">
        <v>161.69999999999999</v>
      </c>
      <c r="AD254" s="4">
        <f t="shared" si="25"/>
        <v>150.53727144358677</v>
      </c>
      <c r="AE254" s="4">
        <v>155.69999999999999</v>
      </c>
      <c r="AF254" s="4">
        <v>142.5</v>
      </c>
      <c r="AG254" s="45">
        <f t="shared" si="26"/>
        <v>149.1</v>
      </c>
      <c r="AH254" s="4">
        <v>150.1</v>
      </c>
      <c r="AI254" s="4">
        <v>148.1</v>
      </c>
      <c r="AJ254" s="4">
        <f t="shared" si="27"/>
        <v>149.1</v>
      </c>
      <c r="AK254" s="4">
        <v>151.9</v>
      </c>
    </row>
    <row r="255" spans="1:37" x14ac:dyDescent="0.25">
      <c r="A255" s="1" t="s">
        <v>32</v>
      </c>
      <c r="B255" s="1">
        <v>2020</v>
      </c>
      <c r="C255" s="1" t="s">
        <v>31</v>
      </c>
      <c r="D255" s="1" t="str">
        <f t="shared" si="21"/>
        <v>January2020Urban</v>
      </c>
      <c r="E255" s="4">
        <v>145.6</v>
      </c>
      <c r="F255" s="4">
        <v>167.6</v>
      </c>
      <c r="G255" s="4">
        <v>157</v>
      </c>
      <c r="H255" s="4">
        <v>149.30000000000001</v>
      </c>
      <c r="I255" s="4">
        <v>126.3</v>
      </c>
      <c r="J255" s="4">
        <v>144.4</v>
      </c>
      <c r="K255" s="4">
        <v>207.8</v>
      </c>
      <c r="L255" s="4">
        <v>139.1</v>
      </c>
      <c r="M255" s="4">
        <v>114.8</v>
      </c>
      <c r="N255" s="4">
        <v>149.5</v>
      </c>
      <c r="O255" s="4">
        <v>131.1</v>
      </c>
      <c r="P255" s="4">
        <v>158.5</v>
      </c>
      <c r="Q255" s="4">
        <v>154.4</v>
      </c>
      <c r="R255" s="4">
        <f t="shared" si="22"/>
        <v>149.64615384615382</v>
      </c>
      <c r="S255" s="4">
        <v>170.8</v>
      </c>
      <c r="T255" s="4">
        <f t="shared" si="23"/>
        <v>170.8</v>
      </c>
      <c r="U255" s="4">
        <v>147</v>
      </c>
      <c r="V255" s="4">
        <v>133.19999999999999</v>
      </c>
      <c r="W255" s="4">
        <v>144.9</v>
      </c>
      <c r="X255" s="45">
        <f t="shared" si="24"/>
        <v>141.70000000000002</v>
      </c>
      <c r="Y255" s="45">
        <v>153.9</v>
      </c>
      <c r="Z255" s="4">
        <v>135.1</v>
      </c>
      <c r="AA255" s="4">
        <v>140.1</v>
      </c>
      <c r="AB255" s="4">
        <v>126.1</v>
      </c>
      <c r="AC255" s="4">
        <v>152.1</v>
      </c>
      <c r="AD255" s="4">
        <f t="shared" si="25"/>
        <v>141.46</v>
      </c>
      <c r="AE255" s="4">
        <v>143.80000000000001</v>
      </c>
      <c r="AF255" s="4">
        <v>142.1</v>
      </c>
      <c r="AG255" s="45">
        <f t="shared" si="26"/>
        <v>142.94999999999999</v>
      </c>
      <c r="AH255" s="4">
        <v>137.19999999999999</v>
      </c>
      <c r="AI255" s="4">
        <v>138.4</v>
      </c>
      <c r="AJ255" s="4">
        <f t="shared" si="27"/>
        <v>137.80000000000001</v>
      </c>
      <c r="AK255" s="4">
        <v>148.19999999999999</v>
      </c>
    </row>
    <row r="256" spans="1:37" x14ac:dyDescent="0.25">
      <c r="A256" s="1" t="s">
        <v>33</v>
      </c>
      <c r="B256" s="1">
        <v>2020</v>
      </c>
      <c r="C256" s="1" t="s">
        <v>31</v>
      </c>
      <c r="D256" s="1" t="str">
        <f t="shared" si="21"/>
        <v>January2020Rural+Urban</v>
      </c>
      <c r="E256" s="4">
        <v>144.30000000000001</v>
      </c>
      <c r="F256" s="4">
        <v>167.4</v>
      </c>
      <c r="G256" s="4">
        <v>154.9</v>
      </c>
      <c r="H256" s="4">
        <v>150.1</v>
      </c>
      <c r="I256" s="4">
        <v>129.9</v>
      </c>
      <c r="J256" s="4">
        <v>143.19999999999999</v>
      </c>
      <c r="K256" s="4">
        <v>197</v>
      </c>
      <c r="L256" s="4">
        <v>140.4</v>
      </c>
      <c r="M256" s="4">
        <v>114.1</v>
      </c>
      <c r="N256" s="4">
        <v>150.9</v>
      </c>
      <c r="O256" s="4">
        <v>136.1</v>
      </c>
      <c r="P256" s="4">
        <v>158.6</v>
      </c>
      <c r="Q256" s="4">
        <v>153.5</v>
      </c>
      <c r="R256" s="4">
        <f t="shared" si="22"/>
        <v>149.26153846153846</v>
      </c>
      <c r="S256" s="4">
        <v>169.2</v>
      </c>
      <c r="T256" s="4">
        <f t="shared" si="23"/>
        <v>169.2</v>
      </c>
      <c r="U256" s="4">
        <v>150.5</v>
      </c>
      <c r="V256" s="4">
        <v>141.5</v>
      </c>
      <c r="W256" s="4">
        <v>149.19999999999999</v>
      </c>
      <c r="X256" s="45">
        <f t="shared" si="24"/>
        <v>147.06666666666666</v>
      </c>
      <c r="Y256" s="45">
        <v>153.9</v>
      </c>
      <c r="Z256" s="4">
        <v>144.6</v>
      </c>
      <c r="AA256" s="4">
        <v>146.19999999999999</v>
      </c>
      <c r="AB256" s="4">
        <v>130.9</v>
      </c>
      <c r="AC256" s="4">
        <v>156.1</v>
      </c>
      <c r="AD256" s="4">
        <f t="shared" si="25"/>
        <v>146.34</v>
      </c>
      <c r="AE256" s="4">
        <v>151.19999999999999</v>
      </c>
      <c r="AF256" s="4">
        <v>142.30000000000001</v>
      </c>
      <c r="AG256" s="45">
        <f t="shared" si="26"/>
        <v>146.75</v>
      </c>
      <c r="AH256" s="4">
        <v>142.80000000000001</v>
      </c>
      <c r="AI256" s="4">
        <v>143.4</v>
      </c>
      <c r="AJ256" s="4">
        <f t="shared" si="27"/>
        <v>143.10000000000002</v>
      </c>
      <c r="AK256" s="4">
        <v>150.19999999999999</v>
      </c>
    </row>
    <row r="257" spans="1:37" x14ac:dyDescent="0.25">
      <c r="A257" s="1" t="s">
        <v>30</v>
      </c>
      <c r="B257" s="1">
        <v>2020</v>
      </c>
      <c r="C257" s="1" t="s">
        <v>34</v>
      </c>
      <c r="D257" s="1" t="str">
        <f t="shared" si="21"/>
        <v>February2020Rural</v>
      </c>
      <c r="E257" s="4">
        <v>144.19999999999999</v>
      </c>
      <c r="F257" s="4">
        <v>167.5</v>
      </c>
      <c r="G257" s="4">
        <v>150.9</v>
      </c>
      <c r="H257" s="4">
        <v>150.9</v>
      </c>
      <c r="I257" s="4">
        <v>133.69999999999999</v>
      </c>
      <c r="J257" s="4">
        <v>140.69999999999999</v>
      </c>
      <c r="K257" s="4">
        <v>165.1</v>
      </c>
      <c r="L257" s="4">
        <v>141.80000000000001</v>
      </c>
      <c r="M257" s="4">
        <v>113.1</v>
      </c>
      <c r="N257" s="4">
        <v>152.80000000000001</v>
      </c>
      <c r="O257" s="4">
        <v>140.1</v>
      </c>
      <c r="P257" s="4">
        <v>159.19999999999999</v>
      </c>
      <c r="Q257" s="4">
        <v>149.80000000000001</v>
      </c>
      <c r="R257" s="4">
        <f t="shared" si="22"/>
        <v>146.90769230769229</v>
      </c>
      <c r="S257" s="4">
        <v>169.4</v>
      </c>
      <c r="T257" s="4">
        <f t="shared" si="23"/>
        <v>169.4</v>
      </c>
      <c r="U257" s="4">
        <v>153</v>
      </c>
      <c r="V257" s="4">
        <v>147.5</v>
      </c>
      <c r="W257" s="4">
        <v>152.30000000000001</v>
      </c>
      <c r="X257" s="45">
        <f t="shared" si="24"/>
        <v>150.93333333333334</v>
      </c>
      <c r="Y257" s="45">
        <v>152.97666259603977</v>
      </c>
      <c r="Z257" s="4">
        <v>152.30000000000001</v>
      </c>
      <c r="AA257" s="4">
        <v>151.80000000000001</v>
      </c>
      <c r="AB257" s="4">
        <v>136</v>
      </c>
      <c r="AC257" s="4">
        <v>161.9</v>
      </c>
      <c r="AD257" s="4">
        <f t="shared" si="25"/>
        <v>150.99533251920795</v>
      </c>
      <c r="AE257" s="4">
        <v>156.19999999999999</v>
      </c>
      <c r="AF257" s="4">
        <v>143.4</v>
      </c>
      <c r="AG257" s="45">
        <f t="shared" si="26"/>
        <v>149.80000000000001</v>
      </c>
      <c r="AH257" s="4">
        <v>150.4</v>
      </c>
      <c r="AI257" s="4">
        <v>148.4</v>
      </c>
      <c r="AJ257" s="4">
        <f t="shared" si="27"/>
        <v>149.4</v>
      </c>
      <c r="AK257" s="4">
        <v>150.4</v>
      </c>
    </row>
    <row r="258" spans="1:37" x14ac:dyDescent="0.25">
      <c r="A258" s="1" t="s">
        <v>32</v>
      </c>
      <c r="B258" s="1">
        <v>2020</v>
      </c>
      <c r="C258" s="1" t="s">
        <v>34</v>
      </c>
      <c r="D258" s="1" t="str">
        <f t="shared" si="21"/>
        <v>February2020Urban</v>
      </c>
      <c r="E258" s="4">
        <v>146.19999999999999</v>
      </c>
      <c r="F258" s="4">
        <v>167.6</v>
      </c>
      <c r="G258" s="4">
        <v>153.1</v>
      </c>
      <c r="H258" s="4">
        <v>150.69999999999999</v>
      </c>
      <c r="I258" s="4">
        <v>127.4</v>
      </c>
      <c r="J258" s="4">
        <v>143.1</v>
      </c>
      <c r="K258" s="4">
        <v>181.7</v>
      </c>
      <c r="L258" s="4">
        <v>139.6</v>
      </c>
      <c r="M258" s="4">
        <v>114.6</v>
      </c>
      <c r="N258" s="4">
        <v>150.4</v>
      </c>
      <c r="O258" s="4">
        <v>131.5</v>
      </c>
      <c r="P258" s="4">
        <v>159</v>
      </c>
      <c r="Q258" s="4">
        <v>151.69999999999999</v>
      </c>
      <c r="R258" s="4">
        <f t="shared" si="22"/>
        <v>147.43076923076922</v>
      </c>
      <c r="S258" s="4">
        <v>172</v>
      </c>
      <c r="T258" s="4">
        <f t="shared" si="23"/>
        <v>172</v>
      </c>
      <c r="U258" s="4">
        <v>147.30000000000001</v>
      </c>
      <c r="V258" s="4">
        <v>133.5</v>
      </c>
      <c r="W258" s="4">
        <v>145.19999999999999</v>
      </c>
      <c r="X258" s="45">
        <f t="shared" si="24"/>
        <v>142</v>
      </c>
      <c r="Y258" s="45">
        <v>154.80000000000001</v>
      </c>
      <c r="Z258" s="4">
        <v>138.9</v>
      </c>
      <c r="AA258" s="4">
        <v>140.4</v>
      </c>
      <c r="AB258" s="4">
        <v>125.2</v>
      </c>
      <c r="AC258" s="4">
        <v>152.19999999999999</v>
      </c>
      <c r="AD258" s="4">
        <f t="shared" si="25"/>
        <v>142.30000000000001</v>
      </c>
      <c r="AE258" s="4">
        <v>144.4</v>
      </c>
      <c r="AF258" s="4">
        <v>143.5</v>
      </c>
      <c r="AG258" s="45">
        <f t="shared" si="26"/>
        <v>143.94999999999999</v>
      </c>
      <c r="AH258" s="4">
        <v>137.69999999999999</v>
      </c>
      <c r="AI258" s="4">
        <v>138.4</v>
      </c>
      <c r="AJ258" s="4">
        <f t="shared" si="27"/>
        <v>138.05000000000001</v>
      </c>
      <c r="AK258" s="4">
        <v>147.69999999999999</v>
      </c>
    </row>
    <row r="259" spans="1:37" x14ac:dyDescent="0.25">
      <c r="A259" s="1" t="s">
        <v>33</v>
      </c>
      <c r="B259" s="1">
        <v>2020</v>
      </c>
      <c r="C259" s="1" t="s">
        <v>34</v>
      </c>
      <c r="D259" s="1" t="str">
        <f t="shared" ref="D259:D322" si="28">_xlfn.CONCAT(C259,B259,A259)</f>
        <v>February2020Rural+Urban</v>
      </c>
      <c r="E259" s="4">
        <v>144.80000000000001</v>
      </c>
      <c r="F259" s="4">
        <v>167.5</v>
      </c>
      <c r="G259" s="4">
        <v>151.80000000000001</v>
      </c>
      <c r="H259" s="4">
        <v>150.80000000000001</v>
      </c>
      <c r="I259" s="4">
        <v>131.4</v>
      </c>
      <c r="J259" s="4">
        <v>141.80000000000001</v>
      </c>
      <c r="K259" s="4">
        <v>170.7</v>
      </c>
      <c r="L259" s="4">
        <v>141.1</v>
      </c>
      <c r="M259" s="4">
        <v>113.6</v>
      </c>
      <c r="N259" s="4">
        <v>152</v>
      </c>
      <c r="O259" s="4">
        <v>136.5</v>
      </c>
      <c r="P259" s="4">
        <v>159.1</v>
      </c>
      <c r="Q259" s="4">
        <v>150.5</v>
      </c>
      <c r="R259" s="4">
        <f t="shared" ref="R259:R322" si="29">AVERAGE(E259:Q259)</f>
        <v>147.04615384615383</v>
      </c>
      <c r="S259" s="4">
        <v>170.1</v>
      </c>
      <c r="T259" s="4">
        <f t="shared" ref="T259:T322" si="30">S259</f>
        <v>170.1</v>
      </c>
      <c r="U259" s="4">
        <v>150.80000000000001</v>
      </c>
      <c r="V259" s="4">
        <v>141.69999999999999</v>
      </c>
      <c r="W259" s="4">
        <v>149.5</v>
      </c>
      <c r="X259" s="45">
        <f t="shared" ref="X259:X322" si="31">AVERAGE(U259:W259)</f>
        <v>147.33333333333334</v>
      </c>
      <c r="Y259" s="45">
        <v>154.80000000000001</v>
      </c>
      <c r="Z259" s="4">
        <v>147.19999999999999</v>
      </c>
      <c r="AA259" s="4">
        <v>146.4</v>
      </c>
      <c r="AB259" s="4">
        <v>130.30000000000001</v>
      </c>
      <c r="AC259" s="4">
        <v>156.19999999999999</v>
      </c>
      <c r="AD259" s="4">
        <f t="shared" ref="AD259:AD322" si="32">AVERAGE(Y259:AC259)</f>
        <v>146.98000000000002</v>
      </c>
      <c r="AE259" s="4">
        <v>151.69999999999999</v>
      </c>
      <c r="AF259" s="4">
        <v>143.4</v>
      </c>
      <c r="AG259" s="45">
        <f t="shared" ref="AG259:AG322" si="33">AVERAGE(AE259:AF259)</f>
        <v>147.55000000000001</v>
      </c>
      <c r="AH259" s="4">
        <v>143.19999999999999</v>
      </c>
      <c r="AI259" s="4">
        <v>143.6</v>
      </c>
      <c r="AJ259" s="4">
        <f t="shared" ref="AJ259:AJ322" si="34">AVERAGE(AH259:AI259)</f>
        <v>143.39999999999998</v>
      </c>
      <c r="AK259" s="4">
        <v>149.1</v>
      </c>
    </row>
    <row r="260" spans="1:37" x14ac:dyDescent="0.25">
      <c r="A260" s="1" t="s">
        <v>30</v>
      </c>
      <c r="B260" s="1">
        <v>2020</v>
      </c>
      <c r="C260" s="1" t="s">
        <v>35</v>
      </c>
      <c r="D260" s="1" t="str">
        <f t="shared" si="28"/>
        <v>March2020Rural</v>
      </c>
      <c r="E260" s="4">
        <v>144.4</v>
      </c>
      <c r="F260" s="4">
        <v>166.8</v>
      </c>
      <c r="G260" s="4">
        <v>147.6</v>
      </c>
      <c r="H260" s="4">
        <v>151.69999999999999</v>
      </c>
      <c r="I260" s="4">
        <v>133.30000000000001</v>
      </c>
      <c r="J260" s="4">
        <v>141.80000000000001</v>
      </c>
      <c r="K260" s="4">
        <v>152.30000000000001</v>
      </c>
      <c r="L260" s="4">
        <v>141.80000000000001</v>
      </c>
      <c r="M260" s="4">
        <v>112.6</v>
      </c>
      <c r="N260" s="4">
        <v>154</v>
      </c>
      <c r="O260" s="4">
        <v>140.1</v>
      </c>
      <c r="P260" s="4">
        <v>160</v>
      </c>
      <c r="Q260" s="4">
        <v>148.19999999999999</v>
      </c>
      <c r="R260" s="4">
        <f t="shared" si="29"/>
        <v>145.73846153846151</v>
      </c>
      <c r="S260" s="4">
        <v>170.5</v>
      </c>
      <c r="T260" s="4">
        <f t="shared" si="30"/>
        <v>170.5</v>
      </c>
      <c r="U260" s="4">
        <v>153.4</v>
      </c>
      <c r="V260" s="4">
        <v>147.6</v>
      </c>
      <c r="W260" s="4">
        <v>152.5</v>
      </c>
      <c r="X260" s="45">
        <f t="shared" si="31"/>
        <v>151.16666666666666</v>
      </c>
      <c r="Y260" s="45">
        <v>153.42035276662915</v>
      </c>
      <c r="Z260" s="4">
        <v>153.4</v>
      </c>
      <c r="AA260" s="4">
        <v>151.5</v>
      </c>
      <c r="AB260" s="4">
        <v>135.80000000000001</v>
      </c>
      <c r="AC260" s="4">
        <v>161.19999999999999</v>
      </c>
      <c r="AD260" s="4">
        <f t="shared" si="32"/>
        <v>151.06407055332585</v>
      </c>
      <c r="AE260" s="4">
        <v>156.69999999999999</v>
      </c>
      <c r="AF260" s="4">
        <v>145.1</v>
      </c>
      <c r="AG260" s="45">
        <f t="shared" si="33"/>
        <v>150.89999999999998</v>
      </c>
      <c r="AH260" s="4">
        <v>151.19999999999999</v>
      </c>
      <c r="AI260" s="4">
        <v>148.6</v>
      </c>
      <c r="AJ260" s="4">
        <f t="shared" si="34"/>
        <v>149.89999999999998</v>
      </c>
      <c r="AK260" s="4">
        <v>149.80000000000001</v>
      </c>
    </row>
    <row r="261" spans="1:37" x14ac:dyDescent="0.25">
      <c r="A261" s="1" t="s">
        <v>32</v>
      </c>
      <c r="B261" s="1">
        <v>2020</v>
      </c>
      <c r="C261" s="1" t="s">
        <v>35</v>
      </c>
      <c r="D261" s="1" t="str">
        <f t="shared" si="28"/>
        <v>March2020Urban</v>
      </c>
      <c r="E261" s="4">
        <v>146.5</v>
      </c>
      <c r="F261" s="4">
        <v>167.5</v>
      </c>
      <c r="G261" s="4">
        <v>148.9</v>
      </c>
      <c r="H261" s="4">
        <v>151.1</v>
      </c>
      <c r="I261" s="4">
        <v>127.5</v>
      </c>
      <c r="J261" s="4">
        <v>143.30000000000001</v>
      </c>
      <c r="K261" s="4">
        <v>167</v>
      </c>
      <c r="L261" s="4">
        <v>139.69999999999999</v>
      </c>
      <c r="M261" s="4">
        <v>114.4</v>
      </c>
      <c r="N261" s="4">
        <v>151.5</v>
      </c>
      <c r="O261" s="4">
        <v>131.9</v>
      </c>
      <c r="P261" s="4">
        <v>159.1</v>
      </c>
      <c r="Q261" s="4">
        <v>150.1</v>
      </c>
      <c r="R261" s="4">
        <f t="shared" si="29"/>
        <v>146.03846153846155</v>
      </c>
      <c r="S261" s="4">
        <v>173.3</v>
      </c>
      <c r="T261" s="4">
        <f t="shared" si="30"/>
        <v>173.3</v>
      </c>
      <c r="U261" s="4">
        <v>147.69999999999999</v>
      </c>
      <c r="V261" s="4">
        <v>133.80000000000001</v>
      </c>
      <c r="W261" s="4">
        <v>145.6</v>
      </c>
      <c r="X261" s="45">
        <f t="shared" si="31"/>
        <v>142.36666666666667</v>
      </c>
      <c r="Y261" s="45">
        <v>154.5</v>
      </c>
      <c r="Z261" s="4">
        <v>141.4</v>
      </c>
      <c r="AA261" s="4">
        <v>140.80000000000001</v>
      </c>
      <c r="AB261" s="4">
        <v>124.6</v>
      </c>
      <c r="AC261" s="4">
        <v>152.5</v>
      </c>
      <c r="AD261" s="4">
        <f t="shared" si="32"/>
        <v>142.76</v>
      </c>
      <c r="AE261" s="4">
        <v>145</v>
      </c>
      <c r="AF261" s="4">
        <v>145.30000000000001</v>
      </c>
      <c r="AG261" s="45">
        <f t="shared" si="33"/>
        <v>145.15</v>
      </c>
      <c r="AH261" s="4">
        <v>137.9</v>
      </c>
      <c r="AI261" s="4">
        <v>138.69999999999999</v>
      </c>
      <c r="AJ261" s="4">
        <f t="shared" si="34"/>
        <v>138.30000000000001</v>
      </c>
      <c r="AK261" s="4">
        <v>147.30000000000001</v>
      </c>
    </row>
    <row r="262" spans="1:37" x14ac:dyDescent="0.25">
      <c r="A262" s="1" t="s">
        <v>33</v>
      </c>
      <c r="B262" s="1">
        <v>2020</v>
      </c>
      <c r="C262" s="1" t="s">
        <v>35</v>
      </c>
      <c r="D262" s="1" t="str">
        <f t="shared" si="28"/>
        <v>March2020Rural+Urban</v>
      </c>
      <c r="E262" s="4">
        <v>145.1</v>
      </c>
      <c r="F262" s="4">
        <v>167</v>
      </c>
      <c r="G262" s="4">
        <v>148.1</v>
      </c>
      <c r="H262" s="4">
        <v>151.5</v>
      </c>
      <c r="I262" s="4">
        <v>131.19999999999999</v>
      </c>
      <c r="J262" s="4">
        <v>142.5</v>
      </c>
      <c r="K262" s="4">
        <v>157.30000000000001</v>
      </c>
      <c r="L262" s="4">
        <v>141.1</v>
      </c>
      <c r="M262" s="4">
        <v>113.2</v>
      </c>
      <c r="N262" s="4">
        <v>153.19999999999999</v>
      </c>
      <c r="O262" s="4">
        <v>136.69999999999999</v>
      </c>
      <c r="P262" s="4">
        <v>159.6</v>
      </c>
      <c r="Q262" s="4">
        <v>148.9</v>
      </c>
      <c r="R262" s="4">
        <f t="shared" si="29"/>
        <v>145.80000000000001</v>
      </c>
      <c r="S262" s="4">
        <v>171.2</v>
      </c>
      <c r="T262" s="4">
        <f t="shared" si="30"/>
        <v>171.2</v>
      </c>
      <c r="U262" s="4">
        <v>151.19999999999999</v>
      </c>
      <c r="V262" s="4">
        <v>141.9</v>
      </c>
      <c r="W262" s="4">
        <v>149.80000000000001</v>
      </c>
      <c r="X262" s="45">
        <f t="shared" si="31"/>
        <v>147.63333333333335</v>
      </c>
      <c r="Y262" s="45">
        <v>154.5</v>
      </c>
      <c r="Z262" s="4">
        <v>148.9</v>
      </c>
      <c r="AA262" s="4">
        <v>146.4</v>
      </c>
      <c r="AB262" s="4">
        <v>129.9</v>
      </c>
      <c r="AC262" s="4">
        <v>156.1</v>
      </c>
      <c r="AD262" s="4">
        <f t="shared" si="32"/>
        <v>147.16</v>
      </c>
      <c r="AE262" s="4">
        <v>152.30000000000001</v>
      </c>
      <c r="AF262" s="4">
        <v>145.19999999999999</v>
      </c>
      <c r="AG262" s="45">
        <f t="shared" si="33"/>
        <v>148.75</v>
      </c>
      <c r="AH262" s="4">
        <v>143.69999999999999</v>
      </c>
      <c r="AI262" s="4">
        <v>143.80000000000001</v>
      </c>
      <c r="AJ262" s="4">
        <f t="shared" si="34"/>
        <v>143.75</v>
      </c>
      <c r="AK262" s="4">
        <v>148.6</v>
      </c>
    </row>
    <row r="263" spans="1:37" x14ac:dyDescent="0.25">
      <c r="A263" s="1" t="s">
        <v>30</v>
      </c>
      <c r="B263" s="1">
        <v>2020</v>
      </c>
      <c r="C263" s="1" t="s">
        <v>36</v>
      </c>
      <c r="D263" s="1" t="str">
        <f t="shared" si="28"/>
        <v>April2020Rural</v>
      </c>
      <c r="E263" s="4">
        <v>147.19999999999999</v>
      </c>
      <c r="F263" s="4">
        <v>168.9</v>
      </c>
      <c r="G263" s="4">
        <v>146.9</v>
      </c>
      <c r="H263" s="4">
        <v>155.6</v>
      </c>
      <c r="I263" s="4">
        <v>137.1</v>
      </c>
      <c r="J263" s="4">
        <v>147.30000000000001</v>
      </c>
      <c r="K263" s="4">
        <v>162.69999999999999</v>
      </c>
      <c r="L263" s="4">
        <v>150.19999999999999</v>
      </c>
      <c r="M263" s="4">
        <v>119.8</v>
      </c>
      <c r="N263" s="4">
        <v>158.69999999999999</v>
      </c>
      <c r="O263" s="4">
        <v>139.19999999999999</v>
      </c>
      <c r="P263" s="4">
        <v>162.1</v>
      </c>
      <c r="Q263" s="4">
        <v>152.80000000000001</v>
      </c>
      <c r="R263" s="4">
        <f t="shared" si="29"/>
        <v>149.88461538461539</v>
      </c>
      <c r="S263" s="4">
        <v>171.1</v>
      </c>
      <c r="T263" s="4">
        <f t="shared" si="30"/>
        <v>171.1</v>
      </c>
      <c r="U263" s="4">
        <v>153.9</v>
      </c>
      <c r="V263" s="4">
        <v>148.1</v>
      </c>
      <c r="W263" s="4">
        <v>153.1</v>
      </c>
      <c r="X263" s="45">
        <f t="shared" si="31"/>
        <v>151.70000000000002</v>
      </c>
      <c r="Y263" s="4">
        <v>153.93148584228916</v>
      </c>
      <c r="Z263" s="4">
        <v>148.4</v>
      </c>
      <c r="AA263" s="4">
        <v>152</v>
      </c>
      <c r="AB263" s="4">
        <v>136.30000000000001</v>
      </c>
      <c r="AC263" s="4">
        <v>161.69999999999999</v>
      </c>
      <c r="AD263" s="4">
        <f t="shared" si="32"/>
        <v>150.46629716845783</v>
      </c>
      <c r="AE263" s="4">
        <v>154.30000000000001</v>
      </c>
      <c r="AF263" s="4">
        <v>145.6</v>
      </c>
      <c r="AG263" s="45">
        <f t="shared" si="33"/>
        <v>149.94999999999999</v>
      </c>
      <c r="AH263" s="4">
        <v>151.69999999999999</v>
      </c>
      <c r="AI263" s="4">
        <v>148.4</v>
      </c>
      <c r="AJ263" s="4">
        <f t="shared" si="34"/>
        <v>150.05000000000001</v>
      </c>
      <c r="AK263" s="4">
        <v>151.69724137302953</v>
      </c>
    </row>
    <row r="264" spans="1:37" x14ac:dyDescent="0.25">
      <c r="A264" s="1" t="s">
        <v>32</v>
      </c>
      <c r="B264" s="1">
        <v>2020</v>
      </c>
      <c r="C264" s="1" t="s">
        <v>36</v>
      </c>
      <c r="D264" s="1" t="str">
        <f t="shared" si="28"/>
        <v>April2020Urban</v>
      </c>
      <c r="E264" s="4">
        <v>151.80000000000001</v>
      </c>
      <c r="F264" s="4">
        <v>171.3</v>
      </c>
      <c r="G264" s="4">
        <v>151.9</v>
      </c>
      <c r="H264" s="4">
        <v>155.5</v>
      </c>
      <c r="I264" s="4">
        <v>131.6</v>
      </c>
      <c r="J264" s="4">
        <v>152.9</v>
      </c>
      <c r="K264" s="4">
        <v>180</v>
      </c>
      <c r="L264" s="4">
        <v>150.80000000000001</v>
      </c>
      <c r="M264" s="4">
        <v>121.2</v>
      </c>
      <c r="N264" s="4">
        <v>154</v>
      </c>
      <c r="O264" s="4">
        <v>133.5</v>
      </c>
      <c r="P264" s="4">
        <v>162.69999999999999</v>
      </c>
      <c r="Q264" s="4">
        <v>156.1</v>
      </c>
      <c r="R264" s="4">
        <f t="shared" si="29"/>
        <v>151.7923076923077</v>
      </c>
      <c r="S264" s="4">
        <v>179.1</v>
      </c>
      <c r="T264" s="4">
        <f t="shared" si="30"/>
        <v>179.1</v>
      </c>
      <c r="U264" s="4">
        <v>152.6</v>
      </c>
      <c r="V264" s="4">
        <v>138.30000000000001</v>
      </c>
      <c r="W264" s="4">
        <v>150.4</v>
      </c>
      <c r="X264" s="45">
        <f t="shared" si="31"/>
        <v>147.1</v>
      </c>
      <c r="Y264" s="4">
        <v>155.6</v>
      </c>
      <c r="Z264" s="4">
        <v>137.1</v>
      </c>
      <c r="AA264" s="4">
        <v>145.5</v>
      </c>
      <c r="AB264" s="4">
        <v>128.69999999999999</v>
      </c>
      <c r="AC264" s="4">
        <v>157.6</v>
      </c>
      <c r="AD264" s="4">
        <f t="shared" si="32"/>
        <v>144.9</v>
      </c>
      <c r="AE264" s="4">
        <v>144.80000000000001</v>
      </c>
      <c r="AF264" s="4">
        <v>150.1</v>
      </c>
      <c r="AG264" s="45">
        <f t="shared" si="33"/>
        <v>147.44999999999999</v>
      </c>
      <c r="AH264" s="4">
        <v>142.5</v>
      </c>
      <c r="AI264" s="4">
        <v>142.5</v>
      </c>
      <c r="AJ264" s="4">
        <f t="shared" si="34"/>
        <v>142.5</v>
      </c>
      <c r="AK264" s="4">
        <v>149.14615384615382</v>
      </c>
    </row>
    <row r="265" spans="1:37" x14ac:dyDescent="0.25">
      <c r="A265" s="1" t="s">
        <v>33</v>
      </c>
      <c r="B265" s="1">
        <v>2020</v>
      </c>
      <c r="C265" s="1" t="s">
        <v>36</v>
      </c>
      <c r="D265" s="1" t="str">
        <f t="shared" si="28"/>
        <v>April2020Rural+Urban</v>
      </c>
      <c r="E265" s="4">
        <v>148.69999999999999</v>
      </c>
      <c r="F265" s="4">
        <v>169.7</v>
      </c>
      <c r="G265" s="4">
        <v>148.80000000000001</v>
      </c>
      <c r="H265" s="4">
        <v>155.6</v>
      </c>
      <c r="I265" s="4">
        <v>135.1</v>
      </c>
      <c r="J265" s="4">
        <v>149.9</v>
      </c>
      <c r="K265" s="4">
        <v>168.6</v>
      </c>
      <c r="L265" s="4">
        <v>150.4</v>
      </c>
      <c r="M265" s="4">
        <v>120.3</v>
      </c>
      <c r="N265" s="4">
        <v>157.1</v>
      </c>
      <c r="O265" s="4">
        <v>136.80000000000001</v>
      </c>
      <c r="P265" s="4">
        <v>162.4</v>
      </c>
      <c r="Q265" s="4">
        <v>154</v>
      </c>
      <c r="R265" s="4">
        <f t="shared" si="29"/>
        <v>150.56923076923076</v>
      </c>
      <c r="S265" s="4">
        <v>173.2</v>
      </c>
      <c r="T265" s="4">
        <f t="shared" si="30"/>
        <v>173.2</v>
      </c>
      <c r="U265" s="4">
        <v>153.4</v>
      </c>
      <c r="V265" s="4">
        <v>144</v>
      </c>
      <c r="W265" s="4">
        <v>152</v>
      </c>
      <c r="X265" s="45">
        <f t="shared" si="31"/>
        <v>149.79999999999998</v>
      </c>
      <c r="Y265" s="4">
        <v>155.6</v>
      </c>
      <c r="Z265" s="4">
        <v>144.1</v>
      </c>
      <c r="AA265" s="4">
        <v>148.9</v>
      </c>
      <c r="AB265" s="4">
        <v>132.30000000000001</v>
      </c>
      <c r="AC265" s="4">
        <v>159.30000000000001</v>
      </c>
      <c r="AD265" s="4">
        <f t="shared" si="32"/>
        <v>148.04000000000002</v>
      </c>
      <c r="AE265" s="4">
        <v>150.69999999999999</v>
      </c>
      <c r="AF265" s="4">
        <v>147.5</v>
      </c>
      <c r="AG265" s="45">
        <f t="shared" si="33"/>
        <v>149.1</v>
      </c>
      <c r="AH265" s="4">
        <v>146.5</v>
      </c>
      <c r="AI265" s="4">
        <v>145.5</v>
      </c>
      <c r="AJ265" s="4">
        <f t="shared" si="34"/>
        <v>146</v>
      </c>
      <c r="AK265" s="4">
        <v>150.41666666666663</v>
      </c>
    </row>
    <row r="266" spans="1:37" x14ac:dyDescent="0.25">
      <c r="A266" s="1" t="s">
        <v>30</v>
      </c>
      <c r="B266" s="1">
        <v>2020</v>
      </c>
      <c r="C266" s="1" t="s">
        <v>37</v>
      </c>
      <c r="D266" s="1" t="str">
        <f t="shared" si="28"/>
        <v>May2020Rural</v>
      </c>
      <c r="E266" s="4">
        <v>147.5</v>
      </c>
      <c r="F266" s="4">
        <v>181.5</v>
      </c>
      <c r="G266" s="4">
        <v>146.4</v>
      </c>
      <c r="H266" s="4">
        <v>154.9</v>
      </c>
      <c r="I266" s="4">
        <v>139.19999999999999</v>
      </c>
      <c r="J266" s="4">
        <v>146.19999999999999</v>
      </c>
      <c r="K266" s="4">
        <v>145.1</v>
      </c>
      <c r="L266" s="4">
        <v>151.1</v>
      </c>
      <c r="M266" s="4">
        <v>116.2</v>
      </c>
      <c r="N266" s="4">
        <v>158.69999999999999</v>
      </c>
      <c r="O266" s="4">
        <v>141.4</v>
      </c>
      <c r="P266" s="4">
        <v>161.9</v>
      </c>
      <c r="Q266" s="4">
        <v>151.4</v>
      </c>
      <c r="R266" s="4">
        <f t="shared" si="29"/>
        <v>149.34615384615387</v>
      </c>
      <c r="S266" s="4">
        <v>171.2</v>
      </c>
      <c r="T266" s="4">
        <f t="shared" si="30"/>
        <v>171.2</v>
      </c>
      <c r="U266" s="4">
        <v>154</v>
      </c>
      <c r="V266" s="4">
        <v>148.19999999999999</v>
      </c>
      <c r="W266" s="4">
        <v>153.19999999999999</v>
      </c>
      <c r="X266" s="45">
        <f t="shared" si="31"/>
        <v>151.79999999999998</v>
      </c>
      <c r="Y266" s="4">
        <v>154.45872235610645</v>
      </c>
      <c r="Z266" s="4">
        <v>146.4</v>
      </c>
      <c r="AA266" s="4">
        <v>152.1</v>
      </c>
      <c r="AB266" s="4">
        <v>136.30000000000001</v>
      </c>
      <c r="AC266" s="4">
        <v>161.80000000000001</v>
      </c>
      <c r="AD266" s="4">
        <f t="shared" si="32"/>
        <v>150.21174447122129</v>
      </c>
      <c r="AE266" s="4">
        <v>157</v>
      </c>
      <c r="AF266" s="4">
        <v>145.69999999999999</v>
      </c>
      <c r="AG266" s="45">
        <f t="shared" si="33"/>
        <v>151.35</v>
      </c>
      <c r="AH266" s="4">
        <v>151.80000000000001</v>
      </c>
      <c r="AI266" s="4">
        <v>149.19999999999999</v>
      </c>
      <c r="AJ266" s="4">
        <f t="shared" si="34"/>
        <v>150.5</v>
      </c>
      <c r="AK266" s="4">
        <v>151.43487726163113</v>
      </c>
    </row>
    <row r="267" spans="1:37" x14ac:dyDescent="0.25">
      <c r="A267" s="1" t="s">
        <v>32</v>
      </c>
      <c r="B267" s="1">
        <v>2020</v>
      </c>
      <c r="C267" s="1" t="s">
        <v>37</v>
      </c>
      <c r="D267" s="1" t="str">
        <f t="shared" si="28"/>
        <v>May2020Urban</v>
      </c>
      <c r="E267" s="4">
        <v>150.4</v>
      </c>
      <c r="F267" s="4">
        <v>188.1</v>
      </c>
      <c r="G267" s="4">
        <v>150</v>
      </c>
      <c r="H267" s="4">
        <v>155.4</v>
      </c>
      <c r="I267" s="4">
        <v>131.9</v>
      </c>
      <c r="J267" s="4">
        <v>153</v>
      </c>
      <c r="K267" s="4">
        <v>161.80000000000001</v>
      </c>
      <c r="L267" s="4">
        <v>151.4</v>
      </c>
      <c r="M267" s="4">
        <v>117.2</v>
      </c>
      <c r="N267" s="4">
        <v>154.69999999999999</v>
      </c>
      <c r="O267" s="4">
        <v>134.1</v>
      </c>
      <c r="P267" s="4">
        <v>162.4</v>
      </c>
      <c r="Q267" s="4">
        <v>154.80000000000001</v>
      </c>
      <c r="R267" s="4">
        <f t="shared" si="29"/>
        <v>151.16923076923078</v>
      </c>
      <c r="S267" s="4">
        <v>183.4</v>
      </c>
      <c r="T267" s="4">
        <f t="shared" si="30"/>
        <v>183.4</v>
      </c>
      <c r="U267" s="4">
        <v>153</v>
      </c>
      <c r="V267" s="4">
        <v>138.6</v>
      </c>
      <c r="W267" s="4">
        <v>150.80000000000001</v>
      </c>
      <c r="X267" s="45">
        <f t="shared" si="31"/>
        <v>147.46666666666667</v>
      </c>
      <c r="Y267" s="4">
        <v>155.6</v>
      </c>
      <c r="Z267" s="4">
        <v>136.19999999999999</v>
      </c>
      <c r="AA267" s="4">
        <v>145.9</v>
      </c>
      <c r="AB267" s="4">
        <v>129.1</v>
      </c>
      <c r="AC267" s="4">
        <v>158</v>
      </c>
      <c r="AD267" s="4">
        <f t="shared" si="32"/>
        <v>144.95999999999998</v>
      </c>
      <c r="AE267" s="4">
        <v>146.1</v>
      </c>
      <c r="AF267" s="4">
        <v>150.5</v>
      </c>
      <c r="AG267" s="45">
        <f t="shared" si="33"/>
        <v>148.30000000000001</v>
      </c>
      <c r="AH267" s="4">
        <v>142.9</v>
      </c>
      <c r="AI267" s="4">
        <v>143</v>
      </c>
      <c r="AJ267" s="4">
        <f t="shared" si="34"/>
        <v>142.94999999999999</v>
      </c>
      <c r="AK267" s="4">
        <v>148.98076923076925</v>
      </c>
    </row>
    <row r="268" spans="1:37" x14ac:dyDescent="0.25">
      <c r="A268" s="1" t="s">
        <v>33</v>
      </c>
      <c r="B268" s="1">
        <v>2020</v>
      </c>
      <c r="C268" s="1" t="s">
        <v>37</v>
      </c>
      <c r="D268" s="1" t="str">
        <f t="shared" si="28"/>
        <v>May2020Rural+Urban</v>
      </c>
      <c r="E268" s="4">
        <v>148.4</v>
      </c>
      <c r="F268" s="4">
        <v>183.8</v>
      </c>
      <c r="G268" s="4">
        <v>147.80000000000001</v>
      </c>
      <c r="H268" s="4">
        <v>155.1</v>
      </c>
      <c r="I268" s="4">
        <v>136.5</v>
      </c>
      <c r="J268" s="4">
        <v>149.4</v>
      </c>
      <c r="K268" s="4">
        <v>150.80000000000001</v>
      </c>
      <c r="L268" s="4">
        <v>151.19999999999999</v>
      </c>
      <c r="M268" s="4">
        <v>116.5</v>
      </c>
      <c r="N268" s="4">
        <v>157.4</v>
      </c>
      <c r="O268" s="4">
        <v>138.4</v>
      </c>
      <c r="P268" s="4">
        <v>162.1</v>
      </c>
      <c r="Q268" s="4">
        <v>152.69999999999999</v>
      </c>
      <c r="R268" s="4">
        <f t="shared" si="29"/>
        <v>150.00769230769231</v>
      </c>
      <c r="S268" s="4">
        <v>174.4</v>
      </c>
      <c r="T268" s="4">
        <f t="shared" si="30"/>
        <v>174.4</v>
      </c>
      <c r="U268" s="4">
        <v>153.6</v>
      </c>
      <c r="V268" s="4">
        <v>144.19999999999999</v>
      </c>
      <c r="W268" s="4">
        <v>152.30000000000001</v>
      </c>
      <c r="X268" s="45">
        <f t="shared" si="31"/>
        <v>150.03333333333333</v>
      </c>
      <c r="Y268" s="4">
        <v>155.6</v>
      </c>
      <c r="Z268" s="4">
        <v>142.5</v>
      </c>
      <c r="AA268" s="4">
        <v>149.19999999999999</v>
      </c>
      <c r="AB268" s="4">
        <v>132.5</v>
      </c>
      <c r="AC268" s="4">
        <v>159.6</v>
      </c>
      <c r="AD268" s="4">
        <f t="shared" si="32"/>
        <v>147.88</v>
      </c>
      <c r="AE268" s="4">
        <v>152.9</v>
      </c>
      <c r="AF268" s="4">
        <v>147.69999999999999</v>
      </c>
      <c r="AG268" s="45">
        <f t="shared" si="33"/>
        <v>150.30000000000001</v>
      </c>
      <c r="AH268" s="4">
        <v>146.80000000000001</v>
      </c>
      <c r="AI268" s="4">
        <v>146.19999999999999</v>
      </c>
      <c r="AJ268" s="4">
        <f t="shared" si="34"/>
        <v>146.5</v>
      </c>
      <c r="AK268" s="4">
        <v>150.15662393162393</v>
      </c>
    </row>
    <row r="269" spans="1:37" x14ac:dyDescent="0.25">
      <c r="A269" s="1" t="s">
        <v>30</v>
      </c>
      <c r="B269" s="1">
        <v>2020</v>
      </c>
      <c r="C269" s="1" t="s">
        <v>38</v>
      </c>
      <c r="D269" s="1" t="str">
        <f t="shared" si="28"/>
        <v>June2020Rural</v>
      </c>
      <c r="E269" s="4">
        <v>148.19999999999999</v>
      </c>
      <c r="F269" s="4">
        <v>190.3</v>
      </c>
      <c r="G269" s="4">
        <v>149.4</v>
      </c>
      <c r="H269" s="4">
        <v>153.30000000000001</v>
      </c>
      <c r="I269" s="4">
        <v>138.19999999999999</v>
      </c>
      <c r="J269" s="4">
        <v>143.19999999999999</v>
      </c>
      <c r="K269" s="4">
        <v>148.9</v>
      </c>
      <c r="L269" s="4">
        <v>150.30000000000001</v>
      </c>
      <c r="M269" s="4">
        <v>113.2</v>
      </c>
      <c r="N269" s="4">
        <v>159.80000000000001</v>
      </c>
      <c r="O269" s="4">
        <v>142.1</v>
      </c>
      <c r="P269" s="4">
        <v>161.80000000000001</v>
      </c>
      <c r="Q269" s="4">
        <v>152.30000000000001</v>
      </c>
      <c r="R269" s="4">
        <f t="shared" si="29"/>
        <v>150.07692307692307</v>
      </c>
      <c r="S269" s="4">
        <v>182.4</v>
      </c>
      <c r="T269" s="4">
        <f t="shared" si="30"/>
        <v>182.4</v>
      </c>
      <c r="U269" s="4">
        <v>154.69999999999999</v>
      </c>
      <c r="V269" s="4">
        <v>150</v>
      </c>
      <c r="W269" s="4">
        <v>154.1</v>
      </c>
      <c r="X269" s="45">
        <f t="shared" si="31"/>
        <v>152.93333333333331</v>
      </c>
      <c r="Y269" s="45">
        <v>154.80117344055827</v>
      </c>
      <c r="Z269" s="4">
        <v>144.9</v>
      </c>
      <c r="AA269" s="4">
        <v>151.69999999999999</v>
      </c>
      <c r="AB269" s="4">
        <v>141.4</v>
      </c>
      <c r="AC269" s="4">
        <v>161.80000000000001</v>
      </c>
      <c r="AD269" s="4">
        <f t="shared" si="32"/>
        <v>150.92023468811166</v>
      </c>
      <c r="AE269" s="4">
        <v>158.19999999999999</v>
      </c>
      <c r="AF269" s="4">
        <v>151.19999999999999</v>
      </c>
      <c r="AG269" s="45">
        <f t="shared" si="33"/>
        <v>154.69999999999999</v>
      </c>
      <c r="AH269" s="4">
        <v>153.19999999999999</v>
      </c>
      <c r="AI269" s="4">
        <v>151.69999999999999</v>
      </c>
      <c r="AJ269" s="4">
        <f t="shared" si="34"/>
        <v>152.44999999999999</v>
      </c>
      <c r="AK269" s="4">
        <v>152.69999999999999</v>
      </c>
    </row>
    <row r="270" spans="1:37" x14ac:dyDescent="0.25">
      <c r="A270" s="1" t="s">
        <v>32</v>
      </c>
      <c r="B270" s="1">
        <v>2020</v>
      </c>
      <c r="C270" s="1" t="s">
        <v>38</v>
      </c>
      <c r="D270" s="1" t="str">
        <f t="shared" si="28"/>
        <v>June2020Urban</v>
      </c>
      <c r="E270" s="4">
        <v>152.69999999999999</v>
      </c>
      <c r="F270" s="4">
        <v>197</v>
      </c>
      <c r="G270" s="4">
        <v>154.6</v>
      </c>
      <c r="H270" s="4">
        <v>153.4</v>
      </c>
      <c r="I270" s="4">
        <v>132.9</v>
      </c>
      <c r="J270" s="4">
        <v>151.80000000000001</v>
      </c>
      <c r="K270" s="4">
        <v>171.2</v>
      </c>
      <c r="L270" s="4">
        <v>152</v>
      </c>
      <c r="M270" s="4">
        <v>116.3</v>
      </c>
      <c r="N270" s="4">
        <v>158.80000000000001</v>
      </c>
      <c r="O270" s="4">
        <v>135.6</v>
      </c>
      <c r="P270" s="4">
        <v>161.69999999999999</v>
      </c>
      <c r="Q270" s="4">
        <v>157</v>
      </c>
      <c r="R270" s="4">
        <f t="shared" si="29"/>
        <v>153.46153846153845</v>
      </c>
      <c r="S270" s="4">
        <v>186.7</v>
      </c>
      <c r="T270" s="4">
        <f t="shared" si="30"/>
        <v>186.7</v>
      </c>
      <c r="U270" s="4">
        <v>149.1</v>
      </c>
      <c r="V270" s="4">
        <v>136.6</v>
      </c>
      <c r="W270" s="4">
        <v>147.19999999999999</v>
      </c>
      <c r="X270" s="45">
        <f t="shared" si="31"/>
        <v>144.29999999999998</v>
      </c>
      <c r="Y270" s="45">
        <v>154.69999999999999</v>
      </c>
      <c r="Z270" s="4">
        <v>137.1</v>
      </c>
      <c r="AA270" s="4">
        <v>140.4</v>
      </c>
      <c r="AB270" s="4">
        <v>129.30000000000001</v>
      </c>
      <c r="AC270" s="4">
        <v>152.5</v>
      </c>
      <c r="AD270" s="4">
        <f t="shared" si="32"/>
        <v>142.80000000000001</v>
      </c>
      <c r="AE270" s="4">
        <v>148.1</v>
      </c>
      <c r="AF270" s="4">
        <v>152.19999999999999</v>
      </c>
      <c r="AG270" s="45">
        <f t="shared" si="33"/>
        <v>150.14999999999998</v>
      </c>
      <c r="AH270" s="4">
        <v>144.5</v>
      </c>
      <c r="AI270" s="4">
        <v>142</v>
      </c>
      <c r="AJ270" s="4">
        <f t="shared" si="34"/>
        <v>143.25</v>
      </c>
      <c r="AK270" s="4">
        <v>150.80000000000001</v>
      </c>
    </row>
    <row r="271" spans="1:37" x14ac:dyDescent="0.25">
      <c r="A271" s="1" t="s">
        <v>33</v>
      </c>
      <c r="B271" s="1">
        <v>2020</v>
      </c>
      <c r="C271" s="1" t="s">
        <v>38</v>
      </c>
      <c r="D271" s="1" t="str">
        <f t="shared" si="28"/>
        <v>June2020Rural+Urban</v>
      </c>
      <c r="E271" s="4">
        <v>149.6</v>
      </c>
      <c r="F271" s="4">
        <v>192.7</v>
      </c>
      <c r="G271" s="4">
        <v>151.4</v>
      </c>
      <c r="H271" s="4">
        <v>153.30000000000001</v>
      </c>
      <c r="I271" s="4">
        <v>136.30000000000001</v>
      </c>
      <c r="J271" s="4">
        <v>147.19999999999999</v>
      </c>
      <c r="K271" s="4">
        <v>156.5</v>
      </c>
      <c r="L271" s="4">
        <v>150.9</v>
      </c>
      <c r="M271" s="4">
        <v>114.2</v>
      </c>
      <c r="N271" s="4">
        <v>159.5</v>
      </c>
      <c r="O271" s="4">
        <v>139.4</v>
      </c>
      <c r="P271" s="4">
        <v>161.80000000000001</v>
      </c>
      <c r="Q271" s="4">
        <v>154</v>
      </c>
      <c r="R271" s="4">
        <f t="shared" si="29"/>
        <v>151.2923076923077</v>
      </c>
      <c r="S271" s="4">
        <v>183.5</v>
      </c>
      <c r="T271" s="4">
        <f t="shared" si="30"/>
        <v>183.5</v>
      </c>
      <c r="U271" s="4">
        <v>152.5</v>
      </c>
      <c r="V271" s="4">
        <v>144.4</v>
      </c>
      <c r="W271" s="4">
        <v>151.4</v>
      </c>
      <c r="X271" s="45">
        <f t="shared" si="31"/>
        <v>149.43333333333331</v>
      </c>
      <c r="Y271" s="45">
        <v>154.69999999999999</v>
      </c>
      <c r="Z271" s="4">
        <v>141.9</v>
      </c>
      <c r="AA271" s="4">
        <v>146.4</v>
      </c>
      <c r="AB271" s="4">
        <v>135</v>
      </c>
      <c r="AC271" s="4">
        <v>156.4</v>
      </c>
      <c r="AD271" s="4">
        <f t="shared" si="32"/>
        <v>146.88</v>
      </c>
      <c r="AE271" s="4">
        <v>154.4</v>
      </c>
      <c r="AF271" s="4">
        <v>151.6</v>
      </c>
      <c r="AG271" s="45">
        <f t="shared" si="33"/>
        <v>153</v>
      </c>
      <c r="AH271" s="4">
        <v>148.30000000000001</v>
      </c>
      <c r="AI271" s="4">
        <v>147</v>
      </c>
      <c r="AJ271" s="4">
        <f t="shared" si="34"/>
        <v>147.65</v>
      </c>
      <c r="AK271" s="4">
        <v>151.80000000000001</v>
      </c>
    </row>
    <row r="272" spans="1:37" x14ac:dyDescent="0.25">
      <c r="A272" s="1" t="s">
        <v>30</v>
      </c>
      <c r="B272" s="1">
        <v>2020</v>
      </c>
      <c r="C272" s="1" t="s">
        <v>39</v>
      </c>
      <c r="D272" s="1" t="str">
        <f t="shared" si="28"/>
        <v>July2020Rural</v>
      </c>
      <c r="E272" s="4">
        <v>148.19999999999999</v>
      </c>
      <c r="F272" s="4">
        <v>190.3</v>
      </c>
      <c r="G272" s="4">
        <v>149.4</v>
      </c>
      <c r="H272" s="4">
        <v>153.30000000000001</v>
      </c>
      <c r="I272" s="4">
        <v>138.19999999999999</v>
      </c>
      <c r="J272" s="4">
        <v>143.19999999999999</v>
      </c>
      <c r="K272" s="4">
        <v>148.9</v>
      </c>
      <c r="L272" s="4">
        <v>150.30000000000001</v>
      </c>
      <c r="M272" s="4">
        <v>113.2</v>
      </c>
      <c r="N272" s="4">
        <v>159.80000000000001</v>
      </c>
      <c r="O272" s="4">
        <v>142.1</v>
      </c>
      <c r="P272" s="4">
        <v>161.80000000000001</v>
      </c>
      <c r="Q272" s="4">
        <v>152.30000000000001</v>
      </c>
      <c r="R272" s="4">
        <f t="shared" si="29"/>
        <v>150.07692307692307</v>
      </c>
      <c r="S272" s="4">
        <v>182.4</v>
      </c>
      <c r="T272" s="4">
        <f t="shared" si="30"/>
        <v>182.4</v>
      </c>
      <c r="U272" s="4">
        <v>154.69999999999999</v>
      </c>
      <c r="V272" s="4">
        <v>150</v>
      </c>
      <c r="W272" s="4">
        <v>154.1</v>
      </c>
      <c r="X272" s="45">
        <f t="shared" si="31"/>
        <v>152.93333333333331</v>
      </c>
      <c r="Y272" s="45">
        <v>154.99904240432821</v>
      </c>
      <c r="Z272" s="4">
        <v>144.9</v>
      </c>
      <c r="AA272" s="4">
        <v>151.69999999999999</v>
      </c>
      <c r="AB272" s="4">
        <v>141.4</v>
      </c>
      <c r="AC272" s="4">
        <v>161.80000000000001</v>
      </c>
      <c r="AD272" s="4">
        <f t="shared" si="32"/>
        <v>150.95980848086566</v>
      </c>
      <c r="AE272" s="4">
        <v>158.19999999999999</v>
      </c>
      <c r="AF272" s="4">
        <v>151.19999999999999</v>
      </c>
      <c r="AG272" s="45">
        <f t="shared" si="33"/>
        <v>154.69999999999999</v>
      </c>
      <c r="AH272" s="4">
        <v>153.19999999999999</v>
      </c>
      <c r="AI272" s="4">
        <v>151.69999999999999</v>
      </c>
      <c r="AJ272" s="4">
        <f t="shared" si="34"/>
        <v>152.44999999999999</v>
      </c>
      <c r="AK272" s="4">
        <v>152.69999999999999</v>
      </c>
    </row>
    <row r="273" spans="1:37" x14ac:dyDescent="0.25">
      <c r="A273" s="1" t="s">
        <v>32</v>
      </c>
      <c r="B273" s="1">
        <v>2020</v>
      </c>
      <c r="C273" s="1" t="s">
        <v>39</v>
      </c>
      <c r="D273" s="1" t="str">
        <f t="shared" si="28"/>
        <v>July2020Urban</v>
      </c>
      <c r="E273" s="4">
        <v>152.69999999999999</v>
      </c>
      <c r="F273" s="4">
        <v>197</v>
      </c>
      <c r="G273" s="4">
        <v>154.6</v>
      </c>
      <c r="H273" s="4">
        <v>153.4</v>
      </c>
      <c r="I273" s="4">
        <v>132.9</v>
      </c>
      <c r="J273" s="4">
        <v>151.80000000000001</v>
      </c>
      <c r="K273" s="4">
        <v>171.2</v>
      </c>
      <c r="L273" s="4">
        <v>152</v>
      </c>
      <c r="M273" s="4">
        <v>116.3</v>
      </c>
      <c r="N273" s="4">
        <v>158.80000000000001</v>
      </c>
      <c r="O273" s="4">
        <v>135.6</v>
      </c>
      <c r="P273" s="4">
        <v>161.69999999999999</v>
      </c>
      <c r="Q273" s="4">
        <v>157</v>
      </c>
      <c r="R273" s="4">
        <f t="shared" si="29"/>
        <v>153.46153846153845</v>
      </c>
      <c r="S273" s="4">
        <v>186.7</v>
      </c>
      <c r="T273" s="4">
        <f t="shared" si="30"/>
        <v>186.7</v>
      </c>
      <c r="U273" s="4">
        <v>149.1</v>
      </c>
      <c r="V273" s="4">
        <v>136.6</v>
      </c>
      <c r="W273" s="4">
        <v>147.19999999999999</v>
      </c>
      <c r="X273" s="45">
        <f t="shared" si="31"/>
        <v>144.29999999999998</v>
      </c>
      <c r="Y273" s="45">
        <v>154.69999999999999</v>
      </c>
      <c r="Z273" s="4">
        <v>137.1</v>
      </c>
      <c r="AA273" s="4">
        <v>140.4</v>
      </c>
      <c r="AB273" s="4">
        <v>129.30000000000001</v>
      </c>
      <c r="AC273" s="4">
        <v>152.5</v>
      </c>
      <c r="AD273" s="4">
        <f t="shared" si="32"/>
        <v>142.80000000000001</v>
      </c>
      <c r="AE273" s="4">
        <v>148.1</v>
      </c>
      <c r="AF273" s="4">
        <v>152.19999999999999</v>
      </c>
      <c r="AG273" s="45">
        <f t="shared" si="33"/>
        <v>150.14999999999998</v>
      </c>
      <c r="AH273" s="4">
        <v>144.5</v>
      </c>
      <c r="AI273" s="4">
        <v>142</v>
      </c>
      <c r="AJ273" s="4">
        <f t="shared" si="34"/>
        <v>143.25</v>
      </c>
      <c r="AK273" s="4">
        <v>150.80000000000001</v>
      </c>
    </row>
    <row r="274" spans="1:37" x14ac:dyDescent="0.25">
      <c r="A274" s="1" t="s">
        <v>33</v>
      </c>
      <c r="B274" s="1">
        <v>2020</v>
      </c>
      <c r="C274" s="1" t="s">
        <v>39</v>
      </c>
      <c r="D274" s="1" t="str">
        <f t="shared" si="28"/>
        <v>July2020Rural+Urban</v>
      </c>
      <c r="E274" s="4">
        <v>149.6</v>
      </c>
      <c r="F274" s="4">
        <v>192.7</v>
      </c>
      <c r="G274" s="4">
        <v>151.4</v>
      </c>
      <c r="H274" s="4">
        <v>153.30000000000001</v>
      </c>
      <c r="I274" s="4">
        <v>136.30000000000001</v>
      </c>
      <c r="J274" s="4">
        <v>147.19999999999999</v>
      </c>
      <c r="K274" s="4">
        <v>156.5</v>
      </c>
      <c r="L274" s="4">
        <v>150.9</v>
      </c>
      <c r="M274" s="4">
        <v>114.2</v>
      </c>
      <c r="N274" s="4">
        <v>159.5</v>
      </c>
      <c r="O274" s="4">
        <v>139.4</v>
      </c>
      <c r="P274" s="4">
        <v>161.80000000000001</v>
      </c>
      <c r="Q274" s="4">
        <v>154</v>
      </c>
      <c r="R274" s="4">
        <f t="shared" si="29"/>
        <v>151.2923076923077</v>
      </c>
      <c r="S274" s="4">
        <v>183.5</v>
      </c>
      <c r="T274" s="4">
        <f t="shared" si="30"/>
        <v>183.5</v>
      </c>
      <c r="U274" s="4">
        <v>152.5</v>
      </c>
      <c r="V274" s="4">
        <v>144.4</v>
      </c>
      <c r="W274" s="4">
        <v>151.4</v>
      </c>
      <c r="X274" s="45">
        <f t="shared" si="31"/>
        <v>149.43333333333331</v>
      </c>
      <c r="Y274" s="45">
        <v>154.69999999999999</v>
      </c>
      <c r="Z274" s="4">
        <v>141.9</v>
      </c>
      <c r="AA274" s="4">
        <v>146.4</v>
      </c>
      <c r="AB274" s="4">
        <v>135</v>
      </c>
      <c r="AC274" s="4">
        <v>156.4</v>
      </c>
      <c r="AD274" s="4">
        <f t="shared" si="32"/>
        <v>146.88</v>
      </c>
      <c r="AE274" s="4">
        <v>154.4</v>
      </c>
      <c r="AF274" s="4">
        <v>151.6</v>
      </c>
      <c r="AG274" s="45">
        <f t="shared" si="33"/>
        <v>153</v>
      </c>
      <c r="AH274" s="4">
        <v>148.30000000000001</v>
      </c>
      <c r="AI274" s="4">
        <v>147</v>
      </c>
      <c r="AJ274" s="4">
        <f t="shared" si="34"/>
        <v>147.65</v>
      </c>
      <c r="AK274" s="4">
        <v>151.80000000000001</v>
      </c>
    </row>
    <row r="275" spans="1:37" x14ac:dyDescent="0.25">
      <c r="A275" s="1" t="s">
        <v>30</v>
      </c>
      <c r="B275" s="1">
        <v>2020</v>
      </c>
      <c r="C275" s="1" t="s">
        <v>40</v>
      </c>
      <c r="D275" s="1" t="str">
        <f t="shared" si="28"/>
        <v>August2020Rural</v>
      </c>
      <c r="E275" s="4">
        <v>147.6</v>
      </c>
      <c r="F275" s="4">
        <v>187.2</v>
      </c>
      <c r="G275" s="4">
        <v>148.4</v>
      </c>
      <c r="H275" s="4">
        <v>153.30000000000001</v>
      </c>
      <c r="I275" s="4">
        <v>139.80000000000001</v>
      </c>
      <c r="J275" s="4">
        <v>146.9</v>
      </c>
      <c r="K275" s="4">
        <v>171</v>
      </c>
      <c r="L275" s="4">
        <v>149.9</v>
      </c>
      <c r="M275" s="4">
        <v>114.2</v>
      </c>
      <c r="N275" s="4">
        <v>160</v>
      </c>
      <c r="O275" s="4">
        <v>143.5</v>
      </c>
      <c r="P275" s="4">
        <v>161.5</v>
      </c>
      <c r="Q275" s="4">
        <v>155.30000000000001</v>
      </c>
      <c r="R275" s="4">
        <f t="shared" si="29"/>
        <v>152.19999999999999</v>
      </c>
      <c r="S275" s="4">
        <v>180.9</v>
      </c>
      <c r="T275" s="4">
        <f t="shared" si="30"/>
        <v>180.9</v>
      </c>
      <c r="U275" s="4">
        <v>155.1</v>
      </c>
      <c r="V275" s="4">
        <v>149.30000000000001</v>
      </c>
      <c r="W275" s="4">
        <v>154.30000000000001</v>
      </c>
      <c r="X275" s="45">
        <f t="shared" si="31"/>
        <v>152.9</v>
      </c>
      <c r="Y275" s="45">
        <v>154.91765980011033</v>
      </c>
      <c r="Z275" s="4">
        <v>145.80000000000001</v>
      </c>
      <c r="AA275" s="4">
        <v>151.9</v>
      </c>
      <c r="AB275" s="4">
        <v>143.6</v>
      </c>
      <c r="AC275" s="4">
        <v>162.69999999999999</v>
      </c>
      <c r="AD275" s="4">
        <f t="shared" si="32"/>
        <v>151.78353196002209</v>
      </c>
      <c r="AE275" s="4">
        <v>158.80000000000001</v>
      </c>
      <c r="AF275" s="4">
        <v>153.6</v>
      </c>
      <c r="AG275" s="45">
        <f t="shared" si="33"/>
        <v>156.19999999999999</v>
      </c>
      <c r="AH275" s="4">
        <v>152.19999999999999</v>
      </c>
      <c r="AI275" s="4">
        <v>153</v>
      </c>
      <c r="AJ275" s="4">
        <f t="shared" si="34"/>
        <v>152.6</v>
      </c>
      <c r="AK275" s="4">
        <v>154.69999999999999</v>
      </c>
    </row>
    <row r="276" spans="1:37" x14ac:dyDescent="0.25">
      <c r="A276" s="1" t="s">
        <v>32</v>
      </c>
      <c r="B276" s="1">
        <v>2020</v>
      </c>
      <c r="C276" s="1" t="s">
        <v>40</v>
      </c>
      <c r="D276" s="1" t="str">
        <f t="shared" si="28"/>
        <v>August2020Urban</v>
      </c>
      <c r="E276" s="4">
        <v>151.6</v>
      </c>
      <c r="F276" s="4">
        <v>197.8</v>
      </c>
      <c r="G276" s="4">
        <v>154.5</v>
      </c>
      <c r="H276" s="4">
        <v>153.4</v>
      </c>
      <c r="I276" s="4">
        <v>133.4</v>
      </c>
      <c r="J276" s="4">
        <v>154.5</v>
      </c>
      <c r="K276" s="4">
        <v>191.9</v>
      </c>
      <c r="L276" s="4">
        <v>151.30000000000001</v>
      </c>
      <c r="M276" s="4">
        <v>116.8</v>
      </c>
      <c r="N276" s="4">
        <v>160</v>
      </c>
      <c r="O276" s="4">
        <v>136.5</v>
      </c>
      <c r="P276" s="4">
        <v>163.30000000000001</v>
      </c>
      <c r="Q276" s="4">
        <v>159.9</v>
      </c>
      <c r="R276" s="4">
        <f t="shared" si="29"/>
        <v>155.76153846153846</v>
      </c>
      <c r="S276" s="4">
        <v>187.2</v>
      </c>
      <c r="T276" s="4">
        <f t="shared" si="30"/>
        <v>187.2</v>
      </c>
      <c r="U276" s="4">
        <v>150</v>
      </c>
      <c r="V276" s="4">
        <v>135.19999999999999</v>
      </c>
      <c r="W276" s="4">
        <v>147.80000000000001</v>
      </c>
      <c r="X276" s="45">
        <f t="shared" si="31"/>
        <v>144.33333333333334</v>
      </c>
      <c r="Y276" s="45">
        <v>155.5</v>
      </c>
      <c r="Z276" s="4">
        <v>138.30000000000001</v>
      </c>
      <c r="AA276" s="4">
        <v>144.5</v>
      </c>
      <c r="AB276" s="4">
        <v>133.9</v>
      </c>
      <c r="AC276" s="4">
        <v>155.5</v>
      </c>
      <c r="AD276" s="4">
        <f t="shared" si="32"/>
        <v>145.54000000000002</v>
      </c>
      <c r="AE276" s="4">
        <v>148.69999999999999</v>
      </c>
      <c r="AF276" s="4">
        <v>155.19999999999999</v>
      </c>
      <c r="AG276" s="45">
        <f t="shared" si="33"/>
        <v>151.94999999999999</v>
      </c>
      <c r="AH276" s="4">
        <v>141.19999999999999</v>
      </c>
      <c r="AI276" s="4">
        <v>144.80000000000001</v>
      </c>
      <c r="AJ276" s="4">
        <f t="shared" si="34"/>
        <v>143</v>
      </c>
      <c r="AK276" s="4">
        <v>152.9</v>
      </c>
    </row>
    <row r="277" spans="1:37" x14ac:dyDescent="0.25">
      <c r="A277" s="1" t="s">
        <v>33</v>
      </c>
      <c r="B277" s="1">
        <v>2020</v>
      </c>
      <c r="C277" s="1" t="s">
        <v>40</v>
      </c>
      <c r="D277" s="1" t="str">
        <f t="shared" si="28"/>
        <v>August2020Rural+Urban</v>
      </c>
      <c r="E277" s="4">
        <v>148.9</v>
      </c>
      <c r="F277" s="4">
        <v>190.9</v>
      </c>
      <c r="G277" s="4">
        <v>150.80000000000001</v>
      </c>
      <c r="H277" s="4">
        <v>153.30000000000001</v>
      </c>
      <c r="I277" s="4">
        <v>137.4</v>
      </c>
      <c r="J277" s="4">
        <v>150.4</v>
      </c>
      <c r="K277" s="4">
        <v>178.1</v>
      </c>
      <c r="L277" s="4">
        <v>150.4</v>
      </c>
      <c r="M277" s="4">
        <v>115.1</v>
      </c>
      <c r="N277" s="4">
        <v>160</v>
      </c>
      <c r="O277" s="4">
        <v>140.6</v>
      </c>
      <c r="P277" s="4">
        <v>162.30000000000001</v>
      </c>
      <c r="Q277" s="4">
        <v>157</v>
      </c>
      <c r="R277" s="4">
        <f t="shared" si="29"/>
        <v>153.47692307692307</v>
      </c>
      <c r="S277" s="4">
        <v>182.6</v>
      </c>
      <c r="T277" s="4">
        <f t="shared" si="30"/>
        <v>182.6</v>
      </c>
      <c r="U277" s="4">
        <v>153.1</v>
      </c>
      <c r="V277" s="4">
        <v>143.4</v>
      </c>
      <c r="W277" s="4">
        <v>151.69999999999999</v>
      </c>
      <c r="X277" s="45">
        <f t="shared" si="31"/>
        <v>149.4</v>
      </c>
      <c r="Y277" s="45">
        <v>155.5</v>
      </c>
      <c r="Z277" s="4">
        <v>143</v>
      </c>
      <c r="AA277" s="4">
        <v>148.4</v>
      </c>
      <c r="AB277" s="4">
        <v>138.5</v>
      </c>
      <c r="AC277" s="4">
        <v>158.5</v>
      </c>
      <c r="AD277" s="4">
        <f t="shared" si="32"/>
        <v>148.78</v>
      </c>
      <c r="AE277" s="4">
        <v>155</v>
      </c>
      <c r="AF277" s="4">
        <v>154.30000000000001</v>
      </c>
      <c r="AG277" s="45">
        <f t="shared" si="33"/>
        <v>154.65</v>
      </c>
      <c r="AH277" s="4">
        <v>146</v>
      </c>
      <c r="AI277" s="4">
        <v>149</v>
      </c>
      <c r="AJ277" s="4">
        <f t="shared" si="34"/>
        <v>147.5</v>
      </c>
      <c r="AK277" s="4">
        <v>153.9</v>
      </c>
    </row>
    <row r="278" spans="1:37" x14ac:dyDescent="0.25">
      <c r="A278" s="1" t="s">
        <v>30</v>
      </c>
      <c r="B278" s="1">
        <v>2020</v>
      </c>
      <c r="C278" s="1" t="s">
        <v>41</v>
      </c>
      <c r="D278" s="1" t="str">
        <f t="shared" si="28"/>
        <v>September2020Rural</v>
      </c>
      <c r="E278" s="4">
        <v>146.9</v>
      </c>
      <c r="F278" s="4">
        <v>183.9</v>
      </c>
      <c r="G278" s="4">
        <v>149.5</v>
      </c>
      <c r="H278" s="4">
        <v>153.4</v>
      </c>
      <c r="I278" s="4">
        <v>140.4</v>
      </c>
      <c r="J278" s="4">
        <v>147</v>
      </c>
      <c r="K278" s="4">
        <v>178.8</v>
      </c>
      <c r="L278" s="4">
        <v>149.30000000000001</v>
      </c>
      <c r="M278" s="4">
        <v>115.1</v>
      </c>
      <c r="N278" s="4">
        <v>160</v>
      </c>
      <c r="O278" s="4">
        <v>145.4</v>
      </c>
      <c r="P278" s="4">
        <v>161.6</v>
      </c>
      <c r="Q278" s="4">
        <v>156.1</v>
      </c>
      <c r="R278" s="4">
        <f t="shared" si="29"/>
        <v>152.87692307692308</v>
      </c>
      <c r="S278" s="4">
        <v>182.9</v>
      </c>
      <c r="T278" s="4">
        <f t="shared" si="30"/>
        <v>182.9</v>
      </c>
      <c r="U278" s="4">
        <v>155.4</v>
      </c>
      <c r="V278" s="4">
        <v>149.9</v>
      </c>
      <c r="W278" s="4">
        <v>154.6</v>
      </c>
      <c r="X278" s="45">
        <f t="shared" si="31"/>
        <v>153.29999999999998</v>
      </c>
      <c r="Y278" s="45">
        <v>154.94643062722187</v>
      </c>
      <c r="Z278" s="4">
        <v>146.4</v>
      </c>
      <c r="AA278" s="4">
        <v>151.6</v>
      </c>
      <c r="AB278" s="4">
        <v>144.6</v>
      </c>
      <c r="AC278" s="4">
        <v>161.1</v>
      </c>
      <c r="AD278" s="4">
        <f t="shared" si="32"/>
        <v>151.72928612544439</v>
      </c>
      <c r="AE278" s="4">
        <v>159.1</v>
      </c>
      <c r="AF278" s="4">
        <v>157.4</v>
      </c>
      <c r="AG278" s="45">
        <f t="shared" si="33"/>
        <v>158.25</v>
      </c>
      <c r="AH278" s="4">
        <v>152.80000000000001</v>
      </c>
      <c r="AI278" s="4">
        <v>153.69999999999999</v>
      </c>
      <c r="AJ278" s="4">
        <f t="shared" si="34"/>
        <v>153.25</v>
      </c>
      <c r="AK278" s="4">
        <v>155.4</v>
      </c>
    </row>
    <row r="279" spans="1:37" x14ac:dyDescent="0.25">
      <c r="A279" s="1" t="s">
        <v>32</v>
      </c>
      <c r="B279" s="1">
        <v>2020</v>
      </c>
      <c r="C279" s="1" t="s">
        <v>41</v>
      </c>
      <c r="D279" s="1" t="str">
        <f t="shared" si="28"/>
        <v>September2020Urban</v>
      </c>
      <c r="E279" s="4">
        <v>151.5</v>
      </c>
      <c r="F279" s="4">
        <v>193.1</v>
      </c>
      <c r="G279" s="4">
        <v>157.30000000000001</v>
      </c>
      <c r="H279" s="4">
        <v>153.9</v>
      </c>
      <c r="I279" s="4">
        <v>134.4</v>
      </c>
      <c r="J279" s="4">
        <v>155.4</v>
      </c>
      <c r="K279" s="4">
        <v>202</v>
      </c>
      <c r="L279" s="4">
        <v>150.80000000000001</v>
      </c>
      <c r="M279" s="4">
        <v>118.9</v>
      </c>
      <c r="N279" s="4">
        <v>160.9</v>
      </c>
      <c r="O279" s="4">
        <v>137.69999999999999</v>
      </c>
      <c r="P279" s="4">
        <v>164.4</v>
      </c>
      <c r="Q279" s="4">
        <v>161.30000000000001</v>
      </c>
      <c r="R279" s="4">
        <f t="shared" si="29"/>
        <v>157.04615384615386</v>
      </c>
      <c r="S279" s="4">
        <v>188.7</v>
      </c>
      <c r="T279" s="4">
        <f t="shared" si="30"/>
        <v>188.7</v>
      </c>
      <c r="U279" s="4">
        <v>150.19999999999999</v>
      </c>
      <c r="V279" s="4">
        <v>136.30000000000001</v>
      </c>
      <c r="W279" s="4">
        <v>148.1</v>
      </c>
      <c r="X279" s="45">
        <f t="shared" si="31"/>
        <v>144.86666666666667</v>
      </c>
      <c r="Y279" s="45">
        <v>156.30000000000001</v>
      </c>
      <c r="Z279" s="4">
        <v>137.19999999999999</v>
      </c>
      <c r="AA279" s="4">
        <v>145.4</v>
      </c>
      <c r="AB279" s="4">
        <v>135.1</v>
      </c>
      <c r="AC279" s="4">
        <v>154.9</v>
      </c>
      <c r="AD279" s="4">
        <f t="shared" si="32"/>
        <v>145.78</v>
      </c>
      <c r="AE279" s="4">
        <v>150</v>
      </c>
      <c r="AF279" s="4">
        <v>159.80000000000001</v>
      </c>
      <c r="AG279" s="45">
        <f t="shared" si="33"/>
        <v>154.9</v>
      </c>
      <c r="AH279" s="4">
        <v>141.80000000000001</v>
      </c>
      <c r="AI279" s="4">
        <v>146</v>
      </c>
      <c r="AJ279" s="4">
        <f t="shared" si="34"/>
        <v>143.9</v>
      </c>
      <c r="AK279" s="4">
        <v>154</v>
      </c>
    </row>
    <row r="280" spans="1:37" x14ac:dyDescent="0.25">
      <c r="A280" s="1" t="s">
        <v>33</v>
      </c>
      <c r="B280" s="1">
        <v>2020</v>
      </c>
      <c r="C280" s="1" t="s">
        <v>41</v>
      </c>
      <c r="D280" s="1" t="str">
        <f t="shared" si="28"/>
        <v>September2020Rural+Urban</v>
      </c>
      <c r="E280" s="4">
        <v>148.4</v>
      </c>
      <c r="F280" s="4">
        <v>187.1</v>
      </c>
      <c r="G280" s="4">
        <v>152.5</v>
      </c>
      <c r="H280" s="4">
        <v>153.6</v>
      </c>
      <c r="I280" s="4">
        <v>138.19999999999999</v>
      </c>
      <c r="J280" s="4">
        <v>150.9</v>
      </c>
      <c r="K280" s="4">
        <v>186.7</v>
      </c>
      <c r="L280" s="4">
        <v>149.80000000000001</v>
      </c>
      <c r="M280" s="4">
        <v>116.4</v>
      </c>
      <c r="N280" s="4">
        <v>160.30000000000001</v>
      </c>
      <c r="O280" s="4">
        <v>142.19999999999999</v>
      </c>
      <c r="P280" s="4">
        <v>162.9</v>
      </c>
      <c r="Q280" s="4">
        <v>158</v>
      </c>
      <c r="R280" s="4">
        <f t="shared" si="29"/>
        <v>154.38461538461539</v>
      </c>
      <c r="S280" s="4">
        <v>184.4</v>
      </c>
      <c r="T280" s="4">
        <f t="shared" si="30"/>
        <v>184.4</v>
      </c>
      <c r="U280" s="4">
        <v>153.4</v>
      </c>
      <c r="V280" s="4">
        <v>144.30000000000001</v>
      </c>
      <c r="W280" s="4">
        <v>152</v>
      </c>
      <c r="X280" s="45">
        <f t="shared" si="31"/>
        <v>149.9</v>
      </c>
      <c r="Y280" s="45">
        <v>156.30000000000001</v>
      </c>
      <c r="Z280" s="4">
        <v>142.9</v>
      </c>
      <c r="AA280" s="4">
        <v>148.69999999999999</v>
      </c>
      <c r="AB280" s="4">
        <v>139.6</v>
      </c>
      <c r="AC280" s="4">
        <v>157.5</v>
      </c>
      <c r="AD280" s="4">
        <f t="shared" si="32"/>
        <v>149</v>
      </c>
      <c r="AE280" s="4">
        <v>155.6</v>
      </c>
      <c r="AF280" s="4">
        <v>158.4</v>
      </c>
      <c r="AG280" s="45">
        <f t="shared" si="33"/>
        <v>157</v>
      </c>
      <c r="AH280" s="4">
        <v>146.6</v>
      </c>
      <c r="AI280" s="4">
        <v>150</v>
      </c>
      <c r="AJ280" s="4">
        <f t="shared" si="34"/>
        <v>148.30000000000001</v>
      </c>
      <c r="AK280" s="4">
        <v>154.69999999999999</v>
      </c>
    </row>
    <row r="281" spans="1:37" x14ac:dyDescent="0.25">
      <c r="A281" s="1" t="s">
        <v>30</v>
      </c>
      <c r="B281" s="1">
        <v>2020</v>
      </c>
      <c r="C281" s="1" t="s">
        <v>42</v>
      </c>
      <c r="D281" s="1" t="str">
        <f t="shared" si="28"/>
        <v>October2020Rural</v>
      </c>
      <c r="E281" s="4">
        <v>146</v>
      </c>
      <c r="F281" s="4">
        <v>186.3</v>
      </c>
      <c r="G281" s="4">
        <v>159.19999999999999</v>
      </c>
      <c r="H281" s="4">
        <v>153.6</v>
      </c>
      <c r="I281" s="4">
        <v>142.6</v>
      </c>
      <c r="J281" s="4">
        <v>147.19999999999999</v>
      </c>
      <c r="K281" s="4">
        <v>200.6</v>
      </c>
      <c r="L281" s="4">
        <v>150.30000000000001</v>
      </c>
      <c r="M281" s="4">
        <v>115.3</v>
      </c>
      <c r="N281" s="4">
        <v>160.9</v>
      </c>
      <c r="O281" s="4">
        <v>147.4</v>
      </c>
      <c r="P281" s="4">
        <v>161.9</v>
      </c>
      <c r="Q281" s="4">
        <v>159.6</v>
      </c>
      <c r="R281" s="4">
        <f t="shared" si="29"/>
        <v>156.22307692307692</v>
      </c>
      <c r="S281" s="4">
        <v>182.7</v>
      </c>
      <c r="T281" s="4">
        <f t="shared" si="30"/>
        <v>182.7</v>
      </c>
      <c r="U281" s="4">
        <v>155.69999999999999</v>
      </c>
      <c r="V281" s="4">
        <v>150.6</v>
      </c>
      <c r="W281" s="4">
        <v>155</v>
      </c>
      <c r="X281" s="45">
        <f t="shared" si="31"/>
        <v>153.76666666666665</v>
      </c>
      <c r="Y281" s="45">
        <v>155.31812587018447</v>
      </c>
      <c r="Z281" s="4">
        <v>146.80000000000001</v>
      </c>
      <c r="AA281" s="4">
        <v>152</v>
      </c>
      <c r="AB281" s="4">
        <v>146.4</v>
      </c>
      <c r="AC281" s="4">
        <v>162.5</v>
      </c>
      <c r="AD281" s="4">
        <f t="shared" si="32"/>
        <v>152.60362517403689</v>
      </c>
      <c r="AE281" s="4">
        <v>159.5</v>
      </c>
      <c r="AF281" s="4">
        <v>156.19999999999999</v>
      </c>
      <c r="AG281" s="45">
        <f t="shared" si="33"/>
        <v>157.85</v>
      </c>
      <c r="AH281" s="4">
        <v>152.4</v>
      </c>
      <c r="AI281" s="4">
        <v>154.30000000000001</v>
      </c>
      <c r="AJ281" s="4">
        <f t="shared" si="34"/>
        <v>153.35000000000002</v>
      </c>
      <c r="AK281" s="4">
        <v>157.5</v>
      </c>
    </row>
    <row r="282" spans="1:37" x14ac:dyDescent="0.25">
      <c r="A282" s="1" t="s">
        <v>32</v>
      </c>
      <c r="B282" s="1">
        <v>2020</v>
      </c>
      <c r="C282" s="1" t="s">
        <v>42</v>
      </c>
      <c r="D282" s="1" t="str">
        <f t="shared" si="28"/>
        <v>October2020Urban</v>
      </c>
      <c r="E282" s="4">
        <v>150.6</v>
      </c>
      <c r="F282" s="4">
        <v>193.7</v>
      </c>
      <c r="G282" s="4">
        <v>164.8</v>
      </c>
      <c r="H282" s="4">
        <v>153.69999999999999</v>
      </c>
      <c r="I282" s="4">
        <v>135.69999999999999</v>
      </c>
      <c r="J282" s="4">
        <v>155.69999999999999</v>
      </c>
      <c r="K282" s="4">
        <v>226</v>
      </c>
      <c r="L282" s="4">
        <v>152.19999999999999</v>
      </c>
      <c r="M282" s="4">
        <v>118.1</v>
      </c>
      <c r="N282" s="4">
        <v>161.30000000000001</v>
      </c>
      <c r="O282" s="4">
        <v>139.19999999999999</v>
      </c>
      <c r="P282" s="4">
        <v>164.8</v>
      </c>
      <c r="Q282" s="4">
        <v>164.4</v>
      </c>
      <c r="R282" s="4">
        <f t="shared" si="29"/>
        <v>160.01538461538459</v>
      </c>
      <c r="S282" s="4">
        <v>188.7</v>
      </c>
      <c r="T282" s="4">
        <f t="shared" si="30"/>
        <v>188.7</v>
      </c>
      <c r="U282" s="4">
        <v>150.5</v>
      </c>
      <c r="V282" s="4">
        <v>136.1</v>
      </c>
      <c r="W282" s="4">
        <v>148.30000000000001</v>
      </c>
      <c r="X282" s="45">
        <f t="shared" si="31"/>
        <v>144.96666666666667</v>
      </c>
      <c r="Y282" s="45">
        <v>156.5</v>
      </c>
      <c r="Z282" s="4">
        <v>137.1</v>
      </c>
      <c r="AA282" s="4">
        <v>145.1</v>
      </c>
      <c r="AB282" s="4">
        <v>135.4</v>
      </c>
      <c r="AC282" s="4">
        <v>155.69999999999999</v>
      </c>
      <c r="AD282" s="4">
        <f t="shared" si="32"/>
        <v>145.95999999999998</v>
      </c>
      <c r="AE282" s="4">
        <v>151</v>
      </c>
      <c r="AF282" s="4">
        <v>158.1</v>
      </c>
      <c r="AG282" s="45">
        <f t="shared" si="33"/>
        <v>154.55000000000001</v>
      </c>
      <c r="AH282" s="4">
        <v>142</v>
      </c>
      <c r="AI282" s="4">
        <v>146.19999999999999</v>
      </c>
      <c r="AJ282" s="4">
        <f t="shared" si="34"/>
        <v>144.1</v>
      </c>
      <c r="AK282" s="4">
        <v>155.19999999999999</v>
      </c>
    </row>
    <row r="283" spans="1:37" x14ac:dyDescent="0.25">
      <c r="A283" s="1" t="s">
        <v>33</v>
      </c>
      <c r="B283" s="1">
        <v>2020</v>
      </c>
      <c r="C283" s="1" t="s">
        <v>42</v>
      </c>
      <c r="D283" s="1" t="str">
        <f t="shared" si="28"/>
        <v>October2020Rural+Urban</v>
      </c>
      <c r="E283" s="4">
        <v>147.5</v>
      </c>
      <c r="F283" s="4">
        <v>188.9</v>
      </c>
      <c r="G283" s="4">
        <v>161.4</v>
      </c>
      <c r="H283" s="4">
        <v>153.6</v>
      </c>
      <c r="I283" s="4">
        <v>140.1</v>
      </c>
      <c r="J283" s="4">
        <v>151.19999999999999</v>
      </c>
      <c r="K283" s="4">
        <v>209.2</v>
      </c>
      <c r="L283" s="4">
        <v>150.9</v>
      </c>
      <c r="M283" s="4">
        <v>116.2</v>
      </c>
      <c r="N283" s="4">
        <v>161</v>
      </c>
      <c r="O283" s="4">
        <v>144</v>
      </c>
      <c r="P283" s="4">
        <v>163.19999999999999</v>
      </c>
      <c r="Q283" s="4">
        <v>161.4</v>
      </c>
      <c r="R283" s="4">
        <f t="shared" si="29"/>
        <v>157.5846153846154</v>
      </c>
      <c r="S283" s="4">
        <v>184.3</v>
      </c>
      <c r="T283" s="4">
        <f t="shared" si="30"/>
        <v>184.3</v>
      </c>
      <c r="U283" s="4">
        <v>153.69999999999999</v>
      </c>
      <c r="V283" s="4">
        <v>144.6</v>
      </c>
      <c r="W283" s="4">
        <v>152.30000000000001</v>
      </c>
      <c r="X283" s="45">
        <f t="shared" si="31"/>
        <v>150.19999999999999</v>
      </c>
      <c r="Y283" s="45">
        <v>156.5</v>
      </c>
      <c r="Z283" s="4">
        <v>143.1</v>
      </c>
      <c r="AA283" s="4">
        <v>148.69999999999999</v>
      </c>
      <c r="AB283" s="4">
        <v>140.6</v>
      </c>
      <c r="AC283" s="4">
        <v>158.5</v>
      </c>
      <c r="AD283" s="4">
        <f t="shared" si="32"/>
        <v>149.47999999999999</v>
      </c>
      <c r="AE283" s="4">
        <v>156.30000000000001</v>
      </c>
      <c r="AF283" s="4">
        <v>157</v>
      </c>
      <c r="AG283" s="45">
        <f t="shared" si="33"/>
        <v>156.65</v>
      </c>
      <c r="AH283" s="4">
        <v>146.5</v>
      </c>
      <c r="AI283" s="4">
        <v>150.4</v>
      </c>
      <c r="AJ283" s="4">
        <f t="shared" si="34"/>
        <v>148.44999999999999</v>
      </c>
      <c r="AK283" s="4">
        <v>156.4</v>
      </c>
    </row>
    <row r="284" spans="1:37" x14ac:dyDescent="0.25">
      <c r="A284" s="1" t="s">
        <v>30</v>
      </c>
      <c r="B284" s="1">
        <v>2020</v>
      </c>
      <c r="C284" s="1" t="s">
        <v>43</v>
      </c>
      <c r="D284" s="1" t="str">
        <f t="shared" si="28"/>
        <v>November2020Rural</v>
      </c>
      <c r="E284" s="4">
        <v>145.4</v>
      </c>
      <c r="F284" s="4">
        <v>188.6</v>
      </c>
      <c r="G284" s="4">
        <v>171.6</v>
      </c>
      <c r="H284" s="4">
        <v>153.80000000000001</v>
      </c>
      <c r="I284" s="4">
        <v>145.4</v>
      </c>
      <c r="J284" s="4">
        <v>146.5</v>
      </c>
      <c r="K284" s="4">
        <v>222.2</v>
      </c>
      <c r="L284" s="4">
        <v>155.9</v>
      </c>
      <c r="M284" s="4">
        <v>114.9</v>
      </c>
      <c r="N284" s="4">
        <v>162</v>
      </c>
      <c r="O284" s="4">
        <v>150</v>
      </c>
      <c r="P284" s="4">
        <v>162.69999999999999</v>
      </c>
      <c r="Q284" s="4">
        <v>163.4</v>
      </c>
      <c r="R284" s="4">
        <f t="shared" si="29"/>
        <v>160.1846153846154</v>
      </c>
      <c r="S284" s="4">
        <v>183.4</v>
      </c>
      <c r="T284" s="4">
        <f t="shared" si="30"/>
        <v>183.4</v>
      </c>
      <c r="U284" s="4">
        <v>156.30000000000001</v>
      </c>
      <c r="V284" s="4">
        <v>151</v>
      </c>
      <c r="W284" s="4">
        <v>155.5</v>
      </c>
      <c r="X284" s="45">
        <f t="shared" si="31"/>
        <v>154.26666666666668</v>
      </c>
      <c r="Y284" s="45">
        <v>155.75357958861298</v>
      </c>
      <c r="Z284" s="4">
        <v>147.5</v>
      </c>
      <c r="AA284" s="4">
        <v>152.80000000000001</v>
      </c>
      <c r="AB284" s="4">
        <v>146.1</v>
      </c>
      <c r="AC284" s="4">
        <v>161.6</v>
      </c>
      <c r="AD284" s="4">
        <f t="shared" si="32"/>
        <v>152.7507159177226</v>
      </c>
      <c r="AE284" s="4">
        <v>160.4</v>
      </c>
      <c r="AF284" s="4">
        <v>156.19999999999999</v>
      </c>
      <c r="AG284" s="45">
        <f t="shared" si="33"/>
        <v>158.30000000000001</v>
      </c>
      <c r="AH284" s="4">
        <v>153.6</v>
      </c>
      <c r="AI284" s="4">
        <v>154.5</v>
      </c>
      <c r="AJ284" s="4">
        <f t="shared" si="34"/>
        <v>154.05000000000001</v>
      </c>
      <c r="AK284" s="4">
        <v>159.80000000000001</v>
      </c>
    </row>
    <row r="285" spans="1:37" x14ac:dyDescent="0.25">
      <c r="A285" s="1" t="s">
        <v>32</v>
      </c>
      <c r="B285" s="1">
        <v>2020</v>
      </c>
      <c r="C285" s="1" t="s">
        <v>43</v>
      </c>
      <c r="D285" s="1" t="str">
        <f t="shared" si="28"/>
        <v>November2020Urban</v>
      </c>
      <c r="E285" s="4">
        <v>149.69999999999999</v>
      </c>
      <c r="F285" s="4">
        <v>195.5</v>
      </c>
      <c r="G285" s="4">
        <v>176.9</v>
      </c>
      <c r="H285" s="4">
        <v>153.9</v>
      </c>
      <c r="I285" s="4">
        <v>138</v>
      </c>
      <c r="J285" s="4">
        <v>150.5</v>
      </c>
      <c r="K285" s="4">
        <v>245.3</v>
      </c>
      <c r="L285" s="4">
        <v>158.69999999999999</v>
      </c>
      <c r="M285" s="4">
        <v>117.2</v>
      </c>
      <c r="N285" s="4">
        <v>161.4</v>
      </c>
      <c r="O285" s="4">
        <v>141.5</v>
      </c>
      <c r="P285" s="4">
        <v>165.1</v>
      </c>
      <c r="Q285" s="4">
        <v>167</v>
      </c>
      <c r="R285" s="4">
        <f t="shared" si="29"/>
        <v>163.1307692307692</v>
      </c>
      <c r="S285" s="4">
        <v>188.8</v>
      </c>
      <c r="T285" s="4">
        <f t="shared" si="30"/>
        <v>188.8</v>
      </c>
      <c r="U285" s="4">
        <v>151.1</v>
      </c>
      <c r="V285" s="4">
        <v>136.4</v>
      </c>
      <c r="W285" s="4">
        <v>148.80000000000001</v>
      </c>
      <c r="X285" s="45">
        <f t="shared" si="31"/>
        <v>145.43333333333334</v>
      </c>
      <c r="Y285" s="45">
        <v>158</v>
      </c>
      <c r="Z285" s="4">
        <v>137.30000000000001</v>
      </c>
      <c r="AA285" s="4">
        <v>145.1</v>
      </c>
      <c r="AB285" s="4">
        <v>135.19999999999999</v>
      </c>
      <c r="AC285" s="4">
        <v>156.4</v>
      </c>
      <c r="AD285" s="4">
        <f t="shared" si="32"/>
        <v>146.39999999999998</v>
      </c>
      <c r="AE285" s="4">
        <v>152</v>
      </c>
      <c r="AF285" s="4">
        <v>157.9</v>
      </c>
      <c r="AG285" s="45">
        <f t="shared" si="33"/>
        <v>154.94999999999999</v>
      </c>
      <c r="AH285" s="4">
        <v>144.4</v>
      </c>
      <c r="AI285" s="4">
        <v>146.6</v>
      </c>
      <c r="AJ285" s="4">
        <f t="shared" si="34"/>
        <v>145.5</v>
      </c>
      <c r="AK285" s="4">
        <v>156.69999999999999</v>
      </c>
    </row>
    <row r="286" spans="1:37" x14ac:dyDescent="0.25">
      <c r="A286" s="1" t="s">
        <v>33</v>
      </c>
      <c r="B286" s="1">
        <v>2020</v>
      </c>
      <c r="C286" s="1" t="s">
        <v>43</v>
      </c>
      <c r="D286" s="1" t="str">
        <f t="shared" si="28"/>
        <v>November2020Rural+Urban</v>
      </c>
      <c r="E286" s="4">
        <v>146.80000000000001</v>
      </c>
      <c r="F286" s="4">
        <v>191</v>
      </c>
      <c r="G286" s="4">
        <v>173.6</v>
      </c>
      <c r="H286" s="4">
        <v>153.80000000000001</v>
      </c>
      <c r="I286" s="4">
        <v>142.69999999999999</v>
      </c>
      <c r="J286" s="4">
        <v>148.4</v>
      </c>
      <c r="K286" s="4">
        <v>230</v>
      </c>
      <c r="L286" s="4">
        <v>156.80000000000001</v>
      </c>
      <c r="M286" s="4">
        <v>115.7</v>
      </c>
      <c r="N286" s="4">
        <v>161.80000000000001</v>
      </c>
      <c r="O286" s="4">
        <v>146.5</v>
      </c>
      <c r="P286" s="4">
        <v>163.80000000000001</v>
      </c>
      <c r="Q286" s="4">
        <v>164.7</v>
      </c>
      <c r="R286" s="4">
        <f t="shared" si="29"/>
        <v>161.19999999999999</v>
      </c>
      <c r="S286" s="4">
        <v>184.8</v>
      </c>
      <c r="T286" s="4">
        <f t="shared" si="30"/>
        <v>184.8</v>
      </c>
      <c r="U286" s="4">
        <v>154.30000000000001</v>
      </c>
      <c r="V286" s="4">
        <v>144.9</v>
      </c>
      <c r="W286" s="4">
        <v>152.80000000000001</v>
      </c>
      <c r="X286" s="45">
        <f t="shared" si="31"/>
        <v>150.66666666666669</v>
      </c>
      <c r="Y286" s="45">
        <v>158</v>
      </c>
      <c r="Z286" s="4">
        <v>143.6</v>
      </c>
      <c r="AA286" s="4">
        <v>149.19999999999999</v>
      </c>
      <c r="AB286" s="4">
        <v>140.4</v>
      </c>
      <c r="AC286" s="4">
        <v>158.6</v>
      </c>
      <c r="AD286" s="4">
        <f t="shared" si="32"/>
        <v>149.96</v>
      </c>
      <c r="AE286" s="4">
        <v>157.19999999999999</v>
      </c>
      <c r="AF286" s="4">
        <v>156.9</v>
      </c>
      <c r="AG286" s="45">
        <f t="shared" si="33"/>
        <v>157.05000000000001</v>
      </c>
      <c r="AH286" s="4">
        <v>148.4</v>
      </c>
      <c r="AI286" s="4">
        <v>150.69999999999999</v>
      </c>
      <c r="AJ286" s="4">
        <f t="shared" si="34"/>
        <v>149.55000000000001</v>
      </c>
      <c r="AK286" s="4">
        <v>158.4</v>
      </c>
    </row>
    <row r="287" spans="1:37" x14ac:dyDescent="0.25">
      <c r="A287" s="1" t="s">
        <v>30</v>
      </c>
      <c r="B287" s="1">
        <v>2020</v>
      </c>
      <c r="C287" s="1" t="s">
        <v>44</v>
      </c>
      <c r="D287" s="1" t="str">
        <f t="shared" si="28"/>
        <v>December2020Rural</v>
      </c>
      <c r="E287" s="4">
        <v>144.6</v>
      </c>
      <c r="F287" s="4">
        <v>188.5</v>
      </c>
      <c r="G287" s="4">
        <v>173.4</v>
      </c>
      <c r="H287" s="4">
        <v>154</v>
      </c>
      <c r="I287" s="4">
        <v>150</v>
      </c>
      <c r="J287" s="4">
        <v>145.9</v>
      </c>
      <c r="K287" s="4">
        <v>225.2</v>
      </c>
      <c r="L287" s="4">
        <v>159.5</v>
      </c>
      <c r="M287" s="4">
        <v>114.4</v>
      </c>
      <c r="N287" s="4">
        <v>163.5</v>
      </c>
      <c r="O287" s="4">
        <v>153.4</v>
      </c>
      <c r="P287" s="4">
        <v>163.6</v>
      </c>
      <c r="Q287" s="4">
        <v>164.5</v>
      </c>
      <c r="R287" s="4">
        <f t="shared" si="29"/>
        <v>161.57692307692307</v>
      </c>
      <c r="S287" s="4">
        <v>183.6</v>
      </c>
      <c r="T287" s="4">
        <f t="shared" si="30"/>
        <v>183.6</v>
      </c>
      <c r="U287" s="4">
        <v>157</v>
      </c>
      <c r="V287" s="4">
        <v>151.6</v>
      </c>
      <c r="W287" s="4">
        <v>156.30000000000001</v>
      </c>
      <c r="X287" s="45">
        <f t="shared" si="31"/>
        <v>154.96666666666667</v>
      </c>
      <c r="Y287" s="45">
        <v>156.40201512066881</v>
      </c>
      <c r="Z287" s="4">
        <v>148.69999999999999</v>
      </c>
      <c r="AA287" s="4">
        <v>153.4</v>
      </c>
      <c r="AB287" s="4">
        <v>146.4</v>
      </c>
      <c r="AC287" s="4">
        <v>162.9</v>
      </c>
      <c r="AD287" s="4">
        <f t="shared" si="32"/>
        <v>153.56040302413376</v>
      </c>
      <c r="AE287" s="4">
        <v>161.6</v>
      </c>
      <c r="AF287" s="4">
        <v>156.6</v>
      </c>
      <c r="AG287" s="45">
        <f t="shared" si="33"/>
        <v>159.1</v>
      </c>
      <c r="AH287" s="4">
        <v>153.9</v>
      </c>
      <c r="AI287" s="4">
        <v>155.19999999999999</v>
      </c>
      <c r="AJ287" s="4">
        <f t="shared" si="34"/>
        <v>154.55000000000001</v>
      </c>
      <c r="AK287" s="4">
        <v>160.69999999999999</v>
      </c>
    </row>
    <row r="288" spans="1:37" x14ac:dyDescent="0.25">
      <c r="A288" s="1" t="s">
        <v>32</v>
      </c>
      <c r="B288" s="1">
        <v>2020</v>
      </c>
      <c r="C288" s="1" t="s">
        <v>44</v>
      </c>
      <c r="D288" s="1" t="str">
        <f t="shared" si="28"/>
        <v>December2020Urban</v>
      </c>
      <c r="E288" s="4">
        <v>149</v>
      </c>
      <c r="F288" s="4">
        <v>195.7</v>
      </c>
      <c r="G288" s="4">
        <v>178.3</v>
      </c>
      <c r="H288" s="4">
        <v>154.19999999999999</v>
      </c>
      <c r="I288" s="4">
        <v>140.69999999999999</v>
      </c>
      <c r="J288" s="4">
        <v>149.69999999999999</v>
      </c>
      <c r="K288" s="4">
        <v>240.9</v>
      </c>
      <c r="L288" s="4">
        <v>161.5</v>
      </c>
      <c r="M288" s="4">
        <v>117.1</v>
      </c>
      <c r="N288" s="4">
        <v>161.9</v>
      </c>
      <c r="O288" s="4">
        <v>143.30000000000001</v>
      </c>
      <c r="P288" s="4">
        <v>166.1</v>
      </c>
      <c r="Q288" s="4">
        <v>167</v>
      </c>
      <c r="R288" s="4">
        <f t="shared" si="29"/>
        <v>163.49230769230769</v>
      </c>
      <c r="S288" s="4">
        <v>190.2</v>
      </c>
      <c r="T288" s="4">
        <f t="shared" si="30"/>
        <v>190.2</v>
      </c>
      <c r="U288" s="4">
        <v>151.9</v>
      </c>
      <c r="V288" s="4">
        <v>136.69999999999999</v>
      </c>
      <c r="W288" s="4">
        <v>149.6</v>
      </c>
      <c r="X288" s="45">
        <f t="shared" si="31"/>
        <v>146.06666666666669</v>
      </c>
      <c r="Y288" s="45">
        <v>158.4</v>
      </c>
      <c r="Z288" s="4">
        <v>137.9</v>
      </c>
      <c r="AA288" s="4">
        <v>145.5</v>
      </c>
      <c r="AB288" s="4">
        <v>135.5</v>
      </c>
      <c r="AC288" s="4">
        <v>156.9</v>
      </c>
      <c r="AD288" s="4">
        <f t="shared" si="32"/>
        <v>146.83999999999997</v>
      </c>
      <c r="AE288" s="4">
        <v>152.9</v>
      </c>
      <c r="AF288" s="4">
        <v>157.9</v>
      </c>
      <c r="AG288" s="45">
        <f t="shared" si="33"/>
        <v>155.4</v>
      </c>
      <c r="AH288" s="4">
        <v>144.30000000000001</v>
      </c>
      <c r="AI288" s="4">
        <v>146.9</v>
      </c>
      <c r="AJ288" s="4">
        <f t="shared" si="34"/>
        <v>145.60000000000002</v>
      </c>
      <c r="AK288" s="4">
        <v>156.9</v>
      </c>
    </row>
    <row r="289" spans="1:37" x14ac:dyDescent="0.25">
      <c r="A289" s="1" t="s">
        <v>33</v>
      </c>
      <c r="B289" s="1">
        <v>2020</v>
      </c>
      <c r="C289" s="1" t="s">
        <v>44</v>
      </c>
      <c r="D289" s="1" t="str">
        <f t="shared" si="28"/>
        <v>December2020Rural+Urban</v>
      </c>
      <c r="E289" s="4">
        <v>146</v>
      </c>
      <c r="F289" s="4">
        <v>191</v>
      </c>
      <c r="G289" s="4">
        <v>175.3</v>
      </c>
      <c r="H289" s="4">
        <v>154.1</v>
      </c>
      <c r="I289" s="4">
        <v>146.6</v>
      </c>
      <c r="J289" s="4">
        <v>147.69999999999999</v>
      </c>
      <c r="K289" s="4">
        <v>230.5</v>
      </c>
      <c r="L289" s="4">
        <v>160.19999999999999</v>
      </c>
      <c r="M289" s="4">
        <v>115.3</v>
      </c>
      <c r="N289" s="4">
        <v>163</v>
      </c>
      <c r="O289" s="4">
        <v>149.19999999999999</v>
      </c>
      <c r="P289" s="4">
        <v>164.8</v>
      </c>
      <c r="Q289" s="4">
        <v>165.4</v>
      </c>
      <c r="R289" s="4">
        <f t="shared" si="29"/>
        <v>162.23846153846154</v>
      </c>
      <c r="S289" s="4">
        <v>185.4</v>
      </c>
      <c r="T289" s="4">
        <f t="shared" si="30"/>
        <v>185.4</v>
      </c>
      <c r="U289" s="4">
        <v>155</v>
      </c>
      <c r="V289" s="4">
        <v>145.4</v>
      </c>
      <c r="W289" s="4">
        <v>153.6</v>
      </c>
      <c r="X289" s="45">
        <f t="shared" si="31"/>
        <v>151.33333333333334</v>
      </c>
      <c r="Y289" s="45">
        <v>158.4</v>
      </c>
      <c r="Z289" s="4">
        <v>144.6</v>
      </c>
      <c r="AA289" s="4">
        <v>149.69999999999999</v>
      </c>
      <c r="AB289" s="4">
        <v>140.69999999999999</v>
      </c>
      <c r="AC289" s="4">
        <v>159.4</v>
      </c>
      <c r="AD289" s="4">
        <f t="shared" si="32"/>
        <v>150.56</v>
      </c>
      <c r="AE289" s="4">
        <v>158.30000000000001</v>
      </c>
      <c r="AF289" s="4">
        <v>157.1</v>
      </c>
      <c r="AG289" s="45">
        <f t="shared" si="33"/>
        <v>157.69999999999999</v>
      </c>
      <c r="AH289" s="4">
        <v>148.5</v>
      </c>
      <c r="AI289" s="4">
        <v>151.19999999999999</v>
      </c>
      <c r="AJ289" s="4">
        <f t="shared" si="34"/>
        <v>149.85</v>
      </c>
      <c r="AK289" s="4">
        <v>158.9</v>
      </c>
    </row>
    <row r="290" spans="1:37" x14ac:dyDescent="0.25">
      <c r="A290" s="1" t="s">
        <v>30</v>
      </c>
      <c r="B290" s="1">
        <v>2021</v>
      </c>
      <c r="C290" s="1" t="s">
        <v>31</v>
      </c>
      <c r="D290" s="1" t="str">
        <f t="shared" si="28"/>
        <v>January2021Rural</v>
      </c>
      <c r="E290" s="4">
        <v>143.4</v>
      </c>
      <c r="F290" s="4">
        <v>187.5</v>
      </c>
      <c r="G290" s="4">
        <v>173.4</v>
      </c>
      <c r="H290" s="4">
        <v>154</v>
      </c>
      <c r="I290" s="4">
        <v>154.80000000000001</v>
      </c>
      <c r="J290" s="4">
        <v>147</v>
      </c>
      <c r="K290" s="4">
        <v>187.8</v>
      </c>
      <c r="L290" s="4">
        <v>159.5</v>
      </c>
      <c r="M290" s="4">
        <v>113.8</v>
      </c>
      <c r="N290" s="4">
        <v>164.5</v>
      </c>
      <c r="O290" s="4">
        <v>156.1</v>
      </c>
      <c r="P290" s="4">
        <v>164.3</v>
      </c>
      <c r="Q290" s="4">
        <v>159.6</v>
      </c>
      <c r="R290" s="4">
        <f t="shared" si="29"/>
        <v>158.89999999999998</v>
      </c>
      <c r="S290" s="4">
        <v>184.6</v>
      </c>
      <c r="T290" s="4">
        <f t="shared" si="30"/>
        <v>184.6</v>
      </c>
      <c r="U290" s="4">
        <v>157.5</v>
      </c>
      <c r="V290" s="4">
        <v>152.4</v>
      </c>
      <c r="W290" s="4">
        <v>156.80000000000001</v>
      </c>
      <c r="X290" s="45">
        <f t="shared" si="31"/>
        <v>155.56666666666666</v>
      </c>
      <c r="Y290" s="45">
        <v>157.03041339771849</v>
      </c>
      <c r="Z290" s="4">
        <v>150.9</v>
      </c>
      <c r="AA290" s="4">
        <v>153.9</v>
      </c>
      <c r="AB290" s="4">
        <v>147.5</v>
      </c>
      <c r="AC290" s="4">
        <v>163.5</v>
      </c>
      <c r="AD290" s="4">
        <f t="shared" si="32"/>
        <v>154.56608267954371</v>
      </c>
      <c r="AE290" s="4">
        <v>162.5</v>
      </c>
      <c r="AF290" s="4">
        <v>156.19999999999999</v>
      </c>
      <c r="AG290" s="45">
        <f t="shared" si="33"/>
        <v>159.35</v>
      </c>
      <c r="AH290" s="4">
        <v>155.1</v>
      </c>
      <c r="AI290" s="4">
        <v>155.9</v>
      </c>
      <c r="AJ290" s="4">
        <f t="shared" si="34"/>
        <v>155.5</v>
      </c>
      <c r="AK290" s="4">
        <v>158.5</v>
      </c>
    </row>
    <row r="291" spans="1:37" x14ac:dyDescent="0.25">
      <c r="A291" s="1" t="s">
        <v>32</v>
      </c>
      <c r="B291" s="1">
        <v>2021</v>
      </c>
      <c r="C291" s="1" t="s">
        <v>31</v>
      </c>
      <c r="D291" s="1" t="str">
        <f t="shared" si="28"/>
        <v>January2021Urban</v>
      </c>
      <c r="E291" s="4">
        <v>148</v>
      </c>
      <c r="F291" s="4">
        <v>194.8</v>
      </c>
      <c r="G291" s="4">
        <v>178.4</v>
      </c>
      <c r="H291" s="4">
        <v>154.4</v>
      </c>
      <c r="I291" s="4">
        <v>144.1</v>
      </c>
      <c r="J291" s="4">
        <v>152.6</v>
      </c>
      <c r="K291" s="4">
        <v>206.8</v>
      </c>
      <c r="L291" s="4">
        <v>162.1</v>
      </c>
      <c r="M291" s="4">
        <v>116.3</v>
      </c>
      <c r="N291" s="4">
        <v>163</v>
      </c>
      <c r="O291" s="4">
        <v>145.9</v>
      </c>
      <c r="P291" s="4">
        <v>167.2</v>
      </c>
      <c r="Q291" s="4">
        <v>163.4</v>
      </c>
      <c r="R291" s="4">
        <f t="shared" si="29"/>
        <v>161.30769230769232</v>
      </c>
      <c r="S291" s="4">
        <v>191.8</v>
      </c>
      <c r="T291" s="4">
        <f t="shared" si="30"/>
        <v>191.8</v>
      </c>
      <c r="U291" s="4">
        <v>152.5</v>
      </c>
      <c r="V291" s="4">
        <v>137.30000000000001</v>
      </c>
      <c r="W291" s="4">
        <v>150.19999999999999</v>
      </c>
      <c r="X291" s="45">
        <f t="shared" si="31"/>
        <v>146.66666666666666</v>
      </c>
      <c r="Y291" s="45">
        <v>157.69999999999999</v>
      </c>
      <c r="Z291" s="4">
        <v>142.9</v>
      </c>
      <c r="AA291" s="4">
        <v>145.69999999999999</v>
      </c>
      <c r="AB291" s="4">
        <v>136.9</v>
      </c>
      <c r="AC291" s="4">
        <v>156.1</v>
      </c>
      <c r="AD291" s="4">
        <f t="shared" si="32"/>
        <v>147.86000000000001</v>
      </c>
      <c r="AE291" s="4">
        <v>154.1</v>
      </c>
      <c r="AF291" s="4">
        <v>157.69999999999999</v>
      </c>
      <c r="AG291" s="45">
        <f t="shared" si="33"/>
        <v>155.89999999999998</v>
      </c>
      <c r="AH291" s="4">
        <v>145.4</v>
      </c>
      <c r="AI291" s="4">
        <v>147.6</v>
      </c>
      <c r="AJ291" s="4">
        <f t="shared" si="34"/>
        <v>146.5</v>
      </c>
      <c r="AK291" s="4">
        <v>156</v>
      </c>
    </row>
    <row r="292" spans="1:37" x14ac:dyDescent="0.25">
      <c r="A292" s="1" t="s">
        <v>33</v>
      </c>
      <c r="B292" s="1">
        <v>2021</v>
      </c>
      <c r="C292" s="1" t="s">
        <v>31</v>
      </c>
      <c r="D292" s="1" t="str">
        <f t="shared" si="28"/>
        <v>January2021Rural+Urban</v>
      </c>
      <c r="E292" s="4">
        <v>144.9</v>
      </c>
      <c r="F292" s="4">
        <v>190.1</v>
      </c>
      <c r="G292" s="4">
        <v>175.3</v>
      </c>
      <c r="H292" s="4">
        <v>154.1</v>
      </c>
      <c r="I292" s="4">
        <v>150.9</v>
      </c>
      <c r="J292" s="4">
        <v>149.6</v>
      </c>
      <c r="K292" s="4">
        <v>194.2</v>
      </c>
      <c r="L292" s="4">
        <v>160.4</v>
      </c>
      <c r="M292" s="4">
        <v>114.6</v>
      </c>
      <c r="N292" s="4">
        <v>164</v>
      </c>
      <c r="O292" s="4">
        <v>151.80000000000001</v>
      </c>
      <c r="P292" s="4">
        <v>165.6</v>
      </c>
      <c r="Q292" s="4">
        <v>161</v>
      </c>
      <c r="R292" s="4">
        <f t="shared" si="29"/>
        <v>159.73076923076923</v>
      </c>
      <c r="S292" s="4">
        <v>186.5</v>
      </c>
      <c r="T292" s="4">
        <f t="shared" si="30"/>
        <v>186.5</v>
      </c>
      <c r="U292" s="4">
        <v>155.5</v>
      </c>
      <c r="V292" s="4">
        <v>146.1</v>
      </c>
      <c r="W292" s="4">
        <v>154.19999999999999</v>
      </c>
      <c r="X292" s="45">
        <f t="shared" si="31"/>
        <v>151.93333333333334</v>
      </c>
      <c r="Y292" s="45">
        <v>157.69999999999999</v>
      </c>
      <c r="Z292" s="4">
        <v>147.9</v>
      </c>
      <c r="AA292" s="4">
        <v>150</v>
      </c>
      <c r="AB292" s="4">
        <v>141.9</v>
      </c>
      <c r="AC292" s="4">
        <v>159.19999999999999</v>
      </c>
      <c r="AD292" s="4">
        <f t="shared" si="32"/>
        <v>151.34</v>
      </c>
      <c r="AE292" s="4">
        <v>159.30000000000001</v>
      </c>
      <c r="AF292" s="4">
        <v>156.80000000000001</v>
      </c>
      <c r="AG292" s="45">
        <f t="shared" si="33"/>
        <v>158.05000000000001</v>
      </c>
      <c r="AH292" s="4">
        <v>149.6</v>
      </c>
      <c r="AI292" s="4">
        <v>151.9</v>
      </c>
      <c r="AJ292" s="4">
        <f t="shared" si="34"/>
        <v>150.75</v>
      </c>
      <c r="AK292" s="4">
        <v>157.30000000000001</v>
      </c>
    </row>
    <row r="293" spans="1:37" x14ac:dyDescent="0.25">
      <c r="A293" s="1" t="s">
        <v>30</v>
      </c>
      <c r="B293" s="1">
        <v>2021</v>
      </c>
      <c r="C293" s="1" t="s">
        <v>34</v>
      </c>
      <c r="D293" s="1" t="str">
        <f t="shared" si="28"/>
        <v>February2021Rural</v>
      </c>
      <c r="E293" s="4">
        <v>142.80000000000001</v>
      </c>
      <c r="F293" s="4">
        <v>184</v>
      </c>
      <c r="G293" s="4">
        <v>168</v>
      </c>
      <c r="H293" s="4">
        <v>154.4</v>
      </c>
      <c r="I293" s="4">
        <v>163</v>
      </c>
      <c r="J293" s="4">
        <v>147.80000000000001</v>
      </c>
      <c r="K293" s="4">
        <v>149.69999999999999</v>
      </c>
      <c r="L293" s="4">
        <v>158.30000000000001</v>
      </c>
      <c r="M293" s="4">
        <v>111.8</v>
      </c>
      <c r="N293" s="4">
        <v>165</v>
      </c>
      <c r="O293" s="4">
        <v>160</v>
      </c>
      <c r="P293" s="4">
        <v>165.8</v>
      </c>
      <c r="Q293" s="4">
        <v>154.69999999999999</v>
      </c>
      <c r="R293" s="4">
        <f t="shared" si="29"/>
        <v>155.7923076923077</v>
      </c>
      <c r="S293" s="4">
        <v>186.5</v>
      </c>
      <c r="T293" s="4">
        <f t="shared" si="30"/>
        <v>186.5</v>
      </c>
      <c r="U293" s="4">
        <v>159.1</v>
      </c>
      <c r="V293" s="4">
        <v>153.9</v>
      </c>
      <c r="W293" s="4">
        <v>158.4</v>
      </c>
      <c r="X293" s="45">
        <f t="shared" si="31"/>
        <v>157.13333333333333</v>
      </c>
      <c r="Y293" s="45">
        <v>157.48733423411116</v>
      </c>
      <c r="Z293" s="4">
        <v>154.4</v>
      </c>
      <c r="AA293" s="4">
        <v>154.80000000000001</v>
      </c>
      <c r="AB293" s="4">
        <v>150.19999999999999</v>
      </c>
      <c r="AC293" s="4">
        <v>163.6</v>
      </c>
      <c r="AD293" s="4">
        <f t="shared" si="32"/>
        <v>156.09746684682224</v>
      </c>
      <c r="AE293" s="4">
        <v>164.3</v>
      </c>
      <c r="AF293" s="4">
        <v>155.19999999999999</v>
      </c>
      <c r="AG293" s="45">
        <f t="shared" si="33"/>
        <v>159.75</v>
      </c>
      <c r="AH293" s="4">
        <v>157</v>
      </c>
      <c r="AI293" s="4">
        <v>157.19999999999999</v>
      </c>
      <c r="AJ293" s="4">
        <f t="shared" si="34"/>
        <v>157.1</v>
      </c>
      <c r="AK293" s="4">
        <v>156.69999999999999</v>
      </c>
    </row>
    <row r="294" spans="1:37" x14ac:dyDescent="0.25">
      <c r="A294" s="1" t="s">
        <v>32</v>
      </c>
      <c r="B294" s="1">
        <v>2021</v>
      </c>
      <c r="C294" s="1" t="s">
        <v>34</v>
      </c>
      <c r="D294" s="1" t="str">
        <f t="shared" si="28"/>
        <v>February2021Urban</v>
      </c>
      <c r="E294" s="4">
        <v>147.6</v>
      </c>
      <c r="F294" s="4">
        <v>191.2</v>
      </c>
      <c r="G294" s="4">
        <v>169.9</v>
      </c>
      <c r="H294" s="4">
        <v>155.1</v>
      </c>
      <c r="I294" s="4">
        <v>151.4</v>
      </c>
      <c r="J294" s="4">
        <v>154</v>
      </c>
      <c r="K294" s="4">
        <v>180.2</v>
      </c>
      <c r="L294" s="4">
        <v>159.80000000000001</v>
      </c>
      <c r="M294" s="4">
        <v>114.9</v>
      </c>
      <c r="N294" s="4">
        <v>162.5</v>
      </c>
      <c r="O294" s="4">
        <v>149.19999999999999</v>
      </c>
      <c r="P294" s="4">
        <v>169.4</v>
      </c>
      <c r="Q294" s="4">
        <v>160.80000000000001</v>
      </c>
      <c r="R294" s="4">
        <f t="shared" si="29"/>
        <v>158.92307692307693</v>
      </c>
      <c r="S294" s="4">
        <v>193.3</v>
      </c>
      <c r="T294" s="4">
        <f t="shared" si="30"/>
        <v>193.3</v>
      </c>
      <c r="U294" s="4">
        <v>154.19999999999999</v>
      </c>
      <c r="V294" s="4">
        <v>138.19999999999999</v>
      </c>
      <c r="W294" s="4">
        <v>151.80000000000001</v>
      </c>
      <c r="X294" s="45">
        <f t="shared" si="31"/>
        <v>148.06666666666666</v>
      </c>
      <c r="Y294" s="45">
        <v>159.80000000000001</v>
      </c>
      <c r="Z294" s="4">
        <v>149.1</v>
      </c>
      <c r="AA294" s="4">
        <v>146.5</v>
      </c>
      <c r="AB294" s="4">
        <v>140.5</v>
      </c>
      <c r="AC294" s="4">
        <v>156.6</v>
      </c>
      <c r="AD294" s="4">
        <f t="shared" si="32"/>
        <v>150.5</v>
      </c>
      <c r="AE294" s="4">
        <v>156.30000000000001</v>
      </c>
      <c r="AF294" s="4">
        <v>156.69999999999999</v>
      </c>
      <c r="AG294" s="45">
        <f t="shared" si="33"/>
        <v>156.5</v>
      </c>
      <c r="AH294" s="4">
        <v>147.30000000000001</v>
      </c>
      <c r="AI294" s="4">
        <v>149.30000000000001</v>
      </c>
      <c r="AJ294" s="4">
        <f t="shared" si="34"/>
        <v>148.30000000000001</v>
      </c>
      <c r="AK294" s="4">
        <v>156.5</v>
      </c>
    </row>
    <row r="295" spans="1:37" x14ac:dyDescent="0.25">
      <c r="A295" s="1" t="s">
        <v>33</v>
      </c>
      <c r="B295" s="1">
        <v>2021</v>
      </c>
      <c r="C295" s="1" t="s">
        <v>34</v>
      </c>
      <c r="D295" s="1" t="str">
        <f t="shared" si="28"/>
        <v>February2021Rural+Urban</v>
      </c>
      <c r="E295" s="4">
        <v>144.30000000000001</v>
      </c>
      <c r="F295" s="4">
        <v>186.5</v>
      </c>
      <c r="G295" s="4">
        <v>168.7</v>
      </c>
      <c r="H295" s="4">
        <v>154.69999999999999</v>
      </c>
      <c r="I295" s="4">
        <v>158.69999999999999</v>
      </c>
      <c r="J295" s="4">
        <v>150.69999999999999</v>
      </c>
      <c r="K295" s="4">
        <v>160</v>
      </c>
      <c r="L295" s="4">
        <v>158.80000000000001</v>
      </c>
      <c r="M295" s="4">
        <v>112.8</v>
      </c>
      <c r="N295" s="4">
        <v>164.2</v>
      </c>
      <c r="O295" s="4">
        <v>155.5</v>
      </c>
      <c r="P295" s="4">
        <v>167.5</v>
      </c>
      <c r="Q295" s="4">
        <v>156.9</v>
      </c>
      <c r="R295" s="4">
        <f t="shared" si="29"/>
        <v>156.8692307692308</v>
      </c>
      <c r="S295" s="4">
        <v>188.3</v>
      </c>
      <c r="T295" s="4">
        <f t="shared" si="30"/>
        <v>188.3</v>
      </c>
      <c r="U295" s="4">
        <v>157.19999999999999</v>
      </c>
      <c r="V295" s="4">
        <v>147.4</v>
      </c>
      <c r="W295" s="4">
        <v>155.80000000000001</v>
      </c>
      <c r="X295" s="45">
        <f t="shared" si="31"/>
        <v>153.46666666666667</v>
      </c>
      <c r="Y295" s="45">
        <v>159.80000000000001</v>
      </c>
      <c r="Z295" s="4">
        <v>152.4</v>
      </c>
      <c r="AA295" s="4">
        <v>150.9</v>
      </c>
      <c r="AB295" s="4">
        <v>145.1</v>
      </c>
      <c r="AC295" s="4">
        <v>159.5</v>
      </c>
      <c r="AD295" s="4">
        <f t="shared" si="32"/>
        <v>153.54000000000002</v>
      </c>
      <c r="AE295" s="4">
        <v>161.30000000000001</v>
      </c>
      <c r="AF295" s="4">
        <v>155.80000000000001</v>
      </c>
      <c r="AG295" s="45">
        <f t="shared" si="33"/>
        <v>158.55000000000001</v>
      </c>
      <c r="AH295" s="4">
        <v>151.5</v>
      </c>
      <c r="AI295" s="4">
        <v>153.4</v>
      </c>
      <c r="AJ295" s="4">
        <f t="shared" si="34"/>
        <v>152.44999999999999</v>
      </c>
      <c r="AK295" s="4">
        <v>156.6</v>
      </c>
    </row>
    <row r="296" spans="1:37" x14ac:dyDescent="0.25">
      <c r="A296" s="1" t="s">
        <v>30</v>
      </c>
      <c r="B296" s="1">
        <v>2021</v>
      </c>
      <c r="C296" s="1" t="s">
        <v>35</v>
      </c>
      <c r="D296" s="1" t="str">
        <f t="shared" si="28"/>
        <v>March2021Rural</v>
      </c>
      <c r="E296" s="4">
        <v>142.5</v>
      </c>
      <c r="F296" s="4">
        <v>189.4</v>
      </c>
      <c r="G296" s="4">
        <v>163.19999999999999</v>
      </c>
      <c r="H296" s="4">
        <v>154.5</v>
      </c>
      <c r="I296" s="4">
        <v>168.2</v>
      </c>
      <c r="J296" s="4">
        <v>150.5</v>
      </c>
      <c r="K296" s="4">
        <v>141</v>
      </c>
      <c r="L296" s="4">
        <v>159.19999999999999</v>
      </c>
      <c r="M296" s="4">
        <v>111.7</v>
      </c>
      <c r="N296" s="4">
        <v>164</v>
      </c>
      <c r="O296" s="4">
        <v>160.6</v>
      </c>
      <c r="P296" s="4">
        <v>166.4</v>
      </c>
      <c r="Q296" s="4">
        <v>154.5</v>
      </c>
      <c r="R296" s="4">
        <f t="shared" si="29"/>
        <v>155.82307692307694</v>
      </c>
      <c r="S296" s="4">
        <v>186.1</v>
      </c>
      <c r="T296" s="4">
        <f t="shared" si="30"/>
        <v>186.1</v>
      </c>
      <c r="U296" s="4">
        <v>159.6</v>
      </c>
      <c r="V296" s="4">
        <v>154.4</v>
      </c>
      <c r="W296" s="4">
        <v>158.9</v>
      </c>
      <c r="X296" s="45">
        <f t="shared" si="31"/>
        <v>157.63333333333333</v>
      </c>
      <c r="Y296" s="45">
        <v>158.0799736391665</v>
      </c>
      <c r="Z296" s="4">
        <v>156</v>
      </c>
      <c r="AA296" s="4">
        <v>154.80000000000001</v>
      </c>
      <c r="AB296" s="4">
        <v>151.30000000000001</v>
      </c>
      <c r="AC296" s="4">
        <v>163.80000000000001</v>
      </c>
      <c r="AD296" s="4">
        <f t="shared" si="32"/>
        <v>156.79599472783329</v>
      </c>
      <c r="AE296" s="4">
        <v>164.6</v>
      </c>
      <c r="AF296" s="4">
        <v>153.1</v>
      </c>
      <c r="AG296" s="45">
        <f t="shared" si="33"/>
        <v>158.85</v>
      </c>
      <c r="AH296" s="4">
        <v>157.80000000000001</v>
      </c>
      <c r="AI296" s="4">
        <v>157.30000000000001</v>
      </c>
      <c r="AJ296" s="4">
        <f t="shared" si="34"/>
        <v>157.55000000000001</v>
      </c>
      <c r="AK296" s="4">
        <v>156.69999999999999</v>
      </c>
    </row>
    <row r="297" spans="1:37" x14ac:dyDescent="0.25">
      <c r="A297" s="1" t="s">
        <v>32</v>
      </c>
      <c r="B297" s="1">
        <v>2021</v>
      </c>
      <c r="C297" s="1" t="s">
        <v>35</v>
      </c>
      <c r="D297" s="1" t="str">
        <f t="shared" si="28"/>
        <v>March2021Urban</v>
      </c>
      <c r="E297" s="4">
        <v>147.5</v>
      </c>
      <c r="F297" s="4">
        <v>197.5</v>
      </c>
      <c r="G297" s="4">
        <v>164.7</v>
      </c>
      <c r="H297" s="4">
        <v>155.6</v>
      </c>
      <c r="I297" s="4">
        <v>156.4</v>
      </c>
      <c r="J297" s="4">
        <v>157.30000000000001</v>
      </c>
      <c r="K297" s="4">
        <v>166.1</v>
      </c>
      <c r="L297" s="4">
        <v>161.1</v>
      </c>
      <c r="M297" s="4">
        <v>114.3</v>
      </c>
      <c r="N297" s="4">
        <v>162.6</v>
      </c>
      <c r="O297" s="4">
        <v>150.69999999999999</v>
      </c>
      <c r="P297" s="4">
        <v>170.3</v>
      </c>
      <c r="Q297" s="4">
        <v>160.4</v>
      </c>
      <c r="R297" s="4">
        <f t="shared" si="29"/>
        <v>158.80769230769226</v>
      </c>
      <c r="S297" s="4">
        <v>193.5</v>
      </c>
      <c r="T297" s="4">
        <f t="shared" si="30"/>
        <v>193.5</v>
      </c>
      <c r="U297" s="4">
        <v>155.1</v>
      </c>
      <c r="V297" s="4">
        <v>138.69999999999999</v>
      </c>
      <c r="W297" s="4">
        <v>152.6</v>
      </c>
      <c r="X297" s="45">
        <f t="shared" si="31"/>
        <v>148.79999999999998</v>
      </c>
      <c r="Y297" s="45">
        <v>159.9</v>
      </c>
      <c r="Z297" s="4">
        <v>154.80000000000001</v>
      </c>
      <c r="AA297" s="4">
        <v>147.19999999999999</v>
      </c>
      <c r="AB297" s="4">
        <v>141.69999999999999</v>
      </c>
      <c r="AC297" s="4">
        <v>157.6</v>
      </c>
      <c r="AD297" s="4">
        <f t="shared" si="32"/>
        <v>152.24</v>
      </c>
      <c r="AE297" s="4">
        <v>156.9</v>
      </c>
      <c r="AF297" s="4">
        <v>154.9</v>
      </c>
      <c r="AG297" s="45">
        <f t="shared" si="33"/>
        <v>155.9</v>
      </c>
      <c r="AH297" s="4">
        <v>148.6</v>
      </c>
      <c r="AI297" s="4">
        <v>150</v>
      </c>
      <c r="AJ297" s="4">
        <f t="shared" si="34"/>
        <v>149.30000000000001</v>
      </c>
      <c r="AK297" s="4">
        <v>156.9</v>
      </c>
    </row>
    <row r="298" spans="1:37" x14ac:dyDescent="0.25">
      <c r="A298" s="1" t="s">
        <v>33</v>
      </c>
      <c r="B298" s="1">
        <v>2021</v>
      </c>
      <c r="C298" s="1" t="s">
        <v>35</v>
      </c>
      <c r="D298" s="1" t="str">
        <f t="shared" si="28"/>
        <v>March2021Rural+Urban</v>
      </c>
      <c r="E298" s="4">
        <v>144.1</v>
      </c>
      <c r="F298" s="4">
        <v>192.2</v>
      </c>
      <c r="G298" s="4">
        <v>163.80000000000001</v>
      </c>
      <c r="H298" s="4">
        <v>154.9</v>
      </c>
      <c r="I298" s="4">
        <v>163.9</v>
      </c>
      <c r="J298" s="4">
        <v>153.69999999999999</v>
      </c>
      <c r="K298" s="4">
        <v>149.5</v>
      </c>
      <c r="L298" s="4">
        <v>159.80000000000001</v>
      </c>
      <c r="M298" s="4">
        <v>112.6</v>
      </c>
      <c r="N298" s="4">
        <v>163.5</v>
      </c>
      <c r="O298" s="4">
        <v>156.5</v>
      </c>
      <c r="P298" s="4">
        <v>168.2</v>
      </c>
      <c r="Q298" s="4">
        <v>156.69999999999999</v>
      </c>
      <c r="R298" s="4">
        <f t="shared" si="29"/>
        <v>156.87692307692308</v>
      </c>
      <c r="S298" s="4">
        <v>188.1</v>
      </c>
      <c r="T298" s="4">
        <f t="shared" si="30"/>
        <v>188.1</v>
      </c>
      <c r="U298" s="4">
        <v>157.80000000000001</v>
      </c>
      <c r="V298" s="4">
        <v>147.9</v>
      </c>
      <c r="W298" s="4">
        <v>156.4</v>
      </c>
      <c r="X298" s="45">
        <f t="shared" si="31"/>
        <v>154.03333333333333</v>
      </c>
      <c r="Y298" s="45">
        <v>159.9</v>
      </c>
      <c r="Z298" s="4">
        <v>155.5</v>
      </c>
      <c r="AA298" s="4">
        <v>151.19999999999999</v>
      </c>
      <c r="AB298" s="4">
        <v>146.19999999999999</v>
      </c>
      <c r="AC298" s="4">
        <v>160.19999999999999</v>
      </c>
      <c r="AD298" s="4">
        <f t="shared" si="32"/>
        <v>154.6</v>
      </c>
      <c r="AE298" s="4">
        <v>161.69999999999999</v>
      </c>
      <c r="AF298" s="4">
        <v>153.80000000000001</v>
      </c>
      <c r="AG298" s="45">
        <f t="shared" si="33"/>
        <v>157.75</v>
      </c>
      <c r="AH298" s="4">
        <v>152.6</v>
      </c>
      <c r="AI298" s="4">
        <v>153.80000000000001</v>
      </c>
      <c r="AJ298" s="4">
        <f t="shared" si="34"/>
        <v>153.19999999999999</v>
      </c>
      <c r="AK298" s="4">
        <v>156.80000000000001</v>
      </c>
    </row>
    <row r="299" spans="1:37" x14ac:dyDescent="0.25">
      <c r="A299" s="1" t="s">
        <v>30</v>
      </c>
      <c r="B299" s="1">
        <v>2021</v>
      </c>
      <c r="C299" s="1" t="s">
        <v>36</v>
      </c>
      <c r="D299" s="1" t="str">
        <f t="shared" si="28"/>
        <v>April2021Rural</v>
      </c>
      <c r="E299" s="4">
        <v>142.69999999999999</v>
      </c>
      <c r="F299" s="4">
        <v>195.5</v>
      </c>
      <c r="G299" s="4">
        <v>163.4</v>
      </c>
      <c r="H299" s="4">
        <v>155</v>
      </c>
      <c r="I299" s="4">
        <v>175.2</v>
      </c>
      <c r="J299" s="4">
        <v>160.6</v>
      </c>
      <c r="K299" s="4">
        <v>135.1</v>
      </c>
      <c r="L299" s="4">
        <v>161.1</v>
      </c>
      <c r="M299" s="4">
        <v>112.2</v>
      </c>
      <c r="N299" s="4">
        <v>164.4</v>
      </c>
      <c r="O299" s="4">
        <v>161.9</v>
      </c>
      <c r="P299" s="4">
        <v>166.8</v>
      </c>
      <c r="Q299" s="4">
        <v>155.6</v>
      </c>
      <c r="R299" s="4">
        <f t="shared" si="29"/>
        <v>157.65384615384616</v>
      </c>
      <c r="S299" s="4">
        <v>186.8</v>
      </c>
      <c r="T299" s="4">
        <f t="shared" si="30"/>
        <v>186.8</v>
      </c>
      <c r="U299" s="4">
        <v>160.69999999999999</v>
      </c>
      <c r="V299" s="4">
        <v>155.1</v>
      </c>
      <c r="W299" s="4">
        <v>159.9</v>
      </c>
      <c r="X299" s="45">
        <f t="shared" si="31"/>
        <v>158.56666666666663</v>
      </c>
      <c r="Y299" s="45">
        <v>158.59974680788849</v>
      </c>
      <c r="Z299" s="4">
        <v>156</v>
      </c>
      <c r="AA299" s="4">
        <v>155.5</v>
      </c>
      <c r="AB299" s="4">
        <v>151.69999999999999</v>
      </c>
      <c r="AC299" s="4">
        <v>164.1</v>
      </c>
      <c r="AD299" s="4">
        <f t="shared" si="32"/>
        <v>157.17994936157771</v>
      </c>
      <c r="AE299" s="4">
        <v>165.3</v>
      </c>
      <c r="AF299" s="4">
        <v>154.6</v>
      </c>
      <c r="AG299" s="45">
        <f t="shared" si="33"/>
        <v>159.94999999999999</v>
      </c>
      <c r="AH299" s="4">
        <v>158.6</v>
      </c>
      <c r="AI299" s="4">
        <v>158</v>
      </c>
      <c r="AJ299" s="4">
        <f t="shared" si="34"/>
        <v>158.30000000000001</v>
      </c>
      <c r="AK299" s="4">
        <v>157.6</v>
      </c>
    </row>
    <row r="300" spans="1:37" x14ac:dyDescent="0.25">
      <c r="A300" s="1" t="s">
        <v>32</v>
      </c>
      <c r="B300" s="1">
        <v>2021</v>
      </c>
      <c r="C300" s="1" t="s">
        <v>36</v>
      </c>
      <c r="D300" s="1" t="str">
        <f t="shared" si="28"/>
        <v>April2021Urban</v>
      </c>
      <c r="E300" s="4">
        <v>147.6</v>
      </c>
      <c r="F300" s="4">
        <v>202.5</v>
      </c>
      <c r="G300" s="4">
        <v>166.4</v>
      </c>
      <c r="H300" s="4">
        <v>156</v>
      </c>
      <c r="I300" s="4">
        <v>161.4</v>
      </c>
      <c r="J300" s="4">
        <v>168.8</v>
      </c>
      <c r="K300" s="4">
        <v>161.6</v>
      </c>
      <c r="L300" s="4">
        <v>162.80000000000001</v>
      </c>
      <c r="M300" s="4">
        <v>114.8</v>
      </c>
      <c r="N300" s="4">
        <v>162.80000000000001</v>
      </c>
      <c r="O300" s="4">
        <v>151.5</v>
      </c>
      <c r="P300" s="4">
        <v>171.4</v>
      </c>
      <c r="Q300" s="4">
        <v>162</v>
      </c>
      <c r="R300" s="4">
        <f t="shared" si="29"/>
        <v>160.73846153846154</v>
      </c>
      <c r="S300" s="4">
        <v>194.4</v>
      </c>
      <c r="T300" s="4">
        <f t="shared" si="30"/>
        <v>194.4</v>
      </c>
      <c r="U300" s="4">
        <v>155.9</v>
      </c>
      <c r="V300" s="4">
        <v>139.30000000000001</v>
      </c>
      <c r="W300" s="4">
        <v>153.4</v>
      </c>
      <c r="X300" s="45">
        <f t="shared" si="31"/>
        <v>149.53333333333333</v>
      </c>
      <c r="Y300" s="45">
        <v>161.4</v>
      </c>
      <c r="Z300" s="4">
        <v>154.9</v>
      </c>
      <c r="AA300" s="4">
        <v>147.6</v>
      </c>
      <c r="AB300" s="4">
        <v>142.1</v>
      </c>
      <c r="AC300" s="4">
        <v>157.6</v>
      </c>
      <c r="AD300" s="4">
        <f t="shared" si="32"/>
        <v>152.72</v>
      </c>
      <c r="AE300" s="4">
        <v>157.5</v>
      </c>
      <c r="AF300" s="4">
        <v>156.6</v>
      </c>
      <c r="AG300" s="45">
        <f t="shared" si="33"/>
        <v>157.05000000000001</v>
      </c>
      <c r="AH300" s="4">
        <v>149.1</v>
      </c>
      <c r="AI300" s="4">
        <v>150.5</v>
      </c>
      <c r="AJ300" s="4">
        <f t="shared" si="34"/>
        <v>149.80000000000001</v>
      </c>
      <c r="AK300" s="4">
        <v>158</v>
      </c>
    </row>
    <row r="301" spans="1:37" x14ac:dyDescent="0.25">
      <c r="A301" s="1" t="s">
        <v>33</v>
      </c>
      <c r="B301" s="1">
        <v>2021</v>
      </c>
      <c r="C301" s="1" t="s">
        <v>36</v>
      </c>
      <c r="D301" s="1" t="str">
        <f t="shared" si="28"/>
        <v>April2021Rural+Urban</v>
      </c>
      <c r="E301" s="4">
        <v>144.30000000000001</v>
      </c>
      <c r="F301" s="4">
        <v>198</v>
      </c>
      <c r="G301" s="4">
        <v>164.6</v>
      </c>
      <c r="H301" s="4">
        <v>155.4</v>
      </c>
      <c r="I301" s="4">
        <v>170.1</v>
      </c>
      <c r="J301" s="4">
        <v>164.4</v>
      </c>
      <c r="K301" s="4">
        <v>144.1</v>
      </c>
      <c r="L301" s="4">
        <v>161.69999999999999</v>
      </c>
      <c r="M301" s="4">
        <v>113.1</v>
      </c>
      <c r="N301" s="4">
        <v>163.9</v>
      </c>
      <c r="O301" s="4">
        <v>157.6</v>
      </c>
      <c r="P301" s="4">
        <v>168.9</v>
      </c>
      <c r="Q301" s="4">
        <v>158</v>
      </c>
      <c r="R301" s="4">
        <f t="shared" si="29"/>
        <v>158.77692307692308</v>
      </c>
      <c r="S301" s="4">
        <v>188.8</v>
      </c>
      <c r="T301" s="4">
        <f t="shared" si="30"/>
        <v>188.8</v>
      </c>
      <c r="U301" s="4">
        <v>158.80000000000001</v>
      </c>
      <c r="V301" s="4">
        <v>148.5</v>
      </c>
      <c r="W301" s="4">
        <v>157.30000000000001</v>
      </c>
      <c r="X301" s="45">
        <f t="shared" si="31"/>
        <v>154.86666666666667</v>
      </c>
      <c r="Y301" s="45">
        <v>161.4</v>
      </c>
      <c r="Z301" s="4">
        <v>155.6</v>
      </c>
      <c r="AA301" s="4">
        <v>151.80000000000001</v>
      </c>
      <c r="AB301" s="4">
        <v>146.6</v>
      </c>
      <c r="AC301" s="4">
        <v>160.30000000000001</v>
      </c>
      <c r="AD301" s="4">
        <f t="shared" si="32"/>
        <v>155.14000000000001</v>
      </c>
      <c r="AE301" s="4">
        <v>162.30000000000001</v>
      </c>
      <c r="AF301" s="4">
        <v>155.4</v>
      </c>
      <c r="AG301" s="45">
        <f t="shared" si="33"/>
        <v>158.85000000000002</v>
      </c>
      <c r="AH301" s="4">
        <v>153.19999999999999</v>
      </c>
      <c r="AI301" s="4">
        <v>154.4</v>
      </c>
      <c r="AJ301" s="4">
        <f t="shared" si="34"/>
        <v>153.80000000000001</v>
      </c>
      <c r="AK301" s="4">
        <v>157.80000000000001</v>
      </c>
    </row>
    <row r="302" spans="1:37" x14ac:dyDescent="0.25">
      <c r="A302" s="1" t="s">
        <v>30</v>
      </c>
      <c r="B302" s="1">
        <v>2021</v>
      </c>
      <c r="C302" s="1" t="s">
        <v>37</v>
      </c>
      <c r="D302" s="1" t="str">
        <f t="shared" si="28"/>
        <v>May2021Rural</v>
      </c>
      <c r="E302" s="4">
        <v>145.1</v>
      </c>
      <c r="F302" s="4">
        <v>198.5</v>
      </c>
      <c r="G302" s="4">
        <v>168.6</v>
      </c>
      <c r="H302" s="4">
        <v>155.80000000000001</v>
      </c>
      <c r="I302" s="4">
        <v>184.4</v>
      </c>
      <c r="J302" s="4">
        <v>162.30000000000001</v>
      </c>
      <c r="K302" s="4">
        <v>138.4</v>
      </c>
      <c r="L302" s="4">
        <v>165.1</v>
      </c>
      <c r="M302" s="4">
        <v>114.3</v>
      </c>
      <c r="N302" s="4">
        <v>169.7</v>
      </c>
      <c r="O302" s="4">
        <v>164.6</v>
      </c>
      <c r="P302" s="4">
        <v>169.8</v>
      </c>
      <c r="Q302" s="4">
        <v>158.69999999999999</v>
      </c>
      <c r="R302" s="4">
        <f t="shared" si="29"/>
        <v>161.17692307692306</v>
      </c>
      <c r="S302" s="4">
        <v>189.6</v>
      </c>
      <c r="T302" s="4">
        <f t="shared" si="30"/>
        <v>189.6</v>
      </c>
      <c r="U302" s="4">
        <v>165.3</v>
      </c>
      <c r="V302" s="4">
        <v>160.6</v>
      </c>
      <c r="W302" s="4">
        <v>164.5</v>
      </c>
      <c r="X302" s="45">
        <f t="shared" si="31"/>
        <v>163.46666666666667</v>
      </c>
      <c r="Y302" s="45">
        <v>159.59633940901847</v>
      </c>
      <c r="Z302" s="4">
        <v>161.69999999999999</v>
      </c>
      <c r="AA302" s="4">
        <v>158.80000000000001</v>
      </c>
      <c r="AB302" s="4">
        <v>153.19999999999999</v>
      </c>
      <c r="AC302" s="4">
        <v>167.6</v>
      </c>
      <c r="AD302" s="4">
        <f t="shared" si="32"/>
        <v>160.1792678818037</v>
      </c>
      <c r="AE302" s="4">
        <v>169.1</v>
      </c>
      <c r="AF302" s="4">
        <v>159.30000000000001</v>
      </c>
      <c r="AG302" s="45">
        <f t="shared" si="33"/>
        <v>164.2</v>
      </c>
      <c r="AH302" s="4">
        <v>160</v>
      </c>
      <c r="AI302" s="4">
        <v>161.1</v>
      </c>
      <c r="AJ302" s="4">
        <f t="shared" si="34"/>
        <v>160.55000000000001</v>
      </c>
      <c r="AK302" s="4">
        <v>161.1</v>
      </c>
    </row>
    <row r="303" spans="1:37" x14ac:dyDescent="0.25">
      <c r="A303" s="1" t="s">
        <v>32</v>
      </c>
      <c r="B303" s="1">
        <v>2021</v>
      </c>
      <c r="C303" s="1" t="s">
        <v>37</v>
      </c>
      <c r="D303" s="1" t="str">
        <f t="shared" si="28"/>
        <v>May2021Urban</v>
      </c>
      <c r="E303" s="4">
        <v>148.80000000000001</v>
      </c>
      <c r="F303" s="4">
        <v>204.3</v>
      </c>
      <c r="G303" s="4">
        <v>173</v>
      </c>
      <c r="H303" s="4">
        <v>156.5</v>
      </c>
      <c r="I303" s="4">
        <v>168.8</v>
      </c>
      <c r="J303" s="4">
        <v>172.5</v>
      </c>
      <c r="K303" s="4">
        <v>166.5</v>
      </c>
      <c r="L303" s="4">
        <v>165.9</v>
      </c>
      <c r="M303" s="4">
        <v>115.9</v>
      </c>
      <c r="N303" s="4">
        <v>165.2</v>
      </c>
      <c r="O303" s="4">
        <v>152</v>
      </c>
      <c r="P303" s="4">
        <v>171.1</v>
      </c>
      <c r="Q303" s="4">
        <v>164.2</v>
      </c>
      <c r="R303" s="4">
        <f t="shared" si="29"/>
        <v>163.43846153846155</v>
      </c>
      <c r="S303" s="4">
        <v>198.2</v>
      </c>
      <c r="T303" s="4">
        <f t="shared" si="30"/>
        <v>198.2</v>
      </c>
      <c r="U303" s="4">
        <v>156.5</v>
      </c>
      <c r="V303" s="4">
        <v>140.19999999999999</v>
      </c>
      <c r="W303" s="4">
        <v>154.1</v>
      </c>
      <c r="X303" s="45">
        <f t="shared" si="31"/>
        <v>150.26666666666665</v>
      </c>
      <c r="Y303" s="45">
        <v>161.6</v>
      </c>
      <c r="Z303" s="4">
        <v>155.5</v>
      </c>
      <c r="AA303" s="4">
        <v>150.1</v>
      </c>
      <c r="AB303" s="4">
        <v>145</v>
      </c>
      <c r="AC303" s="4">
        <v>156.6</v>
      </c>
      <c r="AD303" s="4">
        <f t="shared" si="32"/>
        <v>153.76000000000002</v>
      </c>
      <c r="AE303" s="4">
        <v>160.4</v>
      </c>
      <c r="AF303" s="4">
        <v>157.5</v>
      </c>
      <c r="AG303" s="45">
        <f t="shared" si="33"/>
        <v>158.94999999999999</v>
      </c>
      <c r="AH303" s="4">
        <v>152.6</v>
      </c>
      <c r="AI303" s="4">
        <v>152.30000000000001</v>
      </c>
      <c r="AJ303" s="4">
        <f t="shared" si="34"/>
        <v>152.44999999999999</v>
      </c>
      <c r="AK303" s="4">
        <v>159.5</v>
      </c>
    </row>
    <row r="304" spans="1:37" x14ac:dyDescent="0.25">
      <c r="A304" s="1" t="s">
        <v>33</v>
      </c>
      <c r="B304" s="1">
        <v>2021</v>
      </c>
      <c r="C304" s="1" t="s">
        <v>37</v>
      </c>
      <c r="D304" s="1" t="str">
        <f t="shared" si="28"/>
        <v>May2021Rural+Urban</v>
      </c>
      <c r="E304" s="4">
        <v>146.30000000000001</v>
      </c>
      <c r="F304" s="4">
        <v>200.5</v>
      </c>
      <c r="G304" s="4">
        <v>170.3</v>
      </c>
      <c r="H304" s="4">
        <v>156.1</v>
      </c>
      <c r="I304" s="4">
        <v>178.7</v>
      </c>
      <c r="J304" s="4">
        <v>167.1</v>
      </c>
      <c r="K304" s="4">
        <v>147.9</v>
      </c>
      <c r="L304" s="4">
        <v>165.4</v>
      </c>
      <c r="M304" s="4">
        <v>114.8</v>
      </c>
      <c r="N304" s="4">
        <v>168.2</v>
      </c>
      <c r="O304" s="4">
        <v>159.30000000000001</v>
      </c>
      <c r="P304" s="4">
        <v>170.4</v>
      </c>
      <c r="Q304" s="4">
        <v>160.69999999999999</v>
      </c>
      <c r="R304" s="4">
        <f t="shared" si="29"/>
        <v>161.9769230769231</v>
      </c>
      <c r="S304" s="4">
        <v>191.9</v>
      </c>
      <c r="T304" s="4">
        <f t="shared" si="30"/>
        <v>191.9</v>
      </c>
      <c r="U304" s="4">
        <v>161.80000000000001</v>
      </c>
      <c r="V304" s="4">
        <v>152.1</v>
      </c>
      <c r="W304" s="4">
        <v>160.4</v>
      </c>
      <c r="X304" s="45">
        <f t="shared" si="31"/>
        <v>158.1</v>
      </c>
      <c r="Y304" s="45">
        <v>161.6</v>
      </c>
      <c r="Z304" s="4">
        <v>159.4</v>
      </c>
      <c r="AA304" s="4">
        <v>154.69999999999999</v>
      </c>
      <c r="AB304" s="4">
        <v>148.9</v>
      </c>
      <c r="AC304" s="4">
        <v>161.19999999999999</v>
      </c>
      <c r="AD304" s="4">
        <f t="shared" si="32"/>
        <v>157.16</v>
      </c>
      <c r="AE304" s="4">
        <v>165.8</v>
      </c>
      <c r="AF304" s="4">
        <v>158.6</v>
      </c>
      <c r="AG304" s="45">
        <f t="shared" si="33"/>
        <v>162.19999999999999</v>
      </c>
      <c r="AH304" s="4">
        <v>155.80000000000001</v>
      </c>
      <c r="AI304" s="4">
        <v>156.80000000000001</v>
      </c>
      <c r="AJ304" s="4">
        <f t="shared" si="34"/>
        <v>156.30000000000001</v>
      </c>
      <c r="AK304" s="4">
        <v>160.4</v>
      </c>
    </row>
    <row r="305" spans="1:37" x14ac:dyDescent="0.25">
      <c r="A305" s="1" t="s">
        <v>30</v>
      </c>
      <c r="B305" s="1">
        <v>2021</v>
      </c>
      <c r="C305" s="1" t="s">
        <v>38</v>
      </c>
      <c r="D305" s="1" t="str">
        <f t="shared" si="28"/>
        <v>June2021Rural</v>
      </c>
      <c r="E305" s="4">
        <v>145.6</v>
      </c>
      <c r="F305" s="4">
        <v>200.1</v>
      </c>
      <c r="G305" s="4">
        <v>179.3</v>
      </c>
      <c r="H305" s="4">
        <v>156.1</v>
      </c>
      <c r="I305" s="4">
        <v>190.4</v>
      </c>
      <c r="J305" s="4">
        <v>158.6</v>
      </c>
      <c r="K305" s="4">
        <v>144.69999999999999</v>
      </c>
      <c r="L305" s="4">
        <v>165.5</v>
      </c>
      <c r="M305" s="4">
        <v>114.6</v>
      </c>
      <c r="N305" s="4">
        <v>170</v>
      </c>
      <c r="O305" s="4">
        <v>165.5</v>
      </c>
      <c r="P305" s="4">
        <v>171.7</v>
      </c>
      <c r="Q305" s="4">
        <v>160.5</v>
      </c>
      <c r="R305" s="4">
        <f t="shared" si="29"/>
        <v>163.27692307692308</v>
      </c>
      <c r="S305" s="4">
        <v>189.1</v>
      </c>
      <c r="T305" s="4">
        <f t="shared" si="30"/>
        <v>189.1</v>
      </c>
      <c r="U305" s="4">
        <v>165.3</v>
      </c>
      <c r="V305" s="4">
        <v>159.9</v>
      </c>
      <c r="W305" s="4">
        <v>164.6</v>
      </c>
      <c r="X305" s="45">
        <f t="shared" si="31"/>
        <v>163.26666666666668</v>
      </c>
      <c r="Y305" s="45">
        <v>160.23067331734148</v>
      </c>
      <c r="Z305" s="4">
        <v>162.1</v>
      </c>
      <c r="AA305" s="4">
        <v>159.19999999999999</v>
      </c>
      <c r="AB305" s="4">
        <v>154.19999999999999</v>
      </c>
      <c r="AC305" s="4">
        <v>166.8</v>
      </c>
      <c r="AD305" s="4">
        <f t="shared" si="32"/>
        <v>160.50613466346832</v>
      </c>
      <c r="AE305" s="4">
        <v>169.7</v>
      </c>
      <c r="AF305" s="4">
        <v>159.4</v>
      </c>
      <c r="AG305" s="45">
        <f t="shared" si="33"/>
        <v>164.55</v>
      </c>
      <c r="AH305" s="4">
        <v>160.4</v>
      </c>
      <c r="AI305" s="4">
        <v>161.5</v>
      </c>
      <c r="AJ305" s="4">
        <f t="shared" si="34"/>
        <v>160.94999999999999</v>
      </c>
      <c r="AK305" s="4">
        <v>162.1</v>
      </c>
    </row>
    <row r="306" spans="1:37" x14ac:dyDescent="0.25">
      <c r="A306" s="1" t="s">
        <v>32</v>
      </c>
      <c r="B306" s="1">
        <v>2021</v>
      </c>
      <c r="C306" s="1" t="s">
        <v>38</v>
      </c>
      <c r="D306" s="1" t="str">
        <f t="shared" si="28"/>
        <v>June2021Urban</v>
      </c>
      <c r="E306" s="4">
        <v>149.19999999999999</v>
      </c>
      <c r="F306" s="4">
        <v>205.5</v>
      </c>
      <c r="G306" s="4">
        <v>182.8</v>
      </c>
      <c r="H306" s="4">
        <v>156.5</v>
      </c>
      <c r="I306" s="4">
        <v>172.2</v>
      </c>
      <c r="J306" s="4">
        <v>171.5</v>
      </c>
      <c r="K306" s="4">
        <v>176.2</v>
      </c>
      <c r="L306" s="4">
        <v>166.9</v>
      </c>
      <c r="M306" s="4">
        <v>116.1</v>
      </c>
      <c r="N306" s="4">
        <v>165.5</v>
      </c>
      <c r="O306" s="4">
        <v>152.30000000000001</v>
      </c>
      <c r="P306" s="4">
        <v>173.3</v>
      </c>
      <c r="Q306" s="4">
        <v>166.2</v>
      </c>
      <c r="R306" s="4">
        <f t="shared" si="29"/>
        <v>165.7076923076923</v>
      </c>
      <c r="S306" s="4">
        <v>195.6</v>
      </c>
      <c r="T306" s="4">
        <f t="shared" si="30"/>
        <v>195.6</v>
      </c>
      <c r="U306" s="4">
        <v>157.30000000000001</v>
      </c>
      <c r="V306" s="4">
        <v>140.5</v>
      </c>
      <c r="W306" s="4">
        <v>154.80000000000001</v>
      </c>
      <c r="X306" s="45">
        <f t="shared" si="31"/>
        <v>150.86666666666667</v>
      </c>
      <c r="Y306" s="45">
        <v>160.5</v>
      </c>
      <c r="Z306" s="4">
        <v>156.1</v>
      </c>
      <c r="AA306" s="4">
        <v>149.80000000000001</v>
      </c>
      <c r="AB306" s="4">
        <v>147.5</v>
      </c>
      <c r="AC306" s="4">
        <v>158.1</v>
      </c>
      <c r="AD306" s="4">
        <f t="shared" si="32"/>
        <v>154.40000000000003</v>
      </c>
      <c r="AE306" s="4">
        <v>160.80000000000001</v>
      </c>
      <c r="AF306" s="4">
        <v>158</v>
      </c>
      <c r="AG306" s="45">
        <f t="shared" si="33"/>
        <v>159.4</v>
      </c>
      <c r="AH306" s="4">
        <v>150.69999999999999</v>
      </c>
      <c r="AI306" s="4">
        <v>153.4</v>
      </c>
      <c r="AJ306" s="4">
        <f t="shared" si="34"/>
        <v>152.05000000000001</v>
      </c>
      <c r="AK306" s="4">
        <v>160.4</v>
      </c>
    </row>
    <row r="307" spans="1:37" x14ac:dyDescent="0.25">
      <c r="A307" s="1" t="s">
        <v>33</v>
      </c>
      <c r="B307" s="1">
        <v>2021</v>
      </c>
      <c r="C307" s="1" t="s">
        <v>38</v>
      </c>
      <c r="D307" s="1" t="str">
        <f t="shared" si="28"/>
        <v>June2021Rural+Urban</v>
      </c>
      <c r="E307" s="4">
        <v>146.69999999999999</v>
      </c>
      <c r="F307" s="4">
        <v>202</v>
      </c>
      <c r="G307" s="4">
        <v>180.7</v>
      </c>
      <c r="H307" s="4">
        <v>156.19999999999999</v>
      </c>
      <c r="I307" s="4">
        <v>183.7</v>
      </c>
      <c r="J307" s="4">
        <v>164.6</v>
      </c>
      <c r="K307" s="4">
        <v>155.4</v>
      </c>
      <c r="L307" s="4">
        <v>166</v>
      </c>
      <c r="M307" s="4">
        <v>115.1</v>
      </c>
      <c r="N307" s="4">
        <v>168.5</v>
      </c>
      <c r="O307" s="4">
        <v>160</v>
      </c>
      <c r="P307" s="4">
        <v>172.4</v>
      </c>
      <c r="Q307" s="4">
        <v>162.6</v>
      </c>
      <c r="R307" s="4">
        <f t="shared" si="29"/>
        <v>164.14615384615385</v>
      </c>
      <c r="S307" s="4">
        <v>190.8</v>
      </c>
      <c r="T307" s="4">
        <f t="shared" si="30"/>
        <v>190.8</v>
      </c>
      <c r="U307" s="4">
        <v>162.19999999999999</v>
      </c>
      <c r="V307" s="4">
        <v>151.80000000000001</v>
      </c>
      <c r="W307" s="4">
        <v>160.69999999999999</v>
      </c>
      <c r="X307" s="45">
        <f t="shared" si="31"/>
        <v>158.23333333333332</v>
      </c>
      <c r="Y307" s="45">
        <v>160.5</v>
      </c>
      <c r="Z307" s="4">
        <v>159.80000000000001</v>
      </c>
      <c r="AA307" s="4">
        <v>154.80000000000001</v>
      </c>
      <c r="AB307" s="4">
        <v>150.69999999999999</v>
      </c>
      <c r="AC307" s="4">
        <v>161.69999999999999</v>
      </c>
      <c r="AD307" s="4">
        <f t="shared" si="32"/>
        <v>157.5</v>
      </c>
      <c r="AE307" s="4">
        <v>166.3</v>
      </c>
      <c r="AF307" s="4">
        <v>158.80000000000001</v>
      </c>
      <c r="AG307" s="45">
        <f t="shared" si="33"/>
        <v>162.55000000000001</v>
      </c>
      <c r="AH307" s="4">
        <v>154.9</v>
      </c>
      <c r="AI307" s="4">
        <v>157.6</v>
      </c>
      <c r="AJ307" s="4">
        <f t="shared" si="34"/>
        <v>156.25</v>
      </c>
      <c r="AK307" s="4">
        <v>161.30000000000001</v>
      </c>
    </row>
    <row r="308" spans="1:37" x14ac:dyDescent="0.25">
      <c r="A308" s="1" t="s">
        <v>30</v>
      </c>
      <c r="B308" s="1">
        <v>2021</v>
      </c>
      <c r="C308" s="1" t="s">
        <v>39</v>
      </c>
      <c r="D308" s="1" t="str">
        <f t="shared" si="28"/>
        <v>July2021Rural</v>
      </c>
      <c r="E308" s="4">
        <v>145.1</v>
      </c>
      <c r="F308" s="4">
        <v>204.5</v>
      </c>
      <c r="G308" s="4">
        <v>180.4</v>
      </c>
      <c r="H308" s="4">
        <v>157.1</v>
      </c>
      <c r="I308" s="4">
        <v>188.7</v>
      </c>
      <c r="J308" s="4">
        <v>157.69999999999999</v>
      </c>
      <c r="K308" s="4">
        <v>152.80000000000001</v>
      </c>
      <c r="L308" s="4">
        <v>163.6</v>
      </c>
      <c r="M308" s="4">
        <v>113.9</v>
      </c>
      <c r="N308" s="4">
        <v>169.7</v>
      </c>
      <c r="O308" s="4">
        <v>166.2</v>
      </c>
      <c r="P308" s="4">
        <v>171</v>
      </c>
      <c r="Q308" s="4">
        <v>161.69999999999999</v>
      </c>
      <c r="R308" s="4">
        <f t="shared" si="29"/>
        <v>164.03076923076924</v>
      </c>
      <c r="S308" s="4">
        <v>189.7</v>
      </c>
      <c r="T308" s="4">
        <f t="shared" si="30"/>
        <v>189.7</v>
      </c>
      <c r="U308" s="4">
        <v>166</v>
      </c>
      <c r="V308" s="4">
        <v>161.1</v>
      </c>
      <c r="W308" s="4">
        <v>165.3</v>
      </c>
      <c r="X308" s="45">
        <f t="shared" si="31"/>
        <v>164.13333333333335</v>
      </c>
      <c r="Y308" s="45">
        <v>160.60297328158316</v>
      </c>
      <c r="Z308" s="4">
        <v>162.5</v>
      </c>
      <c r="AA308" s="4">
        <v>160.30000000000001</v>
      </c>
      <c r="AB308" s="4">
        <v>157.1</v>
      </c>
      <c r="AC308" s="4">
        <v>167.2</v>
      </c>
      <c r="AD308" s="4">
        <f t="shared" si="32"/>
        <v>161.54059465631661</v>
      </c>
      <c r="AE308" s="4">
        <v>170.4</v>
      </c>
      <c r="AF308" s="4">
        <v>160.4</v>
      </c>
      <c r="AG308" s="45">
        <f t="shared" si="33"/>
        <v>165.4</v>
      </c>
      <c r="AH308" s="4">
        <v>160.69999999999999</v>
      </c>
      <c r="AI308" s="4">
        <v>162.80000000000001</v>
      </c>
      <c r="AJ308" s="4">
        <f t="shared" si="34"/>
        <v>161.75</v>
      </c>
      <c r="AK308" s="4">
        <v>163.19999999999999</v>
      </c>
    </row>
    <row r="309" spans="1:37" x14ac:dyDescent="0.25">
      <c r="A309" s="1" t="s">
        <v>32</v>
      </c>
      <c r="B309" s="1">
        <v>2021</v>
      </c>
      <c r="C309" s="1" t="s">
        <v>39</v>
      </c>
      <c r="D309" s="1" t="str">
        <f t="shared" si="28"/>
        <v>July2021Urban</v>
      </c>
      <c r="E309" s="4">
        <v>149.1</v>
      </c>
      <c r="F309" s="4">
        <v>210.9</v>
      </c>
      <c r="G309" s="4">
        <v>185</v>
      </c>
      <c r="H309" s="4">
        <v>158.19999999999999</v>
      </c>
      <c r="I309" s="4">
        <v>170.6</v>
      </c>
      <c r="J309" s="4">
        <v>170.9</v>
      </c>
      <c r="K309" s="4">
        <v>186.4</v>
      </c>
      <c r="L309" s="4">
        <v>164.7</v>
      </c>
      <c r="M309" s="4">
        <v>115.7</v>
      </c>
      <c r="N309" s="4">
        <v>165.5</v>
      </c>
      <c r="O309" s="4">
        <v>153.4</v>
      </c>
      <c r="P309" s="4">
        <v>173.5</v>
      </c>
      <c r="Q309" s="4">
        <v>167.9</v>
      </c>
      <c r="R309" s="4">
        <f t="shared" si="29"/>
        <v>167.06153846153848</v>
      </c>
      <c r="S309" s="4">
        <v>195.5</v>
      </c>
      <c r="T309" s="4">
        <f t="shared" si="30"/>
        <v>195.5</v>
      </c>
      <c r="U309" s="4">
        <v>157.9</v>
      </c>
      <c r="V309" s="4">
        <v>141.9</v>
      </c>
      <c r="W309" s="4">
        <v>155.5</v>
      </c>
      <c r="X309" s="45">
        <f t="shared" si="31"/>
        <v>151.76666666666668</v>
      </c>
      <c r="Y309" s="45">
        <v>161.5</v>
      </c>
      <c r="Z309" s="4">
        <v>157.69999999999999</v>
      </c>
      <c r="AA309" s="4">
        <v>150.69999999999999</v>
      </c>
      <c r="AB309" s="4">
        <v>149.5</v>
      </c>
      <c r="AC309" s="4">
        <v>160.30000000000001</v>
      </c>
      <c r="AD309" s="4">
        <f t="shared" si="32"/>
        <v>155.94</v>
      </c>
      <c r="AE309" s="4">
        <v>161.5</v>
      </c>
      <c r="AF309" s="4">
        <v>159.6</v>
      </c>
      <c r="AG309" s="45">
        <f t="shared" si="33"/>
        <v>160.55000000000001</v>
      </c>
      <c r="AH309" s="4">
        <v>151.19999999999999</v>
      </c>
      <c r="AI309" s="4">
        <v>155</v>
      </c>
      <c r="AJ309" s="4">
        <f t="shared" si="34"/>
        <v>153.1</v>
      </c>
      <c r="AK309" s="4">
        <v>161.80000000000001</v>
      </c>
    </row>
    <row r="310" spans="1:37" x14ac:dyDescent="0.25">
      <c r="A310" s="1" t="s">
        <v>33</v>
      </c>
      <c r="B310" s="1">
        <v>2021</v>
      </c>
      <c r="C310" s="1" t="s">
        <v>39</v>
      </c>
      <c r="D310" s="1" t="str">
        <f t="shared" si="28"/>
        <v>July2021Rural+Urban</v>
      </c>
      <c r="E310" s="4">
        <v>146.4</v>
      </c>
      <c r="F310" s="4">
        <v>206.8</v>
      </c>
      <c r="G310" s="4">
        <v>182.2</v>
      </c>
      <c r="H310" s="4">
        <v>157.5</v>
      </c>
      <c r="I310" s="4">
        <v>182.1</v>
      </c>
      <c r="J310" s="4">
        <v>163.9</v>
      </c>
      <c r="K310" s="4">
        <v>164.2</v>
      </c>
      <c r="L310" s="4">
        <v>164</v>
      </c>
      <c r="M310" s="4">
        <v>114.5</v>
      </c>
      <c r="N310" s="4">
        <v>168.3</v>
      </c>
      <c r="O310" s="4">
        <v>160.9</v>
      </c>
      <c r="P310" s="4">
        <v>172.2</v>
      </c>
      <c r="Q310" s="4">
        <v>164</v>
      </c>
      <c r="R310" s="4">
        <f t="shared" si="29"/>
        <v>165.15384615384616</v>
      </c>
      <c r="S310" s="4">
        <v>191.2</v>
      </c>
      <c r="T310" s="4">
        <f t="shared" si="30"/>
        <v>191.2</v>
      </c>
      <c r="U310" s="4">
        <v>162.80000000000001</v>
      </c>
      <c r="V310" s="4">
        <v>153.1</v>
      </c>
      <c r="W310" s="4">
        <v>161.4</v>
      </c>
      <c r="X310" s="45">
        <f t="shared" si="31"/>
        <v>159.1</v>
      </c>
      <c r="Y310" s="45">
        <v>161.5</v>
      </c>
      <c r="Z310" s="4">
        <v>160.69999999999999</v>
      </c>
      <c r="AA310" s="4">
        <v>155.80000000000001</v>
      </c>
      <c r="AB310" s="4">
        <v>153.1</v>
      </c>
      <c r="AC310" s="4">
        <v>163.19999999999999</v>
      </c>
      <c r="AD310" s="4">
        <f t="shared" si="32"/>
        <v>158.85999999999999</v>
      </c>
      <c r="AE310" s="4">
        <v>167</v>
      </c>
      <c r="AF310" s="4">
        <v>160.1</v>
      </c>
      <c r="AG310" s="45">
        <f t="shared" si="33"/>
        <v>163.55000000000001</v>
      </c>
      <c r="AH310" s="4">
        <v>155.30000000000001</v>
      </c>
      <c r="AI310" s="4">
        <v>159</v>
      </c>
      <c r="AJ310" s="4">
        <f t="shared" si="34"/>
        <v>157.15</v>
      </c>
      <c r="AK310" s="4">
        <v>162.5</v>
      </c>
    </row>
    <row r="311" spans="1:37" x14ac:dyDescent="0.25">
      <c r="A311" s="1" t="s">
        <v>30</v>
      </c>
      <c r="B311" s="1">
        <v>2021</v>
      </c>
      <c r="C311" s="1" t="s">
        <v>40</v>
      </c>
      <c r="D311" s="1" t="str">
        <f t="shared" si="28"/>
        <v>August2021Rural</v>
      </c>
      <c r="E311" s="4">
        <v>144.9</v>
      </c>
      <c r="F311" s="4">
        <v>202.3</v>
      </c>
      <c r="G311" s="4">
        <v>176.5</v>
      </c>
      <c r="H311" s="4">
        <v>157.5</v>
      </c>
      <c r="I311" s="4">
        <v>190.9</v>
      </c>
      <c r="J311" s="4">
        <v>155.69999999999999</v>
      </c>
      <c r="K311" s="4">
        <v>153.9</v>
      </c>
      <c r="L311" s="4">
        <v>162.80000000000001</v>
      </c>
      <c r="M311" s="4">
        <v>115.2</v>
      </c>
      <c r="N311" s="4">
        <v>169.8</v>
      </c>
      <c r="O311" s="4">
        <v>167.6</v>
      </c>
      <c r="P311" s="4">
        <v>171.9</v>
      </c>
      <c r="Q311" s="4">
        <v>161.80000000000001</v>
      </c>
      <c r="R311" s="4">
        <f t="shared" si="29"/>
        <v>163.90769230769232</v>
      </c>
      <c r="S311" s="4">
        <v>190.2</v>
      </c>
      <c r="T311" s="4">
        <f t="shared" si="30"/>
        <v>190.2</v>
      </c>
      <c r="U311" s="4">
        <v>167</v>
      </c>
      <c r="V311" s="4">
        <v>162.6</v>
      </c>
      <c r="W311" s="4">
        <v>166.3</v>
      </c>
      <c r="X311" s="45">
        <f t="shared" si="31"/>
        <v>165.3</v>
      </c>
      <c r="Y311" s="45">
        <v>160.8477762231048</v>
      </c>
      <c r="Z311" s="4">
        <v>163.1</v>
      </c>
      <c r="AA311" s="4">
        <v>160.9</v>
      </c>
      <c r="AB311" s="4">
        <v>157.69999999999999</v>
      </c>
      <c r="AC311" s="4">
        <v>167.5</v>
      </c>
      <c r="AD311" s="4">
        <f t="shared" si="32"/>
        <v>162.00955524462097</v>
      </c>
      <c r="AE311" s="4">
        <v>171.1</v>
      </c>
      <c r="AF311" s="4">
        <v>160.30000000000001</v>
      </c>
      <c r="AG311" s="45">
        <f t="shared" si="33"/>
        <v>165.7</v>
      </c>
      <c r="AH311" s="4">
        <v>161.1</v>
      </c>
      <c r="AI311" s="4">
        <v>163.30000000000001</v>
      </c>
      <c r="AJ311" s="4">
        <f t="shared" si="34"/>
        <v>162.19999999999999</v>
      </c>
      <c r="AK311" s="4">
        <v>163.6</v>
      </c>
    </row>
    <row r="312" spans="1:37" x14ac:dyDescent="0.25">
      <c r="A312" s="1" t="s">
        <v>32</v>
      </c>
      <c r="B312" s="1">
        <v>2021</v>
      </c>
      <c r="C312" s="1" t="s">
        <v>40</v>
      </c>
      <c r="D312" s="1" t="str">
        <f t="shared" si="28"/>
        <v>August2021Urban</v>
      </c>
      <c r="E312" s="4">
        <v>149.30000000000001</v>
      </c>
      <c r="F312" s="4">
        <v>207.4</v>
      </c>
      <c r="G312" s="4">
        <v>174.1</v>
      </c>
      <c r="H312" s="4">
        <v>159.19999999999999</v>
      </c>
      <c r="I312" s="4">
        <v>175</v>
      </c>
      <c r="J312" s="4">
        <v>161.30000000000001</v>
      </c>
      <c r="K312" s="4">
        <v>183.3</v>
      </c>
      <c r="L312" s="4">
        <v>164.5</v>
      </c>
      <c r="M312" s="4">
        <v>120.4</v>
      </c>
      <c r="N312" s="4">
        <v>166.2</v>
      </c>
      <c r="O312" s="4">
        <v>154.80000000000001</v>
      </c>
      <c r="P312" s="4">
        <v>175.1</v>
      </c>
      <c r="Q312" s="4">
        <v>167.3</v>
      </c>
      <c r="R312" s="4">
        <f t="shared" si="29"/>
        <v>165.99230769230769</v>
      </c>
      <c r="S312" s="4">
        <v>196.5</v>
      </c>
      <c r="T312" s="4">
        <f t="shared" si="30"/>
        <v>196.5</v>
      </c>
      <c r="U312" s="4">
        <v>159.80000000000001</v>
      </c>
      <c r="V312" s="4">
        <v>143.6</v>
      </c>
      <c r="W312" s="4">
        <v>157.30000000000001</v>
      </c>
      <c r="X312" s="45">
        <f t="shared" si="31"/>
        <v>153.56666666666666</v>
      </c>
      <c r="Y312" s="45">
        <v>162.1</v>
      </c>
      <c r="Z312" s="4">
        <v>160.69999999999999</v>
      </c>
      <c r="AA312" s="4">
        <v>153.19999999999999</v>
      </c>
      <c r="AB312" s="4">
        <v>150.4</v>
      </c>
      <c r="AC312" s="4">
        <v>160.4</v>
      </c>
      <c r="AD312" s="4">
        <f t="shared" si="32"/>
        <v>157.35999999999999</v>
      </c>
      <c r="AE312" s="4">
        <v>162.80000000000001</v>
      </c>
      <c r="AF312" s="4">
        <v>159.6</v>
      </c>
      <c r="AG312" s="45">
        <f t="shared" si="33"/>
        <v>161.19999999999999</v>
      </c>
      <c r="AH312" s="4">
        <v>153.69999999999999</v>
      </c>
      <c r="AI312" s="4">
        <v>156</v>
      </c>
      <c r="AJ312" s="4">
        <f t="shared" si="34"/>
        <v>154.85</v>
      </c>
      <c r="AK312" s="4">
        <v>162.30000000000001</v>
      </c>
    </row>
    <row r="313" spans="1:37" x14ac:dyDescent="0.25">
      <c r="A313" s="1" t="s">
        <v>33</v>
      </c>
      <c r="B313" s="1">
        <v>2021</v>
      </c>
      <c r="C313" s="1" t="s">
        <v>40</v>
      </c>
      <c r="D313" s="1" t="str">
        <f t="shared" si="28"/>
        <v>August2021Rural+Urban</v>
      </c>
      <c r="E313" s="4">
        <v>146.6</v>
      </c>
      <c r="F313" s="4">
        <v>204</v>
      </c>
      <c r="G313" s="4">
        <v>172.8</v>
      </c>
      <c r="H313" s="4">
        <v>158.4</v>
      </c>
      <c r="I313" s="4">
        <v>188</v>
      </c>
      <c r="J313" s="4">
        <v>156.80000000000001</v>
      </c>
      <c r="K313" s="4">
        <v>162.19999999999999</v>
      </c>
      <c r="L313" s="4">
        <v>164.1</v>
      </c>
      <c r="M313" s="4">
        <v>119.7</v>
      </c>
      <c r="N313" s="4">
        <v>168.8</v>
      </c>
      <c r="O313" s="4">
        <v>162.69999999999999</v>
      </c>
      <c r="P313" s="4">
        <v>173.9</v>
      </c>
      <c r="Q313" s="4">
        <v>164</v>
      </c>
      <c r="R313" s="4">
        <f t="shared" si="29"/>
        <v>164.76923076923077</v>
      </c>
      <c r="S313" s="4">
        <v>192.1</v>
      </c>
      <c r="T313" s="4">
        <f t="shared" si="30"/>
        <v>192.1</v>
      </c>
      <c r="U313" s="4">
        <v>164.5</v>
      </c>
      <c r="V313" s="4">
        <v>155.30000000000001</v>
      </c>
      <c r="W313" s="4">
        <v>163.19999999999999</v>
      </c>
      <c r="X313" s="45">
        <f t="shared" si="31"/>
        <v>161</v>
      </c>
      <c r="Y313" s="45">
        <v>162.1</v>
      </c>
      <c r="Z313" s="4">
        <v>162.6</v>
      </c>
      <c r="AA313" s="4">
        <v>157.5</v>
      </c>
      <c r="AB313" s="4">
        <v>154</v>
      </c>
      <c r="AC313" s="4">
        <v>163.80000000000001</v>
      </c>
      <c r="AD313" s="4">
        <f t="shared" si="32"/>
        <v>160</v>
      </c>
      <c r="AE313" s="4">
        <v>168.4</v>
      </c>
      <c r="AF313" s="4">
        <v>160</v>
      </c>
      <c r="AG313" s="45">
        <f t="shared" si="33"/>
        <v>164.2</v>
      </c>
      <c r="AH313" s="4">
        <v>157.6</v>
      </c>
      <c r="AI313" s="4">
        <v>160</v>
      </c>
      <c r="AJ313" s="4">
        <f t="shared" si="34"/>
        <v>158.80000000000001</v>
      </c>
      <c r="AK313" s="4">
        <v>163.19999999999999</v>
      </c>
    </row>
    <row r="314" spans="1:37" x14ac:dyDescent="0.25">
      <c r="A314" s="1" t="s">
        <v>30</v>
      </c>
      <c r="B314" s="1">
        <v>2021</v>
      </c>
      <c r="C314" s="1" t="s">
        <v>41</v>
      </c>
      <c r="D314" s="1" t="str">
        <f t="shared" si="28"/>
        <v>September2021Rural</v>
      </c>
      <c r="E314" s="4">
        <v>145.4</v>
      </c>
      <c r="F314" s="4">
        <v>202.1</v>
      </c>
      <c r="G314" s="4">
        <v>172</v>
      </c>
      <c r="H314" s="4">
        <v>158</v>
      </c>
      <c r="I314" s="4">
        <v>195.5</v>
      </c>
      <c r="J314" s="4">
        <v>152.69999999999999</v>
      </c>
      <c r="K314" s="4">
        <v>151.4</v>
      </c>
      <c r="L314" s="4">
        <v>163.9</v>
      </c>
      <c r="M314" s="4">
        <v>119.3</v>
      </c>
      <c r="N314" s="4">
        <v>170.1</v>
      </c>
      <c r="O314" s="4">
        <v>168.3</v>
      </c>
      <c r="P314" s="4">
        <v>172.8</v>
      </c>
      <c r="Q314" s="4">
        <v>162.1</v>
      </c>
      <c r="R314" s="4">
        <f t="shared" si="29"/>
        <v>164.12307692307692</v>
      </c>
      <c r="S314" s="4">
        <v>190.5</v>
      </c>
      <c r="T314" s="4">
        <f t="shared" si="30"/>
        <v>190.5</v>
      </c>
      <c r="U314" s="4">
        <v>167.7</v>
      </c>
      <c r="V314" s="4">
        <v>163.6</v>
      </c>
      <c r="W314" s="4">
        <v>167.1</v>
      </c>
      <c r="X314" s="45">
        <f t="shared" si="31"/>
        <v>166.13333333333333</v>
      </c>
      <c r="Y314" s="45">
        <v>161.09793586911437</v>
      </c>
      <c r="Z314" s="4">
        <v>163.69999999999999</v>
      </c>
      <c r="AA314" s="4">
        <v>161.30000000000001</v>
      </c>
      <c r="AB314" s="4">
        <v>157.80000000000001</v>
      </c>
      <c r="AC314" s="4">
        <v>168.5</v>
      </c>
      <c r="AD314" s="4">
        <f t="shared" si="32"/>
        <v>162.47958717382286</v>
      </c>
      <c r="AE314" s="4">
        <v>171.9</v>
      </c>
      <c r="AF314" s="4">
        <v>160.19999999999999</v>
      </c>
      <c r="AG314" s="45">
        <f t="shared" si="33"/>
        <v>166.05</v>
      </c>
      <c r="AH314" s="4">
        <v>162.69999999999999</v>
      </c>
      <c r="AI314" s="4">
        <v>163.80000000000001</v>
      </c>
      <c r="AJ314" s="4">
        <f t="shared" si="34"/>
        <v>163.25</v>
      </c>
      <c r="AK314" s="4">
        <v>164</v>
      </c>
    </row>
    <row r="315" spans="1:37" x14ac:dyDescent="0.25">
      <c r="A315" s="1" t="s">
        <v>32</v>
      </c>
      <c r="B315" s="1">
        <v>2021</v>
      </c>
      <c r="C315" s="1" t="s">
        <v>41</v>
      </c>
      <c r="D315" s="1" t="str">
        <f t="shared" si="28"/>
        <v>September2021Urban</v>
      </c>
      <c r="E315" s="4">
        <v>149.30000000000001</v>
      </c>
      <c r="F315" s="4">
        <v>207.4</v>
      </c>
      <c r="G315" s="4">
        <v>174.1</v>
      </c>
      <c r="H315" s="4">
        <v>159.1</v>
      </c>
      <c r="I315" s="4">
        <v>175</v>
      </c>
      <c r="J315" s="4">
        <v>161.19999999999999</v>
      </c>
      <c r="K315" s="4">
        <v>183.5</v>
      </c>
      <c r="L315" s="4">
        <v>164.5</v>
      </c>
      <c r="M315" s="4">
        <v>120.4</v>
      </c>
      <c r="N315" s="4">
        <v>166.2</v>
      </c>
      <c r="O315" s="4">
        <v>154.80000000000001</v>
      </c>
      <c r="P315" s="4">
        <v>175.1</v>
      </c>
      <c r="Q315" s="4">
        <v>167.3</v>
      </c>
      <c r="R315" s="4">
        <f t="shared" si="29"/>
        <v>165.99230769230769</v>
      </c>
      <c r="S315" s="4">
        <v>196.5</v>
      </c>
      <c r="T315" s="4">
        <f t="shared" si="30"/>
        <v>196.5</v>
      </c>
      <c r="U315" s="4">
        <v>159.80000000000001</v>
      </c>
      <c r="V315" s="4">
        <v>143.6</v>
      </c>
      <c r="W315" s="4">
        <v>157.4</v>
      </c>
      <c r="X315" s="45">
        <f t="shared" si="31"/>
        <v>153.6</v>
      </c>
      <c r="Y315" s="45">
        <v>162.1</v>
      </c>
      <c r="Z315" s="4">
        <v>160.80000000000001</v>
      </c>
      <c r="AA315" s="4">
        <v>153.30000000000001</v>
      </c>
      <c r="AB315" s="4">
        <v>150.5</v>
      </c>
      <c r="AC315" s="4">
        <v>160.30000000000001</v>
      </c>
      <c r="AD315" s="4">
        <f t="shared" si="32"/>
        <v>157.4</v>
      </c>
      <c r="AE315" s="4">
        <v>162.80000000000001</v>
      </c>
      <c r="AF315" s="4">
        <v>159.6</v>
      </c>
      <c r="AG315" s="45">
        <f t="shared" si="33"/>
        <v>161.19999999999999</v>
      </c>
      <c r="AH315" s="4">
        <v>153.9</v>
      </c>
      <c r="AI315" s="4">
        <v>156</v>
      </c>
      <c r="AJ315" s="4">
        <f t="shared" si="34"/>
        <v>154.94999999999999</v>
      </c>
      <c r="AK315" s="4">
        <v>162.30000000000001</v>
      </c>
    </row>
    <row r="316" spans="1:37" x14ac:dyDescent="0.25">
      <c r="A316" s="1" t="s">
        <v>33</v>
      </c>
      <c r="B316" s="1">
        <v>2021</v>
      </c>
      <c r="C316" s="1" t="s">
        <v>41</v>
      </c>
      <c r="D316" s="1" t="str">
        <f t="shared" si="28"/>
        <v>September2021Rural+Urban</v>
      </c>
      <c r="E316" s="4">
        <v>146.6</v>
      </c>
      <c r="F316" s="4">
        <v>204</v>
      </c>
      <c r="G316" s="4">
        <v>172.8</v>
      </c>
      <c r="H316" s="4">
        <v>158.4</v>
      </c>
      <c r="I316" s="4">
        <v>188</v>
      </c>
      <c r="J316" s="4">
        <v>156.69999999999999</v>
      </c>
      <c r="K316" s="4">
        <v>162.30000000000001</v>
      </c>
      <c r="L316" s="4">
        <v>164.1</v>
      </c>
      <c r="M316" s="4">
        <v>119.7</v>
      </c>
      <c r="N316" s="4">
        <v>168.8</v>
      </c>
      <c r="O316" s="4">
        <v>162.69999999999999</v>
      </c>
      <c r="P316" s="4">
        <v>173.9</v>
      </c>
      <c r="Q316" s="4">
        <v>164</v>
      </c>
      <c r="R316" s="4">
        <f t="shared" si="29"/>
        <v>164.76923076923077</v>
      </c>
      <c r="S316" s="4">
        <v>192.1</v>
      </c>
      <c r="T316" s="4">
        <f t="shared" si="30"/>
        <v>192.1</v>
      </c>
      <c r="U316" s="4">
        <v>164.6</v>
      </c>
      <c r="V316" s="4">
        <v>155.30000000000001</v>
      </c>
      <c r="W316" s="4">
        <v>163.30000000000001</v>
      </c>
      <c r="X316" s="45">
        <f t="shared" si="31"/>
        <v>161.06666666666666</v>
      </c>
      <c r="Y316" s="45">
        <v>162.1</v>
      </c>
      <c r="Z316" s="4">
        <v>162.6</v>
      </c>
      <c r="AA316" s="4">
        <v>157.5</v>
      </c>
      <c r="AB316" s="4">
        <v>154</v>
      </c>
      <c r="AC316" s="4">
        <v>163.69999999999999</v>
      </c>
      <c r="AD316" s="4">
        <f t="shared" si="32"/>
        <v>159.98000000000002</v>
      </c>
      <c r="AE316" s="4">
        <v>168.4</v>
      </c>
      <c r="AF316" s="4">
        <v>160</v>
      </c>
      <c r="AG316" s="45">
        <f t="shared" si="33"/>
        <v>164.2</v>
      </c>
      <c r="AH316" s="4">
        <v>157.69999999999999</v>
      </c>
      <c r="AI316" s="4">
        <v>160</v>
      </c>
      <c r="AJ316" s="4">
        <f t="shared" si="34"/>
        <v>158.85</v>
      </c>
      <c r="AK316" s="4">
        <v>163.19999999999999</v>
      </c>
    </row>
    <row r="317" spans="1:37" x14ac:dyDescent="0.25">
      <c r="A317" s="1" t="s">
        <v>30</v>
      </c>
      <c r="B317" s="1">
        <v>2021</v>
      </c>
      <c r="C317" s="1" t="s">
        <v>42</v>
      </c>
      <c r="D317" s="1" t="str">
        <f t="shared" si="28"/>
        <v>October2021Rural</v>
      </c>
      <c r="E317" s="4">
        <v>146.1</v>
      </c>
      <c r="F317" s="4">
        <v>202.5</v>
      </c>
      <c r="G317" s="4">
        <v>170.1</v>
      </c>
      <c r="H317" s="4">
        <v>158.4</v>
      </c>
      <c r="I317" s="4">
        <v>198.8</v>
      </c>
      <c r="J317" s="4">
        <v>152.6</v>
      </c>
      <c r="K317" s="4">
        <v>170.4</v>
      </c>
      <c r="L317" s="4">
        <v>165.2</v>
      </c>
      <c r="M317" s="4">
        <v>121.6</v>
      </c>
      <c r="N317" s="4">
        <v>170.6</v>
      </c>
      <c r="O317" s="4">
        <v>168.8</v>
      </c>
      <c r="P317" s="4">
        <v>173.6</v>
      </c>
      <c r="Q317" s="4">
        <v>165.5</v>
      </c>
      <c r="R317" s="4">
        <f t="shared" si="29"/>
        <v>166.47692307692307</v>
      </c>
      <c r="S317" s="4">
        <v>191.2</v>
      </c>
      <c r="T317" s="4">
        <f t="shared" si="30"/>
        <v>191.2</v>
      </c>
      <c r="U317" s="4">
        <v>168.9</v>
      </c>
      <c r="V317" s="4">
        <v>164.8</v>
      </c>
      <c r="W317" s="4">
        <v>168.3</v>
      </c>
      <c r="X317" s="45">
        <f t="shared" si="31"/>
        <v>167.33333333333334</v>
      </c>
      <c r="Y317" s="45">
        <v>161.54985393042247</v>
      </c>
      <c r="Z317" s="4">
        <v>165.5</v>
      </c>
      <c r="AA317" s="4">
        <v>162</v>
      </c>
      <c r="AB317" s="4">
        <v>159.5</v>
      </c>
      <c r="AC317" s="4">
        <v>169</v>
      </c>
      <c r="AD317" s="4">
        <f t="shared" si="32"/>
        <v>163.50997078608449</v>
      </c>
      <c r="AE317" s="4">
        <v>172.5</v>
      </c>
      <c r="AF317" s="4">
        <v>161.1</v>
      </c>
      <c r="AG317" s="45">
        <f t="shared" si="33"/>
        <v>166.8</v>
      </c>
      <c r="AH317" s="4">
        <v>163.19999999999999</v>
      </c>
      <c r="AI317" s="4">
        <v>164.7</v>
      </c>
      <c r="AJ317" s="4">
        <f t="shared" si="34"/>
        <v>163.95</v>
      </c>
      <c r="AK317" s="4">
        <v>166.3</v>
      </c>
    </row>
    <row r="318" spans="1:37" x14ac:dyDescent="0.25">
      <c r="A318" s="1" t="s">
        <v>32</v>
      </c>
      <c r="B318" s="1">
        <v>2021</v>
      </c>
      <c r="C318" s="1" t="s">
        <v>42</v>
      </c>
      <c r="D318" s="1" t="str">
        <f t="shared" si="28"/>
        <v>October2021Urban</v>
      </c>
      <c r="E318" s="4">
        <v>150.1</v>
      </c>
      <c r="F318" s="4">
        <v>208.4</v>
      </c>
      <c r="G318" s="4">
        <v>173</v>
      </c>
      <c r="H318" s="4">
        <v>159.19999999999999</v>
      </c>
      <c r="I318" s="4">
        <v>176.6</v>
      </c>
      <c r="J318" s="4">
        <v>159.30000000000001</v>
      </c>
      <c r="K318" s="4">
        <v>214.4</v>
      </c>
      <c r="L318" s="4">
        <v>165.3</v>
      </c>
      <c r="M318" s="4">
        <v>122.5</v>
      </c>
      <c r="N318" s="4">
        <v>166.8</v>
      </c>
      <c r="O318" s="4">
        <v>155.4</v>
      </c>
      <c r="P318" s="4">
        <v>175.9</v>
      </c>
      <c r="Q318" s="4">
        <v>171.5</v>
      </c>
      <c r="R318" s="4">
        <f t="shared" si="29"/>
        <v>169.10769230769236</v>
      </c>
      <c r="S318" s="4">
        <v>197</v>
      </c>
      <c r="T318" s="4">
        <f t="shared" si="30"/>
        <v>197</v>
      </c>
      <c r="U318" s="4">
        <v>160.80000000000001</v>
      </c>
      <c r="V318" s="4">
        <v>144.4</v>
      </c>
      <c r="W318" s="4">
        <v>158.30000000000001</v>
      </c>
      <c r="X318" s="45">
        <f t="shared" si="31"/>
        <v>154.50000000000003</v>
      </c>
      <c r="Y318" s="45">
        <v>163.6</v>
      </c>
      <c r="Z318" s="4">
        <v>162.19999999999999</v>
      </c>
      <c r="AA318" s="4">
        <v>154.30000000000001</v>
      </c>
      <c r="AB318" s="4">
        <v>152.19999999999999</v>
      </c>
      <c r="AC318" s="4">
        <v>160.30000000000001</v>
      </c>
      <c r="AD318" s="4">
        <f t="shared" si="32"/>
        <v>158.51999999999998</v>
      </c>
      <c r="AE318" s="4">
        <v>163.5</v>
      </c>
      <c r="AF318" s="4">
        <v>160.30000000000001</v>
      </c>
      <c r="AG318" s="45">
        <f t="shared" si="33"/>
        <v>161.9</v>
      </c>
      <c r="AH318" s="4">
        <v>155.1</v>
      </c>
      <c r="AI318" s="4">
        <v>157</v>
      </c>
      <c r="AJ318" s="4">
        <f t="shared" si="34"/>
        <v>156.05000000000001</v>
      </c>
      <c r="AK318" s="4">
        <v>164.6</v>
      </c>
    </row>
    <row r="319" spans="1:37" x14ac:dyDescent="0.25">
      <c r="A319" s="1" t="s">
        <v>33</v>
      </c>
      <c r="B319" s="1">
        <v>2021</v>
      </c>
      <c r="C319" s="1" t="s">
        <v>42</v>
      </c>
      <c r="D319" s="1" t="str">
        <f t="shared" si="28"/>
        <v>October2021Rural+Urban</v>
      </c>
      <c r="E319" s="4">
        <v>147.4</v>
      </c>
      <c r="F319" s="4">
        <v>204.6</v>
      </c>
      <c r="G319" s="4">
        <v>171.2</v>
      </c>
      <c r="H319" s="4">
        <v>158.69999999999999</v>
      </c>
      <c r="I319" s="4">
        <v>190.6</v>
      </c>
      <c r="J319" s="4">
        <v>155.69999999999999</v>
      </c>
      <c r="K319" s="4">
        <v>185.3</v>
      </c>
      <c r="L319" s="4">
        <v>165.2</v>
      </c>
      <c r="M319" s="4">
        <v>121.9</v>
      </c>
      <c r="N319" s="4">
        <v>169.3</v>
      </c>
      <c r="O319" s="4">
        <v>163.19999999999999</v>
      </c>
      <c r="P319" s="4">
        <v>174.7</v>
      </c>
      <c r="Q319" s="4">
        <v>167.7</v>
      </c>
      <c r="R319" s="4">
        <f t="shared" si="29"/>
        <v>167.34615384615384</v>
      </c>
      <c r="S319" s="4">
        <v>192.7</v>
      </c>
      <c r="T319" s="4">
        <f t="shared" si="30"/>
        <v>192.7</v>
      </c>
      <c r="U319" s="4">
        <v>165.7</v>
      </c>
      <c r="V319" s="4">
        <v>156.30000000000001</v>
      </c>
      <c r="W319" s="4">
        <v>164.3</v>
      </c>
      <c r="X319" s="45">
        <f t="shared" si="31"/>
        <v>162.1</v>
      </c>
      <c r="Y319" s="45">
        <v>163.6</v>
      </c>
      <c r="Z319" s="4">
        <v>164.2</v>
      </c>
      <c r="AA319" s="4">
        <v>158.4</v>
      </c>
      <c r="AB319" s="4">
        <v>155.69999999999999</v>
      </c>
      <c r="AC319" s="4">
        <v>163.9</v>
      </c>
      <c r="AD319" s="4">
        <f t="shared" si="32"/>
        <v>161.15999999999997</v>
      </c>
      <c r="AE319" s="4">
        <v>169.1</v>
      </c>
      <c r="AF319" s="4">
        <v>160.80000000000001</v>
      </c>
      <c r="AG319" s="45">
        <f t="shared" si="33"/>
        <v>164.95</v>
      </c>
      <c r="AH319" s="4">
        <v>158.6</v>
      </c>
      <c r="AI319" s="4">
        <v>161</v>
      </c>
      <c r="AJ319" s="4">
        <f t="shared" si="34"/>
        <v>159.80000000000001</v>
      </c>
      <c r="AK319" s="4">
        <v>165.5</v>
      </c>
    </row>
    <row r="320" spans="1:37" x14ac:dyDescent="0.25">
      <c r="A320" s="1" t="s">
        <v>30</v>
      </c>
      <c r="B320" s="1">
        <v>2021</v>
      </c>
      <c r="C320" s="1" t="s">
        <v>43</v>
      </c>
      <c r="D320" s="1" t="str">
        <f t="shared" si="28"/>
        <v>November2021Rural</v>
      </c>
      <c r="E320" s="4">
        <v>146.9</v>
      </c>
      <c r="F320" s="4">
        <v>199.8</v>
      </c>
      <c r="G320" s="4">
        <v>171.5</v>
      </c>
      <c r="H320" s="4">
        <v>159.1</v>
      </c>
      <c r="I320" s="4">
        <v>198.4</v>
      </c>
      <c r="J320" s="4">
        <v>153.19999999999999</v>
      </c>
      <c r="K320" s="4">
        <v>183.9</v>
      </c>
      <c r="L320" s="4">
        <v>165.4</v>
      </c>
      <c r="M320" s="4">
        <v>122.1</v>
      </c>
      <c r="N320" s="4">
        <v>170.8</v>
      </c>
      <c r="O320" s="4">
        <v>169.1</v>
      </c>
      <c r="P320" s="4">
        <v>174.3</v>
      </c>
      <c r="Q320" s="4">
        <v>167.5</v>
      </c>
      <c r="R320" s="4">
        <f t="shared" si="29"/>
        <v>167.84615384615384</v>
      </c>
      <c r="S320" s="4">
        <v>191.4</v>
      </c>
      <c r="T320" s="4">
        <f t="shared" si="30"/>
        <v>191.4</v>
      </c>
      <c r="U320" s="4">
        <v>170.4</v>
      </c>
      <c r="V320" s="4">
        <v>166</v>
      </c>
      <c r="W320" s="4">
        <v>169.8</v>
      </c>
      <c r="X320" s="45">
        <f t="shared" si="31"/>
        <v>168.73333333333332</v>
      </c>
      <c r="Y320" s="45">
        <v>162.12172955807128</v>
      </c>
      <c r="Z320" s="4">
        <v>165.3</v>
      </c>
      <c r="AA320" s="4">
        <v>162.9</v>
      </c>
      <c r="AB320" s="4">
        <v>158.9</v>
      </c>
      <c r="AC320" s="4">
        <v>169.3</v>
      </c>
      <c r="AD320" s="4">
        <f t="shared" si="32"/>
        <v>163.70434591161424</v>
      </c>
      <c r="AE320" s="4">
        <v>173.4</v>
      </c>
      <c r="AF320" s="4">
        <v>162.4</v>
      </c>
      <c r="AG320" s="45">
        <f t="shared" si="33"/>
        <v>167.9</v>
      </c>
      <c r="AH320" s="4">
        <v>163.80000000000001</v>
      </c>
      <c r="AI320" s="4">
        <v>165.2</v>
      </c>
      <c r="AJ320" s="4">
        <f t="shared" si="34"/>
        <v>164.5</v>
      </c>
      <c r="AK320" s="4">
        <v>167.6</v>
      </c>
    </row>
    <row r="321" spans="1:37" x14ac:dyDescent="0.25">
      <c r="A321" s="1" t="s">
        <v>32</v>
      </c>
      <c r="B321" s="1">
        <v>2021</v>
      </c>
      <c r="C321" s="1" t="s">
        <v>43</v>
      </c>
      <c r="D321" s="1" t="str">
        <f t="shared" si="28"/>
        <v>November2021Urban</v>
      </c>
      <c r="E321" s="4">
        <v>151</v>
      </c>
      <c r="F321" s="4">
        <v>204.9</v>
      </c>
      <c r="G321" s="4">
        <v>175.4</v>
      </c>
      <c r="H321" s="4">
        <v>159.6</v>
      </c>
      <c r="I321" s="4">
        <v>175.8</v>
      </c>
      <c r="J321" s="4">
        <v>160.30000000000001</v>
      </c>
      <c r="K321" s="4">
        <v>229.1</v>
      </c>
      <c r="L321" s="4">
        <v>165.1</v>
      </c>
      <c r="M321" s="4">
        <v>123.1</v>
      </c>
      <c r="N321" s="4">
        <v>167.2</v>
      </c>
      <c r="O321" s="4">
        <v>156.1</v>
      </c>
      <c r="P321" s="4">
        <v>176.8</v>
      </c>
      <c r="Q321" s="4">
        <v>173.5</v>
      </c>
      <c r="R321" s="4">
        <f t="shared" si="29"/>
        <v>170.60769230769228</v>
      </c>
      <c r="S321" s="4">
        <v>197</v>
      </c>
      <c r="T321" s="4">
        <f t="shared" si="30"/>
        <v>197</v>
      </c>
      <c r="U321" s="4">
        <v>162.30000000000001</v>
      </c>
      <c r="V321" s="4">
        <v>145.30000000000001</v>
      </c>
      <c r="W321" s="4">
        <v>159.69999999999999</v>
      </c>
      <c r="X321" s="45">
        <f t="shared" si="31"/>
        <v>155.76666666666668</v>
      </c>
      <c r="Y321" s="45">
        <v>164.2</v>
      </c>
      <c r="Z321" s="4">
        <v>161.6</v>
      </c>
      <c r="AA321" s="4">
        <v>155.19999999999999</v>
      </c>
      <c r="AB321" s="4">
        <v>151.19999999999999</v>
      </c>
      <c r="AC321" s="4">
        <v>160.80000000000001</v>
      </c>
      <c r="AD321" s="4">
        <f t="shared" si="32"/>
        <v>158.6</v>
      </c>
      <c r="AE321" s="4">
        <v>164.2</v>
      </c>
      <c r="AF321" s="4">
        <v>161.80000000000001</v>
      </c>
      <c r="AG321" s="45">
        <f t="shared" si="33"/>
        <v>163</v>
      </c>
      <c r="AH321" s="4">
        <v>156.69999999999999</v>
      </c>
      <c r="AI321" s="4">
        <v>157.30000000000001</v>
      </c>
      <c r="AJ321" s="4">
        <f t="shared" si="34"/>
        <v>157</v>
      </c>
      <c r="AK321" s="4">
        <v>165.6</v>
      </c>
    </row>
    <row r="322" spans="1:37" x14ac:dyDescent="0.25">
      <c r="A322" s="1" t="s">
        <v>33</v>
      </c>
      <c r="B322" s="1">
        <v>2021</v>
      </c>
      <c r="C322" s="1" t="s">
        <v>43</v>
      </c>
      <c r="D322" s="1" t="str">
        <f t="shared" si="28"/>
        <v>November2021Rural+Urban</v>
      </c>
      <c r="E322" s="4">
        <v>148.19999999999999</v>
      </c>
      <c r="F322" s="4">
        <v>201.6</v>
      </c>
      <c r="G322" s="4">
        <v>173</v>
      </c>
      <c r="H322" s="4">
        <v>159.30000000000001</v>
      </c>
      <c r="I322" s="4">
        <v>190.1</v>
      </c>
      <c r="J322" s="4">
        <v>156.5</v>
      </c>
      <c r="K322" s="4">
        <v>199.2</v>
      </c>
      <c r="L322" s="4">
        <v>165.3</v>
      </c>
      <c r="M322" s="4">
        <v>122.4</v>
      </c>
      <c r="N322" s="4">
        <v>169.6</v>
      </c>
      <c r="O322" s="4">
        <v>163.69999999999999</v>
      </c>
      <c r="P322" s="4">
        <v>175.5</v>
      </c>
      <c r="Q322" s="4">
        <v>169.7</v>
      </c>
      <c r="R322" s="4">
        <f t="shared" si="29"/>
        <v>168.77692307692308</v>
      </c>
      <c r="S322" s="4">
        <v>192.9</v>
      </c>
      <c r="T322" s="4">
        <f t="shared" si="30"/>
        <v>192.9</v>
      </c>
      <c r="U322" s="4">
        <v>167.2</v>
      </c>
      <c r="V322" s="4">
        <v>157.4</v>
      </c>
      <c r="W322" s="4">
        <v>165.8</v>
      </c>
      <c r="X322" s="45">
        <f t="shared" si="31"/>
        <v>163.46666666666667</v>
      </c>
      <c r="Y322" s="45">
        <v>164.2</v>
      </c>
      <c r="Z322" s="4">
        <v>163.9</v>
      </c>
      <c r="AA322" s="4">
        <v>159.30000000000001</v>
      </c>
      <c r="AB322" s="4">
        <v>154.80000000000001</v>
      </c>
      <c r="AC322" s="4">
        <v>164.3</v>
      </c>
      <c r="AD322" s="4">
        <f t="shared" si="32"/>
        <v>161.30000000000001</v>
      </c>
      <c r="AE322" s="4">
        <v>169.9</v>
      </c>
      <c r="AF322" s="4">
        <v>162.19999999999999</v>
      </c>
      <c r="AG322" s="45">
        <f t="shared" si="33"/>
        <v>166.05</v>
      </c>
      <c r="AH322" s="4">
        <v>159.80000000000001</v>
      </c>
      <c r="AI322" s="4">
        <v>161.4</v>
      </c>
      <c r="AJ322" s="4">
        <f t="shared" si="34"/>
        <v>160.60000000000002</v>
      </c>
      <c r="AK322" s="4">
        <v>166.7</v>
      </c>
    </row>
    <row r="323" spans="1:37" x14ac:dyDescent="0.25">
      <c r="A323" s="1" t="s">
        <v>30</v>
      </c>
      <c r="B323" s="1">
        <v>2021</v>
      </c>
      <c r="C323" s="1" t="s">
        <v>44</v>
      </c>
      <c r="D323" s="1" t="str">
        <f t="shared" ref="D323:D376" si="35">_xlfn.CONCAT(C323,B323,A323)</f>
        <v>December2021Rural</v>
      </c>
      <c r="E323" s="4">
        <v>147.4</v>
      </c>
      <c r="F323" s="4">
        <v>197</v>
      </c>
      <c r="G323" s="4">
        <v>176.5</v>
      </c>
      <c r="H323" s="4">
        <v>159.80000000000001</v>
      </c>
      <c r="I323" s="4">
        <v>195.8</v>
      </c>
      <c r="J323" s="4">
        <v>152</v>
      </c>
      <c r="K323" s="4">
        <v>172.3</v>
      </c>
      <c r="L323" s="4">
        <v>164.5</v>
      </c>
      <c r="M323" s="4">
        <v>120.6</v>
      </c>
      <c r="N323" s="4">
        <v>171.7</v>
      </c>
      <c r="O323" s="4">
        <v>169.7</v>
      </c>
      <c r="P323" s="4">
        <v>175.1</v>
      </c>
      <c r="Q323" s="4">
        <v>165.8</v>
      </c>
      <c r="R323" s="4">
        <f t="shared" ref="R323:R376" si="36">AVERAGE(E323:Q323)</f>
        <v>166.78461538461536</v>
      </c>
      <c r="S323" s="4">
        <v>190.8</v>
      </c>
      <c r="T323" s="4">
        <f t="shared" ref="T323:T376" si="37">S323</f>
        <v>190.8</v>
      </c>
      <c r="U323" s="4">
        <v>171.8</v>
      </c>
      <c r="V323" s="4">
        <v>167.3</v>
      </c>
      <c r="W323" s="4">
        <v>171.2</v>
      </c>
      <c r="X323" s="45">
        <f t="shared" ref="X323:X376" si="38">AVERAGE(U323:W323)</f>
        <v>170.1</v>
      </c>
      <c r="Y323" s="45">
        <v>162.72994659528979</v>
      </c>
      <c r="Z323" s="4">
        <v>165.6</v>
      </c>
      <c r="AA323" s="4">
        <v>163.9</v>
      </c>
      <c r="AB323" s="4">
        <v>160.1</v>
      </c>
      <c r="AC323" s="4">
        <v>169.7</v>
      </c>
      <c r="AD323" s="4">
        <f t="shared" ref="AD323:AD376" si="39">AVERAGE(Y323:AC323)</f>
        <v>164.40598931905797</v>
      </c>
      <c r="AE323" s="4">
        <v>174</v>
      </c>
      <c r="AF323" s="4">
        <v>162.80000000000001</v>
      </c>
      <c r="AG323" s="45">
        <f t="shared" ref="AG323:AG376" si="40">AVERAGE(AE323:AF323)</f>
        <v>168.4</v>
      </c>
      <c r="AH323" s="4">
        <v>164.5</v>
      </c>
      <c r="AI323" s="4">
        <v>166</v>
      </c>
      <c r="AJ323" s="4">
        <f t="shared" ref="AJ323:AJ376" si="41">AVERAGE(AH323:AI323)</f>
        <v>165.25</v>
      </c>
      <c r="AK323" s="4">
        <v>167</v>
      </c>
    </row>
    <row r="324" spans="1:37" x14ac:dyDescent="0.25">
      <c r="A324" s="1" t="s">
        <v>32</v>
      </c>
      <c r="B324" s="1">
        <v>2021</v>
      </c>
      <c r="C324" s="1" t="s">
        <v>44</v>
      </c>
      <c r="D324" s="1" t="str">
        <f t="shared" si="35"/>
        <v>December2021Urban</v>
      </c>
      <c r="E324" s="4">
        <v>151.6</v>
      </c>
      <c r="F324" s="4">
        <v>202.2</v>
      </c>
      <c r="G324" s="4">
        <v>180</v>
      </c>
      <c r="H324" s="4">
        <v>160</v>
      </c>
      <c r="I324" s="4">
        <v>173.5</v>
      </c>
      <c r="J324" s="4">
        <v>158.30000000000001</v>
      </c>
      <c r="K324" s="4">
        <v>219.5</v>
      </c>
      <c r="L324" s="4">
        <v>164.2</v>
      </c>
      <c r="M324" s="4">
        <v>121.9</v>
      </c>
      <c r="N324" s="4">
        <v>168.2</v>
      </c>
      <c r="O324" s="4">
        <v>156.5</v>
      </c>
      <c r="P324" s="4">
        <v>178.2</v>
      </c>
      <c r="Q324" s="4">
        <v>172.2</v>
      </c>
      <c r="R324" s="4">
        <f t="shared" si="36"/>
        <v>169.71538461538464</v>
      </c>
      <c r="S324" s="4">
        <v>196.8</v>
      </c>
      <c r="T324" s="4">
        <f t="shared" si="37"/>
        <v>196.8</v>
      </c>
      <c r="U324" s="4">
        <v>163.30000000000001</v>
      </c>
      <c r="V324" s="4">
        <v>146.69999999999999</v>
      </c>
      <c r="W324" s="4">
        <v>160.69999999999999</v>
      </c>
      <c r="X324" s="45">
        <f t="shared" si="38"/>
        <v>156.9</v>
      </c>
      <c r="Y324" s="45">
        <v>163.4</v>
      </c>
      <c r="Z324" s="4">
        <v>161.69999999999999</v>
      </c>
      <c r="AA324" s="4">
        <v>156</v>
      </c>
      <c r="AB324" s="4">
        <v>151.80000000000001</v>
      </c>
      <c r="AC324" s="4">
        <v>160.6</v>
      </c>
      <c r="AD324" s="4">
        <f t="shared" si="39"/>
        <v>158.70000000000002</v>
      </c>
      <c r="AE324" s="4">
        <v>165.1</v>
      </c>
      <c r="AF324" s="4">
        <v>162.4</v>
      </c>
      <c r="AG324" s="45">
        <f t="shared" si="40"/>
        <v>163.75</v>
      </c>
      <c r="AH324" s="4">
        <v>157.6</v>
      </c>
      <c r="AI324" s="4">
        <v>157.80000000000001</v>
      </c>
      <c r="AJ324" s="4">
        <f t="shared" si="41"/>
        <v>157.69999999999999</v>
      </c>
      <c r="AK324" s="4">
        <v>165.2</v>
      </c>
    </row>
    <row r="325" spans="1:37" x14ac:dyDescent="0.25">
      <c r="A325" s="1" t="s">
        <v>33</v>
      </c>
      <c r="B325" s="1">
        <v>2021</v>
      </c>
      <c r="C325" s="1" t="s">
        <v>44</v>
      </c>
      <c r="D325" s="1" t="str">
        <f t="shared" si="35"/>
        <v>December2021Rural+Urban</v>
      </c>
      <c r="E325" s="4">
        <v>148.69999999999999</v>
      </c>
      <c r="F325" s="4">
        <v>198.8</v>
      </c>
      <c r="G325" s="4">
        <v>177.9</v>
      </c>
      <c r="H325" s="4">
        <v>159.9</v>
      </c>
      <c r="I325" s="4">
        <v>187.6</v>
      </c>
      <c r="J325" s="4">
        <v>154.9</v>
      </c>
      <c r="K325" s="4">
        <v>188.3</v>
      </c>
      <c r="L325" s="4">
        <v>164.4</v>
      </c>
      <c r="M325" s="4">
        <v>121</v>
      </c>
      <c r="N325" s="4">
        <v>170.5</v>
      </c>
      <c r="O325" s="4">
        <v>164.2</v>
      </c>
      <c r="P325" s="4">
        <v>176.5</v>
      </c>
      <c r="Q325" s="4">
        <v>168.2</v>
      </c>
      <c r="R325" s="4">
        <f t="shared" si="36"/>
        <v>167.76153846153846</v>
      </c>
      <c r="S325" s="4">
        <v>192.4</v>
      </c>
      <c r="T325" s="4">
        <f t="shared" si="37"/>
        <v>192.4</v>
      </c>
      <c r="U325" s="4">
        <v>168.5</v>
      </c>
      <c r="V325" s="4">
        <v>158.69999999999999</v>
      </c>
      <c r="W325" s="4">
        <v>167</v>
      </c>
      <c r="X325" s="45">
        <f t="shared" si="38"/>
        <v>164.73333333333332</v>
      </c>
      <c r="Y325" s="45">
        <v>163.4</v>
      </c>
      <c r="Z325" s="4">
        <v>164.1</v>
      </c>
      <c r="AA325" s="4">
        <v>160.19999999999999</v>
      </c>
      <c r="AB325" s="4">
        <v>155.69999999999999</v>
      </c>
      <c r="AC325" s="4">
        <v>164.4</v>
      </c>
      <c r="AD325" s="4">
        <f t="shared" si="39"/>
        <v>161.56</v>
      </c>
      <c r="AE325" s="4">
        <v>170.6</v>
      </c>
      <c r="AF325" s="4">
        <v>162.6</v>
      </c>
      <c r="AG325" s="45">
        <f t="shared" si="40"/>
        <v>166.6</v>
      </c>
      <c r="AH325" s="4">
        <v>160.6</v>
      </c>
      <c r="AI325" s="4">
        <v>162</v>
      </c>
      <c r="AJ325" s="4">
        <f t="shared" si="41"/>
        <v>161.30000000000001</v>
      </c>
      <c r="AK325" s="4">
        <v>166.2</v>
      </c>
    </row>
    <row r="326" spans="1:37" x14ac:dyDescent="0.25">
      <c r="A326" s="1" t="s">
        <v>30</v>
      </c>
      <c r="B326" s="1">
        <v>2022</v>
      </c>
      <c r="C326" s="1" t="s">
        <v>31</v>
      </c>
      <c r="D326" s="1" t="str">
        <f t="shared" si="35"/>
        <v>January2022Rural</v>
      </c>
      <c r="E326" s="4">
        <v>148.30000000000001</v>
      </c>
      <c r="F326" s="4">
        <v>196.9</v>
      </c>
      <c r="G326" s="4">
        <v>178</v>
      </c>
      <c r="H326" s="4">
        <v>160.5</v>
      </c>
      <c r="I326" s="4">
        <v>192.6</v>
      </c>
      <c r="J326" s="4">
        <v>151.19999999999999</v>
      </c>
      <c r="K326" s="4">
        <v>159.19999999999999</v>
      </c>
      <c r="L326" s="4">
        <v>164</v>
      </c>
      <c r="M326" s="4">
        <v>119.3</v>
      </c>
      <c r="N326" s="4">
        <v>173.3</v>
      </c>
      <c r="O326" s="4">
        <v>169.8</v>
      </c>
      <c r="P326" s="4">
        <v>175.8</v>
      </c>
      <c r="Q326" s="4">
        <v>164.1</v>
      </c>
      <c r="R326" s="4">
        <f t="shared" si="36"/>
        <v>165.61538461538461</v>
      </c>
      <c r="S326" s="4">
        <v>190.7</v>
      </c>
      <c r="T326" s="4">
        <f t="shared" si="37"/>
        <v>190.7</v>
      </c>
      <c r="U326" s="4">
        <v>173.2</v>
      </c>
      <c r="V326" s="4">
        <v>169.3</v>
      </c>
      <c r="W326" s="4">
        <v>172.7</v>
      </c>
      <c r="X326" s="45">
        <f t="shared" si="38"/>
        <v>171.73333333333335</v>
      </c>
      <c r="Y326" s="45">
        <v>163.20017000930932</v>
      </c>
      <c r="Z326" s="4">
        <v>165.8</v>
      </c>
      <c r="AA326" s="4">
        <v>164.9</v>
      </c>
      <c r="AB326" s="4">
        <v>160.80000000000001</v>
      </c>
      <c r="AC326" s="4">
        <v>169.9</v>
      </c>
      <c r="AD326" s="4">
        <f t="shared" si="39"/>
        <v>164.92003400186189</v>
      </c>
      <c r="AE326" s="4">
        <v>174.7</v>
      </c>
      <c r="AF326" s="4">
        <v>163.19999999999999</v>
      </c>
      <c r="AG326" s="45">
        <f t="shared" si="40"/>
        <v>168.95</v>
      </c>
      <c r="AH326" s="4">
        <v>164.9</v>
      </c>
      <c r="AI326" s="4">
        <v>166.6</v>
      </c>
      <c r="AJ326" s="4">
        <f t="shared" si="41"/>
        <v>165.75</v>
      </c>
      <c r="AK326" s="4">
        <v>166.4</v>
      </c>
    </row>
    <row r="327" spans="1:37" x14ac:dyDescent="0.25">
      <c r="A327" s="1" t="s">
        <v>32</v>
      </c>
      <c r="B327" s="1">
        <v>2022</v>
      </c>
      <c r="C327" s="1" t="s">
        <v>31</v>
      </c>
      <c r="D327" s="1" t="str">
        <f t="shared" si="35"/>
        <v>January2022Urban</v>
      </c>
      <c r="E327" s="4">
        <v>152.19999999999999</v>
      </c>
      <c r="F327" s="4">
        <v>202.1</v>
      </c>
      <c r="G327" s="4">
        <v>180.1</v>
      </c>
      <c r="H327" s="4">
        <v>160.4</v>
      </c>
      <c r="I327" s="4">
        <v>171</v>
      </c>
      <c r="J327" s="4">
        <v>156.5</v>
      </c>
      <c r="K327" s="4">
        <v>203.6</v>
      </c>
      <c r="L327" s="4">
        <v>163.80000000000001</v>
      </c>
      <c r="M327" s="4">
        <v>121.3</v>
      </c>
      <c r="N327" s="4">
        <v>169.8</v>
      </c>
      <c r="O327" s="4">
        <v>156.6</v>
      </c>
      <c r="P327" s="4">
        <v>179</v>
      </c>
      <c r="Q327" s="4">
        <v>170.3</v>
      </c>
      <c r="R327" s="4">
        <f t="shared" si="36"/>
        <v>168.2076923076923</v>
      </c>
      <c r="S327" s="4">
        <v>196.4</v>
      </c>
      <c r="T327" s="4">
        <f t="shared" si="37"/>
        <v>196.4</v>
      </c>
      <c r="U327" s="4">
        <v>164.7</v>
      </c>
      <c r="V327" s="4">
        <v>148.5</v>
      </c>
      <c r="W327" s="4">
        <v>162.19999999999999</v>
      </c>
      <c r="X327" s="45">
        <f t="shared" si="38"/>
        <v>158.46666666666667</v>
      </c>
      <c r="Y327" s="45">
        <v>164.5</v>
      </c>
      <c r="Z327" s="4">
        <v>161.6</v>
      </c>
      <c r="AA327" s="4">
        <v>156.80000000000001</v>
      </c>
      <c r="AB327" s="4">
        <v>152.69999999999999</v>
      </c>
      <c r="AC327" s="4">
        <v>161</v>
      </c>
      <c r="AD327" s="4">
        <f t="shared" si="39"/>
        <v>159.32</v>
      </c>
      <c r="AE327" s="4">
        <v>166.1</v>
      </c>
      <c r="AF327" s="4">
        <v>162.80000000000001</v>
      </c>
      <c r="AG327" s="45">
        <f t="shared" si="40"/>
        <v>164.45</v>
      </c>
      <c r="AH327" s="4">
        <v>158.4</v>
      </c>
      <c r="AI327" s="4">
        <v>158.6</v>
      </c>
      <c r="AJ327" s="4">
        <f t="shared" si="41"/>
        <v>158.5</v>
      </c>
      <c r="AK327" s="4">
        <v>165</v>
      </c>
    </row>
    <row r="328" spans="1:37" x14ac:dyDescent="0.25">
      <c r="A328" s="1" t="s">
        <v>33</v>
      </c>
      <c r="B328" s="1">
        <v>2022</v>
      </c>
      <c r="C328" s="1" t="s">
        <v>31</v>
      </c>
      <c r="D328" s="1" t="str">
        <f t="shared" si="35"/>
        <v>January2022Rural+Urban</v>
      </c>
      <c r="E328" s="4">
        <v>149.5</v>
      </c>
      <c r="F328" s="4">
        <v>198.7</v>
      </c>
      <c r="G328" s="4">
        <v>178.8</v>
      </c>
      <c r="H328" s="4">
        <v>160.5</v>
      </c>
      <c r="I328" s="4">
        <v>184.7</v>
      </c>
      <c r="J328" s="4">
        <v>153.69999999999999</v>
      </c>
      <c r="K328" s="4">
        <v>174.3</v>
      </c>
      <c r="L328" s="4">
        <v>163.9</v>
      </c>
      <c r="M328" s="4">
        <v>120</v>
      </c>
      <c r="N328" s="4">
        <v>172.1</v>
      </c>
      <c r="O328" s="4">
        <v>164.3</v>
      </c>
      <c r="P328" s="4">
        <v>177.3</v>
      </c>
      <c r="Q328" s="4">
        <v>166.4</v>
      </c>
      <c r="R328" s="4">
        <f t="shared" si="36"/>
        <v>166.47692307692307</v>
      </c>
      <c r="S328" s="4">
        <v>192.2</v>
      </c>
      <c r="T328" s="4">
        <f t="shared" si="37"/>
        <v>192.2</v>
      </c>
      <c r="U328" s="4">
        <v>169.9</v>
      </c>
      <c r="V328" s="4">
        <v>160.69999999999999</v>
      </c>
      <c r="W328" s="4">
        <v>168.5</v>
      </c>
      <c r="X328" s="45">
        <f t="shared" si="38"/>
        <v>166.36666666666667</v>
      </c>
      <c r="Y328" s="45">
        <v>164.5</v>
      </c>
      <c r="Z328" s="4">
        <v>164.2</v>
      </c>
      <c r="AA328" s="4">
        <v>161.1</v>
      </c>
      <c r="AB328" s="4">
        <v>156.5</v>
      </c>
      <c r="AC328" s="4">
        <v>164.7</v>
      </c>
      <c r="AD328" s="4">
        <f t="shared" si="39"/>
        <v>162.19999999999999</v>
      </c>
      <c r="AE328" s="4">
        <v>171.4</v>
      </c>
      <c r="AF328" s="4">
        <v>163</v>
      </c>
      <c r="AG328" s="45">
        <f t="shared" si="40"/>
        <v>167.2</v>
      </c>
      <c r="AH328" s="4">
        <v>161.19999999999999</v>
      </c>
      <c r="AI328" s="4">
        <v>162.69999999999999</v>
      </c>
      <c r="AJ328" s="4">
        <f t="shared" si="41"/>
        <v>161.94999999999999</v>
      </c>
      <c r="AK328" s="4">
        <v>165.7</v>
      </c>
    </row>
    <row r="329" spans="1:37" x14ac:dyDescent="0.25">
      <c r="A329" s="1" t="s">
        <v>30</v>
      </c>
      <c r="B329" s="1">
        <v>2022</v>
      </c>
      <c r="C329" s="1" t="s">
        <v>34</v>
      </c>
      <c r="D329" s="1" t="str">
        <f t="shared" si="35"/>
        <v>February2022Rural</v>
      </c>
      <c r="E329" s="4">
        <v>148.80000000000001</v>
      </c>
      <c r="F329" s="4">
        <v>198.1</v>
      </c>
      <c r="G329" s="4">
        <v>175.5</v>
      </c>
      <c r="H329" s="4">
        <v>160.69999999999999</v>
      </c>
      <c r="I329" s="4">
        <v>192.6</v>
      </c>
      <c r="J329" s="4">
        <v>151.4</v>
      </c>
      <c r="K329" s="4">
        <v>155.19999999999999</v>
      </c>
      <c r="L329" s="4">
        <v>163.9</v>
      </c>
      <c r="M329" s="4">
        <v>118.1</v>
      </c>
      <c r="N329" s="4">
        <v>175.4</v>
      </c>
      <c r="O329" s="4">
        <v>170.5</v>
      </c>
      <c r="P329" s="4">
        <v>176.3</v>
      </c>
      <c r="Q329" s="4">
        <v>163.9</v>
      </c>
      <c r="R329" s="4">
        <f t="shared" si="36"/>
        <v>165.41538461538462</v>
      </c>
      <c r="S329" s="4">
        <v>191.5</v>
      </c>
      <c r="T329" s="4">
        <f t="shared" si="37"/>
        <v>191.5</v>
      </c>
      <c r="U329" s="4">
        <v>174.1</v>
      </c>
      <c r="V329" s="4">
        <v>171</v>
      </c>
      <c r="W329" s="4">
        <v>173.7</v>
      </c>
      <c r="X329" s="45">
        <f t="shared" si="38"/>
        <v>172.93333333333331</v>
      </c>
      <c r="Y329" s="45">
        <v>163.58353846251896</v>
      </c>
      <c r="Z329" s="4">
        <v>167.4</v>
      </c>
      <c r="AA329" s="4">
        <v>165.7</v>
      </c>
      <c r="AB329" s="4">
        <v>161.19999999999999</v>
      </c>
      <c r="AC329" s="4">
        <v>170.3</v>
      </c>
      <c r="AD329" s="4">
        <f t="shared" si="39"/>
        <v>165.63670769250379</v>
      </c>
      <c r="AE329" s="4">
        <v>175.3</v>
      </c>
      <c r="AF329" s="4">
        <v>164.5</v>
      </c>
      <c r="AG329" s="45">
        <f t="shared" si="40"/>
        <v>169.9</v>
      </c>
      <c r="AH329" s="4">
        <v>165.5</v>
      </c>
      <c r="AI329" s="4">
        <v>167.3</v>
      </c>
      <c r="AJ329" s="4">
        <f t="shared" si="41"/>
        <v>166.4</v>
      </c>
      <c r="AK329" s="4">
        <v>166.7</v>
      </c>
    </row>
    <row r="330" spans="1:37" x14ac:dyDescent="0.25">
      <c r="A330" s="1" t="s">
        <v>32</v>
      </c>
      <c r="B330" s="1">
        <v>2022</v>
      </c>
      <c r="C330" s="1" t="s">
        <v>34</v>
      </c>
      <c r="D330" s="1" t="str">
        <f t="shared" si="35"/>
        <v>February2022Urban</v>
      </c>
      <c r="E330" s="4">
        <v>152.5</v>
      </c>
      <c r="F330" s="4">
        <v>205.2</v>
      </c>
      <c r="G330" s="4">
        <v>176.4</v>
      </c>
      <c r="H330" s="4">
        <v>160.6</v>
      </c>
      <c r="I330" s="4">
        <v>171.5</v>
      </c>
      <c r="J330" s="4">
        <v>156.4</v>
      </c>
      <c r="K330" s="4">
        <v>198</v>
      </c>
      <c r="L330" s="4">
        <v>163.19999999999999</v>
      </c>
      <c r="M330" s="4">
        <v>120.6</v>
      </c>
      <c r="N330" s="4">
        <v>172.2</v>
      </c>
      <c r="O330" s="4">
        <v>156.69999999999999</v>
      </c>
      <c r="P330" s="4">
        <v>180</v>
      </c>
      <c r="Q330" s="4">
        <v>170.2</v>
      </c>
      <c r="R330" s="4">
        <f t="shared" si="36"/>
        <v>167.96153846153845</v>
      </c>
      <c r="S330" s="4">
        <v>196.5</v>
      </c>
      <c r="T330" s="4">
        <f t="shared" si="37"/>
        <v>196.5</v>
      </c>
      <c r="U330" s="4">
        <v>165.7</v>
      </c>
      <c r="V330" s="4">
        <v>150.4</v>
      </c>
      <c r="W330" s="4">
        <v>163.4</v>
      </c>
      <c r="X330" s="45">
        <f t="shared" si="38"/>
        <v>159.83333333333334</v>
      </c>
      <c r="Y330" s="45">
        <v>165.5</v>
      </c>
      <c r="Z330" s="4">
        <v>163</v>
      </c>
      <c r="AA330" s="4">
        <v>157.4</v>
      </c>
      <c r="AB330" s="4">
        <v>153.1</v>
      </c>
      <c r="AC330" s="4">
        <v>162</v>
      </c>
      <c r="AD330" s="4">
        <f t="shared" si="39"/>
        <v>160.19999999999999</v>
      </c>
      <c r="AE330" s="4">
        <v>167.2</v>
      </c>
      <c r="AF330" s="4">
        <v>164.2</v>
      </c>
      <c r="AG330" s="45">
        <f t="shared" si="40"/>
        <v>165.7</v>
      </c>
      <c r="AH330" s="4">
        <v>159.5</v>
      </c>
      <c r="AI330" s="4">
        <v>159.4</v>
      </c>
      <c r="AJ330" s="4">
        <f t="shared" si="41"/>
        <v>159.44999999999999</v>
      </c>
      <c r="AK330" s="4">
        <v>165.5</v>
      </c>
    </row>
    <row r="331" spans="1:37" x14ac:dyDescent="0.25">
      <c r="A331" s="1" t="s">
        <v>33</v>
      </c>
      <c r="B331" s="1">
        <v>2022</v>
      </c>
      <c r="C331" s="1" t="s">
        <v>34</v>
      </c>
      <c r="D331" s="1" t="str">
        <f t="shared" si="35"/>
        <v>February2022Rural+Urban</v>
      </c>
      <c r="E331" s="4">
        <v>150</v>
      </c>
      <c r="F331" s="4">
        <v>200.6</v>
      </c>
      <c r="G331" s="4">
        <v>175.8</v>
      </c>
      <c r="H331" s="4">
        <v>160.69999999999999</v>
      </c>
      <c r="I331" s="4">
        <v>184.9</v>
      </c>
      <c r="J331" s="4">
        <v>153.69999999999999</v>
      </c>
      <c r="K331" s="4">
        <v>169.7</v>
      </c>
      <c r="L331" s="4">
        <v>163.69999999999999</v>
      </c>
      <c r="M331" s="4">
        <v>118.9</v>
      </c>
      <c r="N331" s="4">
        <v>174.3</v>
      </c>
      <c r="O331" s="4">
        <v>164.7</v>
      </c>
      <c r="P331" s="4">
        <v>178</v>
      </c>
      <c r="Q331" s="4">
        <v>166.2</v>
      </c>
      <c r="R331" s="4">
        <f t="shared" si="36"/>
        <v>166.24615384615387</v>
      </c>
      <c r="S331" s="4">
        <v>192.8</v>
      </c>
      <c r="T331" s="4">
        <f t="shared" si="37"/>
        <v>192.8</v>
      </c>
      <c r="U331" s="4">
        <v>170.8</v>
      </c>
      <c r="V331" s="4">
        <v>162.4</v>
      </c>
      <c r="W331" s="4">
        <v>169.6</v>
      </c>
      <c r="X331" s="45">
        <f t="shared" si="38"/>
        <v>167.60000000000002</v>
      </c>
      <c r="Y331" s="45">
        <v>165.5</v>
      </c>
      <c r="Z331" s="4">
        <v>165.7</v>
      </c>
      <c r="AA331" s="4">
        <v>161.80000000000001</v>
      </c>
      <c r="AB331" s="4">
        <v>156.9</v>
      </c>
      <c r="AC331" s="4">
        <v>165.4</v>
      </c>
      <c r="AD331" s="4">
        <f t="shared" si="39"/>
        <v>163.06</v>
      </c>
      <c r="AE331" s="4">
        <v>172.2</v>
      </c>
      <c r="AF331" s="4">
        <v>164.4</v>
      </c>
      <c r="AG331" s="45">
        <f t="shared" si="40"/>
        <v>168.3</v>
      </c>
      <c r="AH331" s="4">
        <v>162.1</v>
      </c>
      <c r="AI331" s="4">
        <v>163.5</v>
      </c>
      <c r="AJ331" s="4">
        <f t="shared" si="41"/>
        <v>162.80000000000001</v>
      </c>
      <c r="AK331" s="4">
        <v>166.1</v>
      </c>
    </row>
    <row r="332" spans="1:37" x14ac:dyDescent="0.25">
      <c r="A332" s="1" t="s">
        <v>30</v>
      </c>
      <c r="B332" s="1">
        <v>2022</v>
      </c>
      <c r="C332" s="1" t="s">
        <v>35</v>
      </c>
      <c r="D332" s="1" t="str">
        <f t="shared" si="35"/>
        <v>March2022Rural</v>
      </c>
      <c r="E332" s="4">
        <v>150.19999999999999</v>
      </c>
      <c r="F332" s="4">
        <v>208</v>
      </c>
      <c r="G332" s="4">
        <v>167.9</v>
      </c>
      <c r="H332" s="4">
        <v>162</v>
      </c>
      <c r="I332" s="4">
        <v>203.1</v>
      </c>
      <c r="J332" s="4">
        <v>155.9</v>
      </c>
      <c r="K332" s="4">
        <v>155.80000000000001</v>
      </c>
      <c r="L332" s="4">
        <v>164.2</v>
      </c>
      <c r="M332" s="4">
        <v>118.1</v>
      </c>
      <c r="N332" s="4">
        <v>178.7</v>
      </c>
      <c r="O332" s="4">
        <v>171.2</v>
      </c>
      <c r="P332" s="4">
        <v>177.4</v>
      </c>
      <c r="Q332" s="4">
        <v>166.6</v>
      </c>
      <c r="R332" s="4">
        <f t="shared" si="36"/>
        <v>167.62307692307695</v>
      </c>
      <c r="S332" s="4">
        <v>192.3</v>
      </c>
      <c r="T332" s="4">
        <f t="shared" si="37"/>
        <v>192.3</v>
      </c>
      <c r="U332" s="4">
        <v>175.4</v>
      </c>
      <c r="V332" s="4">
        <v>173.2</v>
      </c>
      <c r="W332" s="4">
        <v>175.1</v>
      </c>
      <c r="X332" s="45">
        <f t="shared" si="38"/>
        <v>174.56666666666669</v>
      </c>
      <c r="Y332" s="45">
        <v>164.03485056301309</v>
      </c>
      <c r="Z332" s="4">
        <v>168.9</v>
      </c>
      <c r="AA332" s="4">
        <v>166.5</v>
      </c>
      <c r="AB332" s="4">
        <v>162</v>
      </c>
      <c r="AC332" s="4">
        <v>170.6</v>
      </c>
      <c r="AD332" s="4">
        <f t="shared" si="39"/>
        <v>166.40697011260264</v>
      </c>
      <c r="AE332" s="4">
        <v>176</v>
      </c>
      <c r="AF332" s="4">
        <v>167.4</v>
      </c>
      <c r="AG332" s="45">
        <f t="shared" si="40"/>
        <v>171.7</v>
      </c>
      <c r="AH332" s="4">
        <v>166.6</v>
      </c>
      <c r="AI332" s="4">
        <v>168.3</v>
      </c>
      <c r="AJ332" s="4">
        <f t="shared" si="41"/>
        <v>167.45</v>
      </c>
      <c r="AK332" s="4">
        <v>168.7</v>
      </c>
    </row>
    <row r="333" spans="1:37" x14ac:dyDescent="0.25">
      <c r="A333" s="1" t="s">
        <v>32</v>
      </c>
      <c r="B333" s="1">
        <v>2022</v>
      </c>
      <c r="C333" s="1" t="s">
        <v>35</v>
      </c>
      <c r="D333" s="1" t="str">
        <f t="shared" si="35"/>
        <v>March2022Urban</v>
      </c>
      <c r="E333" s="4">
        <v>153.69999999999999</v>
      </c>
      <c r="F333" s="4">
        <v>215.8</v>
      </c>
      <c r="G333" s="4">
        <v>167.7</v>
      </c>
      <c r="H333" s="4">
        <v>162.6</v>
      </c>
      <c r="I333" s="4">
        <v>180</v>
      </c>
      <c r="J333" s="4">
        <v>159.6</v>
      </c>
      <c r="K333" s="4">
        <v>188.4</v>
      </c>
      <c r="L333" s="4">
        <v>163.4</v>
      </c>
      <c r="M333" s="4">
        <v>120.3</v>
      </c>
      <c r="N333" s="4">
        <v>174.7</v>
      </c>
      <c r="O333" s="4">
        <v>157.1</v>
      </c>
      <c r="P333" s="4">
        <v>181.5</v>
      </c>
      <c r="Q333" s="4">
        <v>171.5</v>
      </c>
      <c r="R333" s="4">
        <f t="shared" si="36"/>
        <v>168.94615384615386</v>
      </c>
      <c r="S333" s="4">
        <v>197.5</v>
      </c>
      <c r="T333" s="4">
        <f t="shared" si="37"/>
        <v>197.5</v>
      </c>
      <c r="U333" s="4">
        <v>167.1</v>
      </c>
      <c r="V333" s="4">
        <v>152.6</v>
      </c>
      <c r="W333" s="4">
        <v>164.9</v>
      </c>
      <c r="X333" s="45">
        <f t="shared" si="38"/>
        <v>161.53333333333333</v>
      </c>
      <c r="Y333" s="45">
        <v>165.3</v>
      </c>
      <c r="Z333" s="4">
        <v>164.5</v>
      </c>
      <c r="AA333" s="4">
        <v>158.6</v>
      </c>
      <c r="AB333" s="4">
        <v>154.19999999999999</v>
      </c>
      <c r="AC333" s="4">
        <v>162.69999999999999</v>
      </c>
      <c r="AD333" s="4">
        <f t="shared" si="39"/>
        <v>161.06</v>
      </c>
      <c r="AE333" s="4">
        <v>168.2</v>
      </c>
      <c r="AF333" s="4">
        <v>166.8</v>
      </c>
      <c r="AG333" s="45">
        <f t="shared" si="40"/>
        <v>167.5</v>
      </c>
      <c r="AH333" s="4">
        <v>160.80000000000001</v>
      </c>
      <c r="AI333" s="4">
        <v>160.6</v>
      </c>
      <c r="AJ333" s="4">
        <f t="shared" si="41"/>
        <v>160.69999999999999</v>
      </c>
      <c r="AK333" s="4">
        <v>166.5</v>
      </c>
    </row>
    <row r="334" spans="1:37" x14ac:dyDescent="0.25">
      <c r="A334" s="1" t="s">
        <v>33</v>
      </c>
      <c r="B334" s="1">
        <v>2022</v>
      </c>
      <c r="C334" s="1" t="s">
        <v>35</v>
      </c>
      <c r="D334" s="1" t="str">
        <f t="shared" si="35"/>
        <v>March2022Rural+Urban</v>
      </c>
      <c r="E334" s="4">
        <v>151.30000000000001</v>
      </c>
      <c r="F334" s="4">
        <v>210.7</v>
      </c>
      <c r="G334" s="4">
        <v>167.8</v>
      </c>
      <c r="H334" s="4">
        <v>162.19999999999999</v>
      </c>
      <c r="I334" s="4">
        <v>194.6</v>
      </c>
      <c r="J334" s="4">
        <v>157.6</v>
      </c>
      <c r="K334" s="4">
        <v>166.9</v>
      </c>
      <c r="L334" s="4">
        <v>163.9</v>
      </c>
      <c r="M334" s="4">
        <v>118.8</v>
      </c>
      <c r="N334" s="4">
        <v>177.4</v>
      </c>
      <c r="O334" s="4">
        <v>165.3</v>
      </c>
      <c r="P334" s="4">
        <v>179.3</v>
      </c>
      <c r="Q334" s="4">
        <v>168.4</v>
      </c>
      <c r="R334" s="4">
        <f t="shared" si="36"/>
        <v>168.01538461538465</v>
      </c>
      <c r="S334" s="4">
        <v>193.7</v>
      </c>
      <c r="T334" s="4">
        <f t="shared" si="37"/>
        <v>193.7</v>
      </c>
      <c r="U334" s="4">
        <v>172.1</v>
      </c>
      <c r="V334" s="4">
        <v>164.6</v>
      </c>
      <c r="W334" s="4">
        <v>171.1</v>
      </c>
      <c r="X334" s="45">
        <f t="shared" si="38"/>
        <v>169.26666666666665</v>
      </c>
      <c r="Y334" s="45">
        <v>165.3</v>
      </c>
      <c r="Z334" s="4">
        <v>167.2</v>
      </c>
      <c r="AA334" s="4">
        <v>162.80000000000001</v>
      </c>
      <c r="AB334" s="4">
        <v>157.9</v>
      </c>
      <c r="AC334" s="4">
        <v>166</v>
      </c>
      <c r="AD334" s="4">
        <f t="shared" si="39"/>
        <v>163.84</v>
      </c>
      <c r="AE334" s="4">
        <v>173</v>
      </c>
      <c r="AF334" s="4">
        <v>167.2</v>
      </c>
      <c r="AG334" s="45">
        <f t="shared" si="40"/>
        <v>170.1</v>
      </c>
      <c r="AH334" s="4">
        <v>163.30000000000001</v>
      </c>
      <c r="AI334" s="4">
        <v>164.6</v>
      </c>
      <c r="AJ334" s="4">
        <f t="shared" si="41"/>
        <v>163.95</v>
      </c>
      <c r="AK334" s="4">
        <v>167.7</v>
      </c>
    </row>
    <row r="335" spans="1:37" x14ac:dyDescent="0.25">
      <c r="A335" s="1" t="s">
        <v>30</v>
      </c>
      <c r="B335" s="1">
        <v>2022</v>
      </c>
      <c r="C335" s="1" t="s">
        <v>36</v>
      </c>
      <c r="D335" s="1" t="str">
        <f t="shared" si="35"/>
        <v>April2022Rural</v>
      </c>
      <c r="E335" s="4">
        <v>151.80000000000001</v>
      </c>
      <c r="F335" s="4">
        <v>209.7</v>
      </c>
      <c r="G335" s="4">
        <v>164.5</v>
      </c>
      <c r="H335" s="4">
        <v>163.80000000000001</v>
      </c>
      <c r="I335" s="4">
        <v>207.4</v>
      </c>
      <c r="J335" s="4">
        <v>169.7</v>
      </c>
      <c r="K335" s="4">
        <v>153.6</v>
      </c>
      <c r="L335" s="4">
        <v>165.1</v>
      </c>
      <c r="M335" s="4">
        <v>118.2</v>
      </c>
      <c r="N335" s="4">
        <v>182.9</v>
      </c>
      <c r="O335" s="4">
        <v>172.4</v>
      </c>
      <c r="P335" s="4">
        <v>178.9</v>
      </c>
      <c r="Q335" s="4">
        <v>168.6</v>
      </c>
      <c r="R335" s="4">
        <f t="shared" si="36"/>
        <v>169.73846153846154</v>
      </c>
      <c r="S335" s="4">
        <v>192.8</v>
      </c>
      <c r="T335" s="4">
        <f t="shared" si="37"/>
        <v>192.8</v>
      </c>
      <c r="U335" s="4">
        <v>177.5</v>
      </c>
      <c r="V335" s="4">
        <v>175.1</v>
      </c>
      <c r="W335" s="4">
        <v>177.1</v>
      </c>
      <c r="X335" s="45">
        <f t="shared" si="38"/>
        <v>176.56666666666669</v>
      </c>
      <c r="Y335" s="45">
        <v>164.60206211498237</v>
      </c>
      <c r="Z335" s="4">
        <v>173.3</v>
      </c>
      <c r="AA335" s="4">
        <v>167.7</v>
      </c>
      <c r="AB335" s="4">
        <v>166.2</v>
      </c>
      <c r="AC335" s="4">
        <v>170.9</v>
      </c>
      <c r="AD335" s="4">
        <f t="shared" si="39"/>
        <v>168.54041242299647</v>
      </c>
      <c r="AE335" s="4">
        <v>177</v>
      </c>
      <c r="AF335" s="4">
        <v>169</v>
      </c>
      <c r="AG335" s="45">
        <f t="shared" si="40"/>
        <v>173</v>
      </c>
      <c r="AH335" s="4">
        <v>167.2</v>
      </c>
      <c r="AI335" s="4">
        <v>170.2</v>
      </c>
      <c r="AJ335" s="4">
        <f t="shared" si="41"/>
        <v>168.7</v>
      </c>
      <c r="AK335" s="4">
        <v>170.8</v>
      </c>
    </row>
    <row r="336" spans="1:37" x14ac:dyDescent="0.25">
      <c r="A336" s="1" t="s">
        <v>32</v>
      </c>
      <c r="B336" s="1">
        <v>2022</v>
      </c>
      <c r="C336" s="1" t="s">
        <v>36</v>
      </c>
      <c r="D336" s="1" t="str">
        <f t="shared" si="35"/>
        <v>April2022Urban</v>
      </c>
      <c r="E336" s="4">
        <v>155.4</v>
      </c>
      <c r="F336" s="4">
        <v>215.8</v>
      </c>
      <c r="G336" s="4">
        <v>164.6</v>
      </c>
      <c r="H336" s="4">
        <v>164.2</v>
      </c>
      <c r="I336" s="4">
        <v>186</v>
      </c>
      <c r="J336" s="4">
        <v>175.9</v>
      </c>
      <c r="K336" s="4">
        <v>190.7</v>
      </c>
      <c r="L336" s="4">
        <v>164</v>
      </c>
      <c r="M336" s="4">
        <v>120.5</v>
      </c>
      <c r="N336" s="4">
        <v>178</v>
      </c>
      <c r="O336" s="4">
        <v>157.5</v>
      </c>
      <c r="P336" s="4">
        <v>183.3</v>
      </c>
      <c r="Q336" s="4">
        <v>174.5</v>
      </c>
      <c r="R336" s="4">
        <f t="shared" si="36"/>
        <v>171.56923076923078</v>
      </c>
      <c r="S336" s="4">
        <v>197.1</v>
      </c>
      <c r="T336" s="4">
        <f t="shared" si="37"/>
        <v>197.1</v>
      </c>
      <c r="U336" s="4">
        <v>168.4</v>
      </c>
      <c r="V336" s="4">
        <v>154.5</v>
      </c>
      <c r="W336" s="4">
        <v>166.3</v>
      </c>
      <c r="X336" s="45">
        <f t="shared" si="38"/>
        <v>163.06666666666666</v>
      </c>
      <c r="Y336" s="45">
        <v>167</v>
      </c>
      <c r="Z336" s="4">
        <v>170.5</v>
      </c>
      <c r="AA336" s="4">
        <v>159.80000000000001</v>
      </c>
      <c r="AB336" s="4">
        <v>159.30000000000001</v>
      </c>
      <c r="AC336" s="4">
        <v>164</v>
      </c>
      <c r="AD336" s="4">
        <f t="shared" si="39"/>
        <v>164.12</v>
      </c>
      <c r="AE336" s="4">
        <v>169</v>
      </c>
      <c r="AF336" s="4">
        <v>168.4</v>
      </c>
      <c r="AG336" s="45">
        <f t="shared" si="40"/>
        <v>168.7</v>
      </c>
      <c r="AH336" s="4">
        <v>162.19999999999999</v>
      </c>
      <c r="AI336" s="4">
        <v>163.1</v>
      </c>
      <c r="AJ336" s="4">
        <f t="shared" si="41"/>
        <v>162.64999999999998</v>
      </c>
      <c r="AK336" s="4">
        <v>169.2</v>
      </c>
    </row>
    <row r="337" spans="1:37" x14ac:dyDescent="0.25">
      <c r="A337" s="1" t="s">
        <v>33</v>
      </c>
      <c r="B337" s="1">
        <v>2022</v>
      </c>
      <c r="C337" s="1" t="s">
        <v>36</v>
      </c>
      <c r="D337" s="1" t="str">
        <f t="shared" si="35"/>
        <v>April2022Rural+Urban</v>
      </c>
      <c r="E337" s="4">
        <v>152.9</v>
      </c>
      <c r="F337" s="4">
        <v>211.8</v>
      </c>
      <c r="G337" s="4">
        <v>164.5</v>
      </c>
      <c r="H337" s="4">
        <v>163.9</v>
      </c>
      <c r="I337" s="4">
        <v>199.5</v>
      </c>
      <c r="J337" s="4">
        <v>172.6</v>
      </c>
      <c r="K337" s="4">
        <v>166.2</v>
      </c>
      <c r="L337" s="4">
        <v>164.7</v>
      </c>
      <c r="M337" s="4">
        <v>119</v>
      </c>
      <c r="N337" s="4">
        <v>181.3</v>
      </c>
      <c r="O337" s="4">
        <v>166.2</v>
      </c>
      <c r="P337" s="4">
        <v>180.9</v>
      </c>
      <c r="Q337" s="4">
        <v>170.8</v>
      </c>
      <c r="R337" s="4">
        <f t="shared" si="36"/>
        <v>170.33076923076925</v>
      </c>
      <c r="S337" s="4">
        <v>193.9</v>
      </c>
      <c r="T337" s="4">
        <f t="shared" si="37"/>
        <v>193.9</v>
      </c>
      <c r="U337" s="4">
        <v>173.9</v>
      </c>
      <c r="V337" s="4">
        <v>166.5</v>
      </c>
      <c r="W337" s="4">
        <v>172.8</v>
      </c>
      <c r="X337" s="45">
        <f t="shared" si="38"/>
        <v>171.06666666666669</v>
      </c>
      <c r="Y337" s="45">
        <v>167</v>
      </c>
      <c r="Z337" s="4">
        <v>172.2</v>
      </c>
      <c r="AA337" s="4">
        <v>164</v>
      </c>
      <c r="AB337" s="4">
        <v>162.6</v>
      </c>
      <c r="AC337" s="4">
        <v>166.9</v>
      </c>
      <c r="AD337" s="4">
        <f t="shared" si="39"/>
        <v>166.54</v>
      </c>
      <c r="AE337" s="4">
        <v>174</v>
      </c>
      <c r="AF337" s="4">
        <v>168.8</v>
      </c>
      <c r="AG337" s="45">
        <f t="shared" si="40"/>
        <v>171.4</v>
      </c>
      <c r="AH337" s="4">
        <v>164.4</v>
      </c>
      <c r="AI337" s="4">
        <v>166.8</v>
      </c>
      <c r="AJ337" s="4">
        <f t="shared" si="41"/>
        <v>165.60000000000002</v>
      </c>
      <c r="AK337" s="4">
        <v>170.1</v>
      </c>
    </row>
    <row r="338" spans="1:37" x14ac:dyDescent="0.25">
      <c r="A338" s="1" t="s">
        <v>30</v>
      </c>
      <c r="B338" s="1">
        <v>2022</v>
      </c>
      <c r="C338" s="1" t="s">
        <v>37</v>
      </c>
      <c r="D338" s="1" t="str">
        <f t="shared" si="35"/>
        <v>May2022Rural</v>
      </c>
      <c r="E338" s="4">
        <v>152.9</v>
      </c>
      <c r="F338" s="4">
        <v>214.7</v>
      </c>
      <c r="G338" s="4">
        <v>161.4</v>
      </c>
      <c r="H338" s="4">
        <v>164.6</v>
      </c>
      <c r="I338" s="4">
        <v>209.9</v>
      </c>
      <c r="J338" s="4">
        <v>168</v>
      </c>
      <c r="K338" s="4">
        <v>160.4</v>
      </c>
      <c r="L338" s="4">
        <v>165</v>
      </c>
      <c r="M338" s="4">
        <v>118.9</v>
      </c>
      <c r="N338" s="4">
        <v>186.6</v>
      </c>
      <c r="O338" s="4">
        <v>173.2</v>
      </c>
      <c r="P338" s="4">
        <v>180.4</v>
      </c>
      <c r="Q338" s="4">
        <v>170.8</v>
      </c>
      <c r="R338" s="4">
        <f t="shared" si="36"/>
        <v>171.2923076923077</v>
      </c>
      <c r="S338" s="4">
        <v>192.9</v>
      </c>
      <c r="T338" s="4">
        <f t="shared" si="37"/>
        <v>192.9</v>
      </c>
      <c r="U338" s="4">
        <v>179.3</v>
      </c>
      <c r="V338" s="4">
        <v>177.2</v>
      </c>
      <c r="W338" s="4">
        <v>179</v>
      </c>
      <c r="X338" s="45">
        <f t="shared" si="38"/>
        <v>178.5</v>
      </c>
      <c r="Y338" s="45">
        <v>165.31338346005714</v>
      </c>
      <c r="Z338" s="4">
        <v>175.3</v>
      </c>
      <c r="AA338" s="4">
        <v>168.9</v>
      </c>
      <c r="AB338" s="4">
        <v>167.1</v>
      </c>
      <c r="AC338" s="4">
        <v>171.8</v>
      </c>
      <c r="AD338" s="4">
        <f t="shared" si="39"/>
        <v>169.68267669201146</v>
      </c>
      <c r="AE338" s="4">
        <v>177.7</v>
      </c>
      <c r="AF338" s="4">
        <v>168.5</v>
      </c>
      <c r="AG338" s="45">
        <f t="shared" si="40"/>
        <v>173.1</v>
      </c>
      <c r="AH338" s="4">
        <v>167.6</v>
      </c>
      <c r="AI338" s="4">
        <v>170.9</v>
      </c>
      <c r="AJ338" s="4">
        <f t="shared" si="41"/>
        <v>169.25</v>
      </c>
      <c r="AK338" s="4">
        <v>172.5</v>
      </c>
    </row>
    <row r="339" spans="1:37" x14ac:dyDescent="0.25">
      <c r="A339" s="1" t="s">
        <v>32</v>
      </c>
      <c r="B339" s="1">
        <v>2022</v>
      </c>
      <c r="C339" s="1" t="s">
        <v>37</v>
      </c>
      <c r="D339" s="1" t="str">
        <f t="shared" si="35"/>
        <v>May2022Urban</v>
      </c>
      <c r="E339" s="4">
        <v>156.69999999999999</v>
      </c>
      <c r="F339" s="4">
        <v>221.2</v>
      </c>
      <c r="G339" s="4">
        <v>164.1</v>
      </c>
      <c r="H339" s="4">
        <v>165.4</v>
      </c>
      <c r="I339" s="4">
        <v>189.5</v>
      </c>
      <c r="J339" s="4">
        <v>174.5</v>
      </c>
      <c r="K339" s="4">
        <v>203.2</v>
      </c>
      <c r="L339" s="4">
        <v>164.1</v>
      </c>
      <c r="M339" s="4">
        <v>121.2</v>
      </c>
      <c r="N339" s="4">
        <v>181.4</v>
      </c>
      <c r="O339" s="4">
        <v>158.5</v>
      </c>
      <c r="P339" s="4">
        <v>184.9</v>
      </c>
      <c r="Q339" s="4">
        <v>177.5</v>
      </c>
      <c r="R339" s="4">
        <f t="shared" si="36"/>
        <v>174.01538461538465</v>
      </c>
      <c r="S339" s="4">
        <v>197.5</v>
      </c>
      <c r="T339" s="4">
        <f t="shared" si="37"/>
        <v>197.5</v>
      </c>
      <c r="U339" s="4">
        <v>170</v>
      </c>
      <c r="V339" s="4">
        <v>155.9</v>
      </c>
      <c r="W339" s="4">
        <v>167.8</v>
      </c>
      <c r="X339" s="45">
        <f t="shared" si="38"/>
        <v>164.56666666666666</v>
      </c>
      <c r="Y339" s="45">
        <v>167.5</v>
      </c>
      <c r="Z339" s="4">
        <v>173.5</v>
      </c>
      <c r="AA339" s="4">
        <v>161.1</v>
      </c>
      <c r="AB339" s="4">
        <v>159.4</v>
      </c>
      <c r="AC339" s="4">
        <v>165.2</v>
      </c>
      <c r="AD339" s="4">
        <f t="shared" si="39"/>
        <v>165.34</v>
      </c>
      <c r="AE339" s="4">
        <v>170.1</v>
      </c>
      <c r="AF339" s="4">
        <v>168.2</v>
      </c>
      <c r="AG339" s="45">
        <f t="shared" si="40"/>
        <v>169.14999999999998</v>
      </c>
      <c r="AH339" s="4">
        <v>163.19999999999999</v>
      </c>
      <c r="AI339" s="4">
        <v>163.80000000000001</v>
      </c>
      <c r="AJ339" s="4">
        <f t="shared" si="41"/>
        <v>163.5</v>
      </c>
      <c r="AK339" s="4">
        <v>170.8</v>
      </c>
    </row>
    <row r="340" spans="1:37" x14ac:dyDescent="0.25">
      <c r="A340" s="1" t="s">
        <v>33</v>
      </c>
      <c r="B340" s="1">
        <v>2022</v>
      </c>
      <c r="C340" s="1" t="s">
        <v>37</v>
      </c>
      <c r="D340" s="1" t="str">
        <f t="shared" si="35"/>
        <v>May2022Rural+Urban</v>
      </c>
      <c r="E340" s="4">
        <v>154.1</v>
      </c>
      <c r="F340" s="4">
        <v>217</v>
      </c>
      <c r="G340" s="4">
        <v>162.4</v>
      </c>
      <c r="H340" s="4">
        <v>164.9</v>
      </c>
      <c r="I340" s="4">
        <v>202.4</v>
      </c>
      <c r="J340" s="4">
        <v>171</v>
      </c>
      <c r="K340" s="4">
        <v>174.9</v>
      </c>
      <c r="L340" s="4">
        <v>164.7</v>
      </c>
      <c r="M340" s="4">
        <v>119.7</v>
      </c>
      <c r="N340" s="4">
        <v>184.9</v>
      </c>
      <c r="O340" s="4">
        <v>167.1</v>
      </c>
      <c r="P340" s="4">
        <v>182.5</v>
      </c>
      <c r="Q340" s="4">
        <v>173.3</v>
      </c>
      <c r="R340" s="4">
        <f t="shared" si="36"/>
        <v>172.22307692307697</v>
      </c>
      <c r="S340" s="4">
        <v>194.1</v>
      </c>
      <c r="T340" s="4">
        <f t="shared" si="37"/>
        <v>194.1</v>
      </c>
      <c r="U340" s="4">
        <v>175.6</v>
      </c>
      <c r="V340" s="4">
        <v>168.4</v>
      </c>
      <c r="W340" s="4">
        <v>174.6</v>
      </c>
      <c r="X340" s="45">
        <f t="shared" si="38"/>
        <v>172.86666666666667</v>
      </c>
      <c r="Y340" s="45">
        <v>167.5</v>
      </c>
      <c r="Z340" s="4">
        <v>174.6</v>
      </c>
      <c r="AA340" s="4">
        <v>165.2</v>
      </c>
      <c r="AB340" s="4">
        <v>163</v>
      </c>
      <c r="AC340" s="4">
        <v>167.9</v>
      </c>
      <c r="AD340" s="4">
        <f t="shared" si="39"/>
        <v>167.64</v>
      </c>
      <c r="AE340" s="4">
        <v>174.8</v>
      </c>
      <c r="AF340" s="4">
        <v>168.4</v>
      </c>
      <c r="AG340" s="45">
        <f t="shared" si="40"/>
        <v>171.60000000000002</v>
      </c>
      <c r="AH340" s="4">
        <v>165.1</v>
      </c>
      <c r="AI340" s="4">
        <v>167.5</v>
      </c>
      <c r="AJ340" s="4">
        <f t="shared" si="41"/>
        <v>166.3</v>
      </c>
      <c r="AK340" s="4">
        <v>171.7</v>
      </c>
    </row>
    <row r="341" spans="1:37" x14ac:dyDescent="0.25">
      <c r="A341" s="1" t="s">
        <v>30</v>
      </c>
      <c r="B341" s="1">
        <v>2022</v>
      </c>
      <c r="C341" s="1" t="s">
        <v>38</v>
      </c>
      <c r="D341" s="1" t="str">
        <f t="shared" si="35"/>
        <v>June2022Rural</v>
      </c>
      <c r="E341" s="4">
        <v>153.80000000000001</v>
      </c>
      <c r="F341" s="4">
        <v>217.2</v>
      </c>
      <c r="G341" s="4">
        <v>169.6</v>
      </c>
      <c r="H341" s="4">
        <v>165.4</v>
      </c>
      <c r="I341" s="4">
        <v>208.1</v>
      </c>
      <c r="J341" s="4">
        <v>165.8</v>
      </c>
      <c r="K341" s="4">
        <v>167.3</v>
      </c>
      <c r="L341" s="4">
        <v>164.6</v>
      </c>
      <c r="M341" s="4">
        <v>119.1</v>
      </c>
      <c r="N341" s="4">
        <v>188.9</v>
      </c>
      <c r="O341" s="4">
        <v>174.2</v>
      </c>
      <c r="P341" s="4">
        <v>181.9</v>
      </c>
      <c r="Q341" s="4">
        <v>172.4</v>
      </c>
      <c r="R341" s="4">
        <f t="shared" si="36"/>
        <v>172.94615384615386</v>
      </c>
      <c r="S341" s="4">
        <v>192.9</v>
      </c>
      <c r="T341" s="4">
        <f t="shared" si="37"/>
        <v>192.9</v>
      </c>
      <c r="U341" s="4">
        <v>180.7</v>
      </c>
      <c r="V341" s="4">
        <v>178.7</v>
      </c>
      <c r="W341" s="4">
        <v>180.4</v>
      </c>
      <c r="X341" s="45">
        <f t="shared" si="38"/>
        <v>179.93333333333331</v>
      </c>
      <c r="Y341" s="45">
        <v>165.95003290422807</v>
      </c>
      <c r="Z341" s="4">
        <v>176.7</v>
      </c>
      <c r="AA341" s="4">
        <v>170.3</v>
      </c>
      <c r="AB341" s="4">
        <v>165.5</v>
      </c>
      <c r="AC341" s="4">
        <v>172.6</v>
      </c>
      <c r="AD341" s="4">
        <f t="shared" si="39"/>
        <v>170.2100065808456</v>
      </c>
      <c r="AE341" s="4">
        <v>178.2</v>
      </c>
      <c r="AF341" s="4">
        <v>169.5</v>
      </c>
      <c r="AG341" s="45">
        <f t="shared" si="40"/>
        <v>173.85</v>
      </c>
      <c r="AH341" s="4">
        <v>168</v>
      </c>
      <c r="AI341" s="4">
        <v>171</v>
      </c>
      <c r="AJ341" s="4">
        <f t="shared" si="41"/>
        <v>169.5</v>
      </c>
      <c r="AK341" s="4">
        <v>173.6</v>
      </c>
    </row>
    <row r="342" spans="1:37" x14ac:dyDescent="0.25">
      <c r="A342" s="1" t="s">
        <v>32</v>
      </c>
      <c r="B342" s="1">
        <v>2022</v>
      </c>
      <c r="C342" s="1" t="s">
        <v>38</v>
      </c>
      <c r="D342" s="1" t="str">
        <f t="shared" si="35"/>
        <v>June2022Urban</v>
      </c>
      <c r="E342" s="4">
        <v>157.5</v>
      </c>
      <c r="F342" s="4">
        <v>223.4</v>
      </c>
      <c r="G342" s="4">
        <v>172.8</v>
      </c>
      <c r="H342" s="4">
        <v>166.4</v>
      </c>
      <c r="I342" s="4">
        <v>188.6</v>
      </c>
      <c r="J342" s="4">
        <v>174.1</v>
      </c>
      <c r="K342" s="4">
        <v>211.5</v>
      </c>
      <c r="L342" s="4">
        <v>163.6</v>
      </c>
      <c r="M342" s="4">
        <v>121.4</v>
      </c>
      <c r="N342" s="4">
        <v>183.5</v>
      </c>
      <c r="O342" s="4">
        <v>159.1</v>
      </c>
      <c r="P342" s="4">
        <v>186.3</v>
      </c>
      <c r="Q342" s="4">
        <v>179.3</v>
      </c>
      <c r="R342" s="4">
        <f t="shared" si="36"/>
        <v>175.96153846153845</v>
      </c>
      <c r="S342" s="4">
        <v>198.3</v>
      </c>
      <c r="T342" s="4">
        <f t="shared" si="37"/>
        <v>198.3</v>
      </c>
      <c r="U342" s="4">
        <v>171.6</v>
      </c>
      <c r="V342" s="4">
        <v>157.4</v>
      </c>
      <c r="W342" s="4">
        <v>169.4</v>
      </c>
      <c r="X342" s="45">
        <f t="shared" si="38"/>
        <v>166.13333333333333</v>
      </c>
      <c r="Y342" s="45">
        <v>166.8</v>
      </c>
      <c r="Z342" s="4">
        <v>174.9</v>
      </c>
      <c r="AA342" s="4">
        <v>162.1</v>
      </c>
      <c r="AB342" s="4">
        <v>157.19999999999999</v>
      </c>
      <c r="AC342" s="4">
        <v>166.5</v>
      </c>
      <c r="AD342" s="4">
        <f t="shared" si="39"/>
        <v>165.5</v>
      </c>
      <c r="AE342" s="4">
        <v>170.9</v>
      </c>
      <c r="AF342" s="4">
        <v>169.2</v>
      </c>
      <c r="AG342" s="45">
        <f t="shared" si="40"/>
        <v>170.05</v>
      </c>
      <c r="AH342" s="4">
        <v>164.1</v>
      </c>
      <c r="AI342" s="4">
        <v>163.80000000000001</v>
      </c>
      <c r="AJ342" s="4">
        <f t="shared" si="41"/>
        <v>163.95</v>
      </c>
      <c r="AK342" s="4">
        <v>171.4</v>
      </c>
    </row>
    <row r="343" spans="1:37" x14ac:dyDescent="0.25">
      <c r="A343" s="1" t="s">
        <v>33</v>
      </c>
      <c r="B343" s="1">
        <v>2022</v>
      </c>
      <c r="C343" s="1" t="s">
        <v>38</v>
      </c>
      <c r="D343" s="1" t="str">
        <f t="shared" si="35"/>
        <v>June2022Rural+Urban</v>
      </c>
      <c r="E343" s="4">
        <v>155</v>
      </c>
      <c r="F343" s="4">
        <v>219.4</v>
      </c>
      <c r="G343" s="4">
        <v>170.8</v>
      </c>
      <c r="H343" s="4">
        <v>165.8</v>
      </c>
      <c r="I343" s="4">
        <v>200.9</v>
      </c>
      <c r="J343" s="4">
        <v>169.7</v>
      </c>
      <c r="K343" s="4">
        <v>182.3</v>
      </c>
      <c r="L343" s="4">
        <v>164.3</v>
      </c>
      <c r="M343" s="4">
        <v>119.9</v>
      </c>
      <c r="N343" s="4">
        <v>187.1</v>
      </c>
      <c r="O343" s="4">
        <v>167.9</v>
      </c>
      <c r="P343" s="4">
        <v>183.9</v>
      </c>
      <c r="Q343" s="4">
        <v>174.9</v>
      </c>
      <c r="R343" s="4">
        <f t="shared" si="36"/>
        <v>173.99230769230769</v>
      </c>
      <c r="S343" s="4">
        <v>194.3</v>
      </c>
      <c r="T343" s="4">
        <f t="shared" si="37"/>
        <v>194.3</v>
      </c>
      <c r="U343" s="4">
        <v>177.1</v>
      </c>
      <c r="V343" s="4">
        <v>169.9</v>
      </c>
      <c r="W343" s="4">
        <v>176</v>
      </c>
      <c r="X343" s="45">
        <f t="shared" si="38"/>
        <v>174.33333333333334</v>
      </c>
      <c r="Y343" s="45">
        <v>166.8</v>
      </c>
      <c r="Z343" s="4">
        <v>176</v>
      </c>
      <c r="AA343" s="4">
        <v>166.4</v>
      </c>
      <c r="AB343" s="4">
        <v>161.1</v>
      </c>
      <c r="AC343" s="4">
        <v>169</v>
      </c>
      <c r="AD343" s="4">
        <f t="shared" si="39"/>
        <v>167.86</v>
      </c>
      <c r="AE343" s="4">
        <v>175.4</v>
      </c>
      <c r="AF343" s="4">
        <v>169.4</v>
      </c>
      <c r="AG343" s="45">
        <f t="shared" si="40"/>
        <v>172.4</v>
      </c>
      <c r="AH343" s="4">
        <v>165.8</v>
      </c>
      <c r="AI343" s="4">
        <v>167.5</v>
      </c>
      <c r="AJ343" s="4">
        <f t="shared" si="41"/>
        <v>166.65</v>
      </c>
      <c r="AK343" s="4">
        <v>172.6</v>
      </c>
    </row>
    <row r="344" spans="1:37" x14ac:dyDescent="0.25">
      <c r="A344" s="1" t="s">
        <v>30</v>
      </c>
      <c r="B344" s="1">
        <v>2022</v>
      </c>
      <c r="C344" s="1" t="s">
        <v>39</v>
      </c>
      <c r="D344" s="1" t="str">
        <f t="shared" si="35"/>
        <v>July2022Rural</v>
      </c>
      <c r="E344" s="4">
        <v>155.19999999999999</v>
      </c>
      <c r="F344" s="4">
        <v>210.8</v>
      </c>
      <c r="G344" s="4">
        <v>174.3</v>
      </c>
      <c r="H344" s="4">
        <v>166.3</v>
      </c>
      <c r="I344" s="4">
        <v>202.2</v>
      </c>
      <c r="J344" s="4">
        <v>169.6</v>
      </c>
      <c r="K344" s="4">
        <v>168.6</v>
      </c>
      <c r="L344" s="4">
        <v>164.4</v>
      </c>
      <c r="M344" s="4">
        <v>119.2</v>
      </c>
      <c r="N344" s="4">
        <v>191.8</v>
      </c>
      <c r="O344" s="4">
        <v>174.5</v>
      </c>
      <c r="P344" s="4">
        <v>183.1</v>
      </c>
      <c r="Q344" s="4">
        <v>172.5</v>
      </c>
      <c r="R344" s="4">
        <f t="shared" si="36"/>
        <v>173.26923076923077</v>
      </c>
      <c r="S344" s="4">
        <v>193.2</v>
      </c>
      <c r="T344" s="4">
        <f t="shared" si="37"/>
        <v>193.2</v>
      </c>
      <c r="U344" s="4">
        <v>182</v>
      </c>
      <c r="V344" s="4">
        <v>180.3</v>
      </c>
      <c r="W344" s="4">
        <v>181.7</v>
      </c>
      <c r="X344" s="45">
        <f t="shared" si="38"/>
        <v>181.33333333333334</v>
      </c>
      <c r="Y344" s="45">
        <v>166.49616427547414</v>
      </c>
      <c r="Z344" s="4">
        <v>179.6</v>
      </c>
      <c r="AA344" s="4">
        <v>171.3</v>
      </c>
      <c r="AB344" s="4">
        <v>166.3</v>
      </c>
      <c r="AC344" s="4">
        <v>174.7</v>
      </c>
      <c r="AD344" s="4">
        <f t="shared" si="39"/>
        <v>171.67923285509482</v>
      </c>
      <c r="AE344" s="4">
        <v>178.8</v>
      </c>
      <c r="AF344" s="4">
        <v>169.7</v>
      </c>
      <c r="AG344" s="45">
        <f t="shared" si="40"/>
        <v>174.25</v>
      </c>
      <c r="AH344" s="4">
        <v>168.6</v>
      </c>
      <c r="AI344" s="4">
        <v>171.8</v>
      </c>
      <c r="AJ344" s="4">
        <f t="shared" si="41"/>
        <v>170.2</v>
      </c>
      <c r="AK344" s="4">
        <v>174.3</v>
      </c>
    </row>
    <row r="345" spans="1:37" x14ac:dyDescent="0.25">
      <c r="A345" s="1" t="s">
        <v>32</v>
      </c>
      <c r="B345" s="1">
        <v>2022</v>
      </c>
      <c r="C345" s="1" t="s">
        <v>39</v>
      </c>
      <c r="D345" s="1" t="str">
        <f t="shared" si="35"/>
        <v>July2022Urban</v>
      </c>
      <c r="E345" s="4">
        <v>159.30000000000001</v>
      </c>
      <c r="F345" s="4">
        <v>217.1</v>
      </c>
      <c r="G345" s="4">
        <v>176.6</v>
      </c>
      <c r="H345" s="4">
        <v>167.1</v>
      </c>
      <c r="I345" s="4">
        <v>184.8</v>
      </c>
      <c r="J345" s="4">
        <v>179.5</v>
      </c>
      <c r="K345" s="4">
        <v>208.5</v>
      </c>
      <c r="L345" s="4">
        <v>164</v>
      </c>
      <c r="M345" s="4">
        <v>121.5</v>
      </c>
      <c r="N345" s="4">
        <v>186.3</v>
      </c>
      <c r="O345" s="4">
        <v>159.80000000000001</v>
      </c>
      <c r="P345" s="4">
        <v>187.7</v>
      </c>
      <c r="Q345" s="4">
        <v>179.4</v>
      </c>
      <c r="R345" s="4">
        <f t="shared" si="36"/>
        <v>176.27692307692308</v>
      </c>
      <c r="S345" s="4">
        <v>198.6</v>
      </c>
      <c r="T345" s="4">
        <f t="shared" si="37"/>
        <v>198.6</v>
      </c>
      <c r="U345" s="4">
        <v>172.7</v>
      </c>
      <c r="V345" s="4">
        <v>158.69999999999999</v>
      </c>
      <c r="W345" s="4">
        <v>170.6</v>
      </c>
      <c r="X345" s="45">
        <f t="shared" si="38"/>
        <v>167.33333333333334</v>
      </c>
      <c r="Y345" s="45">
        <v>167.8</v>
      </c>
      <c r="Z345" s="4">
        <v>179.5</v>
      </c>
      <c r="AA345" s="4">
        <v>163.1</v>
      </c>
      <c r="AB345" s="4">
        <v>157.4</v>
      </c>
      <c r="AC345" s="4">
        <v>169.1</v>
      </c>
      <c r="AD345" s="4">
        <f t="shared" si="39"/>
        <v>167.38</v>
      </c>
      <c r="AE345" s="4">
        <v>171.7</v>
      </c>
      <c r="AF345" s="4">
        <v>169.8</v>
      </c>
      <c r="AG345" s="45">
        <f t="shared" si="40"/>
        <v>170.75</v>
      </c>
      <c r="AH345" s="4">
        <v>164.6</v>
      </c>
      <c r="AI345" s="4">
        <v>164.7</v>
      </c>
      <c r="AJ345" s="4">
        <f t="shared" si="41"/>
        <v>164.64999999999998</v>
      </c>
      <c r="AK345" s="4">
        <v>172.3</v>
      </c>
    </row>
    <row r="346" spans="1:37" x14ac:dyDescent="0.25">
      <c r="A346" s="1" t="s">
        <v>33</v>
      </c>
      <c r="B346" s="1">
        <v>2022</v>
      </c>
      <c r="C346" s="1" t="s">
        <v>39</v>
      </c>
      <c r="D346" s="1" t="str">
        <f t="shared" si="35"/>
        <v>July2022Rural+Urban</v>
      </c>
      <c r="E346" s="4">
        <v>156.5</v>
      </c>
      <c r="F346" s="4">
        <v>213</v>
      </c>
      <c r="G346" s="4">
        <v>175.2</v>
      </c>
      <c r="H346" s="4">
        <v>166.6</v>
      </c>
      <c r="I346" s="4">
        <v>195.8</v>
      </c>
      <c r="J346" s="4">
        <v>174.2</v>
      </c>
      <c r="K346" s="4">
        <v>182.1</v>
      </c>
      <c r="L346" s="4">
        <v>164.3</v>
      </c>
      <c r="M346" s="4">
        <v>120</v>
      </c>
      <c r="N346" s="4">
        <v>190</v>
      </c>
      <c r="O346" s="4">
        <v>168.4</v>
      </c>
      <c r="P346" s="4">
        <v>185.2</v>
      </c>
      <c r="Q346" s="4">
        <v>175</v>
      </c>
      <c r="R346" s="4">
        <f t="shared" si="36"/>
        <v>174.33076923076925</v>
      </c>
      <c r="S346" s="4">
        <v>194.6</v>
      </c>
      <c r="T346" s="4">
        <f t="shared" si="37"/>
        <v>194.6</v>
      </c>
      <c r="U346" s="4">
        <v>178.3</v>
      </c>
      <c r="V346" s="4">
        <v>171.3</v>
      </c>
      <c r="W346" s="4">
        <v>177.3</v>
      </c>
      <c r="X346" s="45">
        <f t="shared" si="38"/>
        <v>175.63333333333335</v>
      </c>
      <c r="Y346" s="45">
        <v>167.8</v>
      </c>
      <c r="Z346" s="4">
        <v>179.6</v>
      </c>
      <c r="AA346" s="4">
        <v>167.4</v>
      </c>
      <c r="AB346" s="4">
        <v>161.6</v>
      </c>
      <c r="AC346" s="4">
        <v>171.4</v>
      </c>
      <c r="AD346" s="4">
        <f t="shared" si="39"/>
        <v>169.56</v>
      </c>
      <c r="AE346" s="4">
        <v>176.1</v>
      </c>
      <c r="AF346" s="4">
        <v>169.7</v>
      </c>
      <c r="AG346" s="45">
        <f t="shared" si="40"/>
        <v>172.89999999999998</v>
      </c>
      <c r="AH346" s="4">
        <v>166.3</v>
      </c>
      <c r="AI346" s="4">
        <v>168.4</v>
      </c>
      <c r="AJ346" s="4">
        <f t="shared" si="41"/>
        <v>167.35000000000002</v>
      </c>
      <c r="AK346" s="4">
        <v>173.4</v>
      </c>
    </row>
    <row r="347" spans="1:37" x14ac:dyDescent="0.25">
      <c r="A347" s="1" t="s">
        <v>30</v>
      </c>
      <c r="B347" s="1">
        <v>2022</v>
      </c>
      <c r="C347" s="1" t="s">
        <v>40</v>
      </c>
      <c r="D347" s="1" t="str">
        <f t="shared" si="35"/>
        <v>August2022Rural</v>
      </c>
      <c r="E347" s="4">
        <v>159.5</v>
      </c>
      <c r="F347" s="4">
        <v>204.1</v>
      </c>
      <c r="G347" s="4">
        <v>168.3</v>
      </c>
      <c r="H347" s="4">
        <v>167.9</v>
      </c>
      <c r="I347" s="4">
        <v>198.1</v>
      </c>
      <c r="J347" s="4">
        <v>169.2</v>
      </c>
      <c r="K347" s="4">
        <v>173.1</v>
      </c>
      <c r="L347" s="4">
        <v>167.1</v>
      </c>
      <c r="M347" s="4">
        <v>120.2</v>
      </c>
      <c r="N347" s="4">
        <v>195.6</v>
      </c>
      <c r="O347" s="4">
        <v>174.8</v>
      </c>
      <c r="P347" s="4">
        <v>184</v>
      </c>
      <c r="Q347" s="4">
        <v>173.9</v>
      </c>
      <c r="R347" s="4">
        <f t="shared" si="36"/>
        <v>173.5230769230769</v>
      </c>
      <c r="S347" s="4">
        <v>193.7</v>
      </c>
      <c r="T347" s="4">
        <f t="shared" si="37"/>
        <v>193.7</v>
      </c>
      <c r="U347" s="4">
        <v>183.2</v>
      </c>
      <c r="V347" s="4">
        <v>181.7</v>
      </c>
      <c r="W347" s="4">
        <v>183</v>
      </c>
      <c r="X347" s="45">
        <f t="shared" si="38"/>
        <v>182.63333333333333</v>
      </c>
      <c r="Y347" s="45">
        <v>166.88439784886214</v>
      </c>
      <c r="Z347" s="4">
        <v>179.1</v>
      </c>
      <c r="AA347" s="4">
        <v>172.3</v>
      </c>
      <c r="AB347" s="4">
        <v>166.6</v>
      </c>
      <c r="AC347" s="4">
        <v>175.7</v>
      </c>
      <c r="AD347" s="4">
        <f t="shared" si="39"/>
        <v>172.11687956977244</v>
      </c>
      <c r="AE347" s="4">
        <v>179.4</v>
      </c>
      <c r="AF347" s="4">
        <v>171.1</v>
      </c>
      <c r="AG347" s="45">
        <f t="shared" si="40"/>
        <v>175.25</v>
      </c>
      <c r="AH347" s="4">
        <v>169.3</v>
      </c>
      <c r="AI347" s="4">
        <v>172.6</v>
      </c>
      <c r="AJ347" s="4">
        <f t="shared" si="41"/>
        <v>170.95</v>
      </c>
      <c r="AK347" s="4">
        <v>175.3</v>
      </c>
    </row>
    <row r="348" spans="1:37" x14ac:dyDescent="0.25">
      <c r="A348" s="1" t="s">
        <v>32</v>
      </c>
      <c r="B348" s="1">
        <v>2022</v>
      </c>
      <c r="C348" s="1" t="s">
        <v>40</v>
      </c>
      <c r="D348" s="1" t="str">
        <f t="shared" si="35"/>
        <v>August2022Urban</v>
      </c>
      <c r="E348" s="4">
        <v>162.1</v>
      </c>
      <c r="F348" s="4">
        <v>210.9</v>
      </c>
      <c r="G348" s="4">
        <v>170.6</v>
      </c>
      <c r="H348" s="4">
        <v>168.4</v>
      </c>
      <c r="I348" s="4">
        <v>182.5</v>
      </c>
      <c r="J348" s="4">
        <v>177.1</v>
      </c>
      <c r="K348" s="4">
        <v>213.1</v>
      </c>
      <c r="L348" s="4">
        <v>167.3</v>
      </c>
      <c r="M348" s="4">
        <v>122.2</v>
      </c>
      <c r="N348" s="4">
        <v>189.7</v>
      </c>
      <c r="O348" s="4">
        <v>160.5</v>
      </c>
      <c r="P348" s="4">
        <v>188.9</v>
      </c>
      <c r="Q348" s="4">
        <v>180.4</v>
      </c>
      <c r="R348" s="4">
        <f t="shared" si="36"/>
        <v>176.43846153846152</v>
      </c>
      <c r="S348" s="4">
        <v>198.7</v>
      </c>
      <c r="T348" s="4">
        <f t="shared" si="37"/>
        <v>198.7</v>
      </c>
      <c r="U348" s="4">
        <v>173.7</v>
      </c>
      <c r="V348" s="4">
        <v>160</v>
      </c>
      <c r="W348" s="4">
        <v>171.6</v>
      </c>
      <c r="X348" s="45">
        <f t="shared" si="38"/>
        <v>168.43333333333331</v>
      </c>
      <c r="Y348" s="45">
        <v>169</v>
      </c>
      <c r="Z348" s="4">
        <v>178.4</v>
      </c>
      <c r="AA348" s="4">
        <v>164.2</v>
      </c>
      <c r="AB348" s="4">
        <v>157.69999999999999</v>
      </c>
      <c r="AC348" s="4">
        <v>169.9</v>
      </c>
      <c r="AD348" s="4">
        <f t="shared" si="39"/>
        <v>167.83999999999997</v>
      </c>
      <c r="AE348" s="4">
        <v>172.6</v>
      </c>
      <c r="AF348" s="4">
        <v>171.4</v>
      </c>
      <c r="AG348" s="45">
        <f t="shared" si="40"/>
        <v>172</v>
      </c>
      <c r="AH348" s="4">
        <v>165.1</v>
      </c>
      <c r="AI348" s="4">
        <v>165.4</v>
      </c>
      <c r="AJ348" s="4">
        <f t="shared" si="41"/>
        <v>165.25</v>
      </c>
      <c r="AK348" s="4">
        <v>173.1</v>
      </c>
    </row>
    <row r="349" spans="1:37" x14ac:dyDescent="0.25">
      <c r="A349" s="1" t="s">
        <v>33</v>
      </c>
      <c r="B349" s="1">
        <v>2022</v>
      </c>
      <c r="C349" s="1" t="s">
        <v>40</v>
      </c>
      <c r="D349" s="1" t="str">
        <f t="shared" si="35"/>
        <v>August2022Rural+Urban</v>
      </c>
      <c r="E349" s="4">
        <v>160.30000000000001</v>
      </c>
      <c r="F349" s="4">
        <v>206.5</v>
      </c>
      <c r="G349" s="4">
        <v>169.2</v>
      </c>
      <c r="H349" s="4">
        <v>168.1</v>
      </c>
      <c r="I349" s="4">
        <v>192.4</v>
      </c>
      <c r="J349" s="4">
        <v>172.9</v>
      </c>
      <c r="K349" s="4">
        <v>186.7</v>
      </c>
      <c r="L349" s="4">
        <v>167.2</v>
      </c>
      <c r="M349" s="4">
        <v>120.9</v>
      </c>
      <c r="N349" s="4">
        <v>193.6</v>
      </c>
      <c r="O349" s="4">
        <v>168.8</v>
      </c>
      <c r="P349" s="4">
        <v>186.3</v>
      </c>
      <c r="Q349" s="4">
        <v>176.3</v>
      </c>
      <c r="R349" s="4">
        <f t="shared" si="36"/>
        <v>174.55384615384617</v>
      </c>
      <c r="S349" s="4">
        <v>195</v>
      </c>
      <c r="T349" s="4">
        <f t="shared" si="37"/>
        <v>195</v>
      </c>
      <c r="U349" s="4">
        <v>179.5</v>
      </c>
      <c r="V349" s="4">
        <v>172.7</v>
      </c>
      <c r="W349" s="4">
        <v>178.5</v>
      </c>
      <c r="X349" s="45">
        <f t="shared" si="38"/>
        <v>176.9</v>
      </c>
      <c r="Y349" s="45">
        <v>169</v>
      </c>
      <c r="Z349" s="4">
        <v>178.8</v>
      </c>
      <c r="AA349" s="4">
        <v>168.5</v>
      </c>
      <c r="AB349" s="4">
        <v>161.9</v>
      </c>
      <c r="AC349" s="4">
        <v>172.3</v>
      </c>
      <c r="AD349" s="4">
        <f t="shared" si="39"/>
        <v>170.1</v>
      </c>
      <c r="AE349" s="4">
        <v>176.8</v>
      </c>
      <c r="AF349" s="4">
        <v>171.2</v>
      </c>
      <c r="AG349" s="45">
        <f t="shared" si="40"/>
        <v>174</v>
      </c>
      <c r="AH349" s="4">
        <v>166.9</v>
      </c>
      <c r="AI349" s="4">
        <v>169.1</v>
      </c>
      <c r="AJ349" s="4">
        <f t="shared" si="41"/>
        <v>168</v>
      </c>
      <c r="AK349" s="4">
        <v>174.3</v>
      </c>
    </row>
    <row r="350" spans="1:37" x14ac:dyDescent="0.25">
      <c r="A350" s="1" t="s">
        <v>30</v>
      </c>
      <c r="B350" s="1">
        <v>2022</v>
      </c>
      <c r="C350" s="1" t="s">
        <v>41</v>
      </c>
      <c r="D350" s="1" t="str">
        <f t="shared" si="35"/>
        <v>September2022Rural</v>
      </c>
      <c r="E350" s="4">
        <v>162.9</v>
      </c>
      <c r="F350" s="4">
        <v>206.7</v>
      </c>
      <c r="G350" s="4">
        <v>169</v>
      </c>
      <c r="H350" s="4">
        <v>169.5</v>
      </c>
      <c r="I350" s="4">
        <v>194.1</v>
      </c>
      <c r="J350" s="4">
        <v>164.1</v>
      </c>
      <c r="K350" s="4">
        <v>176.9</v>
      </c>
      <c r="L350" s="4">
        <v>169</v>
      </c>
      <c r="M350" s="4">
        <v>120.8</v>
      </c>
      <c r="N350" s="4">
        <v>199.1</v>
      </c>
      <c r="O350" s="4">
        <v>175.4</v>
      </c>
      <c r="P350" s="4">
        <v>184.8</v>
      </c>
      <c r="Q350" s="4">
        <v>175.5</v>
      </c>
      <c r="R350" s="4">
        <f t="shared" si="36"/>
        <v>174.44615384615386</v>
      </c>
      <c r="S350" s="4">
        <v>194.5</v>
      </c>
      <c r="T350" s="4">
        <f t="shared" si="37"/>
        <v>194.5</v>
      </c>
      <c r="U350" s="4">
        <v>184.7</v>
      </c>
      <c r="V350" s="4">
        <v>183.3</v>
      </c>
      <c r="W350" s="4">
        <v>184.5</v>
      </c>
      <c r="X350" s="45">
        <f t="shared" si="38"/>
        <v>184.16666666666666</v>
      </c>
      <c r="Y350" s="45">
        <v>167.39228833650714</v>
      </c>
      <c r="Z350" s="4">
        <v>179.7</v>
      </c>
      <c r="AA350" s="4">
        <v>173.6</v>
      </c>
      <c r="AB350" s="4">
        <v>166.9</v>
      </c>
      <c r="AC350" s="4">
        <v>176.2</v>
      </c>
      <c r="AD350" s="4">
        <f t="shared" si="39"/>
        <v>172.7584576673014</v>
      </c>
      <c r="AE350" s="4">
        <v>180.2</v>
      </c>
      <c r="AF350" s="4">
        <v>170.8</v>
      </c>
      <c r="AG350" s="45">
        <f t="shared" si="40"/>
        <v>175.5</v>
      </c>
      <c r="AH350" s="4">
        <v>170</v>
      </c>
      <c r="AI350" s="4">
        <v>173.1</v>
      </c>
      <c r="AJ350" s="4">
        <f t="shared" si="41"/>
        <v>171.55</v>
      </c>
      <c r="AK350" s="4">
        <v>176.4</v>
      </c>
    </row>
    <row r="351" spans="1:37" x14ac:dyDescent="0.25">
      <c r="A351" s="1" t="s">
        <v>32</v>
      </c>
      <c r="B351" s="1">
        <v>2022</v>
      </c>
      <c r="C351" s="1" t="s">
        <v>41</v>
      </c>
      <c r="D351" s="1" t="str">
        <f t="shared" si="35"/>
        <v>September2022Urban</v>
      </c>
      <c r="E351" s="4">
        <v>164.9</v>
      </c>
      <c r="F351" s="4">
        <v>213.7</v>
      </c>
      <c r="G351" s="4">
        <v>170.9</v>
      </c>
      <c r="H351" s="4">
        <v>170.1</v>
      </c>
      <c r="I351" s="4">
        <v>179.3</v>
      </c>
      <c r="J351" s="4">
        <v>167.5</v>
      </c>
      <c r="K351" s="4">
        <v>220.8</v>
      </c>
      <c r="L351" s="4">
        <v>169.2</v>
      </c>
      <c r="M351" s="4">
        <v>123.1</v>
      </c>
      <c r="N351" s="4">
        <v>193.6</v>
      </c>
      <c r="O351" s="4">
        <v>161.1</v>
      </c>
      <c r="P351" s="4">
        <v>190.4</v>
      </c>
      <c r="Q351" s="4">
        <v>181.8</v>
      </c>
      <c r="R351" s="4">
        <f t="shared" si="36"/>
        <v>177.41538461538462</v>
      </c>
      <c r="S351" s="4">
        <v>199.7</v>
      </c>
      <c r="T351" s="4">
        <f t="shared" si="37"/>
        <v>199.7</v>
      </c>
      <c r="U351" s="4">
        <v>175</v>
      </c>
      <c r="V351" s="4">
        <v>161.69999999999999</v>
      </c>
      <c r="W351" s="4">
        <v>173</v>
      </c>
      <c r="X351" s="45">
        <f t="shared" si="38"/>
        <v>169.9</v>
      </c>
      <c r="Y351" s="45">
        <v>169.5</v>
      </c>
      <c r="Z351" s="4">
        <v>179.2</v>
      </c>
      <c r="AA351" s="4">
        <v>165</v>
      </c>
      <c r="AB351" s="4">
        <v>158.19999999999999</v>
      </c>
      <c r="AC351" s="4">
        <v>170.9</v>
      </c>
      <c r="AD351" s="4">
        <f t="shared" si="39"/>
        <v>168.56</v>
      </c>
      <c r="AE351" s="4">
        <v>173.8</v>
      </c>
      <c r="AF351" s="4">
        <v>171.1</v>
      </c>
      <c r="AG351" s="45">
        <f t="shared" si="40"/>
        <v>172.45</v>
      </c>
      <c r="AH351" s="4">
        <v>165.8</v>
      </c>
      <c r="AI351" s="4">
        <v>166.1</v>
      </c>
      <c r="AJ351" s="4">
        <f t="shared" si="41"/>
        <v>165.95</v>
      </c>
      <c r="AK351" s="4">
        <v>174.1</v>
      </c>
    </row>
    <row r="352" spans="1:37" x14ac:dyDescent="0.25">
      <c r="A352" s="1" t="s">
        <v>33</v>
      </c>
      <c r="B352" s="1">
        <v>2022</v>
      </c>
      <c r="C352" s="1" t="s">
        <v>41</v>
      </c>
      <c r="D352" s="1" t="str">
        <f t="shared" si="35"/>
        <v>September2022Rural+Urban</v>
      </c>
      <c r="E352" s="4">
        <v>163.5</v>
      </c>
      <c r="F352" s="4">
        <v>209.2</v>
      </c>
      <c r="G352" s="4">
        <v>169.7</v>
      </c>
      <c r="H352" s="4">
        <v>169.7</v>
      </c>
      <c r="I352" s="4">
        <v>188.7</v>
      </c>
      <c r="J352" s="4">
        <v>165.7</v>
      </c>
      <c r="K352" s="4">
        <v>191.8</v>
      </c>
      <c r="L352" s="4">
        <v>169.1</v>
      </c>
      <c r="M352" s="4">
        <v>121.6</v>
      </c>
      <c r="N352" s="4">
        <v>197.3</v>
      </c>
      <c r="O352" s="4">
        <v>169.4</v>
      </c>
      <c r="P352" s="4">
        <v>187.4</v>
      </c>
      <c r="Q352" s="4">
        <v>177.8</v>
      </c>
      <c r="R352" s="4">
        <f t="shared" si="36"/>
        <v>175.45384615384617</v>
      </c>
      <c r="S352" s="4">
        <v>195.9</v>
      </c>
      <c r="T352" s="4">
        <f t="shared" si="37"/>
        <v>195.9</v>
      </c>
      <c r="U352" s="4">
        <v>180.9</v>
      </c>
      <c r="V352" s="4">
        <v>174.3</v>
      </c>
      <c r="W352" s="4">
        <v>179.9</v>
      </c>
      <c r="X352" s="45">
        <f t="shared" si="38"/>
        <v>178.36666666666667</v>
      </c>
      <c r="Y352" s="45">
        <v>169.5</v>
      </c>
      <c r="Z352" s="4">
        <v>179.5</v>
      </c>
      <c r="AA352" s="4">
        <v>169.5</v>
      </c>
      <c r="AB352" s="4">
        <v>162.30000000000001</v>
      </c>
      <c r="AC352" s="4">
        <v>173.1</v>
      </c>
      <c r="AD352" s="4">
        <f t="shared" si="39"/>
        <v>170.78</v>
      </c>
      <c r="AE352" s="4">
        <v>177.8</v>
      </c>
      <c r="AF352" s="4">
        <v>170.9</v>
      </c>
      <c r="AG352" s="45">
        <f t="shared" si="40"/>
        <v>174.35000000000002</v>
      </c>
      <c r="AH352" s="4">
        <v>167.6</v>
      </c>
      <c r="AI352" s="4">
        <v>169.7</v>
      </c>
      <c r="AJ352" s="4">
        <f t="shared" si="41"/>
        <v>168.64999999999998</v>
      </c>
      <c r="AK352" s="4">
        <v>175.3</v>
      </c>
    </row>
    <row r="353" spans="1:37" x14ac:dyDescent="0.25">
      <c r="A353" s="1" t="s">
        <v>30</v>
      </c>
      <c r="B353" s="1">
        <v>2022</v>
      </c>
      <c r="C353" s="1" t="s">
        <v>42</v>
      </c>
      <c r="D353" s="1" t="str">
        <f t="shared" si="35"/>
        <v>October2022Rural</v>
      </c>
      <c r="E353" s="4">
        <v>164.7</v>
      </c>
      <c r="F353" s="4">
        <v>208.8</v>
      </c>
      <c r="G353" s="4">
        <v>170.3</v>
      </c>
      <c r="H353" s="4">
        <v>170.9</v>
      </c>
      <c r="I353" s="4">
        <v>191.6</v>
      </c>
      <c r="J353" s="4">
        <v>162.19999999999999</v>
      </c>
      <c r="K353" s="4">
        <v>184.8</v>
      </c>
      <c r="L353" s="4">
        <v>169.7</v>
      </c>
      <c r="M353" s="4">
        <v>121.1</v>
      </c>
      <c r="N353" s="4">
        <v>201.6</v>
      </c>
      <c r="O353" s="4">
        <v>175.8</v>
      </c>
      <c r="P353" s="4">
        <v>185.6</v>
      </c>
      <c r="Q353" s="4">
        <v>177.4</v>
      </c>
      <c r="R353" s="4">
        <f t="shared" si="36"/>
        <v>175.73076923076923</v>
      </c>
      <c r="S353" s="4">
        <v>194.9</v>
      </c>
      <c r="T353" s="4">
        <f t="shared" si="37"/>
        <v>194.9</v>
      </c>
      <c r="U353" s="4">
        <v>186.1</v>
      </c>
      <c r="V353" s="4">
        <v>184.4</v>
      </c>
      <c r="W353" s="4">
        <v>185.9</v>
      </c>
      <c r="X353" s="45">
        <f t="shared" si="38"/>
        <v>185.46666666666667</v>
      </c>
      <c r="Y353" s="45">
        <v>168.15253894009371</v>
      </c>
      <c r="Z353" s="4">
        <v>180.8</v>
      </c>
      <c r="AA353" s="4">
        <v>174.4</v>
      </c>
      <c r="AB353" s="4">
        <v>167.4</v>
      </c>
      <c r="AC353" s="4">
        <v>176.5</v>
      </c>
      <c r="AD353" s="4">
        <f t="shared" si="39"/>
        <v>173.45050778801874</v>
      </c>
      <c r="AE353" s="4">
        <v>181.2</v>
      </c>
      <c r="AF353" s="4">
        <v>172</v>
      </c>
      <c r="AG353" s="45">
        <f t="shared" si="40"/>
        <v>176.6</v>
      </c>
      <c r="AH353" s="4">
        <v>170.6</v>
      </c>
      <c r="AI353" s="4">
        <v>173.9</v>
      </c>
      <c r="AJ353" s="4">
        <f t="shared" si="41"/>
        <v>172.25</v>
      </c>
      <c r="AK353" s="4">
        <v>177.9</v>
      </c>
    </row>
    <row r="354" spans="1:37" x14ac:dyDescent="0.25">
      <c r="A354" s="1" t="s">
        <v>32</v>
      </c>
      <c r="B354" s="1">
        <v>2022</v>
      </c>
      <c r="C354" s="1" t="s">
        <v>42</v>
      </c>
      <c r="D354" s="1" t="str">
        <f t="shared" si="35"/>
        <v>October2022Urban</v>
      </c>
      <c r="E354" s="4">
        <v>166.4</v>
      </c>
      <c r="F354" s="4">
        <v>214.9</v>
      </c>
      <c r="G354" s="4">
        <v>171.9</v>
      </c>
      <c r="H354" s="4">
        <v>171</v>
      </c>
      <c r="I354" s="4">
        <v>177.7</v>
      </c>
      <c r="J354" s="4">
        <v>165.7</v>
      </c>
      <c r="K354" s="4">
        <v>228.6</v>
      </c>
      <c r="L354" s="4">
        <v>169.9</v>
      </c>
      <c r="M354" s="4">
        <v>123.4</v>
      </c>
      <c r="N354" s="4">
        <v>196.4</v>
      </c>
      <c r="O354" s="4">
        <v>161.6</v>
      </c>
      <c r="P354" s="4">
        <v>191.5</v>
      </c>
      <c r="Q354" s="4">
        <v>183.3</v>
      </c>
      <c r="R354" s="4">
        <f t="shared" si="36"/>
        <v>178.63846153846154</v>
      </c>
      <c r="S354" s="4">
        <v>200.1</v>
      </c>
      <c r="T354" s="4">
        <f t="shared" si="37"/>
        <v>200.1</v>
      </c>
      <c r="U354" s="4">
        <v>175.5</v>
      </c>
      <c r="V354" s="4">
        <v>162.6</v>
      </c>
      <c r="W354" s="4">
        <v>173.6</v>
      </c>
      <c r="X354" s="45">
        <f t="shared" si="38"/>
        <v>170.56666666666669</v>
      </c>
      <c r="Y354" s="45">
        <v>171.2</v>
      </c>
      <c r="Z354" s="4">
        <v>180</v>
      </c>
      <c r="AA354" s="4">
        <v>166</v>
      </c>
      <c r="AB354" s="4">
        <v>158.80000000000001</v>
      </c>
      <c r="AC354" s="4">
        <v>171.2</v>
      </c>
      <c r="AD354" s="4">
        <f t="shared" si="39"/>
        <v>169.44</v>
      </c>
      <c r="AE354" s="4">
        <v>174.7</v>
      </c>
      <c r="AF354" s="4">
        <v>172.3</v>
      </c>
      <c r="AG354" s="45">
        <f t="shared" si="40"/>
        <v>173.5</v>
      </c>
      <c r="AH354" s="4">
        <v>166.3</v>
      </c>
      <c r="AI354" s="4">
        <v>166.8</v>
      </c>
      <c r="AJ354" s="4">
        <f t="shared" si="41"/>
        <v>166.55</v>
      </c>
      <c r="AK354" s="4">
        <v>175.3</v>
      </c>
    </row>
    <row r="355" spans="1:37" x14ac:dyDescent="0.25">
      <c r="A355" s="1" t="s">
        <v>33</v>
      </c>
      <c r="B355" s="1">
        <v>2022</v>
      </c>
      <c r="C355" s="1" t="s">
        <v>42</v>
      </c>
      <c r="D355" s="1" t="str">
        <f t="shared" si="35"/>
        <v>October2022Rural+Urban</v>
      </c>
      <c r="E355" s="4">
        <v>165.2</v>
      </c>
      <c r="F355" s="4">
        <v>210.9</v>
      </c>
      <c r="G355" s="4">
        <v>170.9</v>
      </c>
      <c r="H355" s="4">
        <v>170.9</v>
      </c>
      <c r="I355" s="4">
        <v>186.5</v>
      </c>
      <c r="J355" s="4">
        <v>163.80000000000001</v>
      </c>
      <c r="K355" s="4">
        <v>199.7</v>
      </c>
      <c r="L355" s="4">
        <v>169.8</v>
      </c>
      <c r="M355" s="4">
        <v>121.9</v>
      </c>
      <c r="N355" s="4">
        <v>199.9</v>
      </c>
      <c r="O355" s="4">
        <v>169.9</v>
      </c>
      <c r="P355" s="4">
        <v>188.3</v>
      </c>
      <c r="Q355" s="4">
        <v>179.6</v>
      </c>
      <c r="R355" s="4">
        <f t="shared" si="36"/>
        <v>176.71538461538464</v>
      </c>
      <c r="S355" s="4">
        <v>196.3</v>
      </c>
      <c r="T355" s="4">
        <f t="shared" si="37"/>
        <v>196.3</v>
      </c>
      <c r="U355" s="4">
        <v>181.9</v>
      </c>
      <c r="V355" s="4">
        <v>175.3</v>
      </c>
      <c r="W355" s="4">
        <v>181</v>
      </c>
      <c r="X355" s="45">
        <f t="shared" si="38"/>
        <v>179.4</v>
      </c>
      <c r="Y355" s="45">
        <v>171.2</v>
      </c>
      <c r="Z355" s="4">
        <v>180.5</v>
      </c>
      <c r="AA355" s="4">
        <v>170.4</v>
      </c>
      <c r="AB355" s="4">
        <v>162.9</v>
      </c>
      <c r="AC355" s="4">
        <v>173.4</v>
      </c>
      <c r="AD355" s="4">
        <f t="shared" si="39"/>
        <v>171.68</v>
      </c>
      <c r="AE355" s="4">
        <v>178.7</v>
      </c>
      <c r="AF355" s="4">
        <v>172.1</v>
      </c>
      <c r="AG355" s="45">
        <f t="shared" si="40"/>
        <v>175.39999999999998</v>
      </c>
      <c r="AH355" s="4">
        <v>168.2</v>
      </c>
      <c r="AI355" s="4">
        <v>170.5</v>
      </c>
      <c r="AJ355" s="4">
        <f t="shared" si="41"/>
        <v>169.35</v>
      </c>
      <c r="AK355" s="4">
        <v>176.7</v>
      </c>
    </row>
    <row r="356" spans="1:37" x14ac:dyDescent="0.25">
      <c r="A356" s="1" t="s">
        <v>30</v>
      </c>
      <c r="B356" s="1">
        <v>2022</v>
      </c>
      <c r="C356" s="1" t="s">
        <v>43</v>
      </c>
      <c r="D356" s="1" t="str">
        <f t="shared" si="35"/>
        <v>November2022Rural</v>
      </c>
      <c r="E356" s="4">
        <v>166.9</v>
      </c>
      <c r="F356" s="4">
        <v>207.2</v>
      </c>
      <c r="G356" s="4">
        <v>180.2</v>
      </c>
      <c r="H356" s="4">
        <v>172.3</v>
      </c>
      <c r="I356" s="4">
        <v>194</v>
      </c>
      <c r="J356" s="4">
        <v>159.1</v>
      </c>
      <c r="K356" s="4">
        <v>171.6</v>
      </c>
      <c r="L356" s="4">
        <v>170.2</v>
      </c>
      <c r="M356" s="4">
        <v>121.5</v>
      </c>
      <c r="N356" s="4">
        <v>204.8</v>
      </c>
      <c r="O356" s="4">
        <v>176.4</v>
      </c>
      <c r="P356" s="4">
        <v>186.9</v>
      </c>
      <c r="Q356" s="4">
        <v>176.6</v>
      </c>
      <c r="R356" s="4">
        <f t="shared" si="36"/>
        <v>175.97692307692307</v>
      </c>
      <c r="S356" s="4">
        <v>195.5</v>
      </c>
      <c r="T356" s="4">
        <f t="shared" si="37"/>
        <v>195.5</v>
      </c>
      <c r="U356" s="4">
        <v>187.2</v>
      </c>
      <c r="V356" s="4">
        <v>185.2</v>
      </c>
      <c r="W356" s="4">
        <v>186.9</v>
      </c>
      <c r="X356" s="45">
        <f t="shared" si="38"/>
        <v>186.43333333333331</v>
      </c>
      <c r="Y356" s="45">
        <v>169.09213612505147</v>
      </c>
      <c r="Z356" s="4">
        <v>181.9</v>
      </c>
      <c r="AA356" s="4">
        <v>175.5</v>
      </c>
      <c r="AB356" s="4">
        <v>167.5</v>
      </c>
      <c r="AC356" s="4">
        <v>176.9</v>
      </c>
      <c r="AD356" s="4">
        <f t="shared" si="39"/>
        <v>174.1784272250103</v>
      </c>
      <c r="AE356" s="4">
        <v>182.3</v>
      </c>
      <c r="AF356" s="4">
        <v>173.4</v>
      </c>
      <c r="AG356" s="45">
        <f t="shared" si="40"/>
        <v>177.85000000000002</v>
      </c>
      <c r="AH356" s="4">
        <v>170.8</v>
      </c>
      <c r="AI356" s="4">
        <v>174.6</v>
      </c>
      <c r="AJ356" s="4">
        <f t="shared" si="41"/>
        <v>172.7</v>
      </c>
      <c r="AK356" s="4">
        <v>177.8</v>
      </c>
    </row>
    <row r="357" spans="1:37" x14ac:dyDescent="0.25">
      <c r="A357" s="1" t="s">
        <v>32</v>
      </c>
      <c r="B357" s="1">
        <v>2022</v>
      </c>
      <c r="C357" s="1" t="s">
        <v>43</v>
      </c>
      <c r="D357" s="1" t="str">
        <f t="shared" si="35"/>
        <v>November2022Urban</v>
      </c>
      <c r="E357" s="4">
        <v>168.4</v>
      </c>
      <c r="F357" s="4">
        <v>213.4</v>
      </c>
      <c r="G357" s="4">
        <v>183.2</v>
      </c>
      <c r="H357" s="4">
        <v>172.3</v>
      </c>
      <c r="I357" s="4">
        <v>180</v>
      </c>
      <c r="J357" s="4">
        <v>162.6</v>
      </c>
      <c r="K357" s="4">
        <v>205.5</v>
      </c>
      <c r="L357" s="4">
        <v>171</v>
      </c>
      <c r="M357" s="4">
        <v>123.4</v>
      </c>
      <c r="N357" s="4">
        <v>198.8</v>
      </c>
      <c r="O357" s="4">
        <v>162.1</v>
      </c>
      <c r="P357" s="4">
        <v>192.4</v>
      </c>
      <c r="Q357" s="4">
        <v>181.3</v>
      </c>
      <c r="R357" s="4">
        <f t="shared" si="36"/>
        <v>178.03076923076924</v>
      </c>
      <c r="S357" s="4">
        <v>200.6</v>
      </c>
      <c r="T357" s="4">
        <f t="shared" si="37"/>
        <v>200.6</v>
      </c>
      <c r="U357" s="4">
        <v>176.7</v>
      </c>
      <c r="V357" s="4">
        <v>163.5</v>
      </c>
      <c r="W357" s="4">
        <v>174.7</v>
      </c>
      <c r="X357" s="45">
        <f t="shared" si="38"/>
        <v>171.63333333333333</v>
      </c>
      <c r="Y357" s="45">
        <v>171.8</v>
      </c>
      <c r="Z357" s="4">
        <v>180.3</v>
      </c>
      <c r="AA357" s="4">
        <v>166.9</v>
      </c>
      <c r="AB357" s="4">
        <v>158.9</v>
      </c>
      <c r="AC357" s="4">
        <v>171.5</v>
      </c>
      <c r="AD357" s="4">
        <f t="shared" si="39"/>
        <v>169.88</v>
      </c>
      <c r="AE357" s="4">
        <v>175.8</v>
      </c>
      <c r="AF357" s="4">
        <v>173.8</v>
      </c>
      <c r="AG357" s="45">
        <f t="shared" si="40"/>
        <v>174.8</v>
      </c>
      <c r="AH357" s="4">
        <v>166.7</v>
      </c>
      <c r="AI357" s="4">
        <v>167.4</v>
      </c>
      <c r="AJ357" s="4">
        <f t="shared" si="41"/>
        <v>167.05</v>
      </c>
      <c r="AK357" s="4">
        <v>174.1</v>
      </c>
    </row>
    <row r="358" spans="1:37" x14ac:dyDescent="0.25">
      <c r="A358" s="1" t="s">
        <v>33</v>
      </c>
      <c r="B358" s="1">
        <v>2022</v>
      </c>
      <c r="C358" s="1" t="s">
        <v>43</v>
      </c>
      <c r="D358" s="1" t="str">
        <f t="shared" si="35"/>
        <v>November2022Rural+Urban</v>
      </c>
      <c r="E358" s="4">
        <v>167.4</v>
      </c>
      <c r="F358" s="4">
        <v>209.4</v>
      </c>
      <c r="G358" s="4">
        <v>181.4</v>
      </c>
      <c r="H358" s="4">
        <v>172.3</v>
      </c>
      <c r="I358" s="4">
        <v>188.9</v>
      </c>
      <c r="J358" s="4">
        <v>160.69999999999999</v>
      </c>
      <c r="K358" s="4">
        <v>183.1</v>
      </c>
      <c r="L358" s="4">
        <v>170.5</v>
      </c>
      <c r="M358" s="4">
        <v>122.1</v>
      </c>
      <c r="N358" s="4">
        <v>202.8</v>
      </c>
      <c r="O358" s="4">
        <v>170.4</v>
      </c>
      <c r="P358" s="4">
        <v>189.5</v>
      </c>
      <c r="Q358" s="4">
        <v>178.3</v>
      </c>
      <c r="R358" s="4">
        <f t="shared" si="36"/>
        <v>176.67692307692309</v>
      </c>
      <c r="S358" s="4">
        <v>196.9</v>
      </c>
      <c r="T358" s="4">
        <f t="shared" si="37"/>
        <v>196.9</v>
      </c>
      <c r="U358" s="4">
        <v>183.1</v>
      </c>
      <c r="V358" s="4">
        <v>176.2</v>
      </c>
      <c r="W358" s="4">
        <v>182.1</v>
      </c>
      <c r="X358" s="45">
        <f t="shared" si="38"/>
        <v>180.46666666666667</v>
      </c>
      <c r="Y358" s="45">
        <v>171.8</v>
      </c>
      <c r="Z358" s="4">
        <v>181.3</v>
      </c>
      <c r="AA358" s="4">
        <v>171.4</v>
      </c>
      <c r="AB358" s="4">
        <v>163</v>
      </c>
      <c r="AC358" s="4">
        <v>173.7</v>
      </c>
      <c r="AD358" s="4">
        <f t="shared" si="39"/>
        <v>172.24</v>
      </c>
      <c r="AE358" s="4">
        <v>179.8</v>
      </c>
      <c r="AF358" s="4">
        <v>173.6</v>
      </c>
      <c r="AG358" s="45">
        <f t="shared" si="40"/>
        <v>176.7</v>
      </c>
      <c r="AH358" s="4">
        <v>168.5</v>
      </c>
      <c r="AI358" s="4">
        <v>171.1</v>
      </c>
      <c r="AJ358" s="4">
        <f t="shared" si="41"/>
        <v>169.8</v>
      </c>
      <c r="AK358" s="4">
        <v>176.5</v>
      </c>
    </row>
    <row r="359" spans="1:37" x14ac:dyDescent="0.25">
      <c r="A359" s="1" t="s">
        <v>30</v>
      </c>
      <c r="B359" s="1">
        <v>2022</v>
      </c>
      <c r="C359" s="1" t="s">
        <v>44</v>
      </c>
      <c r="D359" s="1" t="str">
        <f t="shared" si="35"/>
        <v>December2022Rural</v>
      </c>
      <c r="E359" s="4">
        <v>168.8</v>
      </c>
      <c r="F359" s="4">
        <v>206.9</v>
      </c>
      <c r="G359" s="4">
        <v>189.1</v>
      </c>
      <c r="H359" s="4">
        <v>173.4</v>
      </c>
      <c r="I359" s="4">
        <v>193.9</v>
      </c>
      <c r="J359" s="4">
        <v>156.69999999999999</v>
      </c>
      <c r="K359" s="4">
        <v>150.19999999999999</v>
      </c>
      <c r="L359" s="4">
        <v>170.5</v>
      </c>
      <c r="M359" s="4">
        <v>121.2</v>
      </c>
      <c r="N359" s="4">
        <v>207.5</v>
      </c>
      <c r="O359" s="4">
        <v>176.8</v>
      </c>
      <c r="P359" s="4">
        <v>187.7</v>
      </c>
      <c r="Q359" s="4">
        <v>174.4</v>
      </c>
      <c r="R359" s="4">
        <f t="shared" si="36"/>
        <v>175.16153846153844</v>
      </c>
      <c r="S359" s="4">
        <v>195.9</v>
      </c>
      <c r="T359" s="4">
        <f t="shared" si="37"/>
        <v>195.9</v>
      </c>
      <c r="U359" s="4">
        <v>188.1</v>
      </c>
      <c r="V359" s="4">
        <v>185.9</v>
      </c>
      <c r="W359" s="4">
        <v>187.8</v>
      </c>
      <c r="X359" s="45">
        <f t="shared" si="38"/>
        <v>187.26666666666665</v>
      </c>
      <c r="Y359" s="45">
        <v>169.95966260018358</v>
      </c>
      <c r="Z359" s="4">
        <v>182.8</v>
      </c>
      <c r="AA359" s="4">
        <v>176.4</v>
      </c>
      <c r="AB359" s="4">
        <v>167.8</v>
      </c>
      <c r="AC359" s="4">
        <v>177.3</v>
      </c>
      <c r="AD359" s="4">
        <f t="shared" si="39"/>
        <v>174.85193252003668</v>
      </c>
      <c r="AE359" s="4">
        <v>183.5</v>
      </c>
      <c r="AF359" s="4">
        <v>175.7</v>
      </c>
      <c r="AG359" s="45">
        <f t="shared" si="40"/>
        <v>179.6</v>
      </c>
      <c r="AH359" s="4">
        <v>171.2</v>
      </c>
      <c r="AI359" s="4">
        <v>175.5</v>
      </c>
      <c r="AJ359" s="4">
        <f t="shared" si="41"/>
        <v>173.35</v>
      </c>
      <c r="AK359" s="4">
        <v>177.1</v>
      </c>
    </row>
    <row r="360" spans="1:37" x14ac:dyDescent="0.25">
      <c r="A360" s="1" t="s">
        <v>32</v>
      </c>
      <c r="B360" s="1">
        <v>2022</v>
      </c>
      <c r="C360" s="1" t="s">
        <v>44</v>
      </c>
      <c r="D360" s="1" t="str">
        <f t="shared" si="35"/>
        <v>December2022Urban</v>
      </c>
      <c r="E360" s="4">
        <v>170.2</v>
      </c>
      <c r="F360" s="4">
        <v>212.9</v>
      </c>
      <c r="G360" s="4">
        <v>191.9</v>
      </c>
      <c r="H360" s="4">
        <v>173.9</v>
      </c>
      <c r="I360" s="4">
        <v>179.1</v>
      </c>
      <c r="J360" s="4">
        <v>159.5</v>
      </c>
      <c r="K360" s="4">
        <v>178.7</v>
      </c>
      <c r="L360" s="4">
        <v>171.3</v>
      </c>
      <c r="M360" s="4">
        <v>123.1</v>
      </c>
      <c r="N360" s="4">
        <v>200.5</v>
      </c>
      <c r="O360" s="4">
        <v>162.80000000000001</v>
      </c>
      <c r="P360" s="4">
        <v>193.3</v>
      </c>
      <c r="Q360" s="4">
        <v>178.6</v>
      </c>
      <c r="R360" s="4">
        <f t="shared" si="36"/>
        <v>176.59999999999997</v>
      </c>
      <c r="S360" s="4">
        <v>201.1</v>
      </c>
      <c r="T360" s="4">
        <f t="shared" si="37"/>
        <v>201.1</v>
      </c>
      <c r="U360" s="4">
        <v>177.7</v>
      </c>
      <c r="V360" s="4">
        <v>164.5</v>
      </c>
      <c r="W360" s="4">
        <v>175.7</v>
      </c>
      <c r="X360" s="45">
        <f t="shared" si="38"/>
        <v>172.63333333333333</v>
      </c>
      <c r="Y360" s="45">
        <v>170.7</v>
      </c>
      <c r="Z360" s="4">
        <v>180.6</v>
      </c>
      <c r="AA360" s="4">
        <v>167.3</v>
      </c>
      <c r="AB360" s="4">
        <v>159.4</v>
      </c>
      <c r="AC360" s="4">
        <v>171.8</v>
      </c>
      <c r="AD360" s="4">
        <f t="shared" si="39"/>
        <v>169.95999999999998</v>
      </c>
      <c r="AE360" s="4">
        <v>177.2</v>
      </c>
      <c r="AF360" s="4">
        <v>176</v>
      </c>
      <c r="AG360" s="45">
        <f t="shared" si="40"/>
        <v>176.6</v>
      </c>
      <c r="AH360" s="4">
        <v>167.1</v>
      </c>
      <c r="AI360" s="4">
        <v>168.2</v>
      </c>
      <c r="AJ360" s="4">
        <f t="shared" si="41"/>
        <v>167.64999999999998</v>
      </c>
      <c r="AK360" s="4">
        <v>174.1</v>
      </c>
    </row>
    <row r="361" spans="1:37" x14ac:dyDescent="0.25">
      <c r="A361" s="1" t="s">
        <v>33</v>
      </c>
      <c r="B361" s="1">
        <v>2022</v>
      </c>
      <c r="C361" s="1" t="s">
        <v>44</v>
      </c>
      <c r="D361" s="1" t="str">
        <f t="shared" si="35"/>
        <v>December2022Rural+Urban</v>
      </c>
      <c r="E361" s="4">
        <v>169.2</v>
      </c>
      <c r="F361" s="4">
        <v>209</v>
      </c>
      <c r="G361" s="4">
        <v>190.2</v>
      </c>
      <c r="H361" s="4">
        <v>173.6</v>
      </c>
      <c r="I361" s="4">
        <v>188.5</v>
      </c>
      <c r="J361" s="4">
        <v>158</v>
      </c>
      <c r="K361" s="4">
        <v>159.9</v>
      </c>
      <c r="L361" s="4">
        <v>170.8</v>
      </c>
      <c r="M361" s="4">
        <v>121.8</v>
      </c>
      <c r="N361" s="4">
        <v>205.2</v>
      </c>
      <c r="O361" s="4">
        <v>171</v>
      </c>
      <c r="P361" s="4">
        <v>190.3</v>
      </c>
      <c r="Q361" s="4">
        <v>175.9</v>
      </c>
      <c r="R361" s="4">
        <f t="shared" si="36"/>
        <v>175.64615384615385</v>
      </c>
      <c r="S361" s="4">
        <v>197.3</v>
      </c>
      <c r="T361" s="4">
        <f t="shared" si="37"/>
        <v>197.3</v>
      </c>
      <c r="U361" s="4">
        <v>184</v>
      </c>
      <c r="V361" s="4">
        <v>177</v>
      </c>
      <c r="W361" s="4">
        <v>183</v>
      </c>
      <c r="X361" s="45">
        <f t="shared" si="38"/>
        <v>181.33333333333334</v>
      </c>
      <c r="Y361" s="45">
        <v>170.7</v>
      </c>
      <c r="Z361" s="4">
        <v>182</v>
      </c>
      <c r="AA361" s="4">
        <v>172.1</v>
      </c>
      <c r="AB361" s="4">
        <v>163.4</v>
      </c>
      <c r="AC361" s="4">
        <v>174.1</v>
      </c>
      <c r="AD361" s="4">
        <f t="shared" si="39"/>
        <v>172.45999999999998</v>
      </c>
      <c r="AE361" s="4">
        <v>181.1</v>
      </c>
      <c r="AF361" s="4">
        <v>175.8</v>
      </c>
      <c r="AG361" s="45">
        <f t="shared" si="40"/>
        <v>178.45</v>
      </c>
      <c r="AH361" s="4">
        <v>168.9</v>
      </c>
      <c r="AI361" s="4">
        <v>172</v>
      </c>
      <c r="AJ361" s="4">
        <f t="shared" si="41"/>
        <v>170.45</v>
      </c>
      <c r="AK361" s="4">
        <v>175.7</v>
      </c>
    </row>
    <row r="362" spans="1:37" x14ac:dyDescent="0.25">
      <c r="A362" s="1" t="s">
        <v>30</v>
      </c>
      <c r="B362" s="1">
        <v>2023</v>
      </c>
      <c r="C362" s="1" t="s">
        <v>31</v>
      </c>
      <c r="D362" s="1" t="str">
        <f t="shared" si="35"/>
        <v>January2023Rural</v>
      </c>
      <c r="E362" s="4">
        <v>174</v>
      </c>
      <c r="F362" s="4">
        <v>208.3</v>
      </c>
      <c r="G362" s="4">
        <v>192.9</v>
      </c>
      <c r="H362" s="4">
        <v>174.3</v>
      </c>
      <c r="I362" s="4">
        <v>192.6</v>
      </c>
      <c r="J362" s="4">
        <v>156.30000000000001</v>
      </c>
      <c r="K362" s="4">
        <v>142.9</v>
      </c>
      <c r="L362" s="4">
        <v>170.7</v>
      </c>
      <c r="M362" s="4">
        <v>120.3</v>
      </c>
      <c r="N362" s="4">
        <v>210.5</v>
      </c>
      <c r="O362" s="4">
        <v>176.9</v>
      </c>
      <c r="P362" s="4">
        <v>188.5</v>
      </c>
      <c r="Q362" s="4">
        <v>175</v>
      </c>
      <c r="R362" s="4">
        <f t="shared" si="36"/>
        <v>175.63076923076926</v>
      </c>
      <c r="S362" s="4">
        <v>196.9</v>
      </c>
      <c r="T362" s="4">
        <f t="shared" si="37"/>
        <v>196.9</v>
      </c>
      <c r="U362" s="4">
        <v>189</v>
      </c>
      <c r="V362" s="4">
        <v>186.3</v>
      </c>
      <c r="W362" s="4">
        <v>188.6</v>
      </c>
      <c r="X362" s="45">
        <f t="shared" si="38"/>
        <v>187.96666666666667</v>
      </c>
      <c r="Y362" s="45">
        <v>170.51159307392541</v>
      </c>
      <c r="Z362" s="4">
        <v>183.2</v>
      </c>
      <c r="AA362" s="4">
        <v>177.2</v>
      </c>
      <c r="AB362" s="4">
        <v>168.2</v>
      </c>
      <c r="AC362" s="4">
        <v>177.8</v>
      </c>
      <c r="AD362" s="4">
        <f t="shared" si="39"/>
        <v>175.38231861478508</v>
      </c>
      <c r="AE362" s="4">
        <v>184.7</v>
      </c>
      <c r="AF362" s="4">
        <v>178.4</v>
      </c>
      <c r="AG362" s="45">
        <f t="shared" si="40"/>
        <v>181.55</v>
      </c>
      <c r="AH362" s="4">
        <v>171.8</v>
      </c>
      <c r="AI362" s="4">
        <v>176.5</v>
      </c>
      <c r="AJ362" s="4">
        <f t="shared" si="41"/>
        <v>174.15</v>
      </c>
      <c r="AK362" s="4">
        <v>177.8</v>
      </c>
    </row>
    <row r="363" spans="1:37" x14ac:dyDescent="0.25">
      <c r="A363" s="1" t="s">
        <v>32</v>
      </c>
      <c r="B363" s="1">
        <v>2023</v>
      </c>
      <c r="C363" s="1" t="s">
        <v>31</v>
      </c>
      <c r="D363" s="1" t="str">
        <f t="shared" si="35"/>
        <v>January2023Urban</v>
      </c>
      <c r="E363" s="4">
        <v>173.3</v>
      </c>
      <c r="F363" s="4">
        <v>215.2</v>
      </c>
      <c r="G363" s="4">
        <v>197</v>
      </c>
      <c r="H363" s="4">
        <v>175.2</v>
      </c>
      <c r="I363" s="4">
        <v>178</v>
      </c>
      <c r="J363" s="4">
        <v>160.5</v>
      </c>
      <c r="K363" s="4">
        <v>175.3</v>
      </c>
      <c r="L363" s="4">
        <v>171.2</v>
      </c>
      <c r="M363" s="4">
        <v>122.7</v>
      </c>
      <c r="N363" s="4">
        <v>204.3</v>
      </c>
      <c r="O363" s="4">
        <v>163.69999999999999</v>
      </c>
      <c r="P363" s="4">
        <v>194.3</v>
      </c>
      <c r="Q363" s="4">
        <v>179.5</v>
      </c>
      <c r="R363" s="4">
        <f t="shared" si="36"/>
        <v>177.70769230769233</v>
      </c>
      <c r="S363" s="4">
        <v>201.6</v>
      </c>
      <c r="T363" s="4">
        <f t="shared" si="37"/>
        <v>201.6</v>
      </c>
      <c r="U363" s="4">
        <v>178.7</v>
      </c>
      <c r="V363" s="4">
        <v>165.3</v>
      </c>
      <c r="W363" s="4">
        <v>176.6</v>
      </c>
      <c r="X363" s="45">
        <f t="shared" si="38"/>
        <v>173.53333333333333</v>
      </c>
      <c r="Y363" s="45">
        <v>172.1</v>
      </c>
      <c r="Z363" s="4">
        <v>180.1</v>
      </c>
      <c r="AA363" s="4">
        <v>168</v>
      </c>
      <c r="AB363" s="4">
        <v>159.5</v>
      </c>
      <c r="AC363" s="4">
        <v>171.8</v>
      </c>
      <c r="AD363" s="4">
        <f t="shared" si="39"/>
        <v>170.3</v>
      </c>
      <c r="AE363" s="4">
        <v>178.5</v>
      </c>
      <c r="AF363" s="4">
        <v>178.8</v>
      </c>
      <c r="AG363" s="45">
        <f t="shared" si="40"/>
        <v>178.65</v>
      </c>
      <c r="AH363" s="4">
        <v>167.8</v>
      </c>
      <c r="AI363" s="4">
        <v>168.9</v>
      </c>
      <c r="AJ363" s="4">
        <f t="shared" si="41"/>
        <v>168.35000000000002</v>
      </c>
      <c r="AK363" s="4">
        <v>174.9</v>
      </c>
    </row>
    <row r="364" spans="1:37" x14ac:dyDescent="0.25">
      <c r="A364" s="1" t="s">
        <v>33</v>
      </c>
      <c r="B364" s="1">
        <v>2023</v>
      </c>
      <c r="C364" s="1" t="s">
        <v>31</v>
      </c>
      <c r="D364" s="1" t="str">
        <f t="shared" si="35"/>
        <v>January2023Rural+Urban</v>
      </c>
      <c r="E364" s="4">
        <v>173.8</v>
      </c>
      <c r="F364" s="4">
        <v>210.7</v>
      </c>
      <c r="G364" s="4">
        <v>194.5</v>
      </c>
      <c r="H364" s="4">
        <v>174.6</v>
      </c>
      <c r="I364" s="4">
        <v>187.2</v>
      </c>
      <c r="J364" s="4">
        <v>158.30000000000001</v>
      </c>
      <c r="K364" s="4">
        <v>153.9</v>
      </c>
      <c r="L364" s="4">
        <v>170.9</v>
      </c>
      <c r="M364" s="4">
        <v>121.1</v>
      </c>
      <c r="N364" s="4">
        <v>208.4</v>
      </c>
      <c r="O364" s="4">
        <v>171.4</v>
      </c>
      <c r="P364" s="4">
        <v>191.2</v>
      </c>
      <c r="Q364" s="4">
        <v>176.7</v>
      </c>
      <c r="R364" s="4">
        <f t="shared" si="36"/>
        <v>176.36153846153846</v>
      </c>
      <c r="S364" s="4">
        <v>198.2</v>
      </c>
      <c r="T364" s="4">
        <f t="shared" si="37"/>
        <v>198.2</v>
      </c>
      <c r="U364" s="4">
        <v>184.9</v>
      </c>
      <c r="V364" s="4">
        <v>177.6</v>
      </c>
      <c r="W364" s="4">
        <v>183.8</v>
      </c>
      <c r="X364" s="45">
        <f t="shared" si="38"/>
        <v>182.1</v>
      </c>
      <c r="Y364" s="45">
        <v>172.1</v>
      </c>
      <c r="Z364" s="4">
        <v>182</v>
      </c>
      <c r="AA364" s="4">
        <v>172.9</v>
      </c>
      <c r="AB364" s="4">
        <v>163.6</v>
      </c>
      <c r="AC364" s="4">
        <v>174.3</v>
      </c>
      <c r="AD364" s="4">
        <f t="shared" si="39"/>
        <v>172.98000000000002</v>
      </c>
      <c r="AE364" s="4">
        <v>182.3</v>
      </c>
      <c r="AF364" s="4">
        <v>178.6</v>
      </c>
      <c r="AG364" s="45">
        <f t="shared" si="40"/>
        <v>180.45</v>
      </c>
      <c r="AH364" s="4">
        <v>169.5</v>
      </c>
      <c r="AI364" s="4">
        <v>172.8</v>
      </c>
      <c r="AJ364" s="4">
        <f t="shared" si="41"/>
        <v>171.15</v>
      </c>
      <c r="AK364" s="4">
        <v>176.5</v>
      </c>
    </row>
    <row r="365" spans="1:37" x14ac:dyDescent="0.25">
      <c r="A365" s="1" t="s">
        <v>30</v>
      </c>
      <c r="B365" s="1">
        <v>2023</v>
      </c>
      <c r="C365" s="1" t="s">
        <v>34</v>
      </c>
      <c r="D365" s="1" t="str">
        <f t="shared" si="35"/>
        <v>February2023Rural</v>
      </c>
      <c r="E365" s="4">
        <v>174.2</v>
      </c>
      <c r="F365" s="4">
        <v>205.2</v>
      </c>
      <c r="G365" s="4">
        <v>173.9</v>
      </c>
      <c r="H365" s="4">
        <v>177</v>
      </c>
      <c r="I365" s="4">
        <v>183.4</v>
      </c>
      <c r="J365" s="4">
        <v>167.2</v>
      </c>
      <c r="K365" s="4">
        <v>140.9</v>
      </c>
      <c r="L365" s="4">
        <v>170.4</v>
      </c>
      <c r="M365" s="4">
        <v>119.1</v>
      </c>
      <c r="N365" s="4">
        <v>212.1</v>
      </c>
      <c r="O365" s="4">
        <v>177.6</v>
      </c>
      <c r="P365" s="4">
        <v>189.9</v>
      </c>
      <c r="Q365" s="4">
        <v>174.8</v>
      </c>
      <c r="R365" s="4">
        <f t="shared" si="36"/>
        <v>174.28461538461536</v>
      </c>
      <c r="S365" s="4">
        <v>198.3</v>
      </c>
      <c r="T365" s="4">
        <f t="shared" si="37"/>
        <v>198.3</v>
      </c>
      <c r="U365" s="4">
        <v>190</v>
      </c>
      <c r="V365" s="4">
        <v>187</v>
      </c>
      <c r="W365" s="4">
        <v>189.6</v>
      </c>
      <c r="X365" s="45">
        <f t="shared" si="38"/>
        <v>188.86666666666667</v>
      </c>
      <c r="Y365" s="45">
        <v>170.97371019990672</v>
      </c>
      <c r="Z365" s="4">
        <v>181.6</v>
      </c>
      <c r="AA365" s="4">
        <v>178.6</v>
      </c>
      <c r="AB365" s="4">
        <v>169</v>
      </c>
      <c r="AC365" s="4">
        <v>178.5</v>
      </c>
      <c r="AD365" s="4">
        <f t="shared" si="39"/>
        <v>175.73474203998134</v>
      </c>
      <c r="AE365" s="4">
        <v>186.6</v>
      </c>
      <c r="AF365" s="4">
        <v>180.7</v>
      </c>
      <c r="AG365" s="45">
        <f t="shared" si="40"/>
        <v>183.64999999999998</v>
      </c>
      <c r="AH365" s="4">
        <v>172.8</v>
      </c>
      <c r="AI365" s="4">
        <v>177.9</v>
      </c>
      <c r="AJ365" s="4">
        <f t="shared" si="41"/>
        <v>175.35000000000002</v>
      </c>
      <c r="AK365" s="4">
        <v>178</v>
      </c>
    </row>
    <row r="366" spans="1:37" x14ac:dyDescent="0.25">
      <c r="A366" s="1" t="s">
        <v>32</v>
      </c>
      <c r="B366" s="1">
        <v>2023</v>
      </c>
      <c r="C366" s="1" t="s">
        <v>34</v>
      </c>
      <c r="D366" s="1" t="str">
        <f t="shared" si="35"/>
        <v>February2023Urban</v>
      </c>
      <c r="E366" s="4">
        <v>174.7</v>
      </c>
      <c r="F366" s="4">
        <v>212.2</v>
      </c>
      <c r="G366" s="4">
        <v>177.2</v>
      </c>
      <c r="H366" s="4">
        <v>177.9</v>
      </c>
      <c r="I366" s="4">
        <v>172.2</v>
      </c>
      <c r="J366" s="4">
        <v>172.1</v>
      </c>
      <c r="K366" s="4">
        <v>175.8</v>
      </c>
      <c r="L366" s="4">
        <v>172.2</v>
      </c>
      <c r="M366" s="4">
        <v>121.9</v>
      </c>
      <c r="N366" s="4">
        <v>204.8</v>
      </c>
      <c r="O366" s="4">
        <v>164.9</v>
      </c>
      <c r="P366" s="4">
        <v>196.6</v>
      </c>
      <c r="Q366" s="4">
        <v>180.7</v>
      </c>
      <c r="R366" s="4">
        <f t="shared" si="36"/>
        <v>177.16923076923075</v>
      </c>
      <c r="S366" s="4">
        <v>202.7</v>
      </c>
      <c r="T366" s="4">
        <f t="shared" si="37"/>
        <v>202.7</v>
      </c>
      <c r="U366" s="4">
        <v>180.3</v>
      </c>
      <c r="V366" s="4">
        <v>167</v>
      </c>
      <c r="W366" s="4">
        <v>178.2</v>
      </c>
      <c r="X366" s="45">
        <f t="shared" si="38"/>
        <v>175.16666666666666</v>
      </c>
      <c r="Y366" s="45">
        <v>173.5</v>
      </c>
      <c r="Z366" s="4">
        <v>182.8</v>
      </c>
      <c r="AA366" s="4">
        <v>169.2</v>
      </c>
      <c r="AB366" s="4">
        <v>159.80000000000001</v>
      </c>
      <c r="AC366" s="4">
        <v>172.5</v>
      </c>
      <c r="AD366" s="4">
        <f t="shared" si="39"/>
        <v>171.56</v>
      </c>
      <c r="AE366" s="4">
        <v>180.8</v>
      </c>
      <c r="AF366" s="4">
        <v>181.4</v>
      </c>
      <c r="AG366" s="45">
        <f t="shared" si="40"/>
        <v>181.10000000000002</v>
      </c>
      <c r="AH366" s="4">
        <v>168.4</v>
      </c>
      <c r="AI366" s="4">
        <v>170</v>
      </c>
      <c r="AJ366" s="4">
        <f t="shared" si="41"/>
        <v>169.2</v>
      </c>
      <c r="AK366" s="4">
        <v>176.3</v>
      </c>
    </row>
    <row r="367" spans="1:37" x14ac:dyDescent="0.25">
      <c r="A367" s="1" t="s">
        <v>33</v>
      </c>
      <c r="B367" s="1">
        <v>2023</v>
      </c>
      <c r="C367" s="1" t="s">
        <v>34</v>
      </c>
      <c r="D367" s="1" t="str">
        <f t="shared" si="35"/>
        <v>February2023Rural+Urban</v>
      </c>
      <c r="E367" s="4">
        <v>174.4</v>
      </c>
      <c r="F367" s="4">
        <v>207.7</v>
      </c>
      <c r="G367" s="4">
        <v>175.2</v>
      </c>
      <c r="H367" s="4">
        <v>177.3</v>
      </c>
      <c r="I367" s="4">
        <v>179.3</v>
      </c>
      <c r="J367" s="4">
        <v>169.5</v>
      </c>
      <c r="K367" s="4">
        <v>152.69999999999999</v>
      </c>
      <c r="L367" s="4">
        <v>171</v>
      </c>
      <c r="M367" s="4">
        <v>120</v>
      </c>
      <c r="N367" s="4">
        <v>209.7</v>
      </c>
      <c r="O367" s="4">
        <v>172.3</v>
      </c>
      <c r="P367" s="4">
        <v>193</v>
      </c>
      <c r="Q367" s="4">
        <v>177</v>
      </c>
      <c r="R367" s="4">
        <f t="shared" si="36"/>
        <v>175.3153846153846</v>
      </c>
      <c r="S367" s="4">
        <v>199.5</v>
      </c>
      <c r="T367" s="4">
        <f t="shared" si="37"/>
        <v>199.5</v>
      </c>
      <c r="U367" s="4">
        <v>186.2</v>
      </c>
      <c r="V367" s="4">
        <v>178.7</v>
      </c>
      <c r="W367" s="4">
        <v>185.1</v>
      </c>
      <c r="X367" s="45">
        <f t="shared" si="38"/>
        <v>183.33333333333334</v>
      </c>
      <c r="Y367" s="45">
        <v>173.5</v>
      </c>
      <c r="Z367" s="4">
        <v>182.1</v>
      </c>
      <c r="AA367" s="4">
        <v>174.2</v>
      </c>
      <c r="AB367" s="4">
        <v>164.2</v>
      </c>
      <c r="AC367" s="4">
        <v>175</v>
      </c>
      <c r="AD367" s="4">
        <f t="shared" si="39"/>
        <v>173.8</v>
      </c>
      <c r="AE367" s="4">
        <v>184.4</v>
      </c>
      <c r="AF367" s="4">
        <v>181</v>
      </c>
      <c r="AG367" s="45">
        <f t="shared" si="40"/>
        <v>182.7</v>
      </c>
      <c r="AH367" s="4">
        <v>170.3</v>
      </c>
      <c r="AI367" s="4">
        <v>174.1</v>
      </c>
      <c r="AJ367" s="4">
        <f t="shared" si="41"/>
        <v>172.2</v>
      </c>
      <c r="AK367" s="4">
        <v>177.2</v>
      </c>
    </row>
    <row r="368" spans="1:37" x14ac:dyDescent="0.25">
      <c r="A368" s="1" t="s">
        <v>30</v>
      </c>
      <c r="B368" s="1">
        <v>2023</v>
      </c>
      <c r="C368" s="1" t="s">
        <v>35</v>
      </c>
      <c r="D368" s="1" t="str">
        <f t="shared" si="35"/>
        <v>March2023Rural</v>
      </c>
      <c r="E368" s="4">
        <v>174.3</v>
      </c>
      <c r="F368" s="4">
        <v>205.2</v>
      </c>
      <c r="G368" s="4">
        <v>173.9</v>
      </c>
      <c r="H368" s="4">
        <v>177</v>
      </c>
      <c r="I368" s="4">
        <v>183.3</v>
      </c>
      <c r="J368" s="4">
        <v>167.2</v>
      </c>
      <c r="K368" s="4">
        <v>140.9</v>
      </c>
      <c r="L368" s="4">
        <v>170.5</v>
      </c>
      <c r="M368" s="4">
        <v>119.1</v>
      </c>
      <c r="N368" s="4">
        <v>212.1</v>
      </c>
      <c r="O368" s="4">
        <v>177.6</v>
      </c>
      <c r="P368" s="4">
        <v>189.9</v>
      </c>
      <c r="Q368" s="4">
        <v>174.8</v>
      </c>
      <c r="R368" s="4">
        <f t="shared" si="36"/>
        <v>174.2923076923077</v>
      </c>
      <c r="S368" s="4">
        <v>198.4</v>
      </c>
      <c r="T368" s="4">
        <f t="shared" si="37"/>
        <v>198.4</v>
      </c>
      <c r="U368" s="4">
        <v>190</v>
      </c>
      <c r="V368" s="4">
        <v>187</v>
      </c>
      <c r="W368" s="4">
        <v>189.6</v>
      </c>
      <c r="X368" s="45">
        <f t="shared" si="38"/>
        <v>188.86666666666667</v>
      </c>
      <c r="Y368" s="45">
        <v>171.5605517637795</v>
      </c>
      <c r="Z368" s="4">
        <v>181.4</v>
      </c>
      <c r="AA368" s="4">
        <v>178.6</v>
      </c>
      <c r="AB368" s="4">
        <v>169</v>
      </c>
      <c r="AC368" s="4">
        <v>178.5</v>
      </c>
      <c r="AD368" s="4">
        <f t="shared" si="39"/>
        <v>175.81211035275589</v>
      </c>
      <c r="AE368" s="4">
        <v>186.6</v>
      </c>
      <c r="AF368" s="4">
        <v>180.7</v>
      </c>
      <c r="AG368" s="45">
        <f t="shared" si="40"/>
        <v>183.64999999999998</v>
      </c>
      <c r="AH368" s="4">
        <v>172.8</v>
      </c>
      <c r="AI368" s="4">
        <v>177.9</v>
      </c>
      <c r="AJ368" s="4">
        <f t="shared" si="41"/>
        <v>175.35000000000002</v>
      </c>
      <c r="AK368" s="4">
        <v>178</v>
      </c>
    </row>
    <row r="369" spans="1:37" x14ac:dyDescent="0.25">
      <c r="A369" s="1" t="s">
        <v>32</v>
      </c>
      <c r="B369" s="1">
        <v>2023</v>
      </c>
      <c r="C369" s="1" t="s">
        <v>35</v>
      </c>
      <c r="D369" s="1" t="str">
        <f t="shared" si="35"/>
        <v>March2023Urban</v>
      </c>
      <c r="E369" s="4">
        <v>174.7</v>
      </c>
      <c r="F369" s="4">
        <v>212.2</v>
      </c>
      <c r="G369" s="4">
        <v>177.2</v>
      </c>
      <c r="H369" s="4">
        <v>177.9</v>
      </c>
      <c r="I369" s="4">
        <v>172.2</v>
      </c>
      <c r="J369" s="4">
        <v>172.1</v>
      </c>
      <c r="K369" s="4">
        <v>175.9</v>
      </c>
      <c r="L369" s="4">
        <v>172.2</v>
      </c>
      <c r="M369" s="4">
        <v>121.9</v>
      </c>
      <c r="N369" s="4">
        <v>204.8</v>
      </c>
      <c r="O369" s="4">
        <v>164.9</v>
      </c>
      <c r="P369" s="4">
        <v>196.6</v>
      </c>
      <c r="Q369" s="4">
        <v>180.8</v>
      </c>
      <c r="R369" s="4">
        <f t="shared" si="36"/>
        <v>177.1846153846154</v>
      </c>
      <c r="S369" s="4">
        <v>202.7</v>
      </c>
      <c r="T369" s="4">
        <f t="shared" si="37"/>
        <v>202.7</v>
      </c>
      <c r="U369" s="4">
        <v>180.2</v>
      </c>
      <c r="V369" s="4">
        <v>167</v>
      </c>
      <c r="W369" s="4">
        <v>178.2</v>
      </c>
      <c r="X369" s="45">
        <f t="shared" si="38"/>
        <v>175.13333333333333</v>
      </c>
      <c r="Y369" s="45">
        <v>173.5</v>
      </c>
      <c r="Z369" s="4">
        <v>182.6</v>
      </c>
      <c r="AA369" s="4">
        <v>169.2</v>
      </c>
      <c r="AB369" s="4">
        <v>159.80000000000001</v>
      </c>
      <c r="AC369" s="4">
        <v>172.5</v>
      </c>
      <c r="AD369" s="4">
        <f t="shared" si="39"/>
        <v>171.51999999999998</v>
      </c>
      <c r="AE369" s="4">
        <v>180.8</v>
      </c>
      <c r="AF369" s="4">
        <v>181.5</v>
      </c>
      <c r="AG369" s="45">
        <f t="shared" si="40"/>
        <v>181.15</v>
      </c>
      <c r="AH369" s="4">
        <v>168.4</v>
      </c>
      <c r="AI369" s="4">
        <v>170</v>
      </c>
      <c r="AJ369" s="4">
        <f t="shared" si="41"/>
        <v>169.2</v>
      </c>
      <c r="AK369" s="4">
        <v>176.3</v>
      </c>
    </row>
    <row r="370" spans="1:37" x14ac:dyDescent="0.25">
      <c r="A370" s="1" t="s">
        <v>33</v>
      </c>
      <c r="B370" s="1">
        <v>2023</v>
      </c>
      <c r="C370" s="1" t="s">
        <v>35</v>
      </c>
      <c r="D370" s="1" t="str">
        <f t="shared" si="35"/>
        <v>March2023Rural+Urban</v>
      </c>
      <c r="E370" s="4">
        <v>174.4</v>
      </c>
      <c r="F370" s="4">
        <v>207.7</v>
      </c>
      <c r="G370" s="4">
        <v>175.2</v>
      </c>
      <c r="H370" s="4">
        <v>177.3</v>
      </c>
      <c r="I370" s="4">
        <v>179.2</v>
      </c>
      <c r="J370" s="4">
        <v>169.5</v>
      </c>
      <c r="K370" s="4">
        <v>152.80000000000001</v>
      </c>
      <c r="L370" s="4">
        <v>171.1</v>
      </c>
      <c r="M370" s="4">
        <v>120</v>
      </c>
      <c r="N370" s="4">
        <v>209.7</v>
      </c>
      <c r="O370" s="4">
        <v>172.3</v>
      </c>
      <c r="P370" s="4">
        <v>193</v>
      </c>
      <c r="Q370" s="4">
        <v>177</v>
      </c>
      <c r="R370" s="4">
        <f t="shared" si="36"/>
        <v>175.32307692307691</v>
      </c>
      <c r="S370" s="4">
        <v>199.5</v>
      </c>
      <c r="T370" s="4">
        <f t="shared" si="37"/>
        <v>199.5</v>
      </c>
      <c r="U370" s="4">
        <v>186.1</v>
      </c>
      <c r="V370" s="4">
        <v>178.7</v>
      </c>
      <c r="W370" s="4">
        <v>185.1</v>
      </c>
      <c r="X370" s="45">
        <f t="shared" si="38"/>
        <v>183.29999999999998</v>
      </c>
      <c r="Y370" s="45">
        <v>173.5</v>
      </c>
      <c r="Z370" s="4">
        <v>181.9</v>
      </c>
      <c r="AA370" s="4">
        <v>174.2</v>
      </c>
      <c r="AB370" s="4">
        <v>164.2</v>
      </c>
      <c r="AC370" s="4">
        <v>175</v>
      </c>
      <c r="AD370" s="4">
        <f t="shared" si="39"/>
        <v>173.76</v>
      </c>
      <c r="AE370" s="4">
        <v>184.4</v>
      </c>
      <c r="AF370" s="4">
        <v>181</v>
      </c>
      <c r="AG370" s="45">
        <f t="shared" si="40"/>
        <v>182.7</v>
      </c>
      <c r="AH370" s="4">
        <v>170.3</v>
      </c>
      <c r="AI370" s="4">
        <v>174.1</v>
      </c>
      <c r="AJ370" s="4">
        <f t="shared" si="41"/>
        <v>172.2</v>
      </c>
      <c r="AK370" s="4">
        <v>177.2</v>
      </c>
    </row>
    <row r="371" spans="1:37" x14ac:dyDescent="0.25">
      <c r="A371" s="1" t="s">
        <v>30</v>
      </c>
      <c r="B371" s="1">
        <v>2023</v>
      </c>
      <c r="C371" s="1" t="s">
        <v>36</v>
      </c>
      <c r="D371" s="1" t="str">
        <f t="shared" si="35"/>
        <v>April2023Rural</v>
      </c>
      <c r="E371" s="4">
        <v>173.3</v>
      </c>
      <c r="F371" s="4">
        <v>206.9</v>
      </c>
      <c r="G371" s="4">
        <v>167.9</v>
      </c>
      <c r="H371" s="4">
        <v>178.2</v>
      </c>
      <c r="I371" s="4">
        <v>178.5</v>
      </c>
      <c r="J371" s="4">
        <v>173.7</v>
      </c>
      <c r="K371" s="4">
        <v>142.80000000000001</v>
      </c>
      <c r="L371" s="4">
        <v>172.8</v>
      </c>
      <c r="M371" s="4">
        <v>120.4</v>
      </c>
      <c r="N371" s="4">
        <v>215.5</v>
      </c>
      <c r="O371" s="4">
        <v>178.2</v>
      </c>
      <c r="P371" s="4">
        <v>190.5</v>
      </c>
      <c r="Q371" s="4">
        <v>175.5</v>
      </c>
      <c r="R371" s="4">
        <f t="shared" si="36"/>
        <v>174.93846153846152</v>
      </c>
      <c r="S371" s="4">
        <v>199.5</v>
      </c>
      <c r="T371" s="4">
        <f t="shared" si="37"/>
        <v>199.5</v>
      </c>
      <c r="U371" s="4">
        <v>190.7</v>
      </c>
      <c r="V371" s="4">
        <v>187.3</v>
      </c>
      <c r="W371" s="4">
        <v>190.2</v>
      </c>
      <c r="X371" s="45">
        <f t="shared" si="38"/>
        <v>189.4</v>
      </c>
      <c r="Y371" s="45">
        <v>172.36065055973464</v>
      </c>
      <c r="Z371" s="4">
        <v>181.5</v>
      </c>
      <c r="AA371" s="4">
        <v>179.1</v>
      </c>
      <c r="AB371" s="4">
        <v>169.4</v>
      </c>
      <c r="AC371" s="4">
        <v>179.4</v>
      </c>
      <c r="AD371" s="4">
        <f t="shared" si="39"/>
        <v>176.35213011194691</v>
      </c>
      <c r="AE371" s="4">
        <v>187.2</v>
      </c>
      <c r="AF371" s="4">
        <v>183.8</v>
      </c>
      <c r="AG371" s="45">
        <f t="shared" si="40"/>
        <v>185.5</v>
      </c>
      <c r="AH371" s="4">
        <v>173.2</v>
      </c>
      <c r="AI371" s="4">
        <v>178.9</v>
      </c>
      <c r="AJ371" s="4">
        <f t="shared" si="41"/>
        <v>176.05</v>
      </c>
      <c r="AK371" s="4">
        <v>178.8</v>
      </c>
    </row>
    <row r="372" spans="1:37" x14ac:dyDescent="0.25">
      <c r="A372" s="1" t="s">
        <v>32</v>
      </c>
      <c r="B372" s="1">
        <v>2023</v>
      </c>
      <c r="C372" s="1" t="s">
        <v>36</v>
      </c>
      <c r="D372" s="1" t="str">
        <f t="shared" si="35"/>
        <v>April2023Urban</v>
      </c>
      <c r="E372" s="4">
        <v>174.8</v>
      </c>
      <c r="F372" s="4">
        <v>213.7</v>
      </c>
      <c r="G372" s="4">
        <v>172.4</v>
      </c>
      <c r="H372" s="4">
        <v>178.8</v>
      </c>
      <c r="I372" s="4">
        <v>168.7</v>
      </c>
      <c r="J372" s="4">
        <v>179.2</v>
      </c>
      <c r="K372" s="4">
        <v>179.9</v>
      </c>
      <c r="L372" s="4">
        <v>174.7</v>
      </c>
      <c r="M372" s="4">
        <v>123.1</v>
      </c>
      <c r="N372" s="4">
        <v>207.8</v>
      </c>
      <c r="O372" s="4">
        <v>165.5</v>
      </c>
      <c r="P372" s="4">
        <v>197</v>
      </c>
      <c r="Q372" s="4">
        <v>182.1</v>
      </c>
      <c r="R372" s="4">
        <f t="shared" si="36"/>
        <v>178.28461538461539</v>
      </c>
      <c r="S372" s="4">
        <v>203.5</v>
      </c>
      <c r="T372" s="4">
        <f t="shared" si="37"/>
        <v>203.5</v>
      </c>
      <c r="U372" s="4">
        <v>181</v>
      </c>
      <c r="V372" s="4">
        <v>167.7</v>
      </c>
      <c r="W372" s="4">
        <v>178.9</v>
      </c>
      <c r="X372" s="45">
        <f t="shared" si="38"/>
        <v>175.86666666666667</v>
      </c>
      <c r="Y372" s="45">
        <v>175.2</v>
      </c>
      <c r="Z372" s="4">
        <v>182.1</v>
      </c>
      <c r="AA372" s="4">
        <v>169.6</v>
      </c>
      <c r="AB372" s="4">
        <v>160.1</v>
      </c>
      <c r="AC372" s="4">
        <v>174.2</v>
      </c>
      <c r="AD372" s="4">
        <f t="shared" si="39"/>
        <v>172.24</v>
      </c>
      <c r="AE372" s="4">
        <v>181.5</v>
      </c>
      <c r="AF372" s="4">
        <v>184.4</v>
      </c>
      <c r="AG372" s="45">
        <f t="shared" si="40"/>
        <v>182.95</v>
      </c>
      <c r="AH372" s="4">
        <v>168.8</v>
      </c>
      <c r="AI372" s="4">
        <v>170.9</v>
      </c>
      <c r="AJ372" s="4">
        <f t="shared" si="41"/>
        <v>169.85000000000002</v>
      </c>
      <c r="AK372" s="4">
        <v>177.4</v>
      </c>
    </row>
    <row r="373" spans="1:37" x14ac:dyDescent="0.25">
      <c r="A373" s="1" t="s">
        <v>33</v>
      </c>
      <c r="B373" s="1">
        <v>2023</v>
      </c>
      <c r="C373" s="1" t="s">
        <v>36</v>
      </c>
      <c r="D373" s="1" t="str">
        <f t="shared" si="35"/>
        <v>April2023Rural+Urban</v>
      </c>
      <c r="E373" s="4">
        <v>173.8</v>
      </c>
      <c r="F373" s="4">
        <v>209.3</v>
      </c>
      <c r="G373" s="4">
        <v>169.6</v>
      </c>
      <c r="H373" s="4">
        <v>178.4</v>
      </c>
      <c r="I373" s="4">
        <v>174.9</v>
      </c>
      <c r="J373" s="4">
        <v>176.3</v>
      </c>
      <c r="K373" s="4">
        <v>155.4</v>
      </c>
      <c r="L373" s="4">
        <v>173.4</v>
      </c>
      <c r="M373" s="4">
        <v>121.3</v>
      </c>
      <c r="N373" s="4">
        <v>212.9</v>
      </c>
      <c r="O373" s="4">
        <v>172.9</v>
      </c>
      <c r="P373" s="4">
        <v>193.5</v>
      </c>
      <c r="Q373" s="4">
        <v>177.9</v>
      </c>
      <c r="R373" s="4">
        <f t="shared" si="36"/>
        <v>176.12307692307695</v>
      </c>
      <c r="S373" s="4">
        <v>200.6</v>
      </c>
      <c r="T373" s="4">
        <f t="shared" si="37"/>
        <v>200.6</v>
      </c>
      <c r="U373" s="4">
        <v>186.9</v>
      </c>
      <c r="V373" s="4">
        <v>179.2</v>
      </c>
      <c r="W373" s="4">
        <v>185.7</v>
      </c>
      <c r="X373" s="45">
        <f t="shared" si="38"/>
        <v>183.93333333333331</v>
      </c>
      <c r="Y373" s="45">
        <v>175.2</v>
      </c>
      <c r="Z373" s="4">
        <v>181.7</v>
      </c>
      <c r="AA373" s="4">
        <v>174.6</v>
      </c>
      <c r="AB373" s="4">
        <v>164.5</v>
      </c>
      <c r="AC373" s="4">
        <v>176.4</v>
      </c>
      <c r="AD373" s="4">
        <f t="shared" si="39"/>
        <v>174.48</v>
      </c>
      <c r="AE373" s="4">
        <v>185</v>
      </c>
      <c r="AF373" s="4">
        <v>184</v>
      </c>
      <c r="AG373" s="45">
        <f t="shared" si="40"/>
        <v>184.5</v>
      </c>
      <c r="AH373" s="4">
        <v>170.7</v>
      </c>
      <c r="AI373" s="4">
        <v>175</v>
      </c>
      <c r="AJ373" s="4">
        <f t="shared" si="41"/>
        <v>172.85</v>
      </c>
      <c r="AK373" s="4">
        <v>178.1</v>
      </c>
    </row>
    <row r="374" spans="1:37" x14ac:dyDescent="0.25">
      <c r="A374" s="1" t="s">
        <v>30</v>
      </c>
      <c r="B374" s="1">
        <v>2023</v>
      </c>
      <c r="C374" s="1" t="s">
        <v>37</v>
      </c>
      <c r="D374" s="1" t="str">
        <f t="shared" si="35"/>
        <v>May2023Rural</v>
      </c>
      <c r="E374" s="4">
        <v>173.2</v>
      </c>
      <c r="F374" s="4">
        <v>211.5</v>
      </c>
      <c r="G374" s="4">
        <v>171</v>
      </c>
      <c r="H374" s="4">
        <v>179.6</v>
      </c>
      <c r="I374" s="4">
        <v>173.3</v>
      </c>
      <c r="J374" s="4">
        <v>169</v>
      </c>
      <c r="K374" s="4">
        <v>148.69999999999999</v>
      </c>
      <c r="L374" s="4">
        <v>174.9</v>
      </c>
      <c r="M374" s="4">
        <v>121.9</v>
      </c>
      <c r="N374" s="4">
        <v>221</v>
      </c>
      <c r="O374" s="4">
        <v>178.7</v>
      </c>
      <c r="P374" s="4">
        <v>191.1</v>
      </c>
      <c r="Q374" s="4">
        <v>176.8</v>
      </c>
      <c r="R374" s="4">
        <f t="shared" si="36"/>
        <v>176.20769230769235</v>
      </c>
      <c r="S374" s="4">
        <v>199.9</v>
      </c>
      <c r="T374" s="4">
        <f t="shared" si="37"/>
        <v>199.9</v>
      </c>
      <c r="U374" s="4">
        <v>191.2</v>
      </c>
      <c r="V374" s="4">
        <v>187.9</v>
      </c>
      <c r="W374" s="4">
        <v>190.8</v>
      </c>
      <c r="X374" s="45">
        <f t="shared" si="38"/>
        <v>189.9666666666667</v>
      </c>
      <c r="Y374" s="45">
        <v>173.25499028038013</v>
      </c>
      <c r="Z374" s="4">
        <v>182.5</v>
      </c>
      <c r="AA374" s="4">
        <v>179.8</v>
      </c>
      <c r="AB374" s="4">
        <v>169.7</v>
      </c>
      <c r="AC374" s="4">
        <v>180.3</v>
      </c>
      <c r="AD374" s="4">
        <f t="shared" si="39"/>
        <v>177.110998056076</v>
      </c>
      <c r="AE374" s="4">
        <v>187.8</v>
      </c>
      <c r="AF374" s="4">
        <v>184.9</v>
      </c>
      <c r="AG374" s="45">
        <f t="shared" si="40"/>
        <v>186.35000000000002</v>
      </c>
      <c r="AH374" s="4">
        <v>173.8</v>
      </c>
      <c r="AI374" s="4">
        <v>179.5</v>
      </c>
      <c r="AJ374" s="4">
        <f t="shared" si="41"/>
        <v>176.65</v>
      </c>
      <c r="AK374" s="4">
        <v>179.8</v>
      </c>
    </row>
    <row r="375" spans="1:37" x14ac:dyDescent="0.25">
      <c r="A375" s="1" t="s">
        <v>32</v>
      </c>
      <c r="B375" s="1">
        <v>2023</v>
      </c>
      <c r="C375" s="1" t="s">
        <v>37</v>
      </c>
      <c r="D375" s="1" t="str">
        <f t="shared" si="35"/>
        <v>May2023Urban</v>
      </c>
      <c r="E375" s="4">
        <v>174.7</v>
      </c>
      <c r="F375" s="4">
        <v>219.4</v>
      </c>
      <c r="G375" s="4">
        <v>176.7</v>
      </c>
      <c r="H375" s="4">
        <v>179.4</v>
      </c>
      <c r="I375" s="4">
        <v>164.4</v>
      </c>
      <c r="J375" s="4">
        <v>175.8</v>
      </c>
      <c r="K375" s="4">
        <v>185</v>
      </c>
      <c r="L375" s="4">
        <v>176.9</v>
      </c>
      <c r="M375" s="4">
        <v>124.2</v>
      </c>
      <c r="N375" s="4">
        <v>211.9</v>
      </c>
      <c r="O375" s="4">
        <v>165.9</v>
      </c>
      <c r="P375" s="4">
        <v>197.7</v>
      </c>
      <c r="Q375" s="4">
        <v>183.1</v>
      </c>
      <c r="R375" s="4">
        <f t="shared" si="36"/>
        <v>179.62307692307692</v>
      </c>
      <c r="S375" s="4">
        <v>204.2</v>
      </c>
      <c r="T375" s="4">
        <f t="shared" si="37"/>
        <v>204.2</v>
      </c>
      <c r="U375" s="4">
        <v>181.3</v>
      </c>
      <c r="V375" s="4">
        <v>168.1</v>
      </c>
      <c r="W375" s="4">
        <v>179.3</v>
      </c>
      <c r="X375" s="45">
        <f t="shared" si="38"/>
        <v>176.23333333333335</v>
      </c>
      <c r="Y375" s="45">
        <v>175.6</v>
      </c>
      <c r="Z375" s="4">
        <v>183.4</v>
      </c>
      <c r="AA375" s="4">
        <v>170.1</v>
      </c>
      <c r="AB375" s="4">
        <v>160.4</v>
      </c>
      <c r="AC375" s="4">
        <v>174.8</v>
      </c>
      <c r="AD375" s="4">
        <f t="shared" si="39"/>
        <v>172.85999999999999</v>
      </c>
      <c r="AE375" s="4">
        <v>182.2</v>
      </c>
      <c r="AF375" s="4">
        <v>185.6</v>
      </c>
      <c r="AG375" s="45">
        <f t="shared" si="40"/>
        <v>183.89999999999998</v>
      </c>
      <c r="AH375" s="4">
        <v>169.2</v>
      </c>
      <c r="AI375" s="4">
        <v>171.6</v>
      </c>
      <c r="AJ375" s="4">
        <f t="shared" si="41"/>
        <v>170.39999999999998</v>
      </c>
      <c r="AK375" s="4">
        <v>178.2</v>
      </c>
    </row>
    <row r="376" spans="1:37" x14ac:dyDescent="0.25">
      <c r="A376" s="1" t="s">
        <v>33</v>
      </c>
      <c r="B376" s="1">
        <v>2023</v>
      </c>
      <c r="C376" s="1" t="s">
        <v>37</v>
      </c>
      <c r="D376" s="1" t="str">
        <f t="shared" si="35"/>
        <v>May2023Rural+Urban</v>
      </c>
      <c r="E376" s="4">
        <v>173.7</v>
      </c>
      <c r="F376" s="4">
        <v>214.3</v>
      </c>
      <c r="G376" s="4">
        <v>173.2</v>
      </c>
      <c r="H376" s="4">
        <v>179.5</v>
      </c>
      <c r="I376" s="4">
        <v>170</v>
      </c>
      <c r="J376" s="4">
        <v>172.2</v>
      </c>
      <c r="K376" s="4">
        <v>161</v>
      </c>
      <c r="L376" s="4">
        <v>175.6</v>
      </c>
      <c r="M376" s="4">
        <v>122.7</v>
      </c>
      <c r="N376" s="4">
        <v>218</v>
      </c>
      <c r="O376" s="4">
        <v>173.4</v>
      </c>
      <c r="P376" s="4">
        <v>194.2</v>
      </c>
      <c r="Q376" s="4">
        <v>179.1</v>
      </c>
      <c r="R376" s="4">
        <f t="shared" si="36"/>
        <v>177.45384615384617</v>
      </c>
      <c r="S376" s="4">
        <v>201</v>
      </c>
      <c r="T376" s="4">
        <f t="shared" si="37"/>
        <v>201</v>
      </c>
      <c r="U376" s="4">
        <v>187.3</v>
      </c>
      <c r="V376" s="4">
        <v>179.7</v>
      </c>
      <c r="W376" s="4">
        <v>186.2</v>
      </c>
      <c r="X376" s="45">
        <f t="shared" si="38"/>
        <v>184.4</v>
      </c>
      <c r="Y376" s="45">
        <v>175.6</v>
      </c>
      <c r="Z376" s="4">
        <v>182.8</v>
      </c>
      <c r="AA376" s="4">
        <v>175.2</v>
      </c>
      <c r="AB376" s="4">
        <v>164.8</v>
      </c>
      <c r="AC376" s="4">
        <v>177.1</v>
      </c>
      <c r="AD376" s="4">
        <f t="shared" si="39"/>
        <v>175.09999999999997</v>
      </c>
      <c r="AE376" s="4">
        <v>185.7</v>
      </c>
      <c r="AF376" s="4">
        <v>185.2</v>
      </c>
      <c r="AG376" s="45">
        <f t="shared" si="40"/>
        <v>185.45</v>
      </c>
      <c r="AH376" s="4">
        <v>171.2</v>
      </c>
      <c r="AI376" s="4">
        <v>175.7</v>
      </c>
      <c r="AJ376" s="4">
        <f t="shared" si="41"/>
        <v>173.45</v>
      </c>
      <c r="AK376" s="4">
        <v>179.1</v>
      </c>
    </row>
    <row r="378" spans="1:37" x14ac:dyDescent="0.25">
      <c r="X378" s="4"/>
      <c r="Y378" s="4"/>
    </row>
    <row r="379" spans="1:37" x14ac:dyDescent="0.25">
      <c r="X379" s="4"/>
      <c r="Y379" s="4"/>
    </row>
    <row r="380" spans="1:37" x14ac:dyDescent="0.25">
      <c r="X380" s="4"/>
      <c r="Y380" s="4"/>
    </row>
    <row r="381" spans="1:37" x14ac:dyDescent="0.25">
      <c r="X381" s="4"/>
      <c r="Y381" s="4"/>
    </row>
    <row r="382" spans="1:37" x14ac:dyDescent="0.25">
      <c r="X382" s="4"/>
      <c r="Y382" s="4"/>
    </row>
    <row r="383" spans="1:37" x14ac:dyDescent="0.25">
      <c r="X383" s="4"/>
      <c r="Y383" s="4"/>
    </row>
  </sheetData>
  <autoFilter ref="A1:AJ376" xr:uid="{074177CD-B8FA-4777-851D-506C3FF55240}"/>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DB752-2DF7-4EDF-A618-0201E2180F80}">
  <sheetPr>
    <tabColor theme="4" tint="-0.249977111117893"/>
  </sheetPr>
  <dimension ref="A1:I19"/>
  <sheetViews>
    <sheetView workbookViewId="0">
      <selection activeCell="E2" sqref="E2"/>
    </sheetView>
  </sheetViews>
  <sheetFormatPr defaultRowHeight="13.2" x14ac:dyDescent="0.25"/>
  <cols>
    <col min="1" max="1" width="13.33203125" bestFit="1" customWidth="1"/>
    <col min="2" max="2" width="13.109375" bestFit="1" customWidth="1"/>
    <col min="3" max="3" width="12.33203125" bestFit="1" customWidth="1"/>
    <col min="4" max="4" width="13.109375" bestFit="1" customWidth="1"/>
    <col min="6" max="6" width="11.21875" bestFit="1" customWidth="1"/>
    <col min="7" max="7" width="17.5546875" bestFit="1" customWidth="1"/>
    <col min="8" max="8" width="16.21875" bestFit="1" customWidth="1"/>
    <col min="9" max="9" width="11.33203125" bestFit="1" customWidth="1"/>
    <col min="10" max="10" width="8.33203125" bestFit="1" customWidth="1"/>
    <col min="11" max="11" width="11.33203125" bestFit="1" customWidth="1"/>
    <col min="12" max="12" width="12.109375" bestFit="1" customWidth="1"/>
    <col min="13" max="13" width="8.33203125" bestFit="1" customWidth="1"/>
    <col min="14" max="14" width="11.33203125" bestFit="1" customWidth="1"/>
  </cols>
  <sheetData>
    <row r="1" spans="1:9" x14ac:dyDescent="0.25">
      <c r="A1" s="53" t="s">
        <v>1</v>
      </c>
      <c r="B1" s="53" t="s">
        <v>2</v>
      </c>
      <c r="C1" s="53" t="s">
        <v>291</v>
      </c>
      <c r="D1" s="53" t="s">
        <v>174</v>
      </c>
      <c r="E1" s="53" t="s">
        <v>292</v>
      </c>
      <c r="G1" s="29" t="s">
        <v>293</v>
      </c>
      <c r="H1" s="29" t="s">
        <v>294</v>
      </c>
    </row>
    <row r="2" spans="1:9" x14ac:dyDescent="0.25">
      <c r="A2">
        <v>2023</v>
      </c>
      <c r="B2" t="s">
        <v>37</v>
      </c>
      <c r="C2" s="1" t="s">
        <v>30</v>
      </c>
      <c r="D2" s="27" t="s">
        <v>288</v>
      </c>
      <c r="E2" s="89">
        <f>INDEX('Broader Category '!$R$374:$AJ$376,MATCH(_xlfn.CONCAT('Obj 1- Data'!B2,'Obj 1- Data'!A2,'Obj 1- Data'!C2),'Broader Category '!$D$374:$D$376,0),MATCH('Obj 1- Data'!$D2,'Broader Category '!$R$1:$AJ$1,0))</f>
        <v>2290.7000000000007</v>
      </c>
      <c r="G2" s="29" t="s">
        <v>151</v>
      </c>
      <c r="H2" t="s">
        <v>33</v>
      </c>
      <c r="I2" t="s">
        <v>152</v>
      </c>
    </row>
    <row r="3" spans="1:9" x14ac:dyDescent="0.25">
      <c r="A3">
        <v>2023</v>
      </c>
      <c r="B3" t="s">
        <v>37</v>
      </c>
      <c r="C3" s="1" t="s">
        <v>30</v>
      </c>
      <c r="D3" s="27" t="s">
        <v>178</v>
      </c>
      <c r="E3" s="32">
        <v>199.9</v>
      </c>
      <c r="G3" s="30" t="s">
        <v>289</v>
      </c>
      <c r="H3" s="31">
        <v>0.11885527672739775</v>
      </c>
      <c r="I3" s="31">
        <v>0.11885527672739775</v>
      </c>
    </row>
    <row r="4" spans="1:9" x14ac:dyDescent="0.25">
      <c r="A4">
        <v>2023</v>
      </c>
      <c r="B4" t="s">
        <v>37</v>
      </c>
      <c r="C4" s="1" t="s">
        <v>30</v>
      </c>
      <c r="D4" s="27" t="s">
        <v>289</v>
      </c>
      <c r="E4" s="32">
        <v>569.90000000000009</v>
      </c>
      <c r="G4" s="30" t="s">
        <v>181</v>
      </c>
      <c r="H4" s="31">
        <v>0.18810158129941559</v>
      </c>
      <c r="I4" s="31">
        <v>0.18810158129941559</v>
      </c>
    </row>
    <row r="5" spans="1:9" x14ac:dyDescent="0.25">
      <c r="A5">
        <v>2023</v>
      </c>
      <c r="B5" t="s">
        <v>37</v>
      </c>
      <c r="C5" s="1" t="s">
        <v>30</v>
      </c>
      <c r="D5" s="27" t="s">
        <v>181</v>
      </c>
      <c r="E5" s="32">
        <v>885.55499028038003</v>
      </c>
      <c r="G5" s="30" t="s">
        <v>288</v>
      </c>
      <c r="H5" s="31">
        <v>0.49563853557923693</v>
      </c>
      <c r="I5" s="31">
        <v>0.49563853557923693</v>
      </c>
    </row>
    <row r="6" spans="1:9" x14ac:dyDescent="0.25">
      <c r="A6">
        <v>2023</v>
      </c>
      <c r="B6" t="s">
        <v>37</v>
      </c>
      <c r="C6" s="1" t="s">
        <v>30</v>
      </c>
      <c r="D6" s="27" t="s">
        <v>284</v>
      </c>
      <c r="E6" s="32">
        <v>372.70000000000005</v>
      </c>
      <c r="G6" s="30" t="s">
        <v>290</v>
      </c>
      <c r="H6" s="31">
        <v>7.4531625988312131E-2</v>
      </c>
      <c r="I6" s="31">
        <v>7.4531625988312131E-2</v>
      </c>
    </row>
    <row r="7" spans="1:9" x14ac:dyDescent="0.25">
      <c r="A7">
        <v>2023</v>
      </c>
      <c r="B7" t="s">
        <v>37</v>
      </c>
      <c r="C7" s="1" t="s">
        <v>30</v>
      </c>
      <c r="D7" s="1" t="s">
        <v>290</v>
      </c>
      <c r="E7" s="32">
        <v>353.3</v>
      </c>
      <c r="G7" s="30" t="s">
        <v>178</v>
      </c>
      <c r="H7" s="31">
        <v>4.3184943279477486E-2</v>
      </c>
      <c r="I7" s="31">
        <v>4.3184943279477486E-2</v>
      </c>
    </row>
    <row r="8" spans="1:9" x14ac:dyDescent="0.25">
      <c r="A8">
        <v>2023</v>
      </c>
      <c r="B8" t="s">
        <v>37</v>
      </c>
      <c r="C8" s="1" t="s">
        <v>32</v>
      </c>
      <c r="D8" s="27" t="s">
        <v>288</v>
      </c>
      <c r="E8" s="32">
        <v>2335.1</v>
      </c>
      <c r="G8" s="30" t="s">
        <v>284</v>
      </c>
      <c r="H8" s="31">
        <v>7.9688037126160197E-2</v>
      </c>
      <c r="I8" s="31">
        <v>7.9688037126160197E-2</v>
      </c>
    </row>
    <row r="9" spans="1:9" x14ac:dyDescent="0.25">
      <c r="A9">
        <v>2023</v>
      </c>
      <c r="B9" t="s">
        <v>37</v>
      </c>
      <c r="C9" s="1" t="s">
        <v>32</v>
      </c>
      <c r="D9" s="27" t="s">
        <v>178</v>
      </c>
      <c r="E9" s="32">
        <v>204.2</v>
      </c>
      <c r="G9" s="30" t="s">
        <v>152</v>
      </c>
      <c r="H9" s="31">
        <v>1</v>
      </c>
      <c r="I9" s="31">
        <v>1</v>
      </c>
    </row>
    <row r="10" spans="1:9" x14ac:dyDescent="0.25">
      <c r="A10">
        <v>2023</v>
      </c>
      <c r="B10" t="s">
        <v>37</v>
      </c>
      <c r="C10" s="1" t="s">
        <v>32</v>
      </c>
      <c r="D10" s="27" t="s">
        <v>289</v>
      </c>
      <c r="E10" s="32">
        <v>528.70000000000005</v>
      </c>
    </row>
    <row r="11" spans="1:9" x14ac:dyDescent="0.25">
      <c r="A11">
        <v>2023</v>
      </c>
      <c r="B11" t="s">
        <v>37</v>
      </c>
      <c r="C11" s="1" t="s">
        <v>32</v>
      </c>
      <c r="D11" s="27" t="s">
        <v>181</v>
      </c>
      <c r="E11" s="32">
        <v>864.3</v>
      </c>
    </row>
    <row r="12" spans="1:9" x14ac:dyDescent="0.25">
      <c r="A12">
        <v>2023</v>
      </c>
      <c r="B12" t="s">
        <v>37</v>
      </c>
      <c r="C12" s="1" t="s">
        <v>32</v>
      </c>
      <c r="D12" s="27" t="s">
        <v>284</v>
      </c>
      <c r="E12" s="32">
        <v>367.79999999999995</v>
      </c>
    </row>
    <row r="13" spans="1:9" x14ac:dyDescent="0.25">
      <c r="A13">
        <v>2023</v>
      </c>
      <c r="B13" t="s">
        <v>37</v>
      </c>
      <c r="C13" s="1" t="s">
        <v>32</v>
      </c>
      <c r="D13" s="1" t="s">
        <v>290</v>
      </c>
      <c r="E13" s="32">
        <v>340.79999999999995</v>
      </c>
    </row>
    <row r="14" spans="1:9" x14ac:dyDescent="0.25">
      <c r="A14">
        <v>2023</v>
      </c>
      <c r="B14" t="s">
        <v>37</v>
      </c>
      <c r="C14" s="1" t="s">
        <v>33</v>
      </c>
      <c r="D14" s="27" t="s">
        <v>288</v>
      </c>
      <c r="E14" s="32">
        <v>2306.9</v>
      </c>
    </row>
    <row r="15" spans="1:9" x14ac:dyDescent="0.25">
      <c r="A15">
        <v>2023</v>
      </c>
      <c r="B15" t="s">
        <v>37</v>
      </c>
      <c r="C15" s="1" t="s">
        <v>33</v>
      </c>
      <c r="D15" s="27" t="s">
        <v>178</v>
      </c>
      <c r="E15" s="32">
        <v>201</v>
      </c>
    </row>
    <row r="16" spans="1:9" x14ac:dyDescent="0.25">
      <c r="A16">
        <v>2023</v>
      </c>
      <c r="B16" t="s">
        <v>37</v>
      </c>
      <c r="C16" s="1" t="s">
        <v>33</v>
      </c>
      <c r="D16" s="27" t="s">
        <v>289</v>
      </c>
      <c r="E16" s="32">
        <v>553.20000000000005</v>
      </c>
    </row>
    <row r="17" spans="1:5" x14ac:dyDescent="0.25">
      <c r="A17">
        <v>2023</v>
      </c>
      <c r="B17" t="s">
        <v>37</v>
      </c>
      <c r="C17" s="1" t="s">
        <v>33</v>
      </c>
      <c r="D17" s="27" t="s">
        <v>181</v>
      </c>
      <c r="E17" s="32">
        <v>875.49999999999989</v>
      </c>
    </row>
    <row r="18" spans="1:5" x14ac:dyDescent="0.25">
      <c r="A18">
        <v>2023</v>
      </c>
      <c r="B18" t="s">
        <v>37</v>
      </c>
      <c r="C18" s="1" t="s">
        <v>33</v>
      </c>
      <c r="D18" s="27" t="s">
        <v>284</v>
      </c>
      <c r="E18" s="32">
        <v>370.9</v>
      </c>
    </row>
    <row r="19" spans="1:5" x14ac:dyDescent="0.25">
      <c r="A19">
        <v>2023</v>
      </c>
      <c r="B19" t="s">
        <v>37</v>
      </c>
      <c r="C19" s="1" t="s">
        <v>33</v>
      </c>
      <c r="D19" s="1" t="s">
        <v>290</v>
      </c>
      <c r="E19" s="32">
        <v>346.9</v>
      </c>
    </row>
  </sheetData>
  <phoneticPr fontId="2" type="noConversion"/>
  <conditionalFormatting pivot="1">
    <cfRule type="colorScale" priority="3">
      <colorScale>
        <cfvo type="min"/>
        <cfvo type="percentile" val="50"/>
        <cfvo type="max"/>
        <color rgb="FF63BE7B"/>
        <color rgb="FFFFEB84"/>
        <color rgb="FFF8696B"/>
      </colorScale>
    </cfRule>
  </conditionalFormatting>
  <conditionalFormatting pivot="1" sqref="H3:H7">
    <cfRule type="colorScale" priority="2">
      <colorScale>
        <cfvo type="min"/>
        <cfvo type="percentile" val="50"/>
        <cfvo type="max"/>
        <color rgb="FF63BE7B"/>
        <color rgb="FFFFEB84"/>
        <color rgb="FFF8696B"/>
      </colorScale>
    </cfRule>
  </conditionalFormatting>
  <conditionalFormatting pivot="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F62B-F797-47A9-913A-07819A4654E0}">
  <sheetPr>
    <tabColor theme="4" tint="-0.249977111117893"/>
  </sheetPr>
  <dimension ref="G1:AB39"/>
  <sheetViews>
    <sheetView showGridLines="0" tabSelected="1" zoomScale="70" zoomScaleNormal="70" workbookViewId="0"/>
  </sheetViews>
  <sheetFormatPr defaultRowHeight="13.2" x14ac:dyDescent="0.25"/>
  <cols>
    <col min="1" max="1" width="2.21875" customWidth="1"/>
    <col min="2" max="2" width="2.109375" customWidth="1"/>
    <col min="3" max="5" width="2.44140625" customWidth="1"/>
    <col min="6" max="6" width="7.6640625" customWidth="1"/>
    <col min="7" max="7" width="6.109375" customWidth="1"/>
  </cols>
  <sheetData>
    <row r="1" spans="7:28" ht="12" customHeight="1" x14ac:dyDescent="0.25"/>
    <row r="2" spans="7:28" ht="10.199999999999999" customHeight="1" thickBot="1" x14ac:dyDescent="0.3"/>
    <row r="3" spans="7:28" x14ac:dyDescent="0.25">
      <c r="G3" s="56"/>
      <c r="H3" s="57"/>
      <c r="I3" s="57"/>
      <c r="J3" s="57"/>
      <c r="K3" s="57"/>
      <c r="L3" s="57"/>
      <c r="M3" s="57"/>
      <c r="N3" s="57"/>
      <c r="O3" s="57"/>
      <c r="P3" s="57"/>
      <c r="Q3" s="57"/>
      <c r="R3" s="57"/>
      <c r="S3" s="57"/>
      <c r="T3" s="57"/>
      <c r="U3" s="57"/>
      <c r="V3" s="57"/>
      <c r="W3" s="57"/>
      <c r="X3" s="57"/>
      <c r="Y3" s="57"/>
      <c r="Z3" s="57"/>
      <c r="AA3" s="57"/>
      <c r="AB3" s="58"/>
    </row>
    <row r="4" spans="7:28" x14ac:dyDescent="0.25">
      <c r="G4" s="59"/>
      <c r="AB4" s="60"/>
    </row>
    <row r="5" spans="7:28" x14ac:dyDescent="0.25">
      <c r="G5" s="59"/>
      <c r="AB5" s="60"/>
    </row>
    <row r="6" spans="7:28" x14ac:dyDescent="0.25">
      <c r="G6" s="59"/>
      <c r="AB6" s="60"/>
    </row>
    <row r="7" spans="7:28" x14ac:dyDescent="0.25">
      <c r="G7" s="59"/>
      <c r="AB7" s="60"/>
    </row>
    <row r="8" spans="7:28" x14ac:dyDescent="0.25">
      <c r="G8" s="59"/>
      <c r="AB8" s="60"/>
    </row>
    <row r="9" spans="7:28" x14ac:dyDescent="0.25">
      <c r="G9" s="59"/>
      <c r="AB9" s="60"/>
    </row>
    <row r="10" spans="7:28" x14ac:dyDescent="0.25">
      <c r="G10" s="59"/>
      <c r="AB10" s="60"/>
    </row>
    <row r="11" spans="7:28" x14ac:dyDescent="0.25">
      <c r="G11" s="59"/>
      <c r="AB11" s="60"/>
    </row>
    <row r="12" spans="7:28" x14ac:dyDescent="0.25">
      <c r="G12" s="59"/>
      <c r="AB12" s="60"/>
    </row>
    <row r="13" spans="7:28" x14ac:dyDescent="0.25">
      <c r="G13" s="59"/>
      <c r="AB13" s="60"/>
    </row>
    <row r="14" spans="7:28" x14ac:dyDescent="0.25">
      <c r="G14" s="59"/>
      <c r="AB14" s="60"/>
    </row>
    <row r="15" spans="7:28" x14ac:dyDescent="0.25">
      <c r="G15" s="59"/>
      <c r="AB15" s="60"/>
    </row>
    <row r="16" spans="7:28" x14ac:dyDescent="0.25">
      <c r="G16" s="59"/>
      <c r="AB16" s="60"/>
    </row>
    <row r="17" spans="7:28" x14ac:dyDescent="0.25">
      <c r="G17" s="59"/>
      <c r="AB17" s="60"/>
    </row>
    <row r="18" spans="7:28" x14ac:dyDescent="0.25">
      <c r="G18" s="59"/>
      <c r="H18" s="141" t="s">
        <v>149</v>
      </c>
      <c r="I18" s="141"/>
      <c r="J18" s="141"/>
      <c r="K18" s="141"/>
      <c r="L18" s="142" t="s">
        <v>156</v>
      </c>
      <c r="M18" s="142"/>
      <c r="N18" s="142"/>
      <c r="O18" s="142"/>
      <c r="P18" s="142"/>
      <c r="Q18" s="142"/>
      <c r="AB18" s="60"/>
    </row>
    <row r="19" spans="7:28" ht="15" customHeight="1" x14ac:dyDescent="0.25">
      <c r="G19" s="59"/>
      <c r="H19" s="141"/>
      <c r="I19" s="141"/>
      <c r="J19" s="141"/>
      <c r="K19" s="141"/>
      <c r="L19" s="142"/>
      <c r="M19" s="142"/>
      <c r="N19" s="142"/>
      <c r="O19" s="142"/>
      <c r="P19" s="142"/>
      <c r="Q19" s="142"/>
      <c r="AB19" s="60"/>
    </row>
    <row r="20" spans="7:28" ht="15" customHeight="1" x14ac:dyDescent="0.25">
      <c r="G20" s="59"/>
      <c r="H20" s="141"/>
      <c r="I20" s="141"/>
      <c r="J20" s="141"/>
      <c r="K20" s="141"/>
      <c r="L20" s="142"/>
      <c r="M20" s="142"/>
      <c r="N20" s="142"/>
      <c r="O20" s="142"/>
      <c r="P20" s="142"/>
      <c r="Q20" s="142"/>
      <c r="AB20" s="60"/>
    </row>
    <row r="21" spans="7:28" ht="15" customHeight="1" x14ac:dyDescent="0.25">
      <c r="G21" s="59"/>
      <c r="H21" s="135" t="s">
        <v>178</v>
      </c>
      <c r="I21" s="135"/>
      <c r="J21" s="135"/>
      <c r="K21" s="135"/>
      <c r="L21" s="135"/>
      <c r="M21" s="136">
        <f>VLOOKUP(H21,'Obj 1- Data'!$G$3:$H$8,2,0)</f>
        <v>4.3184943279477486E-2</v>
      </c>
      <c r="N21" s="136"/>
      <c r="O21" s="136"/>
      <c r="P21" s="136"/>
      <c r="Q21" s="136"/>
      <c r="AB21" s="60"/>
    </row>
    <row r="22" spans="7:28" ht="15" customHeight="1" x14ac:dyDescent="0.25">
      <c r="G22" s="59"/>
      <c r="H22" s="135"/>
      <c r="I22" s="135"/>
      <c r="J22" s="135"/>
      <c r="K22" s="135"/>
      <c r="L22" s="135"/>
      <c r="M22" s="136"/>
      <c r="N22" s="136"/>
      <c r="O22" s="136"/>
      <c r="P22" s="136"/>
      <c r="Q22" s="136"/>
      <c r="AB22" s="60"/>
    </row>
    <row r="23" spans="7:28" ht="15" customHeight="1" x14ac:dyDescent="0.25">
      <c r="G23" s="59"/>
      <c r="H23" s="135" t="s">
        <v>289</v>
      </c>
      <c r="I23" s="135"/>
      <c r="J23" s="135"/>
      <c r="K23" s="135"/>
      <c r="L23" s="135"/>
      <c r="M23" s="136">
        <f>VLOOKUP(H23,'Obj 1- Data'!$G$3:$H$8,2,0)</f>
        <v>0.11885527672739775</v>
      </c>
      <c r="N23" s="136"/>
      <c r="O23" s="136"/>
      <c r="P23" s="136"/>
      <c r="Q23" s="136"/>
      <c r="AB23" s="60"/>
    </row>
    <row r="24" spans="7:28" ht="15" customHeight="1" x14ac:dyDescent="0.25">
      <c r="G24" s="59"/>
      <c r="H24" s="135"/>
      <c r="I24" s="135"/>
      <c r="J24" s="135"/>
      <c r="K24" s="135"/>
      <c r="L24" s="135"/>
      <c r="M24" s="136"/>
      <c r="N24" s="136"/>
      <c r="O24" s="136"/>
      <c r="P24" s="136"/>
      <c r="Q24" s="136"/>
      <c r="AB24" s="60"/>
    </row>
    <row r="25" spans="7:28" ht="15" customHeight="1" x14ac:dyDescent="0.25">
      <c r="G25" s="59"/>
      <c r="H25" s="135" t="s">
        <v>284</v>
      </c>
      <c r="I25" s="135"/>
      <c r="J25" s="135"/>
      <c r="K25" s="135"/>
      <c r="L25" s="135"/>
      <c r="M25" s="136">
        <f>VLOOKUP(H25,'Obj 1- Data'!$G$3:$H$8,2,0)</f>
        <v>7.9688037126160197E-2</v>
      </c>
      <c r="N25" s="136"/>
      <c r="O25" s="136"/>
      <c r="P25" s="136"/>
      <c r="Q25" s="136"/>
      <c r="AB25" s="60"/>
    </row>
    <row r="26" spans="7:28" ht="15" customHeight="1" x14ac:dyDescent="0.25">
      <c r="G26" s="59"/>
      <c r="H26" s="135"/>
      <c r="I26" s="135"/>
      <c r="J26" s="135"/>
      <c r="K26" s="135"/>
      <c r="L26" s="135"/>
      <c r="M26" s="136"/>
      <c r="N26" s="136"/>
      <c r="O26" s="136"/>
      <c r="P26" s="136"/>
      <c r="Q26" s="136"/>
      <c r="AB26" s="60"/>
    </row>
    <row r="27" spans="7:28" ht="15" customHeight="1" x14ac:dyDescent="0.25">
      <c r="G27" s="59"/>
      <c r="H27" s="135" t="s">
        <v>288</v>
      </c>
      <c r="I27" s="135"/>
      <c r="J27" s="135"/>
      <c r="K27" s="135"/>
      <c r="L27" s="135"/>
      <c r="M27" s="136">
        <f>VLOOKUP(H27,'Obj 1- Data'!$G$3:$H$8,2,0)</f>
        <v>0.49563853557923693</v>
      </c>
      <c r="N27" s="136"/>
      <c r="O27" s="136"/>
      <c r="P27" s="136"/>
      <c r="Q27" s="136"/>
      <c r="AB27" s="60"/>
    </row>
    <row r="28" spans="7:28" ht="15" customHeight="1" x14ac:dyDescent="0.25">
      <c r="G28" s="59"/>
      <c r="H28" s="135"/>
      <c r="I28" s="135"/>
      <c r="J28" s="135"/>
      <c r="K28" s="135"/>
      <c r="L28" s="135"/>
      <c r="M28" s="136"/>
      <c r="N28" s="136"/>
      <c r="O28" s="136"/>
      <c r="P28" s="136"/>
      <c r="Q28" s="136"/>
      <c r="AB28" s="60"/>
    </row>
    <row r="29" spans="7:28" ht="15" customHeight="1" x14ac:dyDescent="0.25">
      <c r="G29" s="59"/>
      <c r="H29" s="135" t="s">
        <v>181</v>
      </c>
      <c r="I29" s="135"/>
      <c r="J29" s="135"/>
      <c r="K29" s="135"/>
      <c r="L29" s="135"/>
      <c r="M29" s="136">
        <f>VLOOKUP(H29,'Obj 1- Data'!$G$3:$H$8,2,0)</f>
        <v>0.18810158129941559</v>
      </c>
      <c r="N29" s="136"/>
      <c r="O29" s="136"/>
      <c r="P29" s="136"/>
      <c r="Q29" s="136"/>
      <c r="AB29" s="60"/>
    </row>
    <row r="30" spans="7:28" ht="15" customHeight="1" x14ac:dyDescent="0.25">
      <c r="G30" s="59"/>
      <c r="H30" s="135"/>
      <c r="I30" s="135"/>
      <c r="J30" s="135"/>
      <c r="K30" s="135"/>
      <c r="L30" s="135"/>
      <c r="M30" s="136"/>
      <c r="N30" s="136"/>
      <c r="O30" s="136"/>
      <c r="P30" s="136"/>
      <c r="Q30" s="136"/>
      <c r="AB30" s="60"/>
    </row>
    <row r="31" spans="7:28" ht="15" customHeight="1" x14ac:dyDescent="0.25">
      <c r="G31" s="59"/>
      <c r="H31" s="135" t="s">
        <v>290</v>
      </c>
      <c r="I31" s="135"/>
      <c r="J31" s="135"/>
      <c r="K31" s="135"/>
      <c r="L31" s="135"/>
      <c r="M31" s="136">
        <f>VLOOKUP(H31,'Obj 1- Data'!$G$3:$H$8,2,0)</f>
        <v>7.4531625988312131E-2</v>
      </c>
      <c r="N31" s="136"/>
      <c r="O31" s="136"/>
      <c r="P31" s="136"/>
      <c r="Q31" s="136"/>
      <c r="AB31" s="60"/>
    </row>
    <row r="32" spans="7:28" ht="15" customHeight="1" x14ac:dyDescent="0.25">
      <c r="G32" s="59"/>
      <c r="H32" s="135"/>
      <c r="I32" s="135"/>
      <c r="J32" s="135"/>
      <c r="K32" s="135"/>
      <c r="L32" s="135"/>
      <c r="M32" s="136"/>
      <c r="N32" s="136"/>
      <c r="O32" s="136"/>
      <c r="P32" s="136"/>
      <c r="Q32" s="136"/>
      <c r="AB32" s="60"/>
    </row>
    <row r="33" spans="7:28" x14ac:dyDescent="0.25">
      <c r="G33" s="59"/>
      <c r="AB33" s="60"/>
    </row>
    <row r="34" spans="7:28" x14ac:dyDescent="0.25">
      <c r="G34" s="59"/>
      <c r="AB34" s="60"/>
    </row>
    <row r="35" spans="7:28" x14ac:dyDescent="0.25">
      <c r="G35" s="59"/>
      <c r="AB35" s="60"/>
    </row>
    <row r="36" spans="7:28" x14ac:dyDescent="0.25">
      <c r="G36" s="59"/>
      <c r="AB36" s="60"/>
    </row>
    <row r="37" spans="7:28" x14ac:dyDescent="0.25">
      <c r="G37" s="59"/>
      <c r="H37" s="137" t="s">
        <v>271</v>
      </c>
      <c r="I37" s="138"/>
      <c r="J37" s="138"/>
      <c r="K37" s="138"/>
      <c r="L37" s="138"/>
      <c r="M37" s="138"/>
      <c r="N37" s="138"/>
      <c r="O37" s="138"/>
      <c r="P37" s="138"/>
      <c r="Q37" s="138"/>
      <c r="R37" s="139" t="s">
        <v>273</v>
      </c>
      <c r="S37" s="139"/>
      <c r="T37" s="140" t="str">
        <f>HYPERLINK("#'Data Mapping'!E1","Mapping Sheet")</f>
        <v>Mapping Sheet</v>
      </c>
      <c r="U37" s="140"/>
      <c r="V37" s="140"/>
      <c r="W37" s="140"/>
      <c r="X37" s="140"/>
      <c r="Y37" s="140"/>
      <c r="Z37" s="140"/>
      <c r="AA37" s="140"/>
      <c r="AB37" s="60"/>
    </row>
    <row r="38" spans="7:28" x14ac:dyDescent="0.25">
      <c r="G38" s="59"/>
      <c r="H38" s="137" t="s">
        <v>272</v>
      </c>
      <c r="I38" s="138"/>
      <c r="J38" s="138"/>
      <c r="K38" s="138"/>
      <c r="L38" s="138"/>
      <c r="M38" s="138"/>
      <c r="N38" s="138"/>
      <c r="O38" s="138"/>
      <c r="P38" s="138"/>
      <c r="Q38" s="138"/>
      <c r="R38" s="139"/>
      <c r="S38" s="139"/>
      <c r="T38" s="140"/>
      <c r="U38" s="140"/>
      <c r="V38" s="140"/>
      <c r="W38" s="140"/>
      <c r="X38" s="140"/>
      <c r="Y38" s="140"/>
      <c r="Z38" s="140"/>
      <c r="AA38" s="140"/>
      <c r="AB38" s="60"/>
    </row>
    <row r="39" spans="7:28" ht="13.8" thickBot="1" x14ac:dyDescent="0.3">
      <c r="G39" s="61"/>
      <c r="H39" s="62"/>
      <c r="I39" s="62"/>
      <c r="J39" s="62"/>
      <c r="K39" s="62"/>
      <c r="L39" s="62"/>
      <c r="M39" s="62"/>
      <c r="N39" s="62"/>
      <c r="O39" s="62"/>
      <c r="P39" s="62"/>
      <c r="Q39" s="62"/>
      <c r="R39" s="62"/>
      <c r="S39" s="62"/>
      <c r="T39" s="62"/>
      <c r="U39" s="62"/>
      <c r="V39" s="62"/>
      <c r="W39" s="62"/>
      <c r="X39" s="62"/>
      <c r="Y39" s="62"/>
      <c r="Z39" s="62"/>
      <c r="AA39" s="62"/>
      <c r="AB39" s="63"/>
    </row>
  </sheetData>
  <mergeCells count="18">
    <mergeCell ref="H21:L22"/>
    <mergeCell ref="M21:Q22"/>
    <mergeCell ref="H23:L24"/>
    <mergeCell ref="M23:Q24"/>
    <mergeCell ref="H18:K20"/>
    <mergeCell ref="L18:Q20"/>
    <mergeCell ref="H25:L26"/>
    <mergeCell ref="M25:Q26"/>
    <mergeCell ref="H27:L28"/>
    <mergeCell ref="M27:Q28"/>
    <mergeCell ref="H29:L30"/>
    <mergeCell ref="M29:Q30"/>
    <mergeCell ref="H31:L32"/>
    <mergeCell ref="M31:Q32"/>
    <mergeCell ref="H37:Q37"/>
    <mergeCell ref="R37:S38"/>
    <mergeCell ref="T37:AA38"/>
    <mergeCell ref="H38:Q38"/>
  </mergeCells>
  <conditionalFormatting sqref="M21:Q32">
    <cfRule type="top10" dxfId="24" priority="1" rank="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65FE-ECDD-43E0-8FBD-565BEFDD6460}">
  <sheetPr codeName="Sheet12">
    <tabColor theme="4" tint="-0.249977111117893"/>
  </sheetPr>
  <dimension ref="A1:J34"/>
  <sheetViews>
    <sheetView topLeftCell="D1" zoomScaleNormal="100" workbookViewId="0">
      <selection activeCell="L15" sqref="L15"/>
    </sheetView>
  </sheetViews>
  <sheetFormatPr defaultRowHeight="13.2" x14ac:dyDescent="0.25"/>
  <cols>
    <col min="1" max="1" width="19.33203125" bestFit="1" customWidth="1"/>
    <col min="2" max="2" width="27" bestFit="1" customWidth="1"/>
    <col min="4" max="4" width="34.5546875" bestFit="1" customWidth="1"/>
    <col min="8" max="8" width="17.5546875" bestFit="1" customWidth="1"/>
    <col min="9" max="9" width="16.21875" bestFit="1" customWidth="1"/>
    <col min="10" max="10" width="11.33203125" bestFit="1" customWidth="1"/>
    <col min="11" max="11" width="8.33203125" bestFit="1" customWidth="1"/>
    <col min="12" max="12" width="11.33203125" bestFit="1" customWidth="1"/>
  </cols>
  <sheetData>
    <row r="1" spans="1:10" x14ac:dyDescent="0.25">
      <c r="A1" s="53" t="s">
        <v>1</v>
      </c>
      <c r="B1" s="53" t="s">
        <v>2</v>
      </c>
      <c r="C1" s="53" t="s">
        <v>291</v>
      </c>
      <c r="D1" s="53" t="s">
        <v>174</v>
      </c>
      <c r="E1" s="53" t="s">
        <v>292</v>
      </c>
    </row>
    <row r="2" spans="1:10" x14ac:dyDescent="0.25">
      <c r="A2">
        <v>2023</v>
      </c>
      <c r="B2" t="s">
        <v>37</v>
      </c>
      <c r="C2" s="1" t="s">
        <v>30</v>
      </c>
      <c r="D2" s="27" t="s">
        <v>288</v>
      </c>
      <c r="E2" s="32">
        <f>INDEX('Broader Categories(Avg)'!$R$374:$AJ$376,MATCH(_xlfn.CONCAT(B2,A2,C2),'Broader Categories(Avg)'!$D$374:$D$376,0),MATCH('P1 - V2 Analysis'!$D2,'Broader Categories(Avg)'!$R$1:$AJ$1,0))</f>
        <v>176.20769230769235</v>
      </c>
      <c r="H2" s="29" t="s">
        <v>293</v>
      </c>
      <c r="I2" s="29" t="s">
        <v>294</v>
      </c>
    </row>
    <row r="3" spans="1:10" x14ac:dyDescent="0.25">
      <c r="A3">
        <v>2023</v>
      </c>
      <c r="B3" t="s">
        <v>37</v>
      </c>
      <c r="C3" s="1" t="s">
        <v>30</v>
      </c>
      <c r="D3" s="27" t="s">
        <v>178</v>
      </c>
      <c r="E3" s="32">
        <f>INDEX('Broader Categories(Avg)'!$R$374:$AJ$376,MATCH(_xlfn.CONCAT(B3,A3,C3),'Broader Categories(Avg)'!$D$374:$D$376,0),MATCH('P1 - V2 Analysis'!$D3,'Broader Categories(Avg)'!$R$1:$AJ$1,0))</f>
        <v>199.9</v>
      </c>
      <c r="H3" s="29" t="s">
        <v>151</v>
      </c>
      <c r="I3" t="s">
        <v>30</v>
      </c>
      <c r="J3" t="s">
        <v>152</v>
      </c>
    </row>
    <row r="4" spans="1:10" x14ac:dyDescent="0.25">
      <c r="A4">
        <v>2023</v>
      </c>
      <c r="B4" t="s">
        <v>37</v>
      </c>
      <c r="C4" s="1" t="s">
        <v>30</v>
      </c>
      <c r="D4" s="27" t="s">
        <v>289</v>
      </c>
      <c r="E4" s="32">
        <f>INDEX('Broader Categories(Avg)'!$R$374:$AJ$376,MATCH(_xlfn.CONCAT(B4,A4,C4),'Broader Categories(Avg)'!$D$374:$D$376,0),MATCH('P1 - V2 Analysis'!$D4,'Broader Categories(Avg)'!$R$1:$AJ$1,0))</f>
        <v>189.9666666666667</v>
      </c>
      <c r="H4" s="30" t="s">
        <v>289</v>
      </c>
      <c r="I4" s="31">
        <v>0.17173131560576246</v>
      </c>
      <c r="J4" s="31">
        <v>0.17173131560576246</v>
      </c>
    </row>
    <row r="5" spans="1:10" x14ac:dyDescent="0.25">
      <c r="A5">
        <v>2023</v>
      </c>
      <c r="B5" t="s">
        <v>37</v>
      </c>
      <c r="C5" s="1" t="s">
        <v>30</v>
      </c>
      <c r="D5" s="27" t="s">
        <v>181</v>
      </c>
      <c r="E5" s="32">
        <f>INDEX('Broader Categories(Avg)'!$R$374:$AJ$376,MATCH(_xlfn.CONCAT(B5,A5,C5),'Broader Categories(Avg)'!$D$374:$D$376,0),MATCH('P1 - V2 Analysis'!$D5,'Broader Categories(Avg)'!$R$1:$AJ$1,0))</f>
        <v>177.110998056076</v>
      </c>
      <c r="H5" s="30" t="s">
        <v>181</v>
      </c>
      <c r="I5" s="31">
        <v>0.16010969312731829</v>
      </c>
      <c r="J5" s="31">
        <v>0.16010969312731829</v>
      </c>
    </row>
    <row r="6" spans="1:10" x14ac:dyDescent="0.25">
      <c r="A6">
        <v>2023</v>
      </c>
      <c r="B6" t="s">
        <v>37</v>
      </c>
      <c r="C6" s="1" t="s">
        <v>30</v>
      </c>
      <c r="D6" s="27" t="s">
        <v>284</v>
      </c>
      <c r="E6" s="32">
        <f>INDEX('Broader Categories(Avg)'!$R$374:$AJ$376,MATCH(_xlfn.CONCAT(B6,A6,C6),'Broader Categories(Avg)'!$D$374:$D$376,0),MATCH('P1 - V2 Analysis'!$D6,'Broader Categories(Avg)'!$R$1:$AJ$1,0))</f>
        <v>186.35000000000002</v>
      </c>
      <c r="H6" s="30" t="s">
        <v>288</v>
      </c>
      <c r="I6" s="31">
        <v>0.1592930978409654</v>
      </c>
      <c r="J6" s="31">
        <v>0.1592930978409654</v>
      </c>
    </row>
    <row r="7" spans="1:10" x14ac:dyDescent="0.25">
      <c r="A7">
        <v>2023</v>
      </c>
      <c r="B7" t="s">
        <v>37</v>
      </c>
      <c r="C7" s="1" t="s">
        <v>30</v>
      </c>
      <c r="D7" s="1" t="s">
        <v>290</v>
      </c>
      <c r="E7" s="32">
        <f>INDEX('Broader Categories(Avg)'!$R$374:$AJ$376,MATCH(_xlfn.CONCAT(B7,A7,C7),'Broader Categories(Avg)'!$D$374:$D$376,0),MATCH('P1 - V2 Analysis'!$D7,'Broader Categories(Avg)'!$R$1:$AJ$1,0))</f>
        <v>176.65</v>
      </c>
      <c r="H7" s="30" t="s">
        <v>284</v>
      </c>
      <c r="I7" s="31">
        <v>0.16846182135357343</v>
      </c>
      <c r="J7" s="31">
        <v>0.16846182135357343</v>
      </c>
    </row>
    <row r="8" spans="1:10" x14ac:dyDescent="0.25">
      <c r="A8">
        <v>2023</v>
      </c>
      <c r="B8" t="s">
        <v>37</v>
      </c>
      <c r="C8" s="1" t="s">
        <v>32</v>
      </c>
      <c r="D8" s="27" t="s">
        <v>288</v>
      </c>
      <c r="E8" s="32">
        <f>INDEX('Broader Categories(Avg)'!$R$374:$AJ$376,MATCH(_xlfn.CONCAT(B8,A8,C8),'Broader Categories(Avg)'!$D$374:$D$376,0),MATCH('P1 - V2 Analysis'!$D8,'Broader Categories(Avg)'!$R$1:$AJ$1,0))</f>
        <v>179.62307692307692</v>
      </c>
      <c r="H8" s="30" t="s">
        <v>290</v>
      </c>
      <c r="I8" s="31">
        <v>0.15969294736843975</v>
      </c>
      <c r="J8" s="31">
        <v>0.15969294736843975</v>
      </c>
    </row>
    <row r="9" spans="1:10" x14ac:dyDescent="0.25">
      <c r="A9">
        <v>2023</v>
      </c>
      <c r="B9" t="s">
        <v>37</v>
      </c>
      <c r="C9" s="1" t="s">
        <v>32</v>
      </c>
      <c r="D9" s="27" t="s">
        <v>178</v>
      </c>
      <c r="E9" s="32">
        <f>INDEX('Broader Categories(Avg)'!$R$374:$AJ$376,MATCH(_xlfn.CONCAT(B9,A9,C9),'Broader Categories(Avg)'!$D$374:$D$376,0),MATCH('P1 - V2 Analysis'!$D9,'Broader Categories(Avg)'!$R$1:$AJ$1,0))</f>
        <v>204.2</v>
      </c>
      <c r="H9" s="30" t="s">
        <v>178</v>
      </c>
      <c r="I9" s="31">
        <v>0.18071112470394057</v>
      </c>
      <c r="J9" s="31">
        <v>0.18071112470394057</v>
      </c>
    </row>
    <row r="10" spans="1:10" x14ac:dyDescent="0.25">
      <c r="A10">
        <v>2023</v>
      </c>
      <c r="B10" t="s">
        <v>37</v>
      </c>
      <c r="C10" s="1" t="s">
        <v>32</v>
      </c>
      <c r="D10" s="27" t="s">
        <v>289</v>
      </c>
      <c r="E10" s="32">
        <f>INDEX('Broader Categories(Avg)'!$R$374:$AJ$376,MATCH(_xlfn.CONCAT(B10,A10,C10),'Broader Categories(Avg)'!$D$374:$D$376,0),MATCH('P1 - V2 Analysis'!$D10,'Broader Categories(Avg)'!$R$1:$AJ$1,0))</f>
        <v>176.23333333333335</v>
      </c>
      <c r="H10" s="30" t="s">
        <v>152</v>
      </c>
      <c r="I10" s="31">
        <v>1</v>
      </c>
      <c r="J10" s="31">
        <v>1</v>
      </c>
    </row>
    <row r="11" spans="1:10" x14ac:dyDescent="0.25">
      <c r="A11">
        <v>2023</v>
      </c>
      <c r="B11" t="s">
        <v>37</v>
      </c>
      <c r="C11" s="1" t="s">
        <v>32</v>
      </c>
      <c r="D11" s="27" t="s">
        <v>181</v>
      </c>
      <c r="E11" s="32">
        <f>INDEX('Broader Categories(Avg)'!$R$374:$AJ$376,MATCH(_xlfn.CONCAT(B11,A11,C11),'Broader Categories(Avg)'!$D$374:$D$376,0),MATCH('P1 - V2 Analysis'!$D11,'Broader Categories(Avg)'!$R$1:$AJ$1,0))</f>
        <v>172.85999999999999</v>
      </c>
    </row>
    <row r="12" spans="1:10" x14ac:dyDescent="0.25">
      <c r="A12">
        <v>2023</v>
      </c>
      <c r="B12" t="s">
        <v>37</v>
      </c>
      <c r="C12" s="1" t="s">
        <v>32</v>
      </c>
      <c r="D12" s="27" t="s">
        <v>284</v>
      </c>
      <c r="E12" s="32">
        <f>INDEX('Broader Categories(Avg)'!$R$374:$AJ$376,MATCH(_xlfn.CONCAT(B12,A12,C12),'Broader Categories(Avg)'!$D$374:$D$376,0),MATCH('P1 - V2 Analysis'!$D12,'Broader Categories(Avg)'!$R$1:$AJ$1,0))</f>
        <v>183.89999999999998</v>
      </c>
    </row>
    <row r="13" spans="1:10" x14ac:dyDescent="0.25">
      <c r="A13">
        <v>2023</v>
      </c>
      <c r="B13" t="s">
        <v>37</v>
      </c>
      <c r="C13" s="1" t="s">
        <v>32</v>
      </c>
      <c r="D13" s="1" t="s">
        <v>290</v>
      </c>
      <c r="E13" s="32">
        <f>INDEX('Broader Categories(Avg)'!$R$374:$AJ$376,MATCH(_xlfn.CONCAT(B13,A13,C13),'Broader Categories(Avg)'!$D$374:$D$376,0),MATCH('P1 - V2 Analysis'!$D13,'Broader Categories(Avg)'!$R$1:$AJ$1,0))</f>
        <v>170.39999999999998</v>
      </c>
    </row>
    <row r="14" spans="1:10" x14ac:dyDescent="0.25">
      <c r="A14">
        <v>2023</v>
      </c>
      <c r="B14" t="s">
        <v>37</v>
      </c>
      <c r="C14" s="1" t="s">
        <v>33</v>
      </c>
      <c r="D14" s="27" t="s">
        <v>288</v>
      </c>
      <c r="E14" s="32">
        <f>INDEX('Broader Categories(Avg)'!$R$374:$AJ$376,MATCH(_xlfn.CONCAT(B14,A14,C14),'Broader Categories(Avg)'!$D$374:$D$376,0),MATCH('P1 - V2 Analysis'!$D14,'Broader Categories(Avg)'!$R$1:$AJ$1,0))</f>
        <v>177.45384615384617</v>
      </c>
    </row>
    <row r="15" spans="1:10" x14ac:dyDescent="0.25">
      <c r="A15">
        <v>2023</v>
      </c>
      <c r="B15" t="s">
        <v>37</v>
      </c>
      <c r="C15" s="1" t="s">
        <v>33</v>
      </c>
      <c r="D15" s="27" t="s">
        <v>178</v>
      </c>
      <c r="E15" s="32">
        <f>INDEX('Broader Categories(Avg)'!$R$374:$AJ$376,MATCH(_xlfn.CONCAT(B15,A15,C15),'Broader Categories(Avg)'!$D$374:$D$376,0),MATCH('P1 - V2 Analysis'!$D15,'Broader Categories(Avg)'!$R$1:$AJ$1,0))</f>
        <v>201</v>
      </c>
    </row>
    <row r="16" spans="1:10" x14ac:dyDescent="0.25">
      <c r="A16">
        <v>2023</v>
      </c>
      <c r="B16" t="s">
        <v>37</v>
      </c>
      <c r="C16" s="1" t="s">
        <v>33</v>
      </c>
      <c r="D16" s="27" t="s">
        <v>289</v>
      </c>
      <c r="E16" s="32">
        <f>INDEX('Broader Categories(Avg)'!$R$374:$AJ$376,MATCH(_xlfn.CONCAT(B16,A16,C16),'Broader Categories(Avg)'!$D$374:$D$376,0),MATCH('P1 - V2 Analysis'!$D16,'Broader Categories(Avg)'!$R$1:$AJ$1,0))</f>
        <v>184.4</v>
      </c>
    </row>
    <row r="17" spans="1:5" x14ac:dyDescent="0.25">
      <c r="A17">
        <v>2023</v>
      </c>
      <c r="B17" t="s">
        <v>37</v>
      </c>
      <c r="C17" s="1" t="s">
        <v>33</v>
      </c>
      <c r="D17" s="27" t="s">
        <v>181</v>
      </c>
      <c r="E17" s="32">
        <f>INDEX('Broader Categories(Avg)'!$R$374:$AJ$376,MATCH(_xlfn.CONCAT(B17,A17,C17),'Broader Categories(Avg)'!$D$374:$D$376,0),MATCH('P1 - V2 Analysis'!$D17,'Broader Categories(Avg)'!$R$1:$AJ$1,0))</f>
        <v>175.09999999999997</v>
      </c>
    </row>
    <row r="18" spans="1:5" x14ac:dyDescent="0.25">
      <c r="A18">
        <v>2023</v>
      </c>
      <c r="B18" t="s">
        <v>37</v>
      </c>
      <c r="C18" s="1" t="s">
        <v>33</v>
      </c>
      <c r="D18" s="27" t="s">
        <v>284</v>
      </c>
      <c r="E18" s="32">
        <f>INDEX('Broader Categories(Avg)'!$R$374:$AJ$376,MATCH(_xlfn.CONCAT(B18,A18,C18),'Broader Categories(Avg)'!$D$374:$D$376,0),MATCH('P1 - V2 Analysis'!$D18,'Broader Categories(Avg)'!$R$1:$AJ$1,0))</f>
        <v>185.45</v>
      </c>
    </row>
    <row r="19" spans="1:5" x14ac:dyDescent="0.25">
      <c r="A19">
        <v>2023</v>
      </c>
      <c r="B19" t="s">
        <v>37</v>
      </c>
      <c r="C19" s="1" t="s">
        <v>33</v>
      </c>
      <c r="D19" s="1" t="s">
        <v>290</v>
      </c>
      <c r="E19" s="32">
        <f>INDEX('Broader Categories(Avg)'!$R$374:$AJ$376,MATCH(_xlfn.CONCAT(B19,A19,C19),'Broader Categories(Avg)'!$D$374:$D$376,0),MATCH('P1 - V2 Analysis'!$D19,'Broader Categories(Avg)'!$R$1:$AJ$1,0))</f>
        <v>173.45</v>
      </c>
    </row>
    <row r="21" spans="1:5" x14ac:dyDescent="0.25">
      <c r="A21" s="66"/>
      <c r="B21" s="71"/>
      <c r="C21" s="66"/>
      <c r="D21" s="71"/>
    </row>
    <row r="22" spans="1:5" x14ac:dyDescent="0.25">
      <c r="A22" s="71"/>
      <c r="B22" s="71"/>
      <c r="C22" s="71"/>
      <c r="D22" s="71"/>
    </row>
    <row r="23" spans="1:5" x14ac:dyDescent="0.25">
      <c r="A23" s="66"/>
      <c r="B23" s="66"/>
      <c r="C23" s="72"/>
      <c r="D23" s="72"/>
    </row>
    <row r="24" spans="1:5" x14ac:dyDescent="0.25">
      <c r="A24" s="66"/>
      <c r="B24" s="66"/>
      <c r="C24" s="72"/>
      <c r="D24" s="72"/>
    </row>
    <row r="25" spans="1:5" x14ac:dyDescent="0.25">
      <c r="A25" s="66"/>
      <c r="B25" s="66"/>
      <c r="C25" s="67"/>
      <c r="D25" s="67"/>
    </row>
    <row r="26" spans="1:5" x14ac:dyDescent="0.25">
      <c r="A26" s="68"/>
      <c r="B26" s="68"/>
      <c r="C26" s="67"/>
      <c r="D26" s="67"/>
    </row>
    <row r="27" spans="1:5" x14ac:dyDescent="0.25">
      <c r="A27" s="69"/>
      <c r="B27" s="69"/>
      <c r="C27" s="67"/>
      <c r="D27" s="67"/>
    </row>
    <row r="28" spans="1:5" x14ac:dyDescent="0.25">
      <c r="A28" s="70"/>
      <c r="B28" s="70"/>
      <c r="C28" s="67"/>
      <c r="D28" s="67"/>
    </row>
    <row r="29" spans="1:5" x14ac:dyDescent="0.25">
      <c r="A29" s="66"/>
      <c r="B29" s="66"/>
      <c r="C29" s="67"/>
      <c r="D29" s="67"/>
    </row>
    <row r="30" spans="1:5" x14ac:dyDescent="0.25">
      <c r="A30" s="66"/>
      <c r="B30" s="66"/>
      <c r="C30" s="67"/>
      <c r="D30" s="67"/>
    </row>
    <row r="31" spans="1:5" x14ac:dyDescent="0.25">
      <c r="A31" s="66"/>
      <c r="B31" s="66"/>
      <c r="C31" s="67"/>
      <c r="D31" s="67"/>
    </row>
    <row r="32" spans="1:5" x14ac:dyDescent="0.25">
      <c r="A32" s="66"/>
      <c r="B32" s="66"/>
      <c r="C32" s="67"/>
      <c r="D32" s="67"/>
    </row>
    <row r="33" spans="1:4" x14ac:dyDescent="0.25">
      <c r="A33" s="66"/>
      <c r="B33" s="66"/>
      <c r="C33" s="67"/>
      <c r="D33" s="67"/>
    </row>
    <row r="34" spans="1:4" x14ac:dyDescent="0.25">
      <c r="A34" s="66"/>
      <c r="B34" s="66"/>
      <c r="C34" s="67"/>
      <c r="D34" s="67"/>
    </row>
  </sheetData>
  <conditionalFormatting pivot="1" sqref="I4:I9">
    <cfRule type="colorScale" priority="3">
      <colorScale>
        <cfvo type="min"/>
        <cfvo type="percentile" val="50"/>
        <cfvo type="max"/>
        <color rgb="FF63BE7B"/>
        <color rgb="FFFFEB84"/>
        <color rgb="FFF8696B"/>
      </colorScale>
    </cfRule>
  </conditionalFormatting>
  <conditionalFormatting pivot="1">
    <cfRule type="colorScale" priority="2">
      <colorScale>
        <cfvo type="min"/>
        <cfvo type="percentile" val="50"/>
        <cfvo type="max"/>
        <color rgb="FF63BE7B"/>
        <color rgb="FFFFEB84"/>
        <color rgb="FFF8696B"/>
      </colorScale>
    </cfRule>
  </conditionalFormatting>
  <conditionalFormatting pivot="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03712-8B92-4395-91AD-A1659B78369B}">
  <sheetPr codeName="Sheet13"/>
  <dimension ref="A1:P65"/>
  <sheetViews>
    <sheetView workbookViewId="0">
      <pane xSplit="1" ySplit="1" topLeftCell="B23" activePane="bottomRight" state="frozen"/>
      <selection pane="topRight" activeCell="B1" sqref="B1"/>
      <selection pane="bottomLeft" activeCell="A2" sqref="A2"/>
      <selection pane="bottomRight" activeCell="D38" sqref="D38"/>
    </sheetView>
  </sheetViews>
  <sheetFormatPr defaultRowHeight="13.2" x14ac:dyDescent="0.25"/>
  <cols>
    <col min="1" max="1" width="7.6640625" bestFit="1" customWidth="1"/>
    <col min="2" max="2" width="13.88671875" bestFit="1" customWidth="1"/>
    <col min="3" max="14" width="12" bestFit="1" customWidth="1"/>
    <col min="15" max="15" width="10.6640625" bestFit="1" customWidth="1"/>
    <col min="16" max="16" width="11.88671875" bestFit="1" customWidth="1"/>
  </cols>
  <sheetData>
    <row r="1" spans="1:16" x14ac:dyDescent="0.25">
      <c r="A1" t="s">
        <v>1</v>
      </c>
      <c r="B1" s="51" t="s">
        <v>36</v>
      </c>
      <c r="C1" s="51" t="s">
        <v>37</v>
      </c>
      <c r="D1" s="51" t="s">
        <v>38</v>
      </c>
      <c r="E1" s="51" t="s">
        <v>39</v>
      </c>
      <c r="F1" s="51" t="s">
        <v>40</v>
      </c>
      <c r="G1" s="51" t="s">
        <v>41</v>
      </c>
      <c r="H1" s="51" t="s">
        <v>42</v>
      </c>
      <c r="I1" s="51" t="s">
        <v>43</v>
      </c>
      <c r="J1" s="51" t="s">
        <v>44</v>
      </c>
      <c r="K1" s="51" t="s">
        <v>31</v>
      </c>
      <c r="L1" s="51" t="s">
        <v>34</v>
      </c>
      <c r="M1" s="51" t="s">
        <v>35</v>
      </c>
      <c r="N1" t="s">
        <v>222</v>
      </c>
      <c r="O1" t="s">
        <v>223</v>
      </c>
      <c r="P1" t="s">
        <v>224</v>
      </c>
    </row>
    <row r="2" spans="1:16" x14ac:dyDescent="0.25">
      <c r="A2" t="s">
        <v>225</v>
      </c>
      <c r="B2" s="32">
        <v>22.51</v>
      </c>
      <c r="C2" s="32">
        <v>26.6</v>
      </c>
      <c r="D2" s="32">
        <v>28.49</v>
      </c>
      <c r="E2" s="32">
        <v>27.26</v>
      </c>
      <c r="F2" s="32">
        <v>28.328848863636367</v>
      </c>
      <c r="G2" s="32">
        <v>31.34</v>
      </c>
      <c r="H2" s="32">
        <v>30.5</v>
      </c>
      <c r="I2" s="32">
        <v>30.926621590909097</v>
      </c>
      <c r="J2" s="32">
        <v>23.25</v>
      </c>
      <c r="K2" s="32">
        <v>24.02</v>
      </c>
      <c r="L2" s="32">
        <v>25.92</v>
      </c>
      <c r="M2" s="32">
        <v>23.82</v>
      </c>
      <c r="N2" s="32">
        <v>26.924166666666665</v>
      </c>
      <c r="O2" t="s">
        <v>226</v>
      </c>
    </row>
    <row r="3" spans="1:16" x14ac:dyDescent="0.25">
      <c r="A3" t="s">
        <v>227</v>
      </c>
      <c r="B3" s="32">
        <v>24.82</v>
      </c>
      <c r="C3" s="32">
        <v>26.95</v>
      </c>
      <c r="D3" s="32">
        <v>26.63</v>
      </c>
      <c r="E3" s="32">
        <v>23.99</v>
      </c>
      <c r="F3" s="32">
        <v>25.01</v>
      </c>
      <c r="G3" s="32">
        <v>24.79</v>
      </c>
      <c r="H3" s="32">
        <v>20.05</v>
      </c>
      <c r="I3" s="32">
        <v>18.239999999999998</v>
      </c>
      <c r="J3" s="32">
        <v>18.239999999999998</v>
      </c>
      <c r="K3" s="32">
        <v>18.920000000000002</v>
      </c>
      <c r="L3" s="32">
        <v>19.529986842105259</v>
      </c>
      <c r="M3" s="32">
        <v>23.31</v>
      </c>
      <c r="N3" s="32">
        <v>22.551701476377943</v>
      </c>
      <c r="O3" t="s">
        <v>226</v>
      </c>
    </row>
    <row r="4" spans="1:16" x14ac:dyDescent="0.25">
      <c r="A4" t="s">
        <v>228</v>
      </c>
      <c r="B4" s="32">
        <v>25.029405681818183</v>
      </c>
      <c r="C4" s="32">
        <v>24.994865217391304</v>
      </c>
      <c r="D4" s="32">
        <v>24.051813749999997</v>
      </c>
      <c r="E4" s="32">
        <v>25.183221739130431</v>
      </c>
      <c r="F4" s="32">
        <v>25.855818181818179</v>
      </c>
      <c r="G4" s="32">
        <v>27.495242857142859</v>
      </c>
      <c r="H4" s="32">
        <v>26.902101086956524</v>
      </c>
      <c r="I4" s="32">
        <v>23.682511904761906</v>
      </c>
      <c r="J4" s="32">
        <v>27.110101190476186</v>
      </c>
      <c r="K4" s="32">
        <v>29.592549999999996</v>
      </c>
      <c r="L4" s="32">
        <v>31.308380555555548</v>
      </c>
      <c r="M4" s="32">
        <v>28.825039285714286</v>
      </c>
      <c r="N4" s="32">
        <v>26.6</v>
      </c>
      <c r="O4" t="s">
        <v>226</v>
      </c>
    </row>
    <row r="5" spans="1:16" x14ac:dyDescent="0.25">
      <c r="A5" t="s">
        <v>229</v>
      </c>
      <c r="B5" s="32">
        <v>24.214591666666667</v>
      </c>
      <c r="C5" s="32">
        <v>24.98887894736842</v>
      </c>
      <c r="D5" s="32">
        <v>26.425924999999999</v>
      </c>
      <c r="E5" s="32">
        <v>27.458449999999999</v>
      </c>
      <c r="F5" s="32">
        <v>28.663598809523808</v>
      </c>
      <c r="G5" s="32">
        <v>26.265218181818184</v>
      </c>
      <c r="H5" s="32">
        <v>28.449944318181817</v>
      </c>
      <c r="I5" s="32">
        <v>28.226284210526316</v>
      </c>
      <c r="J5" s="32">
        <v>28.966610714285707</v>
      </c>
      <c r="K5" s="32">
        <v>29.999534210526313</v>
      </c>
      <c r="L5" s="32">
        <v>29.647267105263154</v>
      </c>
      <c r="M5" s="32">
        <v>32.210322826086951</v>
      </c>
      <c r="N5" s="32">
        <v>27.98</v>
      </c>
      <c r="O5" t="s">
        <v>226</v>
      </c>
    </row>
    <row r="6" spans="1:16" x14ac:dyDescent="0.25">
      <c r="A6" t="s">
        <v>230</v>
      </c>
      <c r="B6" s="32">
        <v>32.365204761904764</v>
      </c>
      <c r="C6" s="32">
        <v>36.078851249999992</v>
      </c>
      <c r="D6" s="32">
        <v>34.159547619047622</v>
      </c>
      <c r="E6" s="32">
        <v>36.353381818181809</v>
      </c>
      <c r="F6" s="32">
        <v>40.517199999999995</v>
      </c>
      <c r="G6" s="32">
        <v>39.149477272727275</v>
      </c>
      <c r="H6" s="32">
        <v>43.375466666666675</v>
      </c>
      <c r="I6" s="32">
        <v>38.898870000000002</v>
      </c>
      <c r="J6" s="32">
        <v>36.816215476190465</v>
      </c>
      <c r="K6" s="32">
        <v>40.96200249999999</v>
      </c>
      <c r="L6" s="32">
        <v>42.670598611111117</v>
      </c>
      <c r="M6" s="32">
        <v>49.27002045454546</v>
      </c>
      <c r="N6" s="32">
        <v>39.205833333333331</v>
      </c>
      <c r="O6" t="s">
        <v>226</v>
      </c>
    </row>
    <row r="7" spans="1:16" x14ac:dyDescent="0.25">
      <c r="A7" t="s">
        <v>231</v>
      </c>
      <c r="B7" s="32">
        <v>49.427602380952379</v>
      </c>
      <c r="C7" s="32">
        <v>46.995223684210522</v>
      </c>
      <c r="D7" s="32">
        <v>52.720745454545458</v>
      </c>
      <c r="E7" s="32">
        <v>55.008083333333325</v>
      </c>
      <c r="F7" s="32">
        <v>60.048336363636373</v>
      </c>
      <c r="G7" s="32">
        <v>59.739213636363637</v>
      </c>
      <c r="H7" s="32">
        <v>56.279061904761896</v>
      </c>
      <c r="I7" s="32">
        <v>53.143807500000001</v>
      </c>
      <c r="J7" s="32">
        <v>55.045628571428587</v>
      </c>
      <c r="K7" s="32">
        <v>60.54291666666667</v>
      </c>
      <c r="L7" s="32">
        <v>58.953329999999994</v>
      </c>
      <c r="M7" s="32">
        <v>60.011573913043478</v>
      </c>
      <c r="N7" s="32">
        <v>55.720000000000006</v>
      </c>
      <c r="O7" t="s">
        <v>232</v>
      </c>
    </row>
    <row r="8" spans="1:16" x14ac:dyDescent="0.25">
      <c r="A8" t="s">
        <v>233</v>
      </c>
      <c r="B8" s="32">
        <v>67.055031315789464</v>
      </c>
      <c r="C8" s="32">
        <v>67.22359075</v>
      </c>
      <c r="D8" s="32">
        <v>66.897534999999976</v>
      </c>
      <c r="E8" s="32">
        <v>71.285795238095261</v>
      </c>
      <c r="F8" s="32">
        <v>70.775921818181828</v>
      </c>
      <c r="G8" s="32">
        <v>60.933454285714276</v>
      </c>
      <c r="H8" s="32">
        <v>57.270684761904761</v>
      </c>
      <c r="I8" s="32">
        <v>57.793637500000003</v>
      </c>
      <c r="J8" s="32">
        <v>60.34467149999999</v>
      </c>
      <c r="K8" s="32">
        <v>52.529441428571438</v>
      </c>
      <c r="L8" s="32">
        <v>56.531044722222227</v>
      </c>
      <c r="M8" s="32">
        <v>60.262107954545442</v>
      </c>
      <c r="N8" s="32">
        <v>62.46</v>
      </c>
      <c r="O8" t="s">
        <v>234</v>
      </c>
    </row>
    <row r="9" spans="1:16" x14ac:dyDescent="0.25">
      <c r="A9" t="s">
        <v>235</v>
      </c>
      <c r="B9" s="32">
        <v>65.481951250000009</v>
      </c>
      <c r="C9" s="32">
        <v>65.695437249999983</v>
      </c>
      <c r="D9" s="32">
        <v>68.099250714285716</v>
      </c>
      <c r="E9" s="32">
        <v>72.575061818181794</v>
      </c>
      <c r="F9" s="32">
        <v>68.982336590909085</v>
      </c>
      <c r="G9" s="32">
        <v>74.776604250000005</v>
      </c>
      <c r="H9" s="32">
        <v>79.327164347826084</v>
      </c>
      <c r="I9" s="32">
        <v>89.107013571428567</v>
      </c>
      <c r="J9" s="32">
        <v>87.921265000000034</v>
      </c>
      <c r="K9" s="32">
        <v>89.517554090909101</v>
      </c>
      <c r="L9" s="32">
        <v>92.374237368421049</v>
      </c>
      <c r="M9" s="32">
        <v>99.759819499999978</v>
      </c>
      <c r="N9" s="32">
        <v>79.249166666666667</v>
      </c>
      <c r="O9" t="s">
        <v>236</v>
      </c>
    </row>
    <row r="10" spans="1:16" x14ac:dyDescent="0.25">
      <c r="A10" t="s">
        <v>237</v>
      </c>
      <c r="B10" s="32">
        <v>105.72015318181816</v>
      </c>
      <c r="C10" s="32">
        <v>120.90896144736843</v>
      </c>
      <c r="D10" s="32">
        <v>129.71535511904762</v>
      </c>
      <c r="E10" s="32">
        <v>132.47124826086957</v>
      </c>
      <c r="F10" s="32">
        <v>113.05438523809524</v>
      </c>
      <c r="G10" s="32">
        <v>96.812891590909103</v>
      </c>
      <c r="H10" s="32">
        <v>69.121526666666668</v>
      </c>
      <c r="I10" s="32">
        <v>50.907636000000011</v>
      </c>
      <c r="J10" s="32">
        <v>40.61143324999999</v>
      </c>
      <c r="K10" s="32">
        <v>43.986057631578959</v>
      </c>
      <c r="L10" s="32">
        <v>43.217028000000006</v>
      </c>
      <c r="M10" s="32">
        <v>46.021762045454544</v>
      </c>
      <c r="N10" s="32">
        <v>83.566666666666663</v>
      </c>
      <c r="O10" t="s">
        <v>238</v>
      </c>
    </row>
    <row r="11" spans="1:16" x14ac:dyDescent="0.25">
      <c r="A11" t="s">
        <v>239</v>
      </c>
      <c r="B11" s="32">
        <v>50.135601875000006</v>
      </c>
      <c r="C11" s="32">
        <v>58.003360416666673</v>
      </c>
      <c r="D11" s="32">
        <v>69.115276136363633</v>
      </c>
      <c r="E11" s="32">
        <v>64.82460978260869</v>
      </c>
      <c r="F11" s="32">
        <v>71.979192105263166</v>
      </c>
      <c r="G11" s="32">
        <v>67.701650000000001</v>
      </c>
      <c r="H11" s="32">
        <v>73.064288636363642</v>
      </c>
      <c r="I11" s="32">
        <v>77.390866249999959</v>
      </c>
      <c r="J11" s="32">
        <v>75.01622261904761</v>
      </c>
      <c r="K11" s="32">
        <v>76.608826250000021</v>
      </c>
      <c r="L11" s="32">
        <v>73.694277777777771</v>
      </c>
      <c r="M11" s="32">
        <v>78.018300000000025</v>
      </c>
      <c r="N11" s="32">
        <v>69.762270040485845</v>
      </c>
      <c r="O11" t="s">
        <v>240</v>
      </c>
    </row>
    <row r="12" spans="1:16" x14ac:dyDescent="0.25">
      <c r="A12" t="s">
        <v>241</v>
      </c>
      <c r="B12" s="32">
        <v>84.08172900000001</v>
      </c>
      <c r="C12" s="32">
        <v>76.161427777777774</v>
      </c>
      <c r="D12" s="32">
        <v>74.331090000000003</v>
      </c>
      <c r="E12" s="32">
        <v>73.543052272727266</v>
      </c>
      <c r="F12" s="32">
        <v>75.126988999999995</v>
      </c>
      <c r="G12" s="32">
        <v>76.092999999999989</v>
      </c>
      <c r="H12" s="32">
        <v>81.109814285714293</v>
      </c>
      <c r="I12" s="32">
        <v>84.255698500000008</v>
      </c>
      <c r="J12" s="32">
        <v>89.772982380952385</v>
      </c>
      <c r="K12" s="32">
        <v>93.868447999999987</v>
      </c>
      <c r="L12" s="32">
        <v>101.62099944444444</v>
      </c>
      <c r="M12" s="32">
        <v>110.71446956521741</v>
      </c>
      <c r="N12" s="32">
        <v>85.09</v>
      </c>
      <c r="O12" t="s">
        <v>242</v>
      </c>
    </row>
    <row r="13" spans="1:16" x14ac:dyDescent="0.25">
      <c r="A13" t="s">
        <v>243</v>
      </c>
      <c r="B13" s="32">
        <v>118.63579277777778</v>
      </c>
      <c r="C13" s="32">
        <v>110.80254368421052</v>
      </c>
      <c r="D13" s="32">
        <v>109.99406772727275</v>
      </c>
      <c r="E13" s="32">
        <v>112.52711428571428</v>
      </c>
      <c r="F13" s="32">
        <v>106.93536000000002</v>
      </c>
      <c r="G13" s="32">
        <v>108.79064681818183</v>
      </c>
      <c r="H13" s="32">
        <v>106.10836949999998</v>
      </c>
      <c r="I13" s="32">
        <v>109.61574428571427</v>
      </c>
      <c r="J13" s="32">
        <v>107.19388799999999</v>
      </c>
      <c r="K13" s="32">
        <v>110.46828473684211</v>
      </c>
      <c r="L13" s="32">
        <v>117.66619714285711</v>
      </c>
      <c r="M13" s="32">
        <v>123.61055818181818</v>
      </c>
      <c r="N13" s="32">
        <v>111.89</v>
      </c>
      <c r="O13" t="s">
        <v>244</v>
      </c>
    </row>
    <row r="14" spans="1:16" x14ac:dyDescent="0.25">
      <c r="A14" t="s">
        <v>245</v>
      </c>
      <c r="B14" s="32">
        <v>117.97451263157893</v>
      </c>
      <c r="C14" s="32">
        <v>108.05380666666667</v>
      </c>
      <c r="D14" s="32">
        <v>94.507602631578962</v>
      </c>
      <c r="E14" s="32">
        <v>100.33814000000001</v>
      </c>
      <c r="F14" s="32">
        <v>110.06828299999999</v>
      </c>
      <c r="G14" s="32">
        <v>111.77087950000001</v>
      </c>
      <c r="H14" s="32">
        <v>109.78858409090908</v>
      </c>
      <c r="I14" s="32">
        <v>107.87074714285717</v>
      </c>
      <c r="J14" s="32">
        <v>107.28096684210526</v>
      </c>
      <c r="K14" s="32">
        <v>109.55123681818182</v>
      </c>
      <c r="L14" s="32">
        <v>112.67557388888889</v>
      </c>
      <c r="M14" s="32">
        <v>106.44967000000001</v>
      </c>
      <c r="N14" s="32">
        <v>107.97</v>
      </c>
      <c r="O14" t="s">
        <v>246</v>
      </c>
    </row>
    <row r="15" spans="1:16" x14ac:dyDescent="0.25">
      <c r="A15" t="s">
        <v>247</v>
      </c>
      <c r="B15" s="32">
        <v>101.57480404761903</v>
      </c>
      <c r="C15" s="32">
        <v>101.09704973684211</v>
      </c>
      <c r="D15" s="32">
        <v>101.11112850000002</v>
      </c>
      <c r="E15" s="32">
        <v>104.85975108695654</v>
      </c>
      <c r="F15" s="32">
        <v>108.45469894736839</v>
      </c>
      <c r="G15" s="32">
        <v>109.46571142857142</v>
      </c>
      <c r="H15" s="32">
        <v>107.37352068181818</v>
      </c>
      <c r="I15" s="32">
        <v>106.55480452380951</v>
      </c>
      <c r="J15" s="32">
        <v>108.71841975000002</v>
      </c>
      <c r="K15" s="32">
        <v>105.29499857142855</v>
      </c>
      <c r="L15" s="32">
        <v>106.18825474999998</v>
      </c>
      <c r="M15" s="32">
        <v>105.29528785714285</v>
      </c>
      <c r="N15" s="32">
        <v>105.52</v>
      </c>
      <c r="O15" t="s">
        <v>248</v>
      </c>
    </row>
    <row r="16" spans="1:16" x14ac:dyDescent="0.25">
      <c r="A16" t="s">
        <v>249</v>
      </c>
      <c r="B16" s="32">
        <v>105.55533930000001</v>
      </c>
      <c r="C16" s="32">
        <v>106.85322644444446</v>
      </c>
      <c r="D16" s="32">
        <v>109.0539181904762</v>
      </c>
      <c r="E16" s="32">
        <v>106.2961561818182</v>
      </c>
      <c r="F16" s="32">
        <v>101.89198810000001</v>
      </c>
      <c r="G16" s="32">
        <v>96.959094045454563</v>
      </c>
      <c r="H16" s="32">
        <v>86.827638380952408</v>
      </c>
      <c r="I16" s="32">
        <v>77.581451350000009</v>
      </c>
      <c r="J16" s="32">
        <v>61.211098238095246</v>
      </c>
      <c r="K16" s="32">
        <v>46.586617428571437</v>
      </c>
      <c r="L16" s="32">
        <v>56.430382166666682</v>
      </c>
      <c r="M16" s="32">
        <v>55.176776090909101</v>
      </c>
      <c r="N16" s="32">
        <v>84.156300105691088</v>
      </c>
      <c r="O16" t="s">
        <v>250</v>
      </c>
    </row>
    <row r="17" spans="1:15" x14ac:dyDescent="0.25">
      <c r="A17" t="s">
        <v>251</v>
      </c>
      <c r="B17" s="32">
        <v>59.070307599999992</v>
      </c>
      <c r="C17" s="32">
        <v>63.821381000000002</v>
      </c>
      <c r="D17" s="32">
        <v>61.745464190476184</v>
      </c>
      <c r="E17" s="32">
        <v>56.300030227272721</v>
      </c>
      <c r="F17" s="32">
        <v>47.327433333333339</v>
      </c>
      <c r="G17" s="32">
        <v>46.104868599999996</v>
      </c>
      <c r="H17" s="32">
        <v>46.675260727272715</v>
      </c>
      <c r="I17" s="32">
        <v>42.504005149999998</v>
      </c>
      <c r="J17" s="32">
        <v>35.680888380952382</v>
      </c>
      <c r="K17" s="32">
        <v>28.078798200000005</v>
      </c>
      <c r="L17" s="32">
        <v>30.525591894736845</v>
      </c>
      <c r="M17" s="32">
        <v>36.421309142857147</v>
      </c>
      <c r="N17" s="32">
        <v>46.16562723966944</v>
      </c>
      <c r="O17" t="s">
        <v>252</v>
      </c>
    </row>
    <row r="18" spans="1:15" x14ac:dyDescent="0.25">
      <c r="A18" t="s">
        <v>253</v>
      </c>
      <c r="B18" s="32">
        <v>39.879094571428574</v>
      </c>
      <c r="C18" s="32">
        <v>45.006805849999999</v>
      </c>
      <c r="D18" s="32">
        <v>46.963111931818183</v>
      </c>
      <c r="E18" s="32">
        <v>43.519136674999999</v>
      </c>
      <c r="F18" s="32">
        <v>44.384978928571435</v>
      </c>
      <c r="G18" s="32">
        <v>44.480860166666659</v>
      </c>
      <c r="H18" s="32">
        <v>49.252621083333331</v>
      </c>
      <c r="I18" s="32">
        <v>44.456194318181822</v>
      </c>
      <c r="J18" s="32">
        <v>52.735649124999995</v>
      </c>
      <c r="K18" s="32">
        <v>54.077528250000015</v>
      </c>
      <c r="L18" s="32">
        <v>54.86268470000001</v>
      </c>
      <c r="M18" s="32">
        <v>51.469629652173914</v>
      </c>
      <c r="N18" s="32">
        <v>47.557812594621531</v>
      </c>
      <c r="O18" t="s">
        <v>254</v>
      </c>
    </row>
    <row r="19" spans="1:15" x14ac:dyDescent="0.25">
      <c r="A19" t="s">
        <v>255</v>
      </c>
      <c r="B19" s="32">
        <v>52.490691055555551</v>
      </c>
      <c r="C19" s="32">
        <v>50.567623025000003</v>
      </c>
      <c r="D19" s="32">
        <v>46.555774</v>
      </c>
      <c r="E19" s="32">
        <v>47.857632880952387</v>
      </c>
      <c r="F19" s="32">
        <v>50.633570880952391</v>
      </c>
      <c r="G19" s="32">
        <v>54.523307750000001</v>
      </c>
      <c r="H19" s="32">
        <v>56.059518095238097</v>
      </c>
      <c r="I19" s="32">
        <v>61.315904545454551</v>
      </c>
      <c r="J19" s="32">
        <v>62.290080157894742</v>
      </c>
      <c r="K19" s="32">
        <v>67.060153386363623</v>
      </c>
      <c r="L19" s="32">
        <v>63.537335763157884</v>
      </c>
      <c r="M19" s="32">
        <v>63.795413214285702</v>
      </c>
      <c r="N19" s="32">
        <v>56.426878865306136</v>
      </c>
      <c r="O19" t="s">
        <v>256</v>
      </c>
    </row>
    <row r="20" spans="1:15" x14ac:dyDescent="0.25">
      <c r="A20" t="s">
        <v>257</v>
      </c>
      <c r="B20" s="32">
        <v>69.219098437499994</v>
      </c>
      <c r="C20" s="32">
        <v>75.252045250000009</v>
      </c>
      <c r="D20" s="32">
        <v>73.825793025000024</v>
      </c>
      <c r="E20" s="32">
        <v>73.468274863636353</v>
      </c>
      <c r="F20" s="32">
        <v>72.5347376</v>
      </c>
      <c r="G20" s="32">
        <v>77.883389637499988</v>
      </c>
      <c r="H20" s="32">
        <v>80.082670250000007</v>
      </c>
      <c r="I20" s="32">
        <v>65.399219369047628</v>
      </c>
      <c r="J20" s="32">
        <v>57.772638352941186</v>
      </c>
      <c r="K20" s="32">
        <v>59.26800257954546</v>
      </c>
      <c r="L20" s="32">
        <v>64.534530625000002</v>
      </c>
      <c r="M20" s="32">
        <v>66.739999999999995</v>
      </c>
      <c r="N20" s="32">
        <v>69.88</v>
      </c>
      <c r="O20" t="s">
        <v>258</v>
      </c>
    </row>
    <row r="21" spans="1:15" x14ac:dyDescent="0.25">
      <c r="A21" t="s">
        <v>259</v>
      </c>
      <c r="B21" s="32">
        <v>71.000922499999987</v>
      </c>
      <c r="C21" s="32">
        <v>70.013724342105249</v>
      </c>
      <c r="D21" s="32">
        <v>62.374424999999988</v>
      </c>
      <c r="E21" s="32">
        <v>63.627010326086953</v>
      </c>
      <c r="F21" s="32">
        <v>59.349817105263163</v>
      </c>
      <c r="G21" s="32">
        <v>61.723273214285719</v>
      </c>
      <c r="H21" s="32">
        <v>59.703420454545466</v>
      </c>
      <c r="I21" s="32">
        <v>62.53257261904762</v>
      </c>
      <c r="J21" s="32">
        <v>65.502042500000016</v>
      </c>
      <c r="K21" s="32">
        <v>64.309747023809535</v>
      </c>
      <c r="L21" s="32">
        <v>54.627359999999996</v>
      </c>
      <c r="M21" s="32">
        <v>33.358738068181822</v>
      </c>
      <c r="N21" s="32">
        <v>60.470826062752998</v>
      </c>
      <c r="O21" t="s">
        <v>260</v>
      </c>
    </row>
    <row r="22" spans="1:15" x14ac:dyDescent="0.25">
      <c r="A22" t="s">
        <v>261</v>
      </c>
      <c r="B22" s="32">
        <v>19.901683749999997</v>
      </c>
      <c r="C22" s="32">
        <v>30.605539617647054</v>
      </c>
      <c r="D22" s="32">
        <v>40.633868636363637</v>
      </c>
      <c r="E22" s="32">
        <v>43.347552547619046</v>
      </c>
      <c r="F22" s="32">
        <v>44.190017605263151</v>
      </c>
      <c r="G22" s="32">
        <v>41.35410665909091</v>
      </c>
      <c r="H22" s="32">
        <v>40.658228000000001</v>
      </c>
      <c r="I22" s="32">
        <v>43.340640499999999</v>
      </c>
      <c r="J22" s="32">
        <v>49.839816952380943</v>
      </c>
      <c r="K22" s="32">
        <v>54.794569624999994</v>
      </c>
      <c r="L22" s="32">
        <v>61.216117289473672</v>
      </c>
      <c r="M22" s="32">
        <v>64.729496782608663</v>
      </c>
      <c r="N22" s="32">
        <v>44.821938917004019</v>
      </c>
      <c r="O22" t="s">
        <v>262</v>
      </c>
    </row>
    <row r="23" spans="1:15" x14ac:dyDescent="0.25">
      <c r="A23" t="s">
        <v>263</v>
      </c>
      <c r="B23" s="32">
        <v>63.396976500000008</v>
      </c>
      <c r="C23" s="32">
        <v>66.953084852941174</v>
      </c>
      <c r="D23" s="32">
        <v>71.982647477272721</v>
      </c>
      <c r="E23" s="32">
        <v>73.539060523809511</v>
      </c>
      <c r="F23" s="32">
        <v>69.804724424999989</v>
      </c>
      <c r="G23" s="32">
        <v>73.130738295454549</v>
      </c>
      <c r="H23" s="32">
        <v>82.107393785714294</v>
      </c>
      <c r="I23" s="32">
        <v>80.637301023809528</v>
      </c>
      <c r="J23" s="32">
        <v>73.298823523809531</v>
      </c>
      <c r="K23" s="32">
        <v>84.666318799999985</v>
      </c>
      <c r="L23" s="32">
        <v>94.067715194444446</v>
      </c>
      <c r="M23" s="32">
        <v>112.87479254347826</v>
      </c>
      <c r="N23" s="32">
        <v>79.181425130081294</v>
      </c>
      <c r="O23" t="s">
        <v>262</v>
      </c>
    </row>
    <row r="24" spans="1:15" x14ac:dyDescent="0.25">
      <c r="A24" t="s">
        <v>264</v>
      </c>
      <c r="B24" s="32">
        <v>102.96599786842103</v>
      </c>
      <c r="C24" s="32">
        <v>109.50503773684208</v>
      </c>
      <c r="D24" s="32">
        <v>116.01138504999999</v>
      </c>
      <c r="E24" s="32">
        <v>105.49124737500001</v>
      </c>
      <c r="F24" s="32">
        <v>97.404465428571427</v>
      </c>
      <c r="G24" s="32">
        <v>90.706344809523813</v>
      </c>
      <c r="H24" s="32">
        <v>91.698948700000003</v>
      </c>
      <c r="I24" s="32">
        <v>87.552266068181822</v>
      </c>
      <c r="J24" s="32">
        <v>78.100942275000008</v>
      </c>
      <c r="K24" s="32">
        <v>80.922269684210534</v>
      </c>
      <c r="L24" s="32">
        <v>82.278706675000009</v>
      </c>
      <c r="M24" s="32">
        <v>78.539480282608693</v>
      </c>
      <c r="N24" s="32">
        <v>93.151566872950767</v>
      </c>
      <c r="O24" t="s">
        <v>262</v>
      </c>
    </row>
    <row r="25" spans="1:15" x14ac:dyDescent="0.25">
      <c r="A25" t="s">
        <v>265</v>
      </c>
      <c r="B25" s="32">
        <v>83.755358416666667</v>
      </c>
      <c r="C25" s="32">
        <v>74.981547824999993</v>
      </c>
      <c r="D25" s="32">
        <v>74.928252024999992</v>
      </c>
      <c r="E25" s="32">
        <v>80.368492428571415</v>
      </c>
      <c r="F25" s="32">
        <v>86.426703761904761</v>
      </c>
      <c r="G25" s="32">
        <v>93.539339400000003</v>
      </c>
      <c r="H25" s="32">
        <v>90.080343022727263</v>
      </c>
      <c r="I25" s="32">
        <v>83.455368214285699</v>
      </c>
      <c r="J25" s="32">
        <v>77.419721631578938</v>
      </c>
      <c r="K25" s="32">
        <v>79.216541545454547</v>
      </c>
      <c r="L25" s="32">
        <v>81.621881399999992</v>
      </c>
      <c r="M25" s="32">
        <v>84.486883150000011</v>
      </c>
      <c r="N25" s="32">
        <v>82.580010456967216</v>
      </c>
      <c r="O25" t="s">
        <v>262</v>
      </c>
    </row>
    <row r="29" spans="1:15" x14ac:dyDescent="0.25">
      <c r="A29" s="53" t="s">
        <v>2</v>
      </c>
      <c r="B29" s="53" t="s">
        <v>266</v>
      </c>
    </row>
    <row r="30" spans="1:15" x14ac:dyDescent="0.25">
      <c r="A30" s="52">
        <v>44197</v>
      </c>
      <c r="B30" s="32">
        <v>54.794569624999994</v>
      </c>
    </row>
    <row r="31" spans="1:15" ht="39.6" x14ac:dyDescent="0.25">
      <c r="A31" s="52">
        <v>44228</v>
      </c>
      <c r="B31" s="32">
        <v>61.216117289473672</v>
      </c>
      <c r="D31" s="55" t="s">
        <v>267</v>
      </c>
      <c r="E31" s="54" t="s">
        <v>268</v>
      </c>
    </row>
    <row r="32" spans="1:15" x14ac:dyDescent="0.25">
      <c r="A32" s="52">
        <v>44256</v>
      </c>
      <c r="B32" s="32">
        <v>64.729496782608663</v>
      </c>
    </row>
    <row r="33" spans="1:2" x14ac:dyDescent="0.25">
      <c r="A33" s="52">
        <v>44287</v>
      </c>
      <c r="B33" s="32">
        <v>63.396976500000008</v>
      </c>
    </row>
    <row r="34" spans="1:2" x14ac:dyDescent="0.25">
      <c r="A34" s="52">
        <v>44317</v>
      </c>
      <c r="B34" s="32">
        <v>66.953084852941174</v>
      </c>
    </row>
    <row r="35" spans="1:2" x14ac:dyDescent="0.25">
      <c r="A35" s="52">
        <v>44348</v>
      </c>
      <c r="B35" s="32">
        <v>71.982647477272721</v>
      </c>
    </row>
    <row r="36" spans="1:2" x14ac:dyDescent="0.25">
      <c r="A36" s="52">
        <v>44378</v>
      </c>
      <c r="B36" s="32">
        <v>73.539060523809511</v>
      </c>
    </row>
    <row r="37" spans="1:2" x14ac:dyDescent="0.25">
      <c r="A37" s="52">
        <v>44409</v>
      </c>
      <c r="B37" s="32">
        <v>69.804724424999989</v>
      </c>
    </row>
    <row r="38" spans="1:2" x14ac:dyDescent="0.25">
      <c r="A38" s="52">
        <v>44440</v>
      </c>
      <c r="B38" s="32">
        <v>73.130738295454549</v>
      </c>
    </row>
    <row r="39" spans="1:2" x14ac:dyDescent="0.25">
      <c r="A39" s="52">
        <v>44470</v>
      </c>
      <c r="B39" s="32">
        <v>82.107393785714294</v>
      </c>
    </row>
    <row r="40" spans="1:2" x14ac:dyDescent="0.25">
      <c r="A40" s="52">
        <v>44501</v>
      </c>
      <c r="B40" s="32">
        <v>80.637301023809528</v>
      </c>
    </row>
    <row r="41" spans="1:2" x14ac:dyDescent="0.25">
      <c r="A41" s="52">
        <v>44531</v>
      </c>
      <c r="B41" s="32">
        <v>73.298823523809531</v>
      </c>
    </row>
    <row r="42" spans="1:2" x14ac:dyDescent="0.25">
      <c r="A42" s="52">
        <v>44562</v>
      </c>
      <c r="B42" s="32">
        <v>84.666318799999985</v>
      </c>
    </row>
    <row r="43" spans="1:2" x14ac:dyDescent="0.25">
      <c r="A43" s="52">
        <v>44593</v>
      </c>
      <c r="B43" s="32">
        <v>94.067715194444446</v>
      </c>
    </row>
    <row r="44" spans="1:2" x14ac:dyDescent="0.25">
      <c r="A44" s="52">
        <v>44621</v>
      </c>
      <c r="B44" s="32">
        <v>112.87479254347826</v>
      </c>
    </row>
    <row r="45" spans="1:2" x14ac:dyDescent="0.25">
      <c r="A45" s="52">
        <v>44652</v>
      </c>
      <c r="B45" s="32">
        <v>102.96599786842103</v>
      </c>
    </row>
    <row r="46" spans="1:2" x14ac:dyDescent="0.25">
      <c r="A46" s="52">
        <v>44682</v>
      </c>
      <c r="B46" s="32">
        <v>109.50503773684208</v>
      </c>
    </row>
    <row r="47" spans="1:2" x14ac:dyDescent="0.25">
      <c r="A47" s="52">
        <v>44713</v>
      </c>
      <c r="B47" s="32">
        <v>116.01138504999999</v>
      </c>
    </row>
    <row r="48" spans="1:2" x14ac:dyDescent="0.25">
      <c r="A48" s="52">
        <v>44743</v>
      </c>
      <c r="B48" s="32">
        <v>105.49124737500001</v>
      </c>
    </row>
    <row r="49" spans="1:2" x14ac:dyDescent="0.25">
      <c r="A49" s="52">
        <v>44774</v>
      </c>
      <c r="B49" s="32">
        <v>97.404465428571427</v>
      </c>
    </row>
    <row r="50" spans="1:2" x14ac:dyDescent="0.25">
      <c r="A50" s="52">
        <v>44805</v>
      </c>
      <c r="B50" s="32">
        <v>90.706344809523813</v>
      </c>
    </row>
    <row r="51" spans="1:2" x14ac:dyDescent="0.25">
      <c r="A51" s="52">
        <v>44835</v>
      </c>
      <c r="B51" s="32">
        <v>91.698948700000003</v>
      </c>
    </row>
    <row r="52" spans="1:2" x14ac:dyDescent="0.25">
      <c r="A52" s="52">
        <v>44866</v>
      </c>
      <c r="B52" s="32">
        <v>87.552266068181822</v>
      </c>
    </row>
    <row r="53" spans="1:2" x14ac:dyDescent="0.25">
      <c r="A53" s="52">
        <v>44896</v>
      </c>
      <c r="B53" s="32">
        <v>78.100942275000008</v>
      </c>
    </row>
    <row r="54" spans="1:2" x14ac:dyDescent="0.25">
      <c r="A54" s="52">
        <v>44927</v>
      </c>
      <c r="B54" s="32">
        <v>80.922269684210534</v>
      </c>
    </row>
    <row r="55" spans="1:2" x14ac:dyDescent="0.25">
      <c r="A55" s="52">
        <v>44958</v>
      </c>
      <c r="B55" s="32">
        <v>82.278706675000009</v>
      </c>
    </row>
    <row r="56" spans="1:2" x14ac:dyDescent="0.25">
      <c r="A56" s="52">
        <v>44986</v>
      </c>
      <c r="B56" s="32">
        <v>78.539480282608693</v>
      </c>
    </row>
    <row r="57" spans="1:2" x14ac:dyDescent="0.25">
      <c r="A57" s="52">
        <v>45017</v>
      </c>
      <c r="B57" s="32">
        <v>83.755358416666667</v>
      </c>
    </row>
    <row r="58" spans="1:2" x14ac:dyDescent="0.25">
      <c r="A58" s="52">
        <v>45047</v>
      </c>
      <c r="B58" s="32">
        <v>74.981547824999993</v>
      </c>
    </row>
    <row r="59" spans="1:2" x14ac:dyDescent="0.25">
      <c r="A59" s="52">
        <v>45078</v>
      </c>
      <c r="B59" s="32">
        <v>74.928252024999992</v>
      </c>
    </row>
    <row r="60" spans="1:2" x14ac:dyDescent="0.25">
      <c r="A60" s="52">
        <v>45108</v>
      </c>
      <c r="B60" s="32">
        <v>80.368492428571415</v>
      </c>
    </row>
    <row r="61" spans="1:2" x14ac:dyDescent="0.25">
      <c r="A61" s="52">
        <v>45139</v>
      </c>
      <c r="B61" s="32">
        <v>86.426703761904761</v>
      </c>
    </row>
    <row r="62" spans="1:2" x14ac:dyDescent="0.25">
      <c r="A62" s="52">
        <v>45170</v>
      </c>
      <c r="B62" s="32">
        <v>93.539339400000003</v>
      </c>
    </row>
    <row r="63" spans="1:2" x14ac:dyDescent="0.25">
      <c r="A63" s="52">
        <v>45200</v>
      </c>
      <c r="B63" s="32">
        <v>90.080343022727263</v>
      </c>
    </row>
    <row r="64" spans="1:2" x14ac:dyDescent="0.25">
      <c r="A64" s="52">
        <v>45231</v>
      </c>
      <c r="B64" s="32">
        <v>83.455368214285699</v>
      </c>
    </row>
    <row r="65" spans="1:2" x14ac:dyDescent="0.25">
      <c r="A65" s="52">
        <v>45261</v>
      </c>
      <c r="B65" s="32">
        <v>77.419721631578938</v>
      </c>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064BE-8399-42DE-AB04-1D0E40ADF00B}">
  <sheetPr codeName="Sheet14">
    <tabColor theme="4" tint="-0.249977111117893"/>
  </sheetPr>
  <dimension ref="G1:AB37"/>
  <sheetViews>
    <sheetView showGridLines="0" zoomScale="70" zoomScaleNormal="70" workbookViewId="0">
      <selection activeCell="H31" sqref="H31"/>
    </sheetView>
  </sheetViews>
  <sheetFormatPr defaultRowHeight="13.2" x14ac:dyDescent="0.25"/>
  <cols>
    <col min="1" max="1" width="2.21875" customWidth="1"/>
    <col min="2" max="2" width="2.109375" customWidth="1"/>
    <col min="3" max="5" width="2.44140625" customWidth="1"/>
    <col min="6" max="6" width="7.6640625" customWidth="1"/>
    <col min="7" max="7" width="6.109375" customWidth="1"/>
  </cols>
  <sheetData>
    <row r="1" spans="7:28" ht="12" customHeight="1" x14ac:dyDescent="0.25"/>
    <row r="2" spans="7:28" ht="10.199999999999999" customHeight="1" thickBot="1" x14ac:dyDescent="0.3"/>
    <row r="3" spans="7:28" x14ac:dyDescent="0.25">
      <c r="G3" s="56"/>
      <c r="H3" s="57"/>
      <c r="I3" s="57"/>
      <c r="J3" s="57"/>
      <c r="K3" s="57"/>
      <c r="L3" s="57"/>
      <c r="M3" s="57"/>
      <c r="N3" s="57"/>
      <c r="O3" s="57"/>
      <c r="P3" s="57"/>
      <c r="Q3" s="57"/>
      <c r="R3" s="57"/>
      <c r="S3" s="57"/>
      <c r="T3" s="57"/>
      <c r="U3" s="57"/>
      <c r="V3" s="57"/>
      <c r="W3" s="57"/>
      <c r="X3" s="57"/>
      <c r="Y3" s="57"/>
      <c r="Z3" s="57"/>
      <c r="AA3" s="57"/>
      <c r="AB3" s="58"/>
    </row>
    <row r="4" spans="7:28" x14ac:dyDescent="0.25">
      <c r="G4" s="59"/>
      <c r="AB4" s="60"/>
    </row>
    <row r="5" spans="7:28" x14ac:dyDescent="0.25">
      <c r="G5" s="59"/>
      <c r="AB5" s="60"/>
    </row>
    <row r="6" spans="7:28" x14ac:dyDescent="0.25">
      <c r="G6" s="59"/>
      <c r="AB6" s="60"/>
    </row>
    <row r="7" spans="7:28" x14ac:dyDescent="0.25">
      <c r="G7" s="59"/>
      <c r="AB7" s="60"/>
    </row>
    <row r="8" spans="7:28" x14ac:dyDescent="0.25">
      <c r="G8" s="59"/>
      <c r="AB8" s="60"/>
    </row>
    <row r="9" spans="7:28" x14ac:dyDescent="0.25">
      <c r="G9" s="59"/>
      <c r="AB9" s="60"/>
    </row>
    <row r="10" spans="7:28" x14ac:dyDescent="0.25">
      <c r="G10" s="59"/>
      <c r="AB10" s="60"/>
    </row>
    <row r="11" spans="7:28" x14ac:dyDescent="0.25">
      <c r="G11" s="59"/>
      <c r="AB11" s="60"/>
    </row>
    <row r="12" spans="7:28" x14ac:dyDescent="0.25">
      <c r="G12" s="59"/>
      <c r="AB12" s="60"/>
    </row>
    <row r="13" spans="7:28" x14ac:dyDescent="0.25">
      <c r="G13" s="59"/>
      <c r="AB13" s="60"/>
    </row>
    <row r="14" spans="7:28" x14ac:dyDescent="0.25">
      <c r="G14" s="59"/>
      <c r="AB14" s="60"/>
    </row>
    <row r="15" spans="7:28" x14ac:dyDescent="0.25">
      <c r="G15" s="59"/>
      <c r="AB15" s="60"/>
    </row>
    <row r="16" spans="7:28" x14ac:dyDescent="0.25">
      <c r="G16" s="59"/>
      <c r="AB16" s="60"/>
    </row>
    <row r="17" spans="7:28" ht="15" customHeight="1" x14ac:dyDescent="0.25">
      <c r="G17" s="59"/>
      <c r="H17" s="141" t="s">
        <v>149</v>
      </c>
      <c r="I17" s="141"/>
      <c r="J17" s="141"/>
      <c r="K17" s="141"/>
      <c r="L17" s="141"/>
      <c r="M17" s="143" t="s">
        <v>156</v>
      </c>
      <c r="N17" s="143"/>
      <c r="O17" s="143"/>
      <c r="P17" s="143"/>
      <c r="Q17" s="143"/>
      <c r="AB17" s="60"/>
    </row>
    <row r="18" spans="7:28" ht="15" customHeight="1" x14ac:dyDescent="0.25">
      <c r="G18" s="59"/>
      <c r="H18" s="141"/>
      <c r="I18" s="141"/>
      <c r="J18" s="141"/>
      <c r="K18" s="141"/>
      <c r="L18" s="141"/>
      <c r="M18" s="143"/>
      <c r="N18" s="143"/>
      <c r="O18" s="143"/>
      <c r="P18" s="143"/>
      <c r="Q18" s="143"/>
      <c r="AB18" s="60"/>
    </row>
    <row r="19" spans="7:28" ht="15" customHeight="1" x14ac:dyDescent="0.25">
      <c r="G19" s="59"/>
      <c r="H19" s="135" t="s">
        <v>178</v>
      </c>
      <c r="I19" s="135"/>
      <c r="J19" s="135"/>
      <c r="K19" s="135"/>
      <c r="L19" s="135"/>
      <c r="M19" s="136">
        <f>VLOOKUP(H19,'P1 - V2 Analysis'!$H$4:$I$9,2,0)</f>
        <v>0.18071112470394057</v>
      </c>
      <c r="N19" s="136"/>
      <c r="O19" s="136"/>
      <c r="P19" s="136"/>
      <c r="Q19" s="136"/>
      <c r="AB19" s="60"/>
    </row>
    <row r="20" spans="7:28" ht="15" customHeight="1" x14ac:dyDescent="0.25">
      <c r="G20" s="59"/>
      <c r="H20" s="135"/>
      <c r="I20" s="135"/>
      <c r="J20" s="135"/>
      <c r="K20" s="135"/>
      <c r="L20" s="135"/>
      <c r="M20" s="136"/>
      <c r="N20" s="136"/>
      <c r="O20" s="136"/>
      <c r="P20" s="136"/>
      <c r="Q20" s="136"/>
      <c r="AB20" s="60"/>
    </row>
    <row r="21" spans="7:28" ht="15" customHeight="1" x14ac:dyDescent="0.25">
      <c r="G21" s="59"/>
      <c r="H21" s="135" t="s">
        <v>289</v>
      </c>
      <c r="I21" s="135"/>
      <c r="J21" s="135"/>
      <c r="K21" s="135"/>
      <c r="L21" s="135"/>
      <c r="M21" s="136">
        <f>VLOOKUP(H21,'P1 - V2 Analysis'!$H$4:$I$9,2,0)</f>
        <v>0.17173131560576246</v>
      </c>
      <c r="N21" s="136"/>
      <c r="O21" s="136"/>
      <c r="P21" s="136"/>
      <c r="Q21" s="136"/>
      <c r="AB21" s="60"/>
    </row>
    <row r="22" spans="7:28" ht="15" customHeight="1" x14ac:dyDescent="0.25">
      <c r="G22" s="59"/>
      <c r="H22" s="135"/>
      <c r="I22" s="135"/>
      <c r="J22" s="135"/>
      <c r="K22" s="135"/>
      <c r="L22" s="135"/>
      <c r="M22" s="136"/>
      <c r="N22" s="136"/>
      <c r="O22" s="136"/>
      <c r="P22" s="136"/>
      <c r="Q22" s="136"/>
      <c r="AB22" s="60"/>
    </row>
    <row r="23" spans="7:28" ht="15" customHeight="1" x14ac:dyDescent="0.25">
      <c r="G23" s="59"/>
      <c r="H23" s="135" t="s">
        <v>284</v>
      </c>
      <c r="I23" s="135"/>
      <c r="J23" s="135"/>
      <c r="K23" s="135"/>
      <c r="L23" s="135"/>
      <c r="M23" s="136">
        <f>VLOOKUP(H23,'P1 - V2 Analysis'!$H$4:$I$9,2,0)</f>
        <v>0.16846182135357343</v>
      </c>
      <c r="N23" s="136"/>
      <c r="O23" s="136"/>
      <c r="P23" s="136"/>
      <c r="Q23" s="136"/>
      <c r="AB23" s="60"/>
    </row>
    <row r="24" spans="7:28" ht="15" customHeight="1" x14ac:dyDescent="0.25">
      <c r="G24" s="59"/>
      <c r="H24" s="135"/>
      <c r="I24" s="135"/>
      <c r="J24" s="135"/>
      <c r="K24" s="135"/>
      <c r="L24" s="135"/>
      <c r="M24" s="136"/>
      <c r="N24" s="136"/>
      <c r="O24" s="136"/>
      <c r="P24" s="136"/>
      <c r="Q24" s="136"/>
      <c r="AB24" s="60"/>
    </row>
    <row r="25" spans="7:28" ht="15" customHeight="1" x14ac:dyDescent="0.25">
      <c r="G25" s="59"/>
      <c r="H25" s="135" t="s">
        <v>288</v>
      </c>
      <c r="I25" s="135"/>
      <c r="J25" s="135"/>
      <c r="K25" s="135"/>
      <c r="L25" s="135"/>
      <c r="M25" s="136">
        <f>VLOOKUP(H25,'P1 - V2 Analysis'!$H$4:$I$9,2,0)</f>
        <v>0.1592930978409654</v>
      </c>
      <c r="N25" s="136"/>
      <c r="O25" s="136"/>
      <c r="P25" s="136"/>
      <c r="Q25" s="136"/>
      <c r="AB25" s="60"/>
    </row>
    <row r="26" spans="7:28" ht="15" customHeight="1" x14ac:dyDescent="0.25">
      <c r="G26" s="59"/>
      <c r="H26" s="135"/>
      <c r="I26" s="135"/>
      <c r="J26" s="135"/>
      <c r="K26" s="135"/>
      <c r="L26" s="135"/>
      <c r="M26" s="136"/>
      <c r="N26" s="136"/>
      <c r="O26" s="136"/>
      <c r="P26" s="136"/>
      <c r="Q26" s="136"/>
      <c r="AB26" s="60"/>
    </row>
    <row r="27" spans="7:28" ht="15" customHeight="1" x14ac:dyDescent="0.25">
      <c r="G27" s="59"/>
      <c r="H27" s="135" t="s">
        <v>181</v>
      </c>
      <c r="I27" s="135"/>
      <c r="J27" s="135"/>
      <c r="K27" s="135"/>
      <c r="L27" s="135"/>
      <c r="M27" s="136">
        <f>VLOOKUP(H27,'P1 - V2 Analysis'!$H$4:$I$9,2,0)</f>
        <v>0.16010969312731829</v>
      </c>
      <c r="N27" s="136"/>
      <c r="O27" s="136"/>
      <c r="P27" s="136"/>
      <c r="Q27" s="136"/>
      <c r="AB27" s="60"/>
    </row>
    <row r="28" spans="7:28" ht="15" customHeight="1" x14ac:dyDescent="0.25">
      <c r="G28" s="59"/>
      <c r="H28" s="135"/>
      <c r="I28" s="135"/>
      <c r="J28" s="135"/>
      <c r="K28" s="135"/>
      <c r="L28" s="135"/>
      <c r="M28" s="136"/>
      <c r="N28" s="136"/>
      <c r="O28" s="136"/>
      <c r="P28" s="136"/>
      <c r="Q28" s="136"/>
      <c r="AB28" s="60"/>
    </row>
    <row r="29" spans="7:28" ht="15" customHeight="1" x14ac:dyDescent="0.25">
      <c r="G29" s="59"/>
      <c r="H29" s="135" t="s">
        <v>290</v>
      </c>
      <c r="I29" s="135"/>
      <c r="J29" s="135"/>
      <c r="K29" s="135"/>
      <c r="L29" s="135"/>
      <c r="M29" s="136">
        <f>VLOOKUP(H29,'P1 - V2 Analysis'!$H$4:$I$9,2,0)</f>
        <v>0.15969294736843975</v>
      </c>
      <c r="N29" s="136"/>
      <c r="O29" s="136"/>
      <c r="P29" s="136"/>
      <c r="Q29" s="136"/>
      <c r="AB29" s="60"/>
    </row>
    <row r="30" spans="7:28" ht="15" customHeight="1" x14ac:dyDescent="0.25">
      <c r="G30" s="59"/>
      <c r="H30" s="135"/>
      <c r="I30" s="135"/>
      <c r="J30" s="135"/>
      <c r="K30" s="135"/>
      <c r="L30" s="135"/>
      <c r="M30" s="136"/>
      <c r="N30" s="136"/>
      <c r="O30" s="136"/>
      <c r="P30" s="136"/>
      <c r="Q30" s="136"/>
      <c r="AB30" s="60"/>
    </row>
    <row r="31" spans="7:28" x14ac:dyDescent="0.25">
      <c r="G31" s="59"/>
      <c r="AB31" s="60"/>
    </row>
    <row r="32" spans="7:28" x14ac:dyDescent="0.25">
      <c r="G32" s="59"/>
      <c r="AB32" s="60"/>
    </row>
    <row r="33" spans="7:28" x14ac:dyDescent="0.25">
      <c r="G33" s="59"/>
      <c r="AB33" s="60"/>
    </row>
    <row r="34" spans="7:28" x14ac:dyDescent="0.25">
      <c r="G34" s="59"/>
      <c r="AB34" s="60"/>
    </row>
    <row r="35" spans="7:28" x14ac:dyDescent="0.25">
      <c r="G35" s="59"/>
      <c r="H35" s="137" t="s">
        <v>271</v>
      </c>
      <c r="I35" s="138"/>
      <c r="J35" s="138"/>
      <c r="K35" s="138"/>
      <c r="L35" s="138"/>
      <c r="M35" s="138"/>
      <c r="N35" s="138"/>
      <c r="O35" s="138"/>
      <c r="P35" s="138"/>
      <c r="Q35" s="138"/>
      <c r="R35" s="139" t="s">
        <v>273</v>
      </c>
      <c r="S35" s="139"/>
      <c r="T35" s="140" t="str">
        <f>HYPERLINK("#'Data Mapping'!E1","Mapping Sheet")</f>
        <v>Mapping Sheet</v>
      </c>
      <c r="U35" s="140"/>
      <c r="V35" s="140"/>
      <c r="W35" s="140"/>
      <c r="X35" s="140"/>
      <c r="Y35" s="140"/>
      <c r="Z35" s="140"/>
      <c r="AA35" s="140"/>
      <c r="AB35" s="60"/>
    </row>
    <row r="36" spans="7:28" x14ac:dyDescent="0.25">
      <c r="G36" s="59"/>
      <c r="H36" s="137" t="s">
        <v>272</v>
      </c>
      <c r="I36" s="138"/>
      <c r="J36" s="138"/>
      <c r="K36" s="138"/>
      <c r="L36" s="138"/>
      <c r="M36" s="138"/>
      <c r="N36" s="138"/>
      <c r="O36" s="138"/>
      <c r="P36" s="138"/>
      <c r="Q36" s="138"/>
      <c r="R36" s="139"/>
      <c r="S36" s="139"/>
      <c r="T36" s="140"/>
      <c r="U36" s="140"/>
      <c r="V36" s="140"/>
      <c r="W36" s="140"/>
      <c r="X36" s="140"/>
      <c r="Y36" s="140"/>
      <c r="Z36" s="140"/>
      <c r="AA36" s="140"/>
      <c r="AB36" s="60"/>
    </row>
    <row r="37" spans="7:28" ht="13.8" thickBot="1" x14ac:dyDescent="0.3">
      <c r="G37" s="61"/>
      <c r="H37" s="62"/>
      <c r="I37" s="62"/>
      <c r="J37" s="62"/>
      <c r="K37" s="62"/>
      <c r="L37" s="62"/>
      <c r="M37" s="62"/>
      <c r="N37" s="62"/>
      <c r="O37" s="62"/>
      <c r="P37" s="62"/>
      <c r="Q37" s="62"/>
      <c r="R37" s="62"/>
      <c r="S37" s="62"/>
      <c r="T37" s="62"/>
      <c r="U37" s="62"/>
      <c r="V37" s="62"/>
      <c r="W37" s="62"/>
      <c r="X37" s="62"/>
      <c r="Y37" s="62"/>
      <c r="Z37" s="62"/>
      <c r="AA37" s="62"/>
      <c r="AB37" s="63"/>
    </row>
  </sheetData>
  <mergeCells count="18">
    <mergeCell ref="M27:Q28"/>
    <mergeCell ref="M29:Q30"/>
    <mergeCell ref="H27:L28"/>
    <mergeCell ref="H25:L26"/>
    <mergeCell ref="M19:Q20"/>
    <mergeCell ref="M21:Q22"/>
    <mergeCell ref="M23:Q24"/>
    <mergeCell ref="M25:Q26"/>
    <mergeCell ref="M17:Q18"/>
    <mergeCell ref="H17:L18"/>
    <mergeCell ref="H19:L20"/>
    <mergeCell ref="H21:L22"/>
    <mergeCell ref="H23:L24"/>
    <mergeCell ref="R35:S36"/>
    <mergeCell ref="T35:AA36"/>
    <mergeCell ref="H29:L30"/>
    <mergeCell ref="H35:Q35"/>
    <mergeCell ref="H36:Q36"/>
  </mergeCells>
  <conditionalFormatting sqref="M19:Q30">
    <cfRule type="top10" dxfId="23" priority="1" rank="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4438-2879-4E75-9D78-36415E023FA6}">
  <sheetPr codeName="Sheet15">
    <tabColor theme="5" tint="0.39997558519241921"/>
  </sheetPr>
  <dimension ref="A2:I21"/>
  <sheetViews>
    <sheetView workbookViewId="0">
      <selection activeCell="E24" sqref="E24"/>
    </sheetView>
  </sheetViews>
  <sheetFormatPr defaultRowHeight="13.2" x14ac:dyDescent="0.25"/>
  <cols>
    <col min="2" max="2" width="18.88671875" bestFit="1" customWidth="1"/>
    <col min="3" max="3" width="18.88671875" customWidth="1"/>
    <col min="4" max="4" width="26.109375" bestFit="1" customWidth="1"/>
    <col min="5" max="5" width="18.109375" bestFit="1" customWidth="1"/>
    <col min="7" max="7" width="17.77734375" bestFit="1" customWidth="1"/>
    <col min="8" max="8" width="10" bestFit="1" customWidth="1"/>
  </cols>
  <sheetData>
    <row r="2" spans="1:9" x14ac:dyDescent="0.25">
      <c r="A2" s="28" t="s">
        <v>1</v>
      </c>
      <c r="B2" s="25" t="s">
        <v>282</v>
      </c>
      <c r="C2" s="25" t="s">
        <v>283</v>
      </c>
      <c r="D2" s="28" t="s">
        <v>157</v>
      </c>
      <c r="E2" s="28" t="s">
        <v>153</v>
      </c>
      <c r="F2" s="21"/>
      <c r="G2" s="21"/>
      <c r="H2" s="21"/>
      <c r="I2" s="21"/>
    </row>
    <row r="3" spans="1:9" x14ac:dyDescent="0.25">
      <c r="A3">
        <v>2016</v>
      </c>
      <c r="B3" s="4">
        <f>INDEX('Main Data'!$AE$1:$AE$376,MATCH(_xlfn.CONCAT('P2 - V1'!$A3,"March","Rural+Urban"),'Main Data'!$D$1:$D$376,0))</f>
        <v>126</v>
      </c>
      <c r="C3" s="4">
        <f>INDEX('Main Data'!$AE$1:$AE$376,MATCH(_xlfn.CONCAT('P2 - V1'!$A3,"April","Rural+Urban"),'Main Data'!$D$1:$D$376,0))</f>
        <v>127.3</v>
      </c>
      <c r="D3" s="33">
        <f>(B3-100)/100</f>
        <v>0.26</v>
      </c>
      <c r="I3" s="21"/>
    </row>
    <row r="4" spans="1:9" x14ac:dyDescent="0.25">
      <c r="A4">
        <v>2017</v>
      </c>
      <c r="B4" s="4">
        <f>INDEX('Main Data'!$AE$1:$AE$376,MATCH(_xlfn.CONCAT('P2 - V1'!$A4,"March","Rural+Urban"),'Main Data'!$D$1:$D$376,0))</f>
        <v>130.9</v>
      </c>
      <c r="C4" s="4">
        <f>INDEX('Main Data'!$AE$1:$AE$376,MATCH(_xlfn.CONCAT('P2 - V1'!$A4,"April","Rural+Urban"),'Main Data'!$D$1:$D$376,0))</f>
        <v>131.1</v>
      </c>
      <c r="D4" s="33">
        <f>(B4-100)/100</f>
        <v>0.30900000000000005</v>
      </c>
      <c r="E4" s="33">
        <f>(B4-C3)/C3</f>
        <v>2.8279654359780113E-2</v>
      </c>
    </row>
    <row r="5" spans="1:9" x14ac:dyDescent="0.25">
      <c r="A5">
        <v>2018</v>
      </c>
      <c r="B5" s="4">
        <f>INDEX('Main Data'!$AE$1:$AE$376,MATCH(_xlfn.CONCAT('P2 - V1'!$A5,"March","Rural+Urban"),'Main Data'!$D$1:$D$376,0))</f>
        <v>136.5</v>
      </c>
      <c r="C5" s="4">
        <f>INDEX('Main Data'!$AE$1:$AE$376,MATCH(_xlfn.CONCAT('P2 - V1'!$A5,"April","Rural+Urban"),'Main Data'!$D$1:$D$376,0))</f>
        <v>137.1</v>
      </c>
      <c r="D5" s="33">
        <f t="shared" ref="D5:D10" si="0">(B5-100)/100</f>
        <v>0.36499999999999999</v>
      </c>
      <c r="E5" s="33">
        <f t="shared" ref="E5:E10" si="1">(B5-C4)/C4</f>
        <v>4.1189931350114464E-2</v>
      </c>
    </row>
    <row r="6" spans="1:9" x14ac:dyDescent="0.25">
      <c r="A6">
        <v>2019</v>
      </c>
      <c r="B6" s="4">
        <f>INDEX('Main Data'!$AE$1:$AE$376,MATCH(_xlfn.CONCAT('P2 - V1'!$A6,"March","Rural+Urban"),'Main Data'!$D$1:$D$376,0))</f>
        <v>140.4</v>
      </c>
      <c r="C6" s="4">
        <f>INDEX('Main Data'!$AE$1:$AE$376,MATCH(_xlfn.CONCAT('P2 - V1'!$A6,"April","Rural+Urban"),'Main Data'!$D$1:$D$376,0))</f>
        <v>141.19999999999999</v>
      </c>
      <c r="D6" s="33">
        <f t="shared" si="0"/>
        <v>0.40400000000000008</v>
      </c>
      <c r="E6" s="33">
        <f t="shared" si="1"/>
        <v>2.4070021881838159E-2</v>
      </c>
    </row>
    <row r="7" spans="1:9" x14ac:dyDescent="0.25">
      <c r="A7">
        <v>2020</v>
      </c>
      <c r="B7" s="4">
        <f>INDEX('Main Data'!$AE$1:$AE$376,MATCH(_xlfn.CONCAT('P2 - V1'!$A7,"March","Rural+Urban"),'Main Data'!$D$1:$D$376,0))</f>
        <v>148.6</v>
      </c>
      <c r="C7" s="4">
        <f>INDEX('Main Data'!$AE$1:$AE$376,MATCH(_xlfn.CONCAT('P2 - V1'!$A7,"April","Rural+Urban"),'Main Data'!$D$1:$D$376,0))</f>
        <v>151.4</v>
      </c>
      <c r="D7" s="33">
        <f t="shared" si="0"/>
        <v>0.48599999999999993</v>
      </c>
      <c r="E7" s="33">
        <f t="shared" si="1"/>
        <v>5.2407932011331489E-2</v>
      </c>
    </row>
    <row r="8" spans="1:9" x14ac:dyDescent="0.25">
      <c r="A8">
        <v>2021</v>
      </c>
      <c r="B8" s="4">
        <f>INDEX('Main Data'!$AE$1:$AE$376,MATCH(_xlfn.CONCAT('P2 - V1'!$A8,"March","Rural+Urban"),'Main Data'!$D$1:$D$376,0))</f>
        <v>156.80000000000001</v>
      </c>
      <c r="C8" s="4">
        <f>INDEX('Main Data'!$AE$1:$AE$376,MATCH(_xlfn.CONCAT('P2 - V1'!$A8,"April","Rural+Urban"),'Main Data'!$D$1:$D$376,0))</f>
        <v>157.80000000000001</v>
      </c>
      <c r="D8" s="33">
        <f t="shared" si="0"/>
        <v>0.56800000000000006</v>
      </c>
      <c r="E8" s="33">
        <f t="shared" si="1"/>
        <v>3.5667107001321037E-2</v>
      </c>
    </row>
    <row r="9" spans="1:9" x14ac:dyDescent="0.25">
      <c r="A9">
        <v>2022</v>
      </c>
      <c r="B9" s="4">
        <f>INDEX('Main Data'!$AE$1:$AE$376,MATCH(_xlfn.CONCAT('P2 - V1'!$A9,"March","Rural+Urban"),'Main Data'!$D$1:$D$376,0))</f>
        <v>167.7</v>
      </c>
      <c r="C9" s="4">
        <f>INDEX('Main Data'!$AE$1:$AE$376,MATCH(_xlfn.CONCAT('P2 - V1'!$A9,"April","Rural+Urban"),'Main Data'!$D$1:$D$376,0))</f>
        <v>170.1</v>
      </c>
      <c r="D9" s="33">
        <f t="shared" si="0"/>
        <v>0.67699999999999994</v>
      </c>
      <c r="E9" s="84">
        <f t="shared" si="1"/>
        <v>6.2737642585551187E-2</v>
      </c>
    </row>
    <row r="10" spans="1:9" x14ac:dyDescent="0.25">
      <c r="A10">
        <v>2023</v>
      </c>
      <c r="B10" s="4">
        <f>INDEX('Main Data'!$AE$1:$AE$376,MATCH(_xlfn.CONCAT('P2 - V1'!$A10,"March","Rural+Urban"),'Main Data'!$D$1:$D$376,0))</f>
        <v>177.2</v>
      </c>
      <c r="C10" s="4">
        <f>INDEX('Main Data'!$AE$1:$AE$376,MATCH(_xlfn.CONCAT('P2 - V1'!$A10,"April","Rural+Urban"),'Main Data'!$D$1:$D$376,0))</f>
        <v>178.1</v>
      </c>
      <c r="D10" s="33">
        <f t="shared" si="0"/>
        <v>0.77199999999999991</v>
      </c>
      <c r="E10" s="33">
        <f t="shared" si="1"/>
        <v>4.174015285126393E-2</v>
      </c>
    </row>
    <row r="12" spans="1:9" x14ac:dyDescent="0.25">
      <c r="B12" s="4"/>
      <c r="C12" s="4"/>
    </row>
    <row r="13" spans="1:9" x14ac:dyDescent="0.25">
      <c r="B13" s="4"/>
      <c r="C13" s="4"/>
    </row>
    <row r="15" spans="1:9" x14ac:dyDescent="0.25">
      <c r="F15" s="4"/>
    </row>
    <row r="16" spans="1:9" x14ac:dyDescent="0.25">
      <c r="F16" s="4"/>
    </row>
    <row r="17" spans="2:6" x14ac:dyDescent="0.25">
      <c r="F17" s="4"/>
    </row>
    <row r="18" spans="2:6" x14ac:dyDescent="0.25">
      <c r="F18" s="4"/>
    </row>
    <row r="19" spans="2:6" x14ac:dyDescent="0.25">
      <c r="F19" s="4"/>
    </row>
    <row r="20" spans="2:6" x14ac:dyDescent="0.25">
      <c r="F20" s="4"/>
    </row>
    <row r="21" spans="2:6" x14ac:dyDescent="0.25">
      <c r="B21" s="4"/>
      <c r="C21" s="4"/>
      <c r="D21" s="33"/>
      <c r="E21" s="33"/>
      <c r="F21" s="4"/>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48D0-BEC7-4308-9E1E-B41CC66ACA6D}">
  <sheetPr>
    <tabColor theme="5" tint="0.39997558519241921"/>
  </sheetPr>
  <dimension ref="A2:O25"/>
  <sheetViews>
    <sheetView topLeftCell="A4" workbookViewId="0">
      <selection activeCell="J25" sqref="J25"/>
    </sheetView>
  </sheetViews>
  <sheetFormatPr defaultRowHeight="13.2" x14ac:dyDescent="0.25"/>
  <cols>
    <col min="2" max="2" width="18.88671875" bestFit="1" customWidth="1"/>
    <col min="3" max="3" width="17.44140625" bestFit="1" customWidth="1"/>
    <col min="4" max="4" width="26.109375" bestFit="1" customWidth="1"/>
    <col min="5" max="5" width="18.109375" bestFit="1" customWidth="1"/>
    <col min="9" max="9" width="9.77734375" bestFit="1" customWidth="1"/>
    <col min="10" max="10" width="16.109375" bestFit="1" customWidth="1"/>
    <col min="11" max="11" width="8" bestFit="1" customWidth="1"/>
  </cols>
  <sheetData>
    <row r="2" spans="1:15" x14ac:dyDescent="0.25">
      <c r="A2" s="28" t="s">
        <v>1</v>
      </c>
      <c r="B2" s="25" t="s">
        <v>303</v>
      </c>
      <c r="C2" s="25" t="s">
        <v>304</v>
      </c>
      <c r="D2" s="28" t="s">
        <v>157</v>
      </c>
      <c r="E2" s="28" t="s">
        <v>153</v>
      </c>
      <c r="H2" s="23" t="s">
        <v>1</v>
      </c>
      <c r="I2" s="23" t="s">
        <v>2</v>
      </c>
      <c r="J2" s="44" t="s">
        <v>288</v>
      </c>
      <c r="K2" s="44" t="s">
        <v>178</v>
      </c>
      <c r="L2" s="44" t="s">
        <v>289</v>
      </c>
      <c r="M2" s="44" t="s">
        <v>181</v>
      </c>
      <c r="N2" s="44" t="s">
        <v>284</v>
      </c>
      <c r="O2" s="26" t="s">
        <v>290</v>
      </c>
    </row>
    <row r="3" spans="1:15" x14ac:dyDescent="0.25">
      <c r="A3">
        <v>2017</v>
      </c>
      <c r="B3" s="88">
        <f>INDEX('Main Data'!$AE$1:$AE$376,MATCH(_xlfn.CONCAT('Obj 2 - Data'!$A3,"December","Rural+Urban"),'Main Data'!$D$1:$D$376,0))</f>
        <v>137.19999999999999</v>
      </c>
      <c r="C3" s="88">
        <f>INDEX('Main Data'!$AE$1:$AE$376,MATCH(_xlfn.CONCAT('Obj 2 - Data'!$A3,"January","Rural+Urban"),'Main Data'!$D$1:$D$376,0))</f>
        <v>130.30000000000001</v>
      </c>
      <c r="D3" s="91">
        <f t="shared" ref="D3" si="0">(B3-100)/100</f>
        <v>0.37199999999999989</v>
      </c>
      <c r="E3" s="91">
        <f>(B3-C3)/C3</f>
        <v>5.295471987720627E-2</v>
      </c>
      <c r="H3" s="21">
        <v>2019</v>
      </c>
      <c r="I3" s="1" t="s">
        <v>31</v>
      </c>
      <c r="J3" s="174">
        <f>INDEX('Broader Category '!$R$2:$AJ$376,MATCH(_xlfn.CONCAT('Obj 2 - Data'!$I3,'Obj 2 - Data'!$H3,"Rural+Urban"),'Broader Category '!$D$2:$D$376,0),MATCH('Obj 2 - Data'!J$2,'Broader Category '!$R$1:$AJ$1,0))</f>
        <v>1753.3999999999999</v>
      </c>
      <c r="K3" s="174">
        <f>INDEX('Broader Category '!$R$2:$AJ$376,MATCH(_xlfn.CONCAT('Obj 2 - Data'!$I3,'Obj 2 - Data'!$H3,"Rural+Urban"),'Broader Category '!$D$2:$D$376,0),MATCH('Obj 2 - Data'!K$2,'Broader Category '!$R$1:$AJ$1,0))</f>
        <v>163.19999999999999</v>
      </c>
      <c r="L3" s="174">
        <f>INDEX('Broader Category '!$R$2:$AJ$376,MATCH(_xlfn.CONCAT('Obj 2 - Data'!$I3,'Obj 2 - Data'!$H3,"Rural+Urban"),'Broader Category '!$D$2:$D$376,0),MATCH('Obj 2 - Data'!L$2,'Broader Category '!$R$1:$AJ$1,0))</f>
        <v>433</v>
      </c>
      <c r="M3" s="174">
        <f>INDEX('Broader Category '!$R$2:$AJ$376,MATCH(_xlfn.CONCAT('Obj 2 - Data'!$I3,'Obj 2 - Data'!$H3,"Rural+Urban"),'Broader Category '!$D$2:$D$376,0),MATCH('Obj 2 - Data'!M$2,'Broader Category '!$R$1:$AJ$1,0))</f>
        <v>704.3</v>
      </c>
      <c r="N3" s="174">
        <f>INDEX('Broader Category '!$R$2:$AJ$376,MATCH(_xlfn.CONCAT('Obj 2 - Data'!$I3,'Obj 2 - Data'!$H3,"Rural+Urban"),'Broader Category '!$D$2:$D$376,0),MATCH('Obj 2 - Data'!N$2,'Broader Category '!$R$1:$AJ$1,0))</f>
        <v>277.89999999999998</v>
      </c>
      <c r="O3" s="174">
        <f>INDEX('Broader Category '!$R$2:$AJ$376,MATCH(_xlfn.CONCAT('Obj 2 - Data'!$I3,'Obj 2 - Data'!$H3,"Rural+Urban"),'Broader Category '!$D$2:$D$376,0),MATCH('Obj 2 - Data'!O$2,'Broader Category '!$R$1:$AJ$1,0))</f>
        <v>273.60000000000002</v>
      </c>
    </row>
    <row r="4" spans="1:15" x14ac:dyDescent="0.25">
      <c r="A4">
        <v>2018</v>
      </c>
      <c r="B4" s="4">
        <v>140.1</v>
      </c>
      <c r="C4" s="4">
        <v>136.9</v>
      </c>
      <c r="D4" s="33">
        <v>0.40099999999999997</v>
      </c>
      <c r="E4" s="33">
        <v>2.3374726077428697E-2</v>
      </c>
      <c r="H4" s="21">
        <v>2019</v>
      </c>
      <c r="I4" s="1" t="s">
        <v>34</v>
      </c>
      <c r="J4">
        <v>1757.1</v>
      </c>
      <c r="K4">
        <v>163.4</v>
      </c>
      <c r="L4">
        <v>433.9</v>
      </c>
      <c r="M4">
        <v>704.8</v>
      </c>
      <c r="N4">
        <v>279.7</v>
      </c>
      <c r="O4">
        <v>274.5</v>
      </c>
    </row>
    <row r="5" spans="1:15" x14ac:dyDescent="0.25">
      <c r="A5">
        <v>2019</v>
      </c>
      <c r="B5" s="4">
        <v>150.4</v>
      </c>
      <c r="C5" s="4">
        <v>139.6</v>
      </c>
      <c r="D5" s="33">
        <v>0.504</v>
      </c>
      <c r="E5" s="90">
        <v>7.7363896848137603E-2</v>
      </c>
      <c r="H5" s="21">
        <v>2019</v>
      </c>
      <c r="I5" s="1" t="s">
        <v>35</v>
      </c>
      <c r="J5">
        <v>1762.9</v>
      </c>
      <c r="K5">
        <v>163.5</v>
      </c>
      <c r="L5">
        <v>434.5</v>
      </c>
      <c r="M5">
        <v>707.40000000000009</v>
      </c>
      <c r="N5">
        <v>279.60000000000002</v>
      </c>
      <c r="O5">
        <v>275.39999999999998</v>
      </c>
    </row>
    <row r="6" spans="1:15" x14ac:dyDescent="0.25">
      <c r="A6">
        <v>2020</v>
      </c>
      <c r="B6" s="4">
        <v>158.9</v>
      </c>
      <c r="C6" s="4">
        <v>150.19999999999999</v>
      </c>
      <c r="D6" s="33">
        <v>0.58900000000000008</v>
      </c>
      <c r="E6" s="33">
        <v>5.7922769640479481E-2</v>
      </c>
      <c r="H6" s="21">
        <v>2019</v>
      </c>
      <c r="I6" s="1" t="s">
        <v>36</v>
      </c>
      <c r="J6">
        <v>1775.6999999999998</v>
      </c>
      <c r="K6">
        <v>163.6</v>
      </c>
      <c r="L6">
        <v>435.1</v>
      </c>
      <c r="M6">
        <v>709.40000000000009</v>
      </c>
      <c r="N6">
        <v>279.79999999999995</v>
      </c>
      <c r="O6">
        <v>276.60000000000002</v>
      </c>
    </row>
    <row r="7" spans="1:15" x14ac:dyDescent="0.25">
      <c r="A7">
        <v>2021</v>
      </c>
      <c r="B7" s="4">
        <v>166.2</v>
      </c>
      <c r="C7" s="4">
        <v>157.30000000000001</v>
      </c>
      <c r="D7" s="33">
        <v>0.66199999999999992</v>
      </c>
      <c r="E7" s="33">
        <v>5.657978385251098E-2</v>
      </c>
      <c r="H7" s="21">
        <v>2019</v>
      </c>
      <c r="I7" s="1" t="s">
        <v>37</v>
      </c>
      <c r="J7">
        <v>1791.9000000000003</v>
      </c>
      <c r="K7">
        <v>164.1</v>
      </c>
      <c r="L7">
        <v>436.1</v>
      </c>
      <c r="M7">
        <v>710.6</v>
      </c>
      <c r="N7">
        <v>280.3</v>
      </c>
      <c r="O7">
        <v>277.39999999999998</v>
      </c>
    </row>
    <row r="8" spans="1:15" x14ac:dyDescent="0.25">
      <c r="A8">
        <v>2022</v>
      </c>
      <c r="B8" s="4">
        <v>175.7</v>
      </c>
      <c r="C8" s="4">
        <v>165.7</v>
      </c>
      <c r="D8" s="33">
        <v>0.7569999999999999</v>
      </c>
      <c r="E8" s="33">
        <v>6.0350030175015092E-2</v>
      </c>
      <c r="H8" s="21">
        <v>2019</v>
      </c>
      <c r="I8" s="1" t="s">
        <v>38</v>
      </c>
      <c r="J8">
        <v>1814.1000000000001</v>
      </c>
      <c r="K8">
        <v>164.9</v>
      </c>
      <c r="L8">
        <v>436.4</v>
      </c>
      <c r="M8">
        <v>711.5</v>
      </c>
      <c r="N8">
        <v>281.70000000000005</v>
      </c>
      <c r="O8">
        <v>278.2</v>
      </c>
    </row>
    <row r="9" spans="1:15" x14ac:dyDescent="0.25">
      <c r="H9" s="21">
        <v>2019</v>
      </c>
      <c r="I9" s="1" t="s">
        <v>39</v>
      </c>
      <c r="J9">
        <v>1837.5</v>
      </c>
      <c r="K9">
        <v>165.2</v>
      </c>
      <c r="L9">
        <v>437</v>
      </c>
      <c r="M9">
        <v>713.69999999999993</v>
      </c>
      <c r="N9">
        <v>283.60000000000002</v>
      </c>
      <c r="O9">
        <v>280</v>
      </c>
    </row>
    <row r="10" spans="1:15" x14ac:dyDescent="0.25">
      <c r="H10" s="21">
        <v>2019</v>
      </c>
      <c r="I10" s="1" t="s">
        <v>40</v>
      </c>
      <c r="J10">
        <v>1846.5</v>
      </c>
      <c r="K10">
        <v>165.8</v>
      </c>
      <c r="L10">
        <v>437.6</v>
      </c>
      <c r="M10">
        <v>715.3</v>
      </c>
      <c r="N10">
        <v>286.89999999999998</v>
      </c>
      <c r="O10">
        <v>281.10000000000002</v>
      </c>
    </row>
    <row r="11" spans="1:15" x14ac:dyDescent="0.25">
      <c r="H11" s="21">
        <v>2019</v>
      </c>
      <c r="I11" s="1" t="s">
        <v>41</v>
      </c>
      <c r="J11">
        <v>1857.6999999999998</v>
      </c>
      <c r="K11">
        <v>166.5</v>
      </c>
      <c r="L11">
        <v>437.69999999999993</v>
      </c>
      <c r="M11">
        <v>717.3</v>
      </c>
      <c r="N11">
        <v>288.7</v>
      </c>
      <c r="O11">
        <v>282</v>
      </c>
    </row>
    <row r="12" spans="1:15" x14ac:dyDescent="0.25">
      <c r="H12" s="21">
        <v>2019</v>
      </c>
      <c r="I12" s="1" t="s">
        <v>42</v>
      </c>
      <c r="J12">
        <v>1885.5999999999997</v>
      </c>
      <c r="K12">
        <v>167.1</v>
      </c>
      <c r="L12">
        <v>438.40000000000003</v>
      </c>
      <c r="M12">
        <v>720.3</v>
      </c>
      <c r="N12">
        <v>289.39999999999998</v>
      </c>
      <c r="O12">
        <v>282.7</v>
      </c>
    </row>
    <row r="13" spans="1:15" x14ac:dyDescent="0.25">
      <c r="H13" s="21">
        <v>2019</v>
      </c>
      <c r="I13" s="1" t="s">
        <v>43</v>
      </c>
      <c r="J13">
        <v>1910.9</v>
      </c>
      <c r="K13">
        <v>167.9</v>
      </c>
      <c r="L13">
        <v>439.5</v>
      </c>
      <c r="M13">
        <v>723.2</v>
      </c>
      <c r="N13">
        <v>290.20000000000005</v>
      </c>
      <c r="O13">
        <v>283.39999999999998</v>
      </c>
    </row>
    <row r="14" spans="1:15" x14ac:dyDescent="0.25">
      <c r="H14" s="21">
        <v>2019</v>
      </c>
      <c r="I14" s="1" t="s">
        <v>44</v>
      </c>
      <c r="J14">
        <v>1946.1000000000001</v>
      </c>
      <c r="K14">
        <v>168.5</v>
      </c>
      <c r="L14">
        <v>440.6</v>
      </c>
      <c r="M14">
        <v>727.8</v>
      </c>
      <c r="N14">
        <v>290.8</v>
      </c>
      <c r="O14">
        <v>284.8</v>
      </c>
    </row>
    <row r="15" spans="1:15" x14ac:dyDescent="0.25">
      <c r="I15" s="21"/>
      <c r="J15" s="33">
        <f>(J14-J3)/J3</f>
        <v>0.10990076422949714</v>
      </c>
      <c r="K15" s="33">
        <f t="shared" ref="K15:O15" si="1">(K14-K3)/K3</f>
        <v>3.2475490196078503E-2</v>
      </c>
      <c r="L15" s="33">
        <f t="shared" si="1"/>
        <v>1.7551963048498896E-2</v>
      </c>
      <c r="M15" s="33">
        <f t="shared" si="1"/>
        <v>3.336646315490558E-2</v>
      </c>
      <c r="N15" s="33">
        <f t="shared" si="1"/>
        <v>4.641957538682992E-2</v>
      </c>
      <c r="O15" s="33">
        <f t="shared" si="1"/>
        <v>4.0935672514619839E-2</v>
      </c>
    </row>
    <row r="25" spans="10:10" x14ac:dyDescent="0.25">
      <c r="J25" t="s">
        <v>352</v>
      </c>
    </row>
  </sheetData>
  <phoneticPr fontId="2" type="noConversion"/>
  <conditionalFormatting sqref="E3:E8">
    <cfRule type="top10" dxfId="22" priority="2" rank="1"/>
  </conditionalFormatting>
  <conditionalFormatting sqref="J15:O15">
    <cfRule type="colorScale" priority="7">
      <colorScale>
        <cfvo type="min"/>
        <cfvo type="percentile" val="50"/>
        <cfvo type="max"/>
        <color rgb="FF63BE7B"/>
        <color rgb="FFFFEB84"/>
        <color rgb="FFF8696B"/>
      </colorScale>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9288-EED3-4344-A762-79DA0F4E6C93}">
  <sheetPr>
    <tabColor theme="5" tint="0.39997558519241921"/>
  </sheetPr>
  <dimension ref="G1:AB37"/>
  <sheetViews>
    <sheetView showGridLines="0" zoomScale="70" zoomScaleNormal="70" workbookViewId="0"/>
  </sheetViews>
  <sheetFormatPr defaultRowHeight="13.2" x14ac:dyDescent="0.25"/>
  <cols>
    <col min="1" max="1" width="2.21875" customWidth="1"/>
    <col min="2" max="2" width="2.109375" customWidth="1"/>
    <col min="3" max="5" width="2.44140625" customWidth="1"/>
    <col min="6" max="6" width="7.6640625" customWidth="1"/>
    <col min="7" max="7" width="6.109375" customWidth="1"/>
    <col min="22" max="22" width="12.109375" customWidth="1"/>
    <col min="23" max="23" width="5.77734375" customWidth="1"/>
  </cols>
  <sheetData>
    <row r="1" spans="7:28" ht="12" customHeight="1" x14ac:dyDescent="0.25"/>
    <row r="2" spans="7:28" ht="10.199999999999999" customHeight="1" thickBot="1" x14ac:dyDescent="0.3"/>
    <row r="3" spans="7:28" x14ac:dyDescent="0.25">
      <c r="G3" s="56"/>
      <c r="H3" s="57"/>
      <c r="I3" s="57"/>
      <c r="J3" s="57"/>
      <c r="K3" s="57"/>
      <c r="L3" s="57"/>
      <c r="M3" s="57"/>
      <c r="N3" s="57"/>
      <c r="O3" s="57"/>
      <c r="P3" s="57"/>
      <c r="Q3" s="57"/>
      <c r="R3" s="57"/>
      <c r="S3" s="57"/>
      <c r="T3" s="57"/>
      <c r="U3" s="57"/>
      <c r="V3" s="57"/>
      <c r="W3" s="57"/>
      <c r="X3" s="57"/>
      <c r="Y3" s="57"/>
      <c r="Z3" s="57"/>
      <c r="AA3" s="57"/>
      <c r="AB3" s="58"/>
    </row>
    <row r="4" spans="7:28" x14ac:dyDescent="0.25">
      <c r="G4" s="59"/>
      <c r="AB4" s="60"/>
    </row>
    <row r="5" spans="7:28" x14ac:dyDescent="0.25">
      <c r="G5" s="59"/>
      <c r="AB5" s="60"/>
    </row>
    <row r="6" spans="7:28" x14ac:dyDescent="0.25">
      <c r="G6" s="59"/>
      <c r="AB6" s="60"/>
    </row>
    <row r="7" spans="7:28" x14ac:dyDescent="0.25">
      <c r="G7" s="59"/>
      <c r="AB7" s="60"/>
    </row>
    <row r="8" spans="7:28" x14ac:dyDescent="0.25">
      <c r="G8" s="59"/>
      <c r="AB8" s="60"/>
    </row>
    <row r="9" spans="7:28" x14ac:dyDescent="0.25">
      <c r="G9" s="59"/>
      <c r="AB9" s="60"/>
    </row>
    <row r="10" spans="7:28" ht="13.2" customHeight="1" x14ac:dyDescent="0.25">
      <c r="G10" s="59"/>
      <c r="S10" s="144" t="s">
        <v>274</v>
      </c>
      <c r="T10" s="144"/>
      <c r="U10" s="144"/>
      <c r="V10" s="144"/>
      <c r="X10" s="144" t="s">
        <v>275</v>
      </c>
      <c r="Y10" s="144"/>
      <c r="Z10" s="144"/>
      <c r="AA10" s="144"/>
      <c r="AB10" s="60"/>
    </row>
    <row r="11" spans="7:28" ht="13.2" customHeight="1" x14ac:dyDescent="0.25">
      <c r="G11" s="59"/>
      <c r="S11" s="144"/>
      <c r="T11" s="144"/>
      <c r="U11" s="144"/>
      <c r="V11" s="144"/>
      <c r="X11" s="144"/>
      <c r="Y11" s="144"/>
      <c r="Z11" s="144"/>
      <c r="AA11" s="144"/>
      <c r="AB11" s="60"/>
    </row>
    <row r="12" spans="7:28" ht="13.2" customHeight="1" x14ac:dyDescent="0.25">
      <c r="G12" s="59"/>
      <c r="S12" s="145">
        <f>INDEX('Obj 2 - Data'!$A$3:$A$8,MATCH(MAX('Obj 2 - Data'!$E$3:$E$84),'Obj 2 - Data'!E3:E8,0))</f>
        <v>2019</v>
      </c>
      <c r="T12" s="145"/>
      <c r="U12" s="145"/>
      <c r="V12" s="145"/>
      <c r="X12" s="146">
        <f>MAX('Obj 2 - Data'!E3:E8)</f>
        <v>7.7363896848137603E-2</v>
      </c>
      <c r="Y12" s="146"/>
      <c r="Z12" s="146"/>
      <c r="AA12" s="146"/>
      <c r="AB12" s="60"/>
    </row>
    <row r="13" spans="7:28" ht="13.2" customHeight="1" x14ac:dyDescent="0.25">
      <c r="G13" s="59"/>
      <c r="S13" s="145"/>
      <c r="T13" s="145"/>
      <c r="U13" s="145"/>
      <c r="V13" s="145"/>
      <c r="X13" s="146"/>
      <c r="Y13" s="146"/>
      <c r="Z13" s="146"/>
      <c r="AA13" s="146"/>
      <c r="AB13" s="60"/>
    </row>
    <row r="14" spans="7:28" ht="13.2" customHeight="1" x14ac:dyDescent="0.25">
      <c r="G14" s="59"/>
      <c r="S14" s="145"/>
      <c r="T14" s="145"/>
      <c r="U14" s="145"/>
      <c r="V14" s="145"/>
      <c r="X14" s="146"/>
      <c r="Y14" s="146"/>
      <c r="Z14" s="146"/>
      <c r="AA14" s="146"/>
      <c r="AB14" s="60"/>
    </row>
    <row r="15" spans="7:28" x14ac:dyDescent="0.25">
      <c r="G15" s="59"/>
      <c r="AB15" s="60"/>
    </row>
    <row r="16" spans="7:28" x14ac:dyDescent="0.25">
      <c r="G16" s="59"/>
      <c r="AB16" s="60"/>
    </row>
    <row r="17" spans="7:28" ht="15" customHeight="1" x14ac:dyDescent="0.25">
      <c r="G17" s="59"/>
      <c r="H17" s="147"/>
      <c r="I17" s="147"/>
      <c r="J17" s="147"/>
      <c r="K17" s="147"/>
      <c r="L17" s="147"/>
      <c r="M17" s="148"/>
      <c r="N17" s="148"/>
      <c r="O17" s="148"/>
      <c r="P17" s="148"/>
      <c r="Q17" s="148"/>
      <c r="AB17" s="60"/>
    </row>
    <row r="18" spans="7:28" ht="15" customHeight="1" x14ac:dyDescent="0.25">
      <c r="G18" s="59"/>
      <c r="H18" s="147"/>
      <c r="I18" s="147"/>
      <c r="J18" s="147"/>
      <c r="K18" s="147"/>
      <c r="L18" s="147"/>
      <c r="M18" s="148"/>
      <c r="N18" s="148"/>
      <c r="O18" s="148"/>
      <c r="P18" s="148"/>
      <c r="Q18" s="148"/>
      <c r="AB18" s="60"/>
    </row>
    <row r="19" spans="7:28" ht="15" customHeight="1" x14ac:dyDescent="0.25">
      <c r="G19" s="59"/>
      <c r="H19" s="135"/>
      <c r="I19" s="135"/>
      <c r="J19" s="135"/>
      <c r="K19" s="135"/>
      <c r="L19" s="135"/>
      <c r="M19" s="136"/>
      <c r="N19" s="136"/>
      <c r="O19" s="136"/>
      <c r="P19" s="136"/>
      <c r="Q19" s="136"/>
      <c r="AB19" s="60"/>
    </row>
    <row r="20" spans="7:28" ht="15" customHeight="1" x14ac:dyDescent="0.25">
      <c r="G20" s="59"/>
      <c r="H20" s="135"/>
      <c r="I20" s="135"/>
      <c r="J20" s="135"/>
      <c r="K20" s="135"/>
      <c r="L20" s="135"/>
      <c r="M20" s="136"/>
      <c r="N20" s="136"/>
      <c r="O20" s="136"/>
      <c r="P20" s="136"/>
      <c r="Q20" s="136"/>
      <c r="AB20" s="60"/>
    </row>
    <row r="21" spans="7:28" ht="15" customHeight="1" x14ac:dyDescent="0.25">
      <c r="G21" s="59"/>
      <c r="H21" s="135"/>
      <c r="I21" s="135"/>
      <c r="J21" s="135"/>
      <c r="K21" s="135"/>
      <c r="L21" s="135"/>
      <c r="M21" s="136"/>
      <c r="N21" s="136"/>
      <c r="O21" s="136"/>
      <c r="P21" s="136"/>
      <c r="Q21" s="136"/>
      <c r="AB21" s="60"/>
    </row>
    <row r="22" spans="7:28" ht="15" customHeight="1" x14ac:dyDescent="0.25">
      <c r="G22" s="59"/>
      <c r="H22" s="135"/>
      <c r="I22" s="135"/>
      <c r="J22" s="135"/>
      <c r="K22" s="135"/>
      <c r="L22" s="135"/>
      <c r="M22" s="136"/>
      <c r="N22" s="136"/>
      <c r="O22" s="136"/>
      <c r="P22" s="136"/>
      <c r="Q22" s="136"/>
      <c r="AB22" s="60"/>
    </row>
    <row r="23" spans="7:28" ht="15" customHeight="1" x14ac:dyDescent="0.25">
      <c r="G23" s="59"/>
      <c r="H23" s="135"/>
      <c r="I23" s="135"/>
      <c r="J23" s="135"/>
      <c r="K23" s="135"/>
      <c r="L23" s="135"/>
      <c r="M23" s="136"/>
      <c r="N23" s="136"/>
      <c r="O23" s="136"/>
      <c r="P23" s="136"/>
      <c r="Q23" s="136"/>
      <c r="AB23" s="60"/>
    </row>
    <row r="24" spans="7:28" ht="15" customHeight="1" x14ac:dyDescent="0.25">
      <c r="G24" s="59"/>
      <c r="H24" s="135"/>
      <c r="I24" s="135"/>
      <c r="J24" s="135"/>
      <c r="K24" s="135"/>
      <c r="L24" s="135"/>
      <c r="M24" s="136"/>
      <c r="N24" s="136"/>
      <c r="O24" s="136"/>
      <c r="P24" s="136"/>
      <c r="Q24" s="136"/>
      <c r="AB24" s="60"/>
    </row>
    <row r="25" spans="7:28" ht="15" customHeight="1" x14ac:dyDescent="0.25">
      <c r="G25" s="59"/>
      <c r="H25" s="135"/>
      <c r="I25" s="135"/>
      <c r="J25" s="135"/>
      <c r="K25" s="135"/>
      <c r="L25" s="135"/>
      <c r="M25" s="136"/>
      <c r="N25" s="136"/>
      <c r="O25" s="136"/>
      <c r="P25" s="136"/>
      <c r="Q25" s="136"/>
      <c r="AB25" s="60"/>
    </row>
    <row r="26" spans="7:28" ht="15" customHeight="1" x14ac:dyDescent="0.25">
      <c r="G26" s="59"/>
      <c r="H26" s="135"/>
      <c r="I26" s="135"/>
      <c r="J26" s="135"/>
      <c r="K26" s="135"/>
      <c r="L26" s="135"/>
      <c r="M26" s="136"/>
      <c r="N26" s="136"/>
      <c r="O26" s="136"/>
      <c r="P26" s="136"/>
      <c r="Q26" s="136"/>
      <c r="AB26" s="60"/>
    </row>
    <row r="27" spans="7:28" ht="15" customHeight="1" x14ac:dyDescent="0.25">
      <c r="G27" s="59"/>
      <c r="H27" s="135"/>
      <c r="I27" s="135"/>
      <c r="J27" s="135"/>
      <c r="K27" s="135"/>
      <c r="L27" s="135"/>
      <c r="M27" s="136"/>
      <c r="N27" s="136"/>
      <c r="O27" s="136"/>
      <c r="P27" s="136"/>
      <c r="Q27" s="136"/>
      <c r="AB27" s="60"/>
    </row>
    <row r="28" spans="7:28" ht="15" customHeight="1" x14ac:dyDescent="0.25">
      <c r="G28" s="59"/>
      <c r="H28" s="135"/>
      <c r="I28" s="135"/>
      <c r="J28" s="135"/>
      <c r="K28" s="135"/>
      <c r="L28" s="135"/>
      <c r="M28" s="136"/>
      <c r="N28" s="136"/>
      <c r="O28" s="136"/>
      <c r="P28" s="136"/>
      <c r="Q28" s="136"/>
      <c r="AB28" s="60"/>
    </row>
    <row r="29" spans="7:28" ht="15" customHeight="1" x14ac:dyDescent="0.25">
      <c r="G29" s="59"/>
      <c r="H29" s="135"/>
      <c r="I29" s="135"/>
      <c r="J29" s="135"/>
      <c r="K29" s="135"/>
      <c r="L29" s="135"/>
      <c r="M29" s="136"/>
      <c r="N29" s="136"/>
      <c r="O29" s="136"/>
      <c r="P29" s="136"/>
      <c r="Q29" s="136"/>
      <c r="AB29" s="60"/>
    </row>
    <row r="30" spans="7:28" ht="15" customHeight="1" x14ac:dyDescent="0.25">
      <c r="G30" s="59"/>
      <c r="H30" s="135"/>
      <c r="I30" s="135"/>
      <c r="J30" s="135"/>
      <c r="K30" s="135"/>
      <c r="L30" s="135"/>
      <c r="M30" s="136"/>
      <c r="N30" s="136"/>
      <c r="O30" s="136"/>
      <c r="P30" s="136"/>
      <c r="Q30" s="136"/>
      <c r="AB30" s="60"/>
    </row>
    <row r="31" spans="7:28" x14ac:dyDescent="0.25">
      <c r="G31" s="59"/>
      <c r="AB31" s="60"/>
    </row>
    <row r="32" spans="7:28" x14ac:dyDescent="0.25">
      <c r="G32" s="59"/>
      <c r="AB32" s="60"/>
    </row>
    <row r="33" spans="7:28" x14ac:dyDescent="0.25">
      <c r="G33" s="59"/>
      <c r="AB33" s="60"/>
    </row>
    <row r="34" spans="7:28" x14ac:dyDescent="0.25">
      <c r="G34" s="59"/>
      <c r="AB34" s="60"/>
    </row>
    <row r="35" spans="7:28" x14ac:dyDescent="0.25">
      <c r="G35" s="59"/>
      <c r="H35" s="137" t="s">
        <v>271</v>
      </c>
      <c r="I35" s="138"/>
      <c r="J35" s="138"/>
      <c r="K35" s="138"/>
      <c r="L35" s="138"/>
      <c r="M35" s="138"/>
      <c r="N35" s="138"/>
      <c r="O35" s="138"/>
      <c r="P35" s="138"/>
      <c r="Q35" s="138"/>
      <c r="R35" s="139" t="s">
        <v>273</v>
      </c>
      <c r="S35" s="139"/>
      <c r="T35" s="140" t="str">
        <f>HYPERLINK("#'Data Mapping'!E1","Mapping Sheet")</f>
        <v>Mapping Sheet</v>
      </c>
      <c r="U35" s="140"/>
      <c r="V35" s="140"/>
      <c r="W35" s="140"/>
      <c r="X35" s="140"/>
      <c r="Y35" s="140"/>
      <c r="Z35" s="140"/>
      <c r="AA35" s="140"/>
      <c r="AB35" s="60"/>
    </row>
    <row r="36" spans="7:28" x14ac:dyDescent="0.25">
      <c r="G36" s="59"/>
      <c r="H36" s="137" t="s">
        <v>272</v>
      </c>
      <c r="I36" s="138"/>
      <c r="J36" s="138"/>
      <c r="K36" s="138"/>
      <c r="L36" s="138"/>
      <c r="M36" s="138"/>
      <c r="N36" s="138"/>
      <c r="O36" s="138"/>
      <c r="P36" s="138"/>
      <c r="Q36" s="138"/>
      <c r="R36" s="139"/>
      <c r="S36" s="139"/>
      <c r="T36" s="140"/>
      <c r="U36" s="140"/>
      <c r="V36" s="140"/>
      <c r="W36" s="140"/>
      <c r="X36" s="140"/>
      <c r="Y36" s="140"/>
      <c r="Z36" s="140"/>
      <c r="AA36" s="140"/>
      <c r="AB36" s="60"/>
    </row>
    <row r="37" spans="7:28" ht="13.8" thickBot="1" x14ac:dyDescent="0.3">
      <c r="G37" s="61"/>
      <c r="H37" s="62"/>
      <c r="I37" s="62"/>
      <c r="J37" s="62"/>
      <c r="K37" s="62"/>
      <c r="L37" s="62"/>
      <c r="M37" s="62"/>
      <c r="N37" s="62"/>
      <c r="O37" s="62"/>
      <c r="P37" s="62"/>
      <c r="Q37" s="62"/>
      <c r="R37" s="62"/>
      <c r="S37" s="62"/>
      <c r="T37" s="62"/>
      <c r="U37" s="62"/>
      <c r="V37" s="62"/>
      <c r="W37" s="62"/>
      <c r="X37" s="62"/>
      <c r="Y37" s="62"/>
      <c r="Z37" s="62"/>
      <c r="AA37" s="62"/>
      <c r="AB37" s="63"/>
    </row>
  </sheetData>
  <mergeCells count="22">
    <mergeCell ref="S10:V11"/>
    <mergeCell ref="X10:AA11"/>
    <mergeCell ref="S12:V14"/>
    <mergeCell ref="X12:AA14"/>
    <mergeCell ref="H17:L18"/>
    <mergeCell ref="M17:Q18"/>
    <mergeCell ref="H19:L20"/>
    <mergeCell ref="M19:Q20"/>
    <mergeCell ref="H21:L22"/>
    <mergeCell ref="M21:Q22"/>
    <mergeCell ref="H23:L24"/>
    <mergeCell ref="M23:Q24"/>
    <mergeCell ref="H35:Q35"/>
    <mergeCell ref="R35:S36"/>
    <mergeCell ref="T35:AA36"/>
    <mergeCell ref="H36:Q36"/>
    <mergeCell ref="H25:L26"/>
    <mergeCell ref="M25:Q26"/>
    <mergeCell ref="H27:L28"/>
    <mergeCell ref="M27:Q28"/>
    <mergeCell ref="H29:L30"/>
    <mergeCell ref="M29:Q3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2DF2-FFB4-4559-A0A0-A684071EA66B}">
  <sheetPr codeName="Sheet16">
    <tabColor theme="5" tint="0.39997558519241921"/>
  </sheetPr>
  <dimension ref="G1:AB37"/>
  <sheetViews>
    <sheetView showGridLines="0" zoomScale="70" zoomScaleNormal="70" workbookViewId="0">
      <selection activeCell="AD33" sqref="AD33"/>
    </sheetView>
  </sheetViews>
  <sheetFormatPr defaultRowHeight="13.2" x14ac:dyDescent="0.25"/>
  <cols>
    <col min="1" max="1" width="2.21875" customWidth="1"/>
    <col min="2" max="2" width="2.109375" customWidth="1"/>
    <col min="3" max="5" width="2.44140625" customWidth="1"/>
    <col min="6" max="6" width="7.6640625" customWidth="1"/>
    <col min="7" max="7" width="6.109375" customWidth="1"/>
    <col min="22" max="22" width="12.109375" customWidth="1"/>
    <col min="23" max="23" width="5.77734375" customWidth="1"/>
  </cols>
  <sheetData>
    <row r="1" spans="7:28" ht="12" customHeight="1" x14ac:dyDescent="0.25"/>
    <row r="2" spans="7:28" ht="10.199999999999999" customHeight="1" thickBot="1" x14ac:dyDescent="0.3"/>
    <row r="3" spans="7:28" x14ac:dyDescent="0.25">
      <c r="G3" s="56"/>
      <c r="H3" s="57"/>
      <c r="I3" s="57"/>
      <c r="J3" s="57"/>
      <c r="K3" s="57"/>
      <c r="L3" s="57"/>
      <c r="M3" s="57"/>
      <c r="N3" s="57"/>
      <c r="O3" s="57"/>
      <c r="P3" s="57"/>
      <c r="Q3" s="57"/>
      <c r="R3" s="57"/>
      <c r="S3" s="57"/>
      <c r="T3" s="57"/>
      <c r="U3" s="57"/>
      <c r="V3" s="57"/>
      <c r="W3" s="57"/>
      <c r="X3" s="57"/>
      <c r="Y3" s="57"/>
      <c r="Z3" s="57"/>
      <c r="AA3" s="57"/>
      <c r="AB3" s="58"/>
    </row>
    <row r="4" spans="7:28" x14ac:dyDescent="0.25">
      <c r="G4" s="59"/>
      <c r="AB4" s="60"/>
    </row>
    <row r="5" spans="7:28" x14ac:dyDescent="0.25">
      <c r="G5" s="59"/>
      <c r="AB5" s="60"/>
    </row>
    <row r="6" spans="7:28" x14ac:dyDescent="0.25">
      <c r="G6" s="59"/>
      <c r="AB6" s="60"/>
    </row>
    <row r="7" spans="7:28" x14ac:dyDescent="0.25">
      <c r="G7" s="59"/>
      <c r="AB7" s="60"/>
    </row>
    <row r="8" spans="7:28" x14ac:dyDescent="0.25">
      <c r="G8" s="59"/>
      <c r="AB8" s="60"/>
    </row>
    <row r="9" spans="7:28" x14ac:dyDescent="0.25">
      <c r="G9" s="59"/>
      <c r="AB9" s="60"/>
    </row>
    <row r="10" spans="7:28" ht="13.2" customHeight="1" x14ac:dyDescent="0.25">
      <c r="G10" s="59"/>
      <c r="S10" s="144" t="s">
        <v>274</v>
      </c>
      <c r="T10" s="144"/>
      <c r="U10" s="144"/>
      <c r="V10" s="144"/>
      <c r="X10" s="144" t="s">
        <v>275</v>
      </c>
      <c r="Y10" s="144"/>
      <c r="Z10" s="144"/>
      <c r="AA10" s="144"/>
      <c r="AB10" s="60"/>
    </row>
    <row r="11" spans="7:28" ht="13.2" customHeight="1" x14ac:dyDescent="0.25">
      <c r="G11" s="59"/>
      <c r="S11" s="144"/>
      <c r="T11" s="144"/>
      <c r="U11" s="144"/>
      <c r="V11" s="144"/>
      <c r="X11" s="144"/>
      <c r="Y11" s="144"/>
      <c r="Z11" s="144"/>
      <c r="AA11" s="144"/>
      <c r="AB11" s="60"/>
    </row>
    <row r="12" spans="7:28" ht="13.2" customHeight="1" x14ac:dyDescent="0.25">
      <c r="G12" s="59"/>
      <c r="S12" s="145">
        <f>INDEX('P2 - V1'!A3:A10,MATCH(MAX('P2 - V1'!E3:E9),'P2 - V1'!E3:E9,0))</f>
        <v>2022</v>
      </c>
      <c r="T12" s="145"/>
      <c r="U12" s="145"/>
      <c r="V12" s="145"/>
      <c r="X12" s="146">
        <f>MAX('P2 - V1'!E4:E9)</f>
        <v>6.2737642585551187E-2</v>
      </c>
      <c r="Y12" s="146"/>
      <c r="Z12" s="146"/>
      <c r="AA12" s="146"/>
      <c r="AB12" s="60"/>
    </row>
    <row r="13" spans="7:28" ht="13.2" customHeight="1" x14ac:dyDescent="0.25">
      <c r="G13" s="59"/>
      <c r="S13" s="145"/>
      <c r="T13" s="145"/>
      <c r="U13" s="145"/>
      <c r="V13" s="145"/>
      <c r="X13" s="146"/>
      <c r="Y13" s="146"/>
      <c r="Z13" s="146"/>
      <c r="AA13" s="146"/>
      <c r="AB13" s="60"/>
    </row>
    <row r="14" spans="7:28" ht="13.2" customHeight="1" x14ac:dyDescent="0.25">
      <c r="G14" s="59"/>
      <c r="S14" s="145"/>
      <c r="T14" s="145"/>
      <c r="U14" s="145"/>
      <c r="V14" s="145"/>
      <c r="X14" s="146"/>
      <c r="Y14" s="146"/>
      <c r="Z14" s="146"/>
      <c r="AA14" s="146"/>
      <c r="AB14" s="60"/>
    </row>
    <row r="15" spans="7:28" x14ac:dyDescent="0.25">
      <c r="G15" s="59"/>
      <c r="AB15" s="60"/>
    </row>
    <row r="16" spans="7:28" x14ac:dyDescent="0.25">
      <c r="G16" s="59"/>
      <c r="AB16" s="60"/>
    </row>
    <row r="17" spans="7:28" ht="15" customHeight="1" x14ac:dyDescent="0.25">
      <c r="G17" s="59"/>
      <c r="H17" s="147"/>
      <c r="I17" s="147"/>
      <c r="J17" s="147"/>
      <c r="K17" s="147"/>
      <c r="L17" s="147"/>
      <c r="M17" s="148"/>
      <c r="N17" s="148"/>
      <c r="O17" s="148"/>
      <c r="P17" s="148"/>
      <c r="Q17" s="148"/>
      <c r="AB17" s="60"/>
    </row>
    <row r="18" spans="7:28" ht="15" customHeight="1" x14ac:dyDescent="0.25">
      <c r="G18" s="59"/>
      <c r="H18" s="147"/>
      <c r="I18" s="147"/>
      <c r="J18" s="147"/>
      <c r="K18" s="147"/>
      <c r="L18" s="147"/>
      <c r="M18" s="148"/>
      <c r="N18" s="148"/>
      <c r="O18" s="148"/>
      <c r="P18" s="148"/>
      <c r="Q18" s="148"/>
      <c r="AB18" s="60"/>
    </row>
    <row r="19" spans="7:28" ht="15" customHeight="1" x14ac:dyDescent="0.25">
      <c r="G19" s="59"/>
      <c r="H19" s="135"/>
      <c r="I19" s="135"/>
      <c r="J19" s="135"/>
      <c r="K19" s="135"/>
      <c r="L19" s="135"/>
      <c r="M19" s="136"/>
      <c r="N19" s="136"/>
      <c r="O19" s="136"/>
      <c r="P19" s="136"/>
      <c r="Q19" s="136"/>
      <c r="AB19" s="60"/>
    </row>
    <row r="20" spans="7:28" ht="15" customHeight="1" x14ac:dyDescent="0.25">
      <c r="G20" s="59"/>
      <c r="H20" s="135"/>
      <c r="I20" s="135"/>
      <c r="J20" s="135"/>
      <c r="K20" s="135"/>
      <c r="L20" s="135"/>
      <c r="M20" s="136"/>
      <c r="N20" s="136"/>
      <c r="O20" s="136"/>
      <c r="P20" s="136"/>
      <c r="Q20" s="136"/>
      <c r="AB20" s="60"/>
    </row>
    <row r="21" spans="7:28" ht="15" customHeight="1" x14ac:dyDescent="0.25">
      <c r="G21" s="59"/>
      <c r="H21" s="135"/>
      <c r="I21" s="135"/>
      <c r="J21" s="135"/>
      <c r="K21" s="135"/>
      <c r="L21" s="135"/>
      <c r="M21" s="136"/>
      <c r="N21" s="136"/>
      <c r="O21" s="136"/>
      <c r="P21" s="136"/>
      <c r="Q21" s="136"/>
      <c r="AB21" s="60"/>
    </row>
    <row r="22" spans="7:28" ht="15" customHeight="1" x14ac:dyDescent="0.25">
      <c r="G22" s="59"/>
      <c r="H22" s="135"/>
      <c r="I22" s="135"/>
      <c r="J22" s="135"/>
      <c r="K22" s="135"/>
      <c r="L22" s="135"/>
      <c r="M22" s="136"/>
      <c r="N22" s="136"/>
      <c r="O22" s="136"/>
      <c r="P22" s="136"/>
      <c r="Q22" s="136"/>
      <c r="AB22" s="60"/>
    </row>
    <row r="23" spans="7:28" ht="15" customHeight="1" x14ac:dyDescent="0.25">
      <c r="G23" s="59"/>
      <c r="H23" s="135"/>
      <c r="I23" s="135"/>
      <c r="J23" s="135"/>
      <c r="K23" s="135"/>
      <c r="L23" s="135"/>
      <c r="M23" s="136"/>
      <c r="N23" s="136"/>
      <c r="O23" s="136"/>
      <c r="P23" s="136"/>
      <c r="Q23" s="136"/>
      <c r="AB23" s="60"/>
    </row>
    <row r="24" spans="7:28" ht="15" customHeight="1" x14ac:dyDescent="0.25">
      <c r="G24" s="59"/>
      <c r="H24" s="135"/>
      <c r="I24" s="135"/>
      <c r="J24" s="135"/>
      <c r="K24" s="135"/>
      <c r="L24" s="135"/>
      <c r="M24" s="136"/>
      <c r="N24" s="136"/>
      <c r="O24" s="136"/>
      <c r="P24" s="136"/>
      <c r="Q24" s="136"/>
      <c r="AB24" s="60"/>
    </row>
    <row r="25" spans="7:28" ht="15" customHeight="1" x14ac:dyDescent="0.25">
      <c r="G25" s="59"/>
      <c r="H25" s="135"/>
      <c r="I25" s="135"/>
      <c r="J25" s="135"/>
      <c r="K25" s="135"/>
      <c r="L25" s="135"/>
      <c r="M25" s="136"/>
      <c r="N25" s="136"/>
      <c r="O25" s="136"/>
      <c r="P25" s="136"/>
      <c r="Q25" s="136"/>
      <c r="AB25" s="60"/>
    </row>
    <row r="26" spans="7:28" ht="15" customHeight="1" x14ac:dyDescent="0.25">
      <c r="G26" s="59"/>
      <c r="H26" s="135"/>
      <c r="I26" s="135"/>
      <c r="J26" s="135"/>
      <c r="K26" s="135"/>
      <c r="L26" s="135"/>
      <c r="M26" s="136"/>
      <c r="N26" s="136"/>
      <c r="O26" s="136"/>
      <c r="P26" s="136"/>
      <c r="Q26" s="136"/>
      <c r="AB26" s="60"/>
    </row>
    <row r="27" spans="7:28" ht="15" customHeight="1" x14ac:dyDescent="0.25">
      <c r="G27" s="59"/>
      <c r="H27" s="135"/>
      <c r="I27" s="135"/>
      <c r="J27" s="135"/>
      <c r="K27" s="135"/>
      <c r="L27" s="135"/>
      <c r="M27" s="136"/>
      <c r="N27" s="136"/>
      <c r="O27" s="136"/>
      <c r="P27" s="136"/>
      <c r="Q27" s="136"/>
      <c r="AB27" s="60"/>
    </row>
    <row r="28" spans="7:28" ht="15" customHeight="1" x14ac:dyDescent="0.25">
      <c r="G28" s="59"/>
      <c r="H28" s="135"/>
      <c r="I28" s="135"/>
      <c r="J28" s="135"/>
      <c r="K28" s="135"/>
      <c r="L28" s="135"/>
      <c r="M28" s="136"/>
      <c r="N28" s="136"/>
      <c r="O28" s="136"/>
      <c r="P28" s="136"/>
      <c r="Q28" s="136"/>
      <c r="AB28" s="60"/>
    </row>
    <row r="29" spans="7:28" ht="15" customHeight="1" x14ac:dyDescent="0.25">
      <c r="G29" s="59"/>
      <c r="H29" s="135"/>
      <c r="I29" s="135"/>
      <c r="J29" s="135"/>
      <c r="K29" s="135"/>
      <c r="L29" s="135"/>
      <c r="M29" s="136"/>
      <c r="N29" s="136"/>
      <c r="O29" s="136"/>
      <c r="P29" s="136"/>
      <c r="Q29" s="136"/>
      <c r="AB29" s="60"/>
    </row>
    <row r="30" spans="7:28" ht="15" customHeight="1" x14ac:dyDescent="0.25">
      <c r="G30" s="59"/>
      <c r="H30" s="135"/>
      <c r="I30" s="135"/>
      <c r="J30" s="135"/>
      <c r="K30" s="135"/>
      <c r="L30" s="135"/>
      <c r="M30" s="136"/>
      <c r="N30" s="136"/>
      <c r="O30" s="136"/>
      <c r="P30" s="136"/>
      <c r="Q30" s="136"/>
      <c r="AB30" s="60"/>
    </row>
    <row r="31" spans="7:28" x14ac:dyDescent="0.25">
      <c r="G31" s="59"/>
      <c r="AB31" s="60"/>
    </row>
    <row r="32" spans="7:28" x14ac:dyDescent="0.25">
      <c r="G32" s="59"/>
      <c r="AB32" s="60"/>
    </row>
    <row r="33" spans="7:28" x14ac:dyDescent="0.25">
      <c r="G33" s="59"/>
      <c r="AB33" s="60"/>
    </row>
    <row r="34" spans="7:28" x14ac:dyDescent="0.25">
      <c r="G34" s="59"/>
      <c r="AB34" s="60"/>
    </row>
    <row r="35" spans="7:28" x14ac:dyDescent="0.25">
      <c r="G35" s="59"/>
      <c r="H35" s="137" t="s">
        <v>271</v>
      </c>
      <c r="I35" s="138"/>
      <c r="J35" s="138"/>
      <c r="K35" s="138"/>
      <c r="L35" s="138"/>
      <c r="M35" s="138"/>
      <c r="N35" s="138"/>
      <c r="O35" s="138"/>
      <c r="P35" s="138"/>
      <c r="Q35" s="138"/>
      <c r="R35" s="139" t="s">
        <v>273</v>
      </c>
      <c r="S35" s="139"/>
      <c r="T35" s="140" t="str">
        <f>HYPERLINK("#'Data Mapping'!E1","Mapping Sheet")</f>
        <v>Mapping Sheet</v>
      </c>
      <c r="U35" s="140"/>
      <c r="V35" s="140"/>
      <c r="W35" s="140"/>
      <c r="X35" s="140"/>
      <c r="Y35" s="140"/>
      <c r="Z35" s="140"/>
      <c r="AA35" s="140"/>
      <c r="AB35" s="60"/>
    </row>
    <row r="36" spans="7:28" x14ac:dyDescent="0.25">
      <c r="G36" s="59"/>
      <c r="H36" s="137" t="s">
        <v>272</v>
      </c>
      <c r="I36" s="138"/>
      <c r="J36" s="138"/>
      <c r="K36" s="138"/>
      <c r="L36" s="138"/>
      <c r="M36" s="138"/>
      <c r="N36" s="138"/>
      <c r="O36" s="138"/>
      <c r="P36" s="138"/>
      <c r="Q36" s="138"/>
      <c r="R36" s="139"/>
      <c r="S36" s="139"/>
      <c r="T36" s="140"/>
      <c r="U36" s="140"/>
      <c r="V36" s="140"/>
      <c r="W36" s="140"/>
      <c r="X36" s="140"/>
      <c r="Y36" s="140"/>
      <c r="Z36" s="140"/>
      <c r="AA36" s="140"/>
      <c r="AB36" s="60"/>
    </row>
    <row r="37" spans="7:28" ht="13.8" thickBot="1" x14ac:dyDescent="0.3">
      <c r="G37" s="61"/>
      <c r="H37" s="62"/>
      <c r="I37" s="62"/>
      <c r="J37" s="62"/>
      <c r="K37" s="62"/>
      <c r="L37" s="62"/>
      <c r="M37" s="62"/>
      <c r="N37" s="62"/>
      <c r="O37" s="62"/>
      <c r="P37" s="62"/>
      <c r="Q37" s="62"/>
      <c r="R37" s="62"/>
      <c r="S37" s="62"/>
      <c r="T37" s="62"/>
      <c r="U37" s="62"/>
      <c r="V37" s="62"/>
      <c r="W37" s="62"/>
      <c r="X37" s="62"/>
      <c r="Y37" s="62"/>
      <c r="Z37" s="62"/>
      <c r="AA37" s="62"/>
      <c r="AB37" s="63"/>
    </row>
  </sheetData>
  <mergeCells count="22">
    <mergeCell ref="H35:Q35"/>
    <mergeCell ref="R35:S36"/>
    <mergeCell ref="T35:AA36"/>
    <mergeCell ref="H36:Q36"/>
    <mergeCell ref="H23:L24"/>
    <mergeCell ref="M23:Q24"/>
    <mergeCell ref="H25:L26"/>
    <mergeCell ref="M25:Q26"/>
    <mergeCell ref="H27:L28"/>
    <mergeCell ref="M27:Q28"/>
    <mergeCell ref="X10:AA11"/>
    <mergeCell ref="X12:AA14"/>
    <mergeCell ref="S12:V14"/>
    <mergeCell ref="S10:V11"/>
    <mergeCell ref="H29:L30"/>
    <mergeCell ref="M29:Q30"/>
    <mergeCell ref="H17:L18"/>
    <mergeCell ref="M17:Q18"/>
    <mergeCell ref="H19:L20"/>
    <mergeCell ref="M19:Q20"/>
    <mergeCell ref="H21:L22"/>
    <mergeCell ref="M21:Q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BDBF-5EDC-432F-96F1-51F9E6C74453}">
  <sheetPr codeName="Sheet2"/>
  <dimension ref="B1:AD7"/>
  <sheetViews>
    <sheetView workbookViewId="0">
      <selection activeCell="C14" sqref="C14"/>
    </sheetView>
  </sheetViews>
  <sheetFormatPr defaultRowHeight="13.2" x14ac:dyDescent="0.25"/>
  <cols>
    <col min="2" max="2" width="9.21875" bestFit="1" customWidth="1"/>
    <col min="3" max="3" width="22.21875" bestFit="1" customWidth="1"/>
    <col min="4" max="4" width="14.77734375" bestFit="1" customWidth="1"/>
    <col min="5" max="5" width="6.6640625" bestFit="1" customWidth="1"/>
    <col min="6" max="6" width="18.88671875" bestFit="1" customWidth="1"/>
    <col min="7" max="7" width="14.109375" bestFit="1" customWidth="1"/>
    <col min="8" max="8" width="8.33203125" bestFit="1" customWidth="1"/>
    <col min="9" max="9" width="12.77734375" bestFit="1" customWidth="1"/>
    <col min="10" max="10" width="21.44140625" bestFit="1" customWidth="1"/>
    <col min="11" max="11" width="25.33203125" bestFit="1" customWidth="1"/>
    <col min="12" max="12" width="9" bestFit="1" customWidth="1"/>
    <col min="13" max="13" width="25" bestFit="1" customWidth="1"/>
    <col min="14" max="14" width="35.5546875" bestFit="1" customWidth="1"/>
    <col min="15" max="15" width="21.21875" bestFit="1" customWidth="1"/>
    <col min="16" max="16" width="29" bestFit="1" customWidth="1"/>
    <col min="17" max="17" width="10.5546875" bestFit="1" customWidth="1"/>
    <col min="18" max="18" width="11.44140625" bestFit="1" customWidth="1"/>
    <col min="19" max="19" width="22.77734375" bestFit="1" customWidth="1"/>
    <col min="20" max="20" width="10.44140625" bestFit="1" customWidth="1"/>
    <col min="21" max="21" width="15" bestFit="1" customWidth="1"/>
    <col min="22" max="22" width="30.5546875" bestFit="1" customWidth="1"/>
    <col min="23" max="23" width="8.77734375" bestFit="1" customWidth="1"/>
    <col min="24" max="24" width="29.88671875" bestFit="1" customWidth="1"/>
    <col min="25" max="25" width="27.33203125" bestFit="1" customWidth="1"/>
    <col min="26" max="26" width="12" bestFit="1" customWidth="1"/>
    <col min="27" max="27" width="25.6640625" bestFit="1" customWidth="1"/>
    <col min="28" max="28" width="15.44140625" bestFit="1" customWidth="1"/>
    <col min="29" max="29" width="26.6640625" bestFit="1" customWidth="1"/>
    <col min="30" max="30" width="27.88671875" bestFit="1" customWidth="1"/>
  </cols>
  <sheetData>
    <row r="1" spans="2:30" x14ac:dyDescent="0.25">
      <c r="B1" t="s">
        <v>0</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146</v>
      </c>
      <c r="AD1" t="s">
        <v>147</v>
      </c>
    </row>
    <row r="2" spans="2:30" x14ac:dyDescent="0.25">
      <c r="B2" t="s">
        <v>30</v>
      </c>
      <c r="C2">
        <v>137.1</v>
      </c>
      <c r="D2">
        <v>156.19999999999999</v>
      </c>
      <c r="E2">
        <v>134.69999999999999</v>
      </c>
      <c r="F2">
        <v>142.4</v>
      </c>
      <c r="G2">
        <v>124</v>
      </c>
      <c r="H2">
        <v>143.80000000000001</v>
      </c>
      <c r="I2">
        <v>129.30000000000001</v>
      </c>
      <c r="J2">
        <v>122.9</v>
      </c>
      <c r="K2">
        <v>108.4</v>
      </c>
      <c r="L2">
        <v>138.69999999999999</v>
      </c>
      <c r="M2">
        <v>137.5</v>
      </c>
      <c r="N2">
        <v>156.30000000000001</v>
      </c>
      <c r="O2">
        <v>138</v>
      </c>
      <c r="P2">
        <v>162.9</v>
      </c>
      <c r="Q2">
        <v>150.80000000000001</v>
      </c>
      <c r="R2">
        <v>146.30000000000001</v>
      </c>
      <c r="S2">
        <v>150.1</v>
      </c>
      <c r="T2" t="s">
        <v>165</v>
      </c>
      <c r="U2">
        <v>146.6</v>
      </c>
      <c r="V2">
        <v>149.4</v>
      </c>
      <c r="W2">
        <v>150.9</v>
      </c>
      <c r="X2">
        <v>130.19999999999999</v>
      </c>
      <c r="Y2">
        <v>144.9</v>
      </c>
      <c r="Z2">
        <v>156.30000000000001</v>
      </c>
      <c r="AA2">
        <v>133.69999999999999</v>
      </c>
      <c r="AB2">
        <v>142.6</v>
      </c>
      <c r="AC2">
        <v>141.69999999999999</v>
      </c>
      <c r="AD2">
        <v>135.9</v>
      </c>
    </row>
    <row r="3" spans="2:30" x14ac:dyDescent="0.25">
      <c r="B3" t="s">
        <v>32</v>
      </c>
      <c r="C3">
        <v>140</v>
      </c>
      <c r="D3">
        <v>153.69999999999999</v>
      </c>
      <c r="E3">
        <v>139.4</v>
      </c>
      <c r="F3">
        <v>141.9</v>
      </c>
      <c r="G3">
        <v>118.4</v>
      </c>
      <c r="H3">
        <v>148.6</v>
      </c>
      <c r="I3">
        <v>150.19999999999999</v>
      </c>
      <c r="J3">
        <v>121.7</v>
      </c>
      <c r="K3">
        <v>110.4</v>
      </c>
      <c r="L3">
        <v>140.4</v>
      </c>
      <c r="M3">
        <v>128.69999999999999</v>
      </c>
      <c r="N3">
        <v>154.19999999999999</v>
      </c>
      <c r="O3">
        <v>141.69999999999999</v>
      </c>
      <c r="P3">
        <v>165.7</v>
      </c>
      <c r="Q3">
        <v>143.9</v>
      </c>
      <c r="R3">
        <v>131.30000000000001</v>
      </c>
      <c r="S3">
        <v>142</v>
      </c>
      <c r="T3">
        <v>149.69999999999999</v>
      </c>
      <c r="U3">
        <v>129.1</v>
      </c>
      <c r="V3">
        <v>136.9</v>
      </c>
      <c r="W3">
        <v>139.5</v>
      </c>
      <c r="X3">
        <v>120.2</v>
      </c>
      <c r="Y3">
        <v>133.80000000000001</v>
      </c>
      <c r="Z3">
        <v>147.69999999999999</v>
      </c>
      <c r="AA3">
        <v>132.4</v>
      </c>
      <c r="AB3">
        <v>133.1</v>
      </c>
      <c r="AC3">
        <v>140.6</v>
      </c>
      <c r="AD3">
        <v>139.9</v>
      </c>
    </row>
    <row r="4" spans="2:30" x14ac:dyDescent="0.25">
      <c r="B4" t="s">
        <v>33</v>
      </c>
      <c r="C4">
        <v>138</v>
      </c>
      <c r="D4">
        <v>155.30000000000001</v>
      </c>
      <c r="E4">
        <v>136.5</v>
      </c>
      <c r="F4">
        <v>142.19999999999999</v>
      </c>
      <c r="G4">
        <v>121.9</v>
      </c>
      <c r="H4">
        <v>146</v>
      </c>
      <c r="I4">
        <v>136.4</v>
      </c>
      <c r="J4">
        <v>122.5</v>
      </c>
      <c r="K4">
        <v>109.1</v>
      </c>
      <c r="L4">
        <v>139.30000000000001</v>
      </c>
      <c r="M4">
        <v>133.80000000000001</v>
      </c>
      <c r="N4">
        <v>155.30000000000001</v>
      </c>
      <c r="O4">
        <v>139.4</v>
      </c>
      <c r="P4">
        <v>163.6</v>
      </c>
      <c r="Q4">
        <v>148.1</v>
      </c>
      <c r="R4">
        <v>140.1</v>
      </c>
      <c r="S4">
        <v>146.9</v>
      </c>
      <c r="T4">
        <v>149.69999999999999</v>
      </c>
      <c r="U4">
        <v>140</v>
      </c>
      <c r="V4">
        <v>143.5</v>
      </c>
      <c r="W4">
        <v>146.6</v>
      </c>
      <c r="X4">
        <v>124.9</v>
      </c>
      <c r="Y4">
        <v>138.6</v>
      </c>
      <c r="Z4">
        <v>151.30000000000001</v>
      </c>
      <c r="AA4">
        <v>133.19999999999999</v>
      </c>
      <c r="AB4">
        <v>138</v>
      </c>
      <c r="AC4">
        <v>141.19999999999999</v>
      </c>
      <c r="AD4">
        <v>137.30000000000001</v>
      </c>
    </row>
    <row r="7" spans="2:30" x14ac:dyDescent="0.25">
      <c r="C7" s="1"/>
      <c r="D7" s="1"/>
      <c r="E7" s="1"/>
      <c r="F7" s="1"/>
      <c r="G7" s="1"/>
      <c r="H7" s="1"/>
      <c r="I7" s="1"/>
      <c r="J7" s="1"/>
      <c r="K7" s="1"/>
      <c r="L7" s="1"/>
      <c r="M7" s="1"/>
      <c r="N7" s="1"/>
      <c r="O7" s="1"/>
      <c r="P7" s="1"/>
      <c r="Q7" s="1"/>
      <c r="R7" s="1"/>
      <c r="S7" s="1"/>
      <c r="T7" s="1"/>
      <c r="U7" s="1"/>
      <c r="V7" s="1"/>
      <c r="W7" s="1"/>
      <c r="X7" s="1"/>
      <c r="Y7" s="1"/>
      <c r="Z7" s="1"/>
      <c r="AA7" s="1"/>
      <c r="AB7" s="1"/>
      <c r="AC7" s="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8419E-F56A-4E19-A44E-2214BCCCAABB}">
  <sheetPr>
    <tabColor theme="6" tint="0.39997558519241921"/>
  </sheetPr>
  <dimension ref="B2:AA51"/>
  <sheetViews>
    <sheetView workbookViewId="0">
      <selection activeCell="B3" sqref="B3:C16"/>
    </sheetView>
  </sheetViews>
  <sheetFormatPr defaultRowHeight="13.2" x14ac:dyDescent="0.25"/>
  <cols>
    <col min="3" max="3" width="9.77734375" bestFit="1" customWidth="1"/>
    <col min="4" max="4" width="14.5546875" bestFit="1" customWidth="1"/>
    <col min="5" max="6" width="14.5546875" customWidth="1"/>
    <col min="7" max="7" width="17.77734375" bestFit="1" customWidth="1"/>
    <col min="8" max="8" width="21.5546875" bestFit="1" customWidth="1"/>
    <col min="9" max="10" width="21.5546875" customWidth="1"/>
    <col min="11" max="11" width="19.5546875" bestFit="1" customWidth="1"/>
    <col min="12" max="12" width="19.5546875" customWidth="1"/>
    <col min="16" max="16" width="10.5546875" customWidth="1"/>
    <col min="17" max="17" width="9.109375" customWidth="1"/>
    <col min="22" max="22" width="10.77734375" customWidth="1"/>
    <col min="23" max="23" width="14.44140625" customWidth="1"/>
    <col min="24" max="24" width="13.21875" customWidth="1"/>
    <col min="25" max="25" width="7.21875" bestFit="1" customWidth="1"/>
    <col min="26" max="26" width="12.44140625" customWidth="1"/>
    <col min="27" max="27" width="17.88671875" customWidth="1"/>
  </cols>
  <sheetData>
    <row r="2" spans="2:27" ht="19.95" customHeight="1" x14ac:dyDescent="0.25">
      <c r="B2" s="149" t="s">
        <v>162</v>
      </c>
      <c r="C2" s="149"/>
      <c r="D2" s="149"/>
      <c r="E2" s="149"/>
      <c r="F2" s="149"/>
      <c r="G2" s="149"/>
      <c r="H2" s="149"/>
      <c r="I2" s="85"/>
      <c r="J2" s="85"/>
      <c r="N2" s="149" t="s">
        <v>295</v>
      </c>
      <c r="O2" s="149"/>
      <c r="P2" s="149"/>
      <c r="Q2" s="149"/>
      <c r="R2" s="149"/>
      <c r="S2" s="149"/>
      <c r="T2" s="149"/>
      <c r="U2" s="149"/>
      <c r="V2" s="149"/>
      <c r="W2" s="149"/>
      <c r="X2" s="149"/>
      <c r="Y2" s="149"/>
      <c r="Z2" s="149"/>
      <c r="AA2" s="149"/>
    </row>
    <row r="3" spans="2:27" x14ac:dyDescent="0.25">
      <c r="B3" s="23" t="s">
        <v>1</v>
      </c>
      <c r="C3" s="23" t="s">
        <v>2</v>
      </c>
      <c r="D3" s="23" t="s">
        <v>158</v>
      </c>
      <c r="E3" s="23" t="s">
        <v>30</v>
      </c>
      <c r="F3" s="23" t="s">
        <v>32</v>
      </c>
      <c r="G3" s="44" t="s">
        <v>33</v>
      </c>
      <c r="H3" s="23" t="s">
        <v>298</v>
      </c>
      <c r="I3" s="23" t="s">
        <v>299</v>
      </c>
      <c r="J3" s="23" t="s">
        <v>300</v>
      </c>
      <c r="N3" s="23" t="s">
        <v>1</v>
      </c>
      <c r="O3" s="23" t="s">
        <v>2</v>
      </c>
      <c r="P3" s="26" t="s">
        <v>3</v>
      </c>
      <c r="Q3" s="26" t="s">
        <v>4</v>
      </c>
      <c r="R3" s="26" t="s">
        <v>5</v>
      </c>
      <c r="S3" s="26" t="s">
        <v>6</v>
      </c>
      <c r="T3" s="26" t="s">
        <v>7</v>
      </c>
      <c r="U3" s="26" t="s">
        <v>8</v>
      </c>
      <c r="V3" s="26" t="s">
        <v>9</v>
      </c>
      <c r="W3" s="26" t="s">
        <v>10</v>
      </c>
      <c r="X3" s="26" t="s">
        <v>11</v>
      </c>
      <c r="Y3" s="26" t="s">
        <v>12</v>
      </c>
      <c r="Z3" s="26" t="s">
        <v>13</v>
      </c>
      <c r="AA3" s="26" t="s">
        <v>14</v>
      </c>
    </row>
    <row r="4" spans="2:27" x14ac:dyDescent="0.25">
      <c r="B4" s="21">
        <v>2022</v>
      </c>
      <c r="C4" s="21" t="s">
        <v>37</v>
      </c>
      <c r="D4" s="40">
        <v>44682</v>
      </c>
      <c r="E4" s="92">
        <f>INDEX('Broader Category '!$R$1:$R$376,MATCH(_xlfn.CONCAT('Obj 3 - Data'!$C4,'Obj 3 - Data'!$B4,'Obj 3 - Data'!E$3),'Broader Category '!$D$1:$D$376,0))</f>
        <v>2226.8000000000002</v>
      </c>
      <c r="F4" s="92">
        <f>INDEX('Broader Category '!$R$1:$R$376,MATCH(_xlfn.CONCAT('Obj 3 - Data'!$C4,'Obj 3 - Data'!$B4,'Obj 3 - Data'!F$3),'Broader Category '!$D$1:$D$376,0))</f>
        <v>2262.2000000000003</v>
      </c>
      <c r="G4" s="92">
        <f>INDEX('Broader Category '!$R$1:$R$376,MATCH(_xlfn.CONCAT('Obj 3 - Data'!$C4,'Obj 3 - Data'!$B4,'Obj 3 - Data'!G$3),'Broader Category '!$D$1:$D$376,0))</f>
        <v>2238.9000000000005</v>
      </c>
      <c r="H4" s="21"/>
      <c r="I4" s="21"/>
      <c r="J4" s="21"/>
      <c r="N4" s="23"/>
      <c r="O4" s="23"/>
      <c r="P4" s="26"/>
      <c r="Q4" s="26"/>
      <c r="R4" s="26"/>
      <c r="S4" s="26"/>
      <c r="T4" s="26"/>
      <c r="U4" s="26"/>
      <c r="V4" s="26"/>
      <c r="W4" s="26"/>
      <c r="X4" s="26"/>
      <c r="Y4" s="26"/>
      <c r="Z4" s="26"/>
      <c r="AA4" s="26"/>
    </row>
    <row r="5" spans="2:27" x14ac:dyDescent="0.25">
      <c r="B5">
        <v>2022</v>
      </c>
      <c r="C5" s="21" t="s">
        <v>38</v>
      </c>
      <c r="D5" s="40">
        <v>44713</v>
      </c>
      <c r="E5" s="21">
        <v>2248.3000000000002</v>
      </c>
      <c r="F5" s="21">
        <v>2287.5</v>
      </c>
      <c r="G5" s="21">
        <v>2261.9</v>
      </c>
      <c r="H5" s="35">
        <f>(E5-E4)/E4</f>
        <v>9.6551104724268005E-3</v>
      </c>
      <c r="I5" s="35">
        <f t="shared" ref="I5:J16" si="0">(F5-F4)/F4</f>
        <v>1.1183803377243269E-2</v>
      </c>
      <c r="J5" s="35">
        <f t="shared" si="0"/>
        <v>1.0272901871454526E-2</v>
      </c>
      <c r="K5" s="39" t="s">
        <v>163</v>
      </c>
      <c r="N5">
        <v>2022</v>
      </c>
      <c r="O5" s="21" t="s">
        <v>38</v>
      </c>
      <c r="P5" s="32">
        <f>INDEX('Main Data'!$A$1:$AE$376,MATCH(_xlfn.CONCAT($N5,$O5,"Rural+Urban"),'Main Data'!$D$1:$D$376,0),MATCH(P$3,'Main Data'!$A$1:$AE$1,0))</f>
        <v>155</v>
      </c>
      <c r="Q5" s="32">
        <f>INDEX('Main Data'!$A$1:$AE$376,MATCH(_xlfn.CONCAT($N5,$O5,"Rural+Urban"),'Main Data'!$D$1:$D$376,0),MATCH(Q$3,'Main Data'!$A$1:$AE$1,0))</f>
        <v>219.4</v>
      </c>
      <c r="R5" s="32">
        <f>INDEX('Main Data'!$A$1:$AE$376,MATCH(_xlfn.CONCAT($N5,$O5,"Rural+Urban"),'Main Data'!$D$1:$D$376,0),MATCH(R$3,'Main Data'!$A$1:$AE$1,0))</f>
        <v>170.8</v>
      </c>
      <c r="S5" s="32">
        <f>INDEX('Main Data'!$A$1:$AE$376,MATCH(_xlfn.CONCAT($N5,$O5,"Rural+Urban"),'Main Data'!$D$1:$D$376,0),MATCH(S$3,'Main Data'!$A$1:$AE$1,0))</f>
        <v>165.8</v>
      </c>
      <c r="T5" s="32">
        <f>INDEX('Main Data'!$A$1:$AE$376,MATCH(_xlfn.CONCAT($N5,$O5,"Rural+Urban"),'Main Data'!$D$1:$D$376,0),MATCH(T$3,'Main Data'!$A$1:$AE$1,0))</f>
        <v>200.9</v>
      </c>
      <c r="U5" s="32">
        <f>INDEX('Main Data'!$A$1:$AE$376,MATCH(_xlfn.CONCAT($N5,$O5,"Rural+Urban"),'Main Data'!$D$1:$D$376,0),MATCH(U$3,'Main Data'!$A$1:$AE$1,0))</f>
        <v>169.7</v>
      </c>
      <c r="V5" s="32">
        <f>INDEX('Main Data'!$A$1:$AE$376,MATCH(_xlfn.CONCAT($N5,$O5,"Rural+Urban"),'Main Data'!$D$1:$D$376,0),MATCH(V$3,'Main Data'!$A$1:$AE$1,0))</f>
        <v>182.3</v>
      </c>
      <c r="W5" s="32">
        <f>INDEX('Main Data'!$A$1:$AE$376,MATCH(_xlfn.CONCAT($N5,$O5,"Rural+Urban"),'Main Data'!$D$1:$D$376,0),MATCH(W$3,'Main Data'!$A$1:$AE$1,0))</f>
        <v>164.3</v>
      </c>
      <c r="X5" s="32">
        <f>INDEX('Main Data'!$A$1:$AE$376,MATCH(_xlfn.CONCAT($N5,$O5,"Rural+Urban"),'Main Data'!$D$1:$D$376,0),MATCH(X$3,'Main Data'!$A$1:$AE$1,0))</f>
        <v>119.9</v>
      </c>
      <c r="Y5" s="32">
        <f>INDEX('Main Data'!$A$1:$AE$376,MATCH(_xlfn.CONCAT($N5,$O5,"Rural+Urban"),'Main Data'!$D$1:$D$376,0),MATCH(Y$3,'Main Data'!$A$1:$AE$1,0))</f>
        <v>187.1</v>
      </c>
      <c r="Z5" s="32">
        <f>INDEX('Main Data'!$A$1:$AE$376,MATCH(_xlfn.CONCAT($N5,$O5,"Rural+Urban"),'Main Data'!$D$1:$D$376,0),MATCH(Z$3,'Main Data'!$A$1:$AE$1,0))</f>
        <v>167.9</v>
      </c>
      <c r="AA5" s="32">
        <f>INDEX('Main Data'!$A$1:$AE$376,MATCH(_xlfn.CONCAT($N5,$O5,"Rural+Urban"),'Main Data'!$D$1:$D$376,0),MATCH(AA$3,'Main Data'!$A$1:$AE$1,0))</f>
        <v>183.9</v>
      </c>
    </row>
    <row r="6" spans="2:27" x14ac:dyDescent="0.25">
      <c r="B6">
        <v>2022</v>
      </c>
      <c r="C6" s="21" t="s">
        <v>39</v>
      </c>
      <c r="D6" s="40">
        <v>44743</v>
      </c>
      <c r="E6" s="21">
        <v>2252.5</v>
      </c>
      <c r="F6" s="21">
        <v>2291.6</v>
      </c>
      <c r="G6" s="21">
        <v>2266.3000000000002</v>
      </c>
      <c r="H6" s="35">
        <v>1.8680781034558635E-3</v>
      </c>
      <c r="I6" s="35">
        <v>1.7923497267759165E-3</v>
      </c>
      <c r="J6" s="35">
        <v>1.9452672531942573E-3</v>
      </c>
      <c r="N6">
        <v>2022</v>
      </c>
      <c r="O6" s="21" t="s">
        <v>39</v>
      </c>
      <c r="P6" s="32">
        <f>INDEX('Main Data'!$A$1:$AE$376,MATCH(_xlfn.CONCAT($N6,$O6,"Rural+Urban"),'Main Data'!$D$1:$D$376,0),MATCH(P$3,'Main Data'!$A$1:$AE$1,0))</f>
        <v>156.5</v>
      </c>
      <c r="Q6" s="32">
        <f>INDEX('Main Data'!$A$1:$AE$376,MATCH(_xlfn.CONCAT($N6,$O6,"Rural+Urban"),'Main Data'!$D$1:$D$376,0),MATCH(Q$3,'Main Data'!$A$1:$AE$1,0))</f>
        <v>213</v>
      </c>
      <c r="R6" s="32">
        <f>INDEX('Main Data'!$A$1:$AE$376,MATCH(_xlfn.CONCAT($N6,$O6,"Rural+Urban"),'Main Data'!$D$1:$D$376,0),MATCH(R$3,'Main Data'!$A$1:$AE$1,0))</f>
        <v>175.2</v>
      </c>
      <c r="S6" s="32">
        <f>INDEX('Main Data'!$A$1:$AE$376,MATCH(_xlfn.CONCAT($N6,$O6,"Rural+Urban"),'Main Data'!$D$1:$D$376,0),MATCH(S$3,'Main Data'!$A$1:$AE$1,0))</f>
        <v>166.6</v>
      </c>
      <c r="T6" s="32">
        <f>INDEX('Main Data'!$A$1:$AE$376,MATCH(_xlfn.CONCAT($N6,$O6,"Rural+Urban"),'Main Data'!$D$1:$D$376,0),MATCH(T$3,'Main Data'!$A$1:$AE$1,0))</f>
        <v>195.8</v>
      </c>
      <c r="U6" s="32">
        <f>INDEX('Main Data'!$A$1:$AE$376,MATCH(_xlfn.CONCAT($N6,$O6,"Rural+Urban"),'Main Data'!$D$1:$D$376,0),MATCH(U$3,'Main Data'!$A$1:$AE$1,0))</f>
        <v>174.2</v>
      </c>
      <c r="V6" s="32">
        <f>INDEX('Main Data'!$A$1:$AE$376,MATCH(_xlfn.CONCAT($N6,$O6,"Rural+Urban"),'Main Data'!$D$1:$D$376,0),MATCH(V$3,'Main Data'!$A$1:$AE$1,0))</f>
        <v>182.1</v>
      </c>
      <c r="W6" s="32">
        <f>INDEX('Main Data'!$A$1:$AE$376,MATCH(_xlfn.CONCAT($N6,$O6,"Rural+Urban"),'Main Data'!$D$1:$D$376,0),MATCH(W$3,'Main Data'!$A$1:$AE$1,0))</f>
        <v>164.3</v>
      </c>
      <c r="X6" s="32">
        <f>INDEX('Main Data'!$A$1:$AE$376,MATCH(_xlfn.CONCAT($N6,$O6,"Rural+Urban"),'Main Data'!$D$1:$D$376,0),MATCH(X$3,'Main Data'!$A$1:$AE$1,0))</f>
        <v>120</v>
      </c>
      <c r="Y6" s="32">
        <f>INDEX('Main Data'!$A$1:$AE$376,MATCH(_xlfn.CONCAT($N6,$O6,"Rural+Urban"),'Main Data'!$D$1:$D$376,0),MATCH(Y$3,'Main Data'!$A$1:$AE$1,0))</f>
        <v>190</v>
      </c>
      <c r="Z6" s="32">
        <f>INDEX('Main Data'!$A$1:$AE$376,MATCH(_xlfn.CONCAT($N6,$O6,"Rural+Urban"),'Main Data'!$D$1:$D$376,0),MATCH(Z$3,'Main Data'!$A$1:$AE$1,0))</f>
        <v>168.4</v>
      </c>
      <c r="AA6" s="32">
        <f>INDEX('Main Data'!$A$1:$AE$376,MATCH(_xlfn.CONCAT($N6,$O6,"Rural+Urban"),'Main Data'!$D$1:$D$376,0),MATCH(AA$3,'Main Data'!$A$1:$AE$1,0))</f>
        <v>185.2</v>
      </c>
    </row>
    <row r="7" spans="2:27" x14ac:dyDescent="0.25">
      <c r="B7">
        <v>2022</v>
      </c>
      <c r="C7" s="21" t="s">
        <v>40</v>
      </c>
      <c r="D7" s="40">
        <v>44774</v>
      </c>
      <c r="E7" s="21">
        <v>2255.7999999999997</v>
      </c>
      <c r="F7" s="21">
        <v>2293.6999999999998</v>
      </c>
      <c r="G7" s="21">
        <v>2269.2000000000003</v>
      </c>
      <c r="H7" s="35">
        <v>1.4650388457268489E-3</v>
      </c>
      <c r="I7" s="35">
        <v>9.1639029499036005E-4</v>
      </c>
      <c r="J7" s="35">
        <v>1.279618761858576E-3</v>
      </c>
      <c r="N7">
        <v>2022</v>
      </c>
      <c r="O7" s="21" t="s">
        <v>40</v>
      </c>
      <c r="P7" s="32">
        <f>INDEX('Main Data'!$A$1:$AE$376,MATCH(_xlfn.CONCAT($N7,$O7,"Rural+Urban"),'Main Data'!$D$1:$D$376,0),MATCH(P$3,'Main Data'!$A$1:$AE$1,0))</f>
        <v>160.30000000000001</v>
      </c>
      <c r="Q7" s="32">
        <f>INDEX('Main Data'!$A$1:$AE$376,MATCH(_xlfn.CONCAT($N7,$O7,"Rural+Urban"),'Main Data'!$D$1:$D$376,0),MATCH(Q$3,'Main Data'!$A$1:$AE$1,0))</f>
        <v>206.5</v>
      </c>
      <c r="R7" s="32">
        <f>INDEX('Main Data'!$A$1:$AE$376,MATCH(_xlfn.CONCAT($N7,$O7,"Rural+Urban"),'Main Data'!$D$1:$D$376,0),MATCH(R$3,'Main Data'!$A$1:$AE$1,0))</f>
        <v>169.2</v>
      </c>
      <c r="S7" s="32">
        <f>INDEX('Main Data'!$A$1:$AE$376,MATCH(_xlfn.CONCAT($N7,$O7,"Rural+Urban"),'Main Data'!$D$1:$D$376,0),MATCH(S$3,'Main Data'!$A$1:$AE$1,0))</f>
        <v>168.1</v>
      </c>
      <c r="T7" s="32">
        <f>INDEX('Main Data'!$A$1:$AE$376,MATCH(_xlfn.CONCAT($N7,$O7,"Rural+Urban"),'Main Data'!$D$1:$D$376,0),MATCH(T$3,'Main Data'!$A$1:$AE$1,0))</f>
        <v>192.4</v>
      </c>
      <c r="U7" s="32">
        <f>INDEX('Main Data'!$A$1:$AE$376,MATCH(_xlfn.CONCAT($N7,$O7,"Rural+Urban"),'Main Data'!$D$1:$D$376,0),MATCH(U$3,'Main Data'!$A$1:$AE$1,0))</f>
        <v>172.9</v>
      </c>
      <c r="V7" s="32">
        <f>INDEX('Main Data'!$A$1:$AE$376,MATCH(_xlfn.CONCAT($N7,$O7,"Rural+Urban"),'Main Data'!$D$1:$D$376,0),MATCH(V$3,'Main Data'!$A$1:$AE$1,0))</f>
        <v>186.7</v>
      </c>
      <c r="W7" s="32">
        <f>INDEX('Main Data'!$A$1:$AE$376,MATCH(_xlfn.CONCAT($N7,$O7,"Rural+Urban"),'Main Data'!$D$1:$D$376,0),MATCH(W$3,'Main Data'!$A$1:$AE$1,0))</f>
        <v>167.2</v>
      </c>
      <c r="X7" s="32">
        <f>INDEX('Main Data'!$A$1:$AE$376,MATCH(_xlfn.CONCAT($N7,$O7,"Rural+Urban"),'Main Data'!$D$1:$D$376,0),MATCH(X$3,'Main Data'!$A$1:$AE$1,0))</f>
        <v>120.9</v>
      </c>
      <c r="Y7" s="32">
        <f>INDEX('Main Data'!$A$1:$AE$376,MATCH(_xlfn.CONCAT($N7,$O7,"Rural+Urban"),'Main Data'!$D$1:$D$376,0),MATCH(Y$3,'Main Data'!$A$1:$AE$1,0))</f>
        <v>193.6</v>
      </c>
      <c r="Z7" s="32">
        <f>INDEX('Main Data'!$A$1:$AE$376,MATCH(_xlfn.CONCAT($N7,$O7,"Rural+Urban"),'Main Data'!$D$1:$D$376,0),MATCH(Z$3,'Main Data'!$A$1:$AE$1,0))</f>
        <v>168.8</v>
      </c>
      <c r="AA7" s="32">
        <f>INDEX('Main Data'!$A$1:$AE$376,MATCH(_xlfn.CONCAT($N7,$O7,"Rural+Urban"),'Main Data'!$D$1:$D$376,0),MATCH(AA$3,'Main Data'!$A$1:$AE$1,0))</f>
        <v>186.3</v>
      </c>
    </row>
    <row r="8" spans="2:27" x14ac:dyDescent="0.25">
      <c r="B8">
        <v>2022</v>
      </c>
      <c r="C8" s="21" t="s">
        <v>41</v>
      </c>
      <c r="D8" s="40">
        <v>44805</v>
      </c>
      <c r="E8" s="21">
        <v>2267.8000000000002</v>
      </c>
      <c r="F8" s="21">
        <v>2306.4</v>
      </c>
      <c r="G8" s="21">
        <v>2280.9</v>
      </c>
      <c r="H8" s="35">
        <v>5.3196205337354627E-3</v>
      </c>
      <c r="I8" s="35">
        <v>5.5369054366308902E-3</v>
      </c>
      <c r="J8" s="35">
        <v>5.1560021152828386E-3</v>
      </c>
      <c r="N8">
        <v>2022</v>
      </c>
      <c r="O8" s="21" t="s">
        <v>41</v>
      </c>
      <c r="P8" s="32">
        <f>INDEX('Main Data'!$A$1:$AE$376,MATCH(_xlfn.CONCAT($N8,$O8,"Rural+Urban"),'Main Data'!$D$1:$D$376,0),MATCH(P$3,'Main Data'!$A$1:$AE$1,0))</f>
        <v>163.5</v>
      </c>
      <c r="Q8" s="32">
        <f>INDEX('Main Data'!$A$1:$AE$376,MATCH(_xlfn.CONCAT($N8,$O8,"Rural+Urban"),'Main Data'!$D$1:$D$376,0),MATCH(Q$3,'Main Data'!$A$1:$AE$1,0))</f>
        <v>209.2</v>
      </c>
      <c r="R8" s="32">
        <f>INDEX('Main Data'!$A$1:$AE$376,MATCH(_xlfn.CONCAT($N8,$O8,"Rural+Urban"),'Main Data'!$D$1:$D$376,0),MATCH(R$3,'Main Data'!$A$1:$AE$1,0))</f>
        <v>169.7</v>
      </c>
      <c r="S8" s="32">
        <f>INDEX('Main Data'!$A$1:$AE$376,MATCH(_xlfn.CONCAT($N8,$O8,"Rural+Urban"),'Main Data'!$D$1:$D$376,0),MATCH(S$3,'Main Data'!$A$1:$AE$1,0))</f>
        <v>169.7</v>
      </c>
      <c r="T8" s="32">
        <f>INDEX('Main Data'!$A$1:$AE$376,MATCH(_xlfn.CONCAT($N8,$O8,"Rural+Urban"),'Main Data'!$D$1:$D$376,0),MATCH(T$3,'Main Data'!$A$1:$AE$1,0))</f>
        <v>188.7</v>
      </c>
      <c r="U8" s="32">
        <f>INDEX('Main Data'!$A$1:$AE$376,MATCH(_xlfn.CONCAT($N8,$O8,"Rural+Urban"),'Main Data'!$D$1:$D$376,0),MATCH(U$3,'Main Data'!$A$1:$AE$1,0))</f>
        <v>165.7</v>
      </c>
      <c r="V8" s="32">
        <f>INDEX('Main Data'!$A$1:$AE$376,MATCH(_xlfn.CONCAT($N8,$O8,"Rural+Urban"),'Main Data'!$D$1:$D$376,0),MATCH(V$3,'Main Data'!$A$1:$AE$1,0))</f>
        <v>191.8</v>
      </c>
      <c r="W8" s="32">
        <f>INDEX('Main Data'!$A$1:$AE$376,MATCH(_xlfn.CONCAT($N8,$O8,"Rural+Urban"),'Main Data'!$D$1:$D$376,0),MATCH(W$3,'Main Data'!$A$1:$AE$1,0))</f>
        <v>169.1</v>
      </c>
      <c r="X8" s="32">
        <f>INDEX('Main Data'!$A$1:$AE$376,MATCH(_xlfn.CONCAT($N8,$O8,"Rural+Urban"),'Main Data'!$D$1:$D$376,0),MATCH(X$3,'Main Data'!$A$1:$AE$1,0))</f>
        <v>121.6</v>
      </c>
      <c r="Y8" s="32">
        <f>INDEX('Main Data'!$A$1:$AE$376,MATCH(_xlfn.CONCAT($N8,$O8,"Rural+Urban"),'Main Data'!$D$1:$D$376,0),MATCH(Y$3,'Main Data'!$A$1:$AE$1,0))</f>
        <v>197.3</v>
      </c>
      <c r="Z8" s="32">
        <f>INDEX('Main Data'!$A$1:$AE$376,MATCH(_xlfn.CONCAT($N8,$O8,"Rural+Urban"),'Main Data'!$D$1:$D$376,0),MATCH(Z$3,'Main Data'!$A$1:$AE$1,0))</f>
        <v>169.4</v>
      </c>
      <c r="AA8" s="32">
        <f>INDEX('Main Data'!$A$1:$AE$376,MATCH(_xlfn.CONCAT($N8,$O8,"Rural+Urban"),'Main Data'!$D$1:$D$376,0),MATCH(AA$3,'Main Data'!$A$1:$AE$1,0))</f>
        <v>187.4</v>
      </c>
    </row>
    <row r="9" spans="2:27" x14ac:dyDescent="0.25">
      <c r="B9">
        <v>2022</v>
      </c>
      <c r="C9" s="21" t="s">
        <v>42</v>
      </c>
      <c r="D9" s="40">
        <v>44835</v>
      </c>
      <c r="E9" s="21">
        <v>2284.5</v>
      </c>
      <c r="F9" s="21">
        <v>2322.3000000000002</v>
      </c>
      <c r="G9" s="21">
        <v>2297.3000000000002</v>
      </c>
      <c r="H9" s="35">
        <v>7.3639650762853063E-3</v>
      </c>
      <c r="I9" s="35">
        <v>6.8938605619147117E-3</v>
      </c>
      <c r="J9" s="35">
        <v>7.1901442413082953E-3</v>
      </c>
      <c r="K9" s="39"/>
      <c r="L9" s="39"/>
      <c r="N9">
        <v>2022</v>
      </c>
      <c r="O9" s="21" t="s">
        <v>42</v>
      </c>
      <c r="P9" s="32">
        <f>INDEX('Main Data'!$A$1:$AE$376,MATCH(_xlfn.CONCAT($N9,$O9,"Rural+Urban"),'Main Data'!$D$1:$D$376,0),MATCH(P$3,'Main Data'!$A$1:$AE$1,0))</f>
        <v>165.2</v>
      </c>
      <c r="Q9" s="32">
        <f>INDEX('Main Data'!$A$1:$AE$376,MATCH(_xlfn.CONCAT($N9,$O9,"Rural+Urban"),'Main Data'!$D$1:$D$376,0),MATCH(Q$3,'Main Data'!$A$1:$AE$1,0))</f>
        <v>210.9</v>
      </c>
      <c r="R9" s="32">
        <f>INDEX('Main Data'!$A$1:$AE$376,MATCH(_xlfn.CONCAT($N9,$O9,"Rural+Urban"),'Main Data'!$D$1:$D$376,0),MATCH(R$3,'Main Data'!$A$1:$AE$1,0))</f>
        <v>170.9</v>
      </c>
      <c r="S9" s="32">
        <f>INDEX('Main Data'!$A$1:$AE$376,MATCH(_xlfn.CONCAT($N9,$O9,"Rural+Urban"),'Main Data'!$D$1:$D$376,0),MATCH(S$3,'Main Data'!$A$1:$AE$1,0))</f>
        <v>170.9</v>
      </c>
      <c r="T9" s="32">
        <f>INDEX('Main Data'!$A$1:$AE$376,MATCH(_xlfn.CONCAT($N9,$O9,"Rural+Urban"),'Main Data'!$D$1:$D$376,0),MATCH(T$3,'Main Data'!$A$1:$AE$1,0))</f>
        <v>186.5</v>
      </c>
      <c r="U9" s="32">
        <f>INDEX('Main Data'!$A$1:$AE$376,MATCH(_xlfn.CONCAT($N9,$O9,"Rural+Urban"),'Main Data'!$D$1:$D$376,0),MATCH(U$3,'Main Data'!$A$1:$AE$1,0))</f>
        <v>163.80000000000001</v>
      </c>
      <c r="V9" s="32">
        <f>INDEX('Main Data'!$A$1:$AE$376,MATCH(_xlfn.CONCAT($N9,$O9,"Rural+Urban"),'Main Data'!$D$1:$D$376,0),MATCH(V$3,'Main Data'!$A$1:$AE$1,0))</f>
        <v>199.7</v>
      </c>
      <c r="W9" s="32">
        <f>INDEX('Main Data'!$A$1:$AE$376,MATCH(_xlfn.CONCAT($N9,$O9,"Rural+Urban"),'Main Data'!$D$1:$D$376,0),MATCH(W$3,'Main Data'!$A$1:$AE$1,0))</f>
        <v>169.8</v>
      </c>
      <c r="X9" s="32">
        <f>INDEX('Main Data'!$A$1:$AE$376,MATCH(_xlfn.CONCAT($N9,$O9,"Rural+Urban"),'Main Data'!$D$1:$D$376,0),MATCH(X$3,'Main Data'!$A$1:$AE$1,0))</f>
        <v>121.9</v>
      </c>
      <c r="Y9" s="32">
        <f>INDEX('Main Data'!$A$1:$AE$376,MATCH(_xlfn.CONCAT($N9,$O9,"Rural+Urban"),'Main Data'!$D$1:$D$376,0),MATCH(Y$3,'Main Data'!$A$1:$AE$1,0))</f>
        <v>199.9</v>
      </c>
      <c r="Z9" s="32">
        <f>INDEX('Main Data'!$A$1:$AE$376,MATCH(_xlfn.CONCAT($N9,$O9,"Rural+Urban"),'Main Data'!$D$1:$D$376,0),MATCH(Z$3,'Main Data'!$A$1:$AE$1,0))</f>
        <v>169.9</v>
      </c>
      <c r="AA9" s="32">
        <f>INDEX('Main Data'!$A$1:$AE$376,MATCH(_xlfn.CONCAT($N9,$O9,"Rural+Urban"),'Main Data'!$D$1:$D$376,0),MATCH(AA$3,'Main Data'!$A$1:$AE$1,0))</f>
        <v>188.3</v>
      </c>
    </row>
    <row r="10" spans="2:27" x14ac:dyDescent="0.25">
      <c r="B10">
        <v>2022</v>
      </c>
      <c r="C10" s="21" t="s">
        <v>43</v>
      </c>
      <c r="D10" s="40">
        <v>44866</v>
      </c>
      <c r="E10" s="21">
        <v>2287.6999999999998</v>
      </c>
      <c r="F10" s="21">
        <v>2314.4</v>
      </c>
      <c r="G10" s="21">
        <v>2296.8000000000002</v>
      </c>
      <c r="H10" s="35">
        <v>1.4007441453271255E-3</v>
      </c>
      <c r="I10" s="35">
        <v>-3.4017999397149765E-3</v>
      </c>
      <c r="J10" s="35">
        <v>-2.1764680276846731E-4</v>
      </c>
      <c r="N10">
        <v>2022</v>
      </c>
      <c r="O10" s="21" t="s">
        <v>43</v>
      </c>
      <c r="P10" s="32">
        <f>INDEX('Main Data'!$A$1:$AE$376,MATCH(_xlfn.CONCAT($N10,$O10,"Rural+Urban"),'Main Data'!$D$1:$D$376,0),MATCH(P$3,'Main Data'!$A$1:$AE$1,0))</f>
        <v>167.4</v>
      </c>
      <c r="Q10" s="32">
        <f>INDEX('Main Data'!$A$1:$AE$376,MATCH(_xlfn.CONCAT($N10,$O10,"Rural+Urban"),'Main Data'!$D$1:$D$376,0),MATCH(Q$3,'Main Data'!$A$1:$AE$1,0))</f>
        <v>209.4</v>
      </c>
      <c r="R10" s="32">
        <f>INDEX('Main Data'!$A$1:$AE$376,MATCH(_xlfn.CONCAT($N10,$O10,"Rural+Urban"),'Main Data'!$D$1:$D$376,0),MATCH(R$3,'Main Data'!$A$1:$AE$1,0))</f>
        <v>181.4</v>
      </c>
      <c r="S10" s="32">
        <f>INDEX('Main Data'!$A$1:$AE$376,MATCH(_xlfn.CONCAT($N10,$O10,"Rural+Urban"),'Main Data'!$D$1:$D$376,0),MATCH(S$3,'Main Data'!$A$1:$AE$1,0))</f>
        <v>172.3</v>
      </c>
      <c r="T10" s="32">
        <f>INDEX('Main Data'!$A$1:$AE$376,MATCH(_xlfn.CONCAT($N10,$O10,"Rural+Urban"),'Main Data'!$D$1:$D$376,0),MATCH(T$3,'Main Data'!$A$1:$AE$1,0))</f>
        <v>188.9</v>
      </c>
      <c r="U10" s="32">
        <f>INDEX('Main Data'!$A$1:$AE$376,MATCH(_xlfn.CONCAT($N10,$O10,"Rural+Urban"),'Main Data'!$D$1:$D$376,0),MATCH(U$3,'Main Data'!$A$1:$AE$1,0))</f>
        <v>160.69999999999999</v>
      </c>
      <c r="V10" s="32">
        <f>INDEX('Main Data'!$A$1:$AE$376,MATCH(_xlfn.CONCAT($N10,$O10,"Rural+Urban"),'Main Data'!$D$1:$D$376,0),MATCH(V$3,'Main Data'!$A$1:$AE$1,0))</f>
        <v>183.1</v>
      </c>
      <c r="W10" s="32">
        <f>INDEX('Main Data'!$A$1:$AE$376,MATCH(_xlfn.CONCAT($N10,$O10,"Rural+Urban"),'Main Data'!$D$1:$D$376,0),MATCH(W$3,'Main Data'!$A$1:$AE$1,0))</f>
        <v>170.5</v>
      </c>
      <c r="X10" s="32">
        <f>INDEX('Main Data'!$A$1:$AE$376,MATCH(_xlfn.CONCAT($N10,$O10,"Rural+Urban"),'Main Data'!$D$1:$D$376,0),MATCH(X$3,'Main Data'!$A$1:$AE$1,0))</f>
        <v>122.1</v>
      </c>
      <c r="Y10" s="32">
        <f>INDEX('Main Data'!$A$1:$AE$376,MATCH(_xlfn.CONCAT($N10,$O10,"Rural+Urban"),'Main Data'!$D$1:$D$376,0),MATCH(Y$3,'Main Data'!$A$1:$AE$1,0))</f>
        <v>202.8</v>
      </c>
      <c r="Z10" s="32">
        <f>INDEX('Main Data'!$A$1:$AE$376,MATCH(_xlfn.CONCAT($N10,$O10,"Rural+Urban"),'Main Data'!$D$1:$D$376,0),MATCH(Z$3,'Main Data'!$A$1:$AE$1,0))</f>
        <v>170.4</v>
      </c>
      <c r="AA10" s="32">
        <f>INDEX('Main Data'!$A$1:$AE$376,MATCH(_xlfn.CONCAT($N10,$O10,"Rural+Urban"),'Main Data'!$D$1:$D$376,0),MATCH(AA$3,'Main Data'!$A$1:$AE$1,0))</f>
        <v>189.5</v>
      </c>
    </row>
    <row r="11" spans="2:27" x14ac:dyDescent="0.25">
      <c r="B11">
        <v>2022</v>
      </c>
      <c r="C11" s="21" t="s">
        <v>44</v>
      </c>
      <c r="D11" s="40">
        <v>44896</v>
      </c>
      <c r="E11" s="21">
        <v>2277.1</v>
      </c>
      <c r="F11" s="21">
        <v>2295.7999999999997</v>
      </c>
      <c r="G11" s="21">
        <v>2283.4</v>
      </c>
      <c r="H11" s="35">
        <v>-4.6334746688813698E-3</v>
      </c>
      <c r="I11" s="35">
        <v>-8.0366401659178899E-3</v>
      </c>
      <c r="J11" s="35">
        <v>-5.8342041100662182E-3</v>
      </c>
      <c r="K11" s="39"/>
      <c r="L11" s="39"/>
      <c r="N11">
        <v>2022</v>
      </c>
      <c r="O11" s="21" t="s">
        <v>44</v>
      </c>
      <c r="P11" s="32">
        <f>INDEX('Main Data'!$A$1:$AE$376,MATCH(_xlfn.CONCAT($N11,$O11,"Rural+Urban"),'Main Data'!$D$1:$D$376,0),MATCH(P$3,'Main Data'!$A$1:$AE$1,0))</f>
        <v>169.2</v>
      </c>
      <c r="Q11" s="32">
        <f>INDEX('Main Data'!$A$1:$AE$376,MATCH(_xlfn.CONCAT($N11,$O11,"Rural+Urban"),'Main Data'!$D$1:$D$376,0),MATCH(Q$3,'Main Data'!$A$1:$AE$1,0))</f>
        <v>209</v>
      </c>
      <c r="R11" s="32">
        <f>INDEX('Main Data'!$A$1:$AE$376,MATCH(_xlfn.CONCAT($N11,$O11,"Rural+Urban"),'Main Data'!$D$1:$D$376,0),MATCH(R$3,'Main Data'!$A$1:$AE$1,0))</f>
        <v>190.2</v>
      </c>
      <c r="S11" s="32">
        <f>INDEX('Main Data'!$A$1:$AE$376,MATCH(_xlfn.CONCAT($N11,$O11,"Rural+Urban"),'Main Data'!$D$1:$D$376,0),MATCH(S$3,'Main Data'!$A$1:$AE$1,0))</f>
        <v>173.6</v>
      </c>
      <c r="T11" s="32">
        <f>INDEX('Main Data'!$A$1:$AE$376,MATCH(_xlfn.CONCAT($N11,$O11,"Rural+Urban"),'Main Data'!$D$1:$D$376,0),MATCH(T$3,'Main Data'!$A$1:$AE$1,0))</f>
        <v>188.5</v>
      </c>
      <c r="U11" s="32">
        <f>INDEX('Main Data'!$A$1:$AE$376,MATCH(_xlfn.CONCAT($N11,$O11,"Rural+Urban"),'Main Data'!$D$1:$D$376,0),MATCH(U$3,'Main Data'!$A$1:$AE$1,0))</f>
        <v>158</v>
      </c>
      <c r="V11" s="32">
        <f>INDEX('Main Data'!$A$1:$AE$376,MATCH(_xlfn.CONCAT($N11,$O11,"Rural+Urban"),'Main Data'!$D$1:$D$376,0),MATCH(V$3,'Main Data'!$A$1:$AE$1,0))</f>
        <v>159.9</v>
      </c>
      <c r="W11" s="32">
        <f>INDEX('Main Data'!$A$1:$AE$376,MATCH(_xlfn.CONCAT($N11,$O11,"Rural+Urban"),'Main Data'!$D$1:$D$376,0),MATCH(W$3,'Main Data'!$A$1:$AE$1,0))</f>
        <v>170.8</v>
      </c>
      <c r="X11" s="32">
        <f>INDEX('Main Data'!$A$1:$AE$376,MATCH(_xlfn.CONCAT($N11,$O11,"Rural+Urban"),'Main Data'!$D$1:$D$376,0),MATCH(X$3,'Main Data'!$A$1:$AE$1,0))</f>
        <v>121.8</v>
      </c>
      <c r="Y11" s="32">
        <f>INDEX('Main Data'!$A$1:$AE$376,MATCH(_xlfn.CONCAT($N11,$O11,"Rural+Urban"),'Main Data'!$D$1:$D$376,0),MATCH(Y$3,'Main Data'!$A$1:$AE$1,0))</f>
        <v>205.2</v>
      </c>
      <c r="Z11" s="32">
        <f>INDEX('Main Data'!$A$1:$AE$376,MATCH(_xlfn.CONCAT($N11,$O11,"Rural+Urban"),'Main Data'!$D$1:$D$376,0),MATCH(Z$3,'Main Data'!$A$1:$AE$1,0))</f>
        <v>171</v>
      </c>
      <c r="AA11" s="32">
        <f>INDEX('Main Data'!$A$1:$AE$376,MATCH(_xlfn.CONCAT($N11,$O11,"Rural+Urban"),'Main Data'!$D$1:$D$376,0),MATCH(AA$3,'Main Data'!$A$1:$AE$1,0))</f>
        <v>190.3</v>
      </c>
    </row>
    <row r="12" spans="2:27" x14ac:dyDescent="0.25">
      <c r="B12">
        <v>2023</v>
      </c>
      <c r="C12" s="21" t="s">
        <v>31</v>
      </c>
      <c r="D12" s="40">
        <v>44927</v>
      </c>
      <c r="E12" s="21">
        <v>2283.2000000000003</v>
      </c>
      <c r="F12" s="21">
        <v>2310.2000000000003</v>
      </c>
      <c r="G12" s="21">
        <v>2292.6999999999998</v>
      </c>
      <c r="H12" s="35">
        <v>2.678845900487622E-3</v>
      </c>
      <c r="I12" s="35">
        <v>6.2723233731163631E-3</v>
      </c>
      <c r="J12" s="35">
        <v>4.0728737847068961E-3</v>
      </c>
      <c r="N12">
        <v>2023</v>
      </c>
      <c r="O12" s="21" t="s">
        <v>31</v>
      </c>
      <c r="P12" s="32">
        <f>INDEX('Main Data'!$A$1:$AE$376,MATCH(_xlfn.CONCAT($N12,$O12,"Rural+Urban"),'Main Data'!$D$1:$D$376,0),MATCH(P$3,'Main Data'!$A$1:$AE$1,0))</f>
        <v>173.8</v>
      </c>
      <c r="Q12" s="32">
        <f>INDEX('Main Data'!$A$1:$AE$376,MATCH(_xlfn.CONCAT($N12,$O12,"Rural+Urban"),'Main Data'!$D$1:$D$376,0),MATCH(Q$3,'Main Data'!$A$1:$AE$1,0))</f>
        <v>210.7</v>
      </c>
      <c r="R12" s="32">
        <f>INDEX('Main Data'!$A$1:$AE$376,MATCH(_xlfn.CONCAT($N12,$O12,"Rural+Urban"),'Main Data'!$D$1:$D$376,0),MATCH(R$3,'Main Data'!$A$1:$AE$1,0))</f>
        <v>194.5</v>
      </c>
      <c r="S12" s="32">
        <f>INDEX('Main Data'!$A$1:$AE$376,MATCH(_xlfn.CONCAT($N12,$O12,"Rural+Urban"),'Main Data'!$D$1:$D$376,0),MATCH(S$3,'Main Data'!$A$1:$AE$1,0))</f>
        <v>174.6</v>
      </c>
      <c r="T12" s="32">
        <f>INDEX('Main Data'!$A$1:$AE$376,MATCH(_xlfn.CONCAT($N12,$O12,"Rural+Urban"),'Main Data'!$D$1:$D$376,0),MATCH(T$3,'Main Data'!$A$1:$AE$1,0))</f>
        <v>187.2</v>
      </c>
      <c r="U12" s="32">
        <f>INDEX('Main Data'!$A$1:$AE$376,MATCH(_xlfn.CONCAT($N12,$O12,"Rural+Urban"),'Main Data'!$D$1:$D$376,0),MATCH(U$3,'Main Data'!$A$1:$AE$1,0))</f>
        <v>158.30000000000001</v>
      </c>
      <c r="V12" s="32">
        <f>INDEX('Main Data'!$A$1:$AE$376,MATCH(_xlfn.CONCAT($N12,$O12,"Rural+Urban"),'Main Data'!$D$1:$D$376,0),MATCH(V$3,'Main Data'!$A$1:$AE$1,0))</f>
        <v>153.9</v>
      </c>
      <c r="W12" s="32">
        <f>INDEX('Main Data'!$A$1:$AE$376,MATCH(_xlfn.CONCAT($N12,$O12,"Rural+Urban"),'Main Data'!$D$1:$D$376,0),MATCH(W$3,'Main Data'!$A$1:$AE$1,0))</f>
        <v>170.9</v>
      </c>
      <c r="X12" s="32">
        <f>INDEX('Main Data'!$A$1:$AE$376,MATCH(_xlfn.CONCAT($N12,$O12,"Rural+Urban"),'Main Data'!$D$1:$D$376,0),MATCH(X$3,'Main Data'!$A$1:$AE$1,0))</f>
        <v>121.1</v>
      </c>
      <c r="Y12" s="32">
        <f>INDEX('Main Data'!$A$1:$AE$376,MATCH(_xlfn.CONCAT($N12,$O12,"Rural+Urban"),'Main Data'!$D$1:$D$376,0),MATCH(Y$3,'Main Data'!$A$1:$AE$1,0))</f>
        <v>208.4</v>
      </c>
      <c r="Z12" s="32">
        <f>INDEX('Main Data'!$A$1:$AE$376,MATCH(_xlfn.CONCAT($N12,$O12,"Rural+Urban"),'Main Data'!$D$1:$D$376,0),MATCH(Z$3,'Main Data'!$A$1:$AE$1,0))</f>
        <v>171.4</v>
      </c>
      <c r="AA12" s="32">
        <f>INDEX('Main Data'!$A$1:$AE$376,MATCH(_xlfn.CONCAT($N12,$O12,"Rural+Urban"),'Main Data'!$D$1:$D$376,0),MATCH(AA$3,'Main Data'!$A$1:$AE$1,0))</f>
        <v>191.2</v>
      </c>
    </row>
    <row r="13" spans="2:27" x14ac:dyDescent="0.25">
      <c r="B13">
        <v>2023</v>
      </c>
      <c r="C13" s="21" t="s">
        <v>34</v>
      </c>
      <c r="D13" s="40">
        <v>44958</v>
      </c>
      <c r="E13" s="21">
        <v>2265.6999999999998</v>
      </c>
      <c r="F13" s="21">
        <v>2303.1999999999998</v>
      </c>
      <c r="G13" s="21">
        <v>2279.1</v>
      </c>
      <c r="H13" s="35">
        <v>-7.6646811492643886E-3</v>
      </c>
      <c r="I13" s="35">
        <v>-3.0300406891180217E-3</v>
      </c>
      <c r="J13" s="35">
        <v>-5.9318707201116193E-3</v>
      </c>
      <c r="N13">
        <v>2023</v>
      </c>
      <c r="O13" s="21" t="s">
        <v>34</v>
      </c>
      <c r="P13" s="32">
        <f>INDEX('Main Data'!$A$1:$AE$376,MATCH(_xlfn.CONCAT($N13,$O13,"Rural+Urban"),'Main Data'!$D$1:$D$376,0),MATCH(P$3,'Main Data'!$A$1:$AE$1,0))</f>
        <v>174.4</v>
      </c>
      <c r="Q13" s="32">
        <f>INDEX('Main Data'!$A$1:$AE$376,MATCH(_xlfn.CONCAT($N13,$O13,"Rural+Urban"),'Main Data'!$D$1:$D$376,0),MATCH(Q$3,'Main Data'!$A$1:$AE$1,0))</f>
        <v>207.7</v>
      </c>
      <c r="R13" s="32">
        <f>INDEX('Main Data'!$A$1:$AE$376,MATCH(_xlfn.CONCAT($N13,$O13,"Rural+Urban"),'Main Data'!$D$1:$D$376,0),MATCH(R$3,'Main Data'!$A$1:$AE$1,0))</f>
        <v>175.2</v>
      </c>
      <c r="S13" s="32">
        <f>INDEX('Main Data'!$A$1:$AE$376,MATCH(_xlfn.CONCAT($N13,$O13,"Rural+Urban"),'Main Data'!$D$1:$D$376,0),MATCH(S$3,'Main Data'!$A$1:$AE$1,0))</f>
        <v>177.3</v>
      </c>
      <c r="T13" s="32">
        <f>INDEX('Main Data'!$A$1:$AE$376,MATCH(_xlfn.CONCAT($N13,$O13,"Rural+Urban"),'Main Data'!$D$1:$D$376,0),MATCH(T$3,'Main Data'!$A$1:$AE$1,0))</f>
        <v>179.3</v>
      </c>
      <c r="U13" s="32">
        <f>INDEX('Main Data'!$A$1:$AE$376,MATCH(_xlfn.CONCAT($N13,$O13,"Rural+Urban"),'Main Data'!$D$1:$D$376,0),MATCH(U$3,'Main Data'!$A$1:$AE$1,0))</f>
        <v>169.5</v>
      </c>
      <c r="V13" s="32">
        <f>INDEX('Main Data'!$A$1:$AE$376,MATCH(_xlfn.CONCAT($N13,$O13,"Rural+Urban"),'Main Data'!$D$1:$D$376,0),MATCH(V$3,'Main Data'!$A$1:$AE$1,0))</f>
        <v>152.69999999999999</v>
      </c>
      <c r="W13" s="32">
        <f>INDEX('Main Data'!$A$1:$AE$376,MATCH(_xlfn.CONCAT($N13,$O13,"Rural+Urban"),'Main Data'!$D$1:$D$376,0),MATCH(W$3,'Main Data'!$A$1:$AE$1,0))</f>
        <v>171</v>
      </c>
      <c r="X13" s="32">
        <f>INDEX('Main Data'!$A$1:$AE$376,MATCH(_xlfn.CONCAT($N13,$O13,"Rural+Urban"),'Main Data'!$D$1:$D$376,0),MATCH(X$3,'Main Data'!$A$1:$AE$1,0))</f>
        <v>120</v>
      </c>
      <c r="Y13" s="32">
        <f>INDEX('Main Data'!$A$1:$AE$376,MATCH(_xlfn.CONCAT($N13,$O13,"Rural+Urban"),'Main Data'!$D$1:$D$376,0),MATCH(Y$3,'Main Data'!$A$1:$AE$1,0))</f>
        <v>209.7</v>
      </c>
      <c r="Z13" s="32">
        <f>INDEX('Main Data'!$A$1:$AE$376,MATCH(_xlfn.CONCAT($N13,$O13,"Rural+Urban"),'Main Data'!$D$1:$D$376,0),MATCH(Z$3,'Main Data'!$A$1:$AE$1,0))</f>
        <v>172.3</v>
      </c>
      <c r="AA13" s="32">
        <f>INDEX('Main Data'!$A$1:$AE$376,MATCH(_xlfn.CONCAT($N13,$O13,"Rural+Urban"),'Main Data'!$D$1:$D$376,0),MATCH(AA$3,'Main Data'!$A$1:$AE$1,0))</f>
        <v>193</v>
      </c>
    </row>
    <row r="14" spans="2:27" x14ac:dyDescent="0.25">
      <c r="B14">
        <v>2023</v>
      </c>
      <c r="C14" s="21" t="s">
        <v>35</v>
      </c>
      <c r="D14" s="40">
        <v>44986</v>
      </c>
      <c r="E14" s="21">
        <v>2265.8000000000002</v>
      </c>
      <c r="F14" s="21">
        <v>2303.4</v>
      </c>
      <c r="G14" s="21">
        <v>2279.1999999999998</v>
      </c>
      <c r="H14" s="35">
        <v>4.4136469965292762E-5</v>
      </c>
      <c r="I14" s="35">
        <v>8.6835706842772171E-5</v>
      </c>
      <c r="J14" s="35">
        <v>4.3876968978943027E-5</v>
      </c>
      <c r="N14">
        <v>2023</v>
      </c>
      <c r="O14" s="21" t="s">
        <v>35</v>
      </c>
      <c r="P14" s="32">
        <f>INDEX('Main Data'!$A$1:$AE$376,MATCH(_xlfn.CONCAT($N14,$O14,"Rural+Urban"),'Main Data'!$D$1:$D$376,0),MATCH(P$3,'Main Data'!$A$1:$AE$1,0))</f>
        <v>174.4</v>
      </c>
      <c r="Q14" s="32">
        <f>INDEX('Main Data'!$A$1:$AE$376,MATCH(_xlfn.CONCAT($N14,$O14,"Rural+Urban"),'Main Data'!$D$1:$D$376,0),MATCH(Q$3,'Main Data'!$A$1:$AE$1,0))</f>
        <v>207.7</v>
      </c>
      <c r="R14" s="32">
        <f>INDEX('Main Data'!$A$1:$AE$376,MATCH(_xlfn.CONCAT($N14,$O14,"Rural+Urban"),'Main Data'!$D$1:$D$376,0),MATCH(R$3,'Main Data'!$A$1:$AE$1,0))</f>
        <v>175.2</v>
      </c>
      <c r="S14" s="32">
        <f>INDEX('Main Data'!$A$1:$AE$376,MATCH(_xlfn.CONCAT($N14,$O14,"Rural+Urban"),'Main Data'!$D$1:$D$376,0),MATCH(S$3,'Main Data'!$A$1:$AE$1,0))</f>
        <v>177.3</v>
      </c>
      <c r="T14" s="32">
        <f>INDEX('Main Data'!$A$1:$AE$376,MATCH(_xlfn.CONCAT($N14,$O14,"Rural+Urban"),'Main Data'!$D$1:$D$376,0),MATCH(T$3,'Main Data'!$A$1:$AE$1,0))</f>
        <v>179.2</v>
      </c>
      <c r="U14" s="32">
        <f>INDEX('Main Data'!$A$1:$AE$376,MATCH(_xlfn.CONCAT($N14,$O14,"Rural+Urban"),'Main Data'!$D$1:$D$376,0),MATCH(U$3,'Main Data'!$A$1:$AE$1,0))</f>
        <v>169.5</v>
      </c>
      <c r="V14" s="32">
        <f>INDEX('Main Data'!$A$1:$AE$376,MATCH(_xlfn.CONCAT($N14,$O14,"Rural+Urban"),'Main Data'!$D$1:$D$376,0),MATCH(V$3,'Main Data'!$A$1:$AE$1,0))</f>
        <v>152.80000000000001</v>
      </c>
      <c r="W14" s="32">
        <f>INDEX('Main Data'!$A$1:$AE$376,MATCH(_xlfn.CONCAT($N14,$O14,"Rural+Urban"),'Main Data'!$D$1:$D$376,0),MATCH(W$3,'Main Data'!$A$1:$AE$1,0))</f>
        <v>171.1</v>
      </c>
      <c r="X14" s="32">
        <f>INDEX('Main Data'!$A$1:$AE$376,MATCH(_xlfn.CONCAT($N14,$O14,"Rural+Urban"),'Main Data'!$D$1:$D$376,0),MATCH(X$3,'Main Data'!$A$1:$AE$1,0))</f>
        <v>120</v>
      </c>
      <c r="Y14" s="32">
        <f>INDEX('Main Data'!$A$1:$AE$376,MATCH(_xlfn.CONCAT($N14,$O14,"Rural+Urban"),'Main Data'!$D$1:$D$376,0),MATCH(Y$3,'Main Data'!$A$1:$AE$1,0))</f>
        <v>209.7</v>
      </c>
      <c r="Z14" s="32">
        <f>INDEX('Main Data'!$A$1:$AE$376,MATCH(_xlfn.CONCAT($N14,$O14,"Rural+Urban"),'Main Data'!$D$1:$D$376,0),MATCH(Z$3,'Main Data'!$A$1:$AE$1,0))</f>
        <v>172.3</v>
      </c>
      <c r="AA14" s="32">
        <f>INDEX('Main Data'!$A$1:$AE$376,MATCH(_xlfn.CONCAT($N14,$O14,"Rural+Urban"),'Main Data'!$D$1:$D$376,0),MATCH(AA$3,'Main Data'!$A$1:$AE$1,0))</f>
        <v>193</v>
      </c>
    </row>
    <row r="15" spans="2:27" x14ac:dyDescent="0.25">
      <c r="B15">
        <v>2023</v>
      </c>
      <c r="C15" s="21" t="s">
        <v>36</v>
      </c>
      <c r="D15" s="40">
        <v>45017</v>
      </c>
      <c r="E15" s="21">
        <v>2274.1999999999998</v>
      </c>
      <c r="F15" s="21">
        <v>2317.7000000000003</v>
      </c>
      <c r="G15" s="21">
        <v>2289.6000000000004</v>
      </c>
      <c r="H15" s="35">
        <v>3.7072998499424643E-3</v>
      </c>
      <c r="I15" s="35">
        <v>6.2082139446037084E-3</v>
      </c>
      <c r="J15" s="35">
        <v>4.5630045630048032E-3</v>
      </c>
      <c r="N15">
        <v>2023</v>
      </c>
      <c r="O15" s="21" t="s">
        <v>36</v>
      </c>
      <c r="P15" s="32">
        <f>INDEX('Main Data'!$A$1:$AE$376,MATCH(_xlfn.CONCAT($N15,$O15,"Rural+Urban"),'Main Data'!$D$1:$D$376,0),MATCH(P$3,'Main Data'!$A$1:$AE$1,0))</f>
        <v>173.8</v>
      </c>
      <c r="Q15" s="32">
        <f>INDEX('Main Data'!$A$1:$AE$376,MATCH(_xlfn.CONCAT($N15,$O15,"Rural+Urban"),'Main Data'!$D$1:$D$376,0),MATCH(Q$3,'Main Data'!$A$1:$AE$1,0))</f>
        <v>209.3</v>
      </c>
      <c r="R15" s="32">
        <f>INDEX('Main Data'!$A$1:$AE$376,MATCH(_xlfn.CONCAT($N15,$O15,"Rural+Urban"),'Main Data'!$D$1:$D$376,0),MATCH(R$3,'Main Data'!$A$1:$AE$1,0))</f>
        <v>169.6</v>
      </c>
      <c r="S15" s="32">
        <f>INDEX('Main Data'!$A$1:$AE$376,MATCH(_xlfn.CONCAT($N15,$O15,"Rural+Urban"),'Main Data'!$D$1:$D$376,0),MATCH(S$3,'Main Data'!$A$1:$AE$1,0))</f>
        <v>178.4</v>
      </c>
      <c r="T15" s="32">
        <f>INDEX('Main Data'!$A$1:$AE$376,MATCH(_xlfn.CONCAT($N15,$O15,"Rural+Urban"),'Main Data'!$D$1:$D$376,0),MATCH(T$3,'Main Data'!$A$1:$AE$1,0))</f>
        <v>174.9</v>
      </c>
      <c r="U15" s="32">
        <f>INDEX('Main Data'!$A$1:$AE$376,MATCH(_xlfn.CONCAT($N15,$O15,"Rural+Urban"),'Main Data'!$D$1:$D$376,0),MATCH(U$3,'Main Data'!$A$1:$AE$1,0))</f>
        <v>176.3</v>
      </c>
      <c r="V15" s="32">
        <f>INDEX('Main Data'!$A$1:$AE$376,MATCH(_xlfn.CONCAT($N15,$O15,"Rural+Urban"),'Main Data'!$D$1:$D$376,0),MATCH(V$3,'Main Data'!$A$1:$AE$1,0))</f>
        <v>155.4</v>
      </c>
      <c r="W15" s="32">
        <f>INDEX('Main Data'!$A$1:$AE$376,MATCH(_xlfn.CONCAT($N15,$O15,"Rural+Urban"),'Main Data'!$D$1:$D$376,0),MATCH(W$3,'Main Data'!$A$1:$AE$1,0))</f>
        <v>173.4</v>
      </c>
      <c r="X15" s="32">
        <f>INDEX('Main Data'!$A$1:$AE$376,MATCH(_xlfn.CONCAT($N15,$O15,"Rural+Urban"),'Main Data'!$D$1:$D$376,0),MATCH(X$3,'Main Data'!$A$1:$AE$1,0))</f>
        <v>121.3</v>
      </c>
      <c r="Y15" s="32">
        <f>INDEX('Main Data'!$A$1:$AE$376,MATCH(_xlfn.CONCAT($N15,$O15,"Rural+Urban"),'Main Data'!$D$1:$D$376,0),MATCH(Y$3,'Main Data'!$A$1:$AE$1,0))</f>
        <v>212.9</v>
      </c>
      <c r="Z15" s="32">
        <f>INDEX('Main Data'!$A$1:$AE$376,MATCH(_xlfn.CONCAT($N15,$O15,"Rural+Urban"),'Main Data'!$D$1:$D$376,0),MATCH(Z$3,'Main Data'!$A$1:$AE$1,0))</f>
        <v>172.9</v>
      </c>
      <c r="AA15" s="32">
        <f>INDEX('Main Data'!$A$1:$AE$376,MATCH(_xlfn.CONCAT($N15,$O15,"Rural+Urban"),'Main Data'!$D$1:$D$376,0),MATCH(AA$3,'Main Data'!$A$1:$AE$1,0))</f>
        <v>193.5</v>
      </c>
    </row>
    <row r="16" spans="2:27" x14ac:dyDescent="0.25">
      <c r="B16">
        <v>2023</v>
      </c>
      <c r="C16" s="21" t="s">
        <v>37</v>
      </c>
      <c r="D16" s="40">
        <v>45047</v>
      </c>
      <c r="E16" s="21">
        <v>2290.7000000000007</v>
      </c>
      <c r="F16" s="21">
        <v>2335.1</v>
      </c>
      <c r="G16" s="21">
        <v>2306.9</v>
      </c>
      <c r="H16" s="35">
        <v>7.2552985665292899E-3</v>
      </c>
      <c r="I16" s="35">
        <v>7.5074427233894096E-3</v>
      </c>
      <c r="J16" s="35">
        <v>7.5559049615652185E-3</v>
      </c>
      <c r="N16">
        <v>2023</v>
      </c>
      <c r="O16" s="21" t="s">
        <v>37</v>
      </c>
      <c r="P16" s="32">
        <f>INDEX('Main Data'!$A$1:$AE$376,MATCH(_xlfn.CONCAT($N16,$O16,"Rural+Urban"),'Main Data'!$D$1:$D$376,0),MATCH(P$3,'Main Data'!$A$1:$AE$1,0))</f>
        <v>173.7</v>
      </c>
      <c r="Q16" s="32">
        <f>INDEX('Main Data'!$A$1:$AE$376,MATCH(_xlfn.CONCAT($N16,$O16,"Rural+Urban"),'Main Data'!$D$1:$D$376,0),MATCH(Q$3,'Main Data'!$A$1:$AE$1,0))</f>
        <v>214.3</v>
      </c>
      <c r="R16" s="32">
        <f>INDEX('Main Data'!$A$1:$AE$376,MATCH(_xlfn.CONCAT($N16,$O16,"Rural+Urban"),'Main Data'!$D$1:$D$376,0),MATCH(R$3,'Main Data'!$A$1:$AE$1,0))</f>
        <v>173.2</v>
      </c>
      <c r="S16" s="32">
        <f>INDEX('Main Data'!$A$1:$AE$376,MATCH(_xlfn.CONCAT($N16,$O16,"Rural+Urban"),'Main Data'!$D$1:$D$376,0),MATCH(S$3,'Main Data'!$A$1:$AE$1,0))</f>
        <v>179.5</v>
      </c>
      <c r="T16" s="32">
        <f>INDEX('Main Data'!$A$1:$AE$376,MATCH(_xlfn.CONCAT($N16,$O16,"Rural+Urban"),'Main Data'!$D$1:$D$376,0),MATCH(T$3,'Main Data'!$A$1:$AE$1,0))</f>
        <v>170</v>
      </c>
      <c r="U16" s="32">
        <f>INDEX('Main Data'!$A$1:$AE$376,MATCH(_xlfn.CONCAT($N16,$O16,"Rural+Urban"),'Main Data'!$D$1:$D$376,0),MATCH(U$3,'Main Data'!$A$1:$AE$1,0))</f>
        <v>172.2</v>
      </c>
      <c r="V16" s="32">
        <f>INDEX('Main Data'!$A$1:$AE$376,MATCH(_xlfn.CONCAT($N16,$O16,"Rural+Urban"),'Main Data'!$D$1:$D$376,0),MATCH(V$3,'Main Data'!$A$1:$AE$1,0))</f>
        <v>161</v>
      </c>
      <c r="W16" s="32">
        <f>INDEX('Main Data'!$A$1:$AE$376,MATCH(_xlfn.CONCAT($N16,$O16,"Rural+Urban"),'Main Data'!$D$1:$D$376,0),MATCH(W$3,'Main Data'!$A$1:$AE$1,0))</f>
        <v>175.6</v>
      </c>
      <c r="X16" s="32">
        <f>INDEX('Main Data'!$A$1:$AE$376,MATCH(_xlfn.CONCAT($N16,$O16,"Rural+Urban"),'Main Data'!$D$1:$D$376,0),MATCH(X$3,'Main Data'!$A$1:$AE$1,0))</f>
        <v>122.7</v>
      </c>
      <c r="Y16" s="32">
        <f>INDEX('Main Data'!$A$1:$AE$376,MATCH(_xlfn.CONCAT($N16,$O16,"Rural+Urban"),'Main Data'!$D$1:$D$376,0),MATCH(Y$3,'Main Data'!$A$1:$AE$1,0))</f>
        <v>218</v>
      </c>
      <c r="Z16" s="32">
        <f>INDEX('Main Data'!$A$1:$AE$376,MATCH(_xlfn.CONCAT($N16,$O16,"Rural+Urban"),'Main Data'!$D$1:$D$376,0),MATCH(Z$3,'Main Data'!$A$1:$AE$1,0))</f>
        <v>173.4</v>
      </c>
      <c r="AA16" s="32">
        <f>INDEX('Main Data'!$A$1:$AE$376,MATCH(_xlfn.CONCAT($N16,$O16,"Rural+Urban"),'Main Data'!$D$1:$D$376,0),MATCH(AA$3,'Main Data'!$A$1:$AE$1,0))</f>
        <v>194.2</v>
      </c>
    </row>
    <row r="17" spans="2:27" x14ac:dyDescent="0.25">
      <c r="B17" s="150" t="s">
        <v>160</v>
      </c>
      <c r="C17" s="150"/>
      <c r="D17" s="150"/>
      <c r="E17" s="87">
        <f>(E16-E5)/E5</f>
        <v>1.8858693234888823E-2</v>
      </c>
      <c r="F17" s="87">
        <f t="shared" ref="F17:G17" si="1">(F16-F5)/F5</f>
        <v>2.0808743169398868E-2</v>
      </c>
      <c r="G17" s="87">
        <f t="shared" si="1"/>
        <v>1.9894778725849948E-2</v>
      </c>
      <c r="H17" s="35"/>
      <c r="I17" s="35"/>
      <c r="J17" s="35"/>
      <c r="P17" s="36">
        <f>(P16-P5)/P5</f>
        <v>0.1206451612903225</v>
      </c>
      <c r="Q17" s="36">
        <f t="shared" ref="Q17:AA17" si="2">(Q16-Q5)/Q5</f>
        <v>-2.3245214220601614E-2</v>
      </c>
      <c r="R17" s="36">
        <f t="shared" si="2"/>
        <v>1.4051522248243426E-2</v>
      </c>
      <c r="S17" s="36">
        <f t="shared" si="2"/>
        <v>8.2629674306393175E-2</v>
      </c>
      <c r="T17" s="36">
        <f t="shared" si="2"/>
        <v>-0.15380786460925835</v>
      </c>
      <c r="U17" s="36">
        <f t="shared" si="2"/>
        <v>1.4731879787860933E-2</v>
      </c>
      <c r="V17" s="36">
        <f t="shared" si="2"/>
        <v>-0.11684037301151953</v>
      </c>
      <c r="W17" s="36">
        <f t="shared" si="2"/>
        <v>6.8776628119293873E-2</v>
      </c>
      <c r="X17" s="36">
        <f t="shared" si="2"/>
        <v>2.3352793994995805E-2</v>
      </c>
      <c r="Y17" s="36">
        <f t="shared" si="2"/>
        <v>0.16515232495991453</v>
      </c>
      <c r="Z17" s="36">
        <f t="shared" si="2"/>
        <v>3.2757593805836809E-2</v>
      </c>
      <c r="AA17" s="36">
        <f t="shared" si="2"/>
        <v>5.6008700380641561E-2</v>
      </c>
    </row>
    <row r="20" spans="2:27" x14ac:dyDescent="0.25">
      <c r="N20" s="149" t="s">
        <v>296</v>
      </c>
      <c r="O20" s="149"/>
      <c r="P20" s="149"/>
      <c r="Q20" s="149"/>
      <c r="R20" s="149"/>
      <c r="S20" s="149"/>
      <c r="T20" s="149"/>
      <c r="U20" s="149"/>
      <c r="V20" s="149"/>
      <c r="W20" s="149"/>
      <c r="X20" s="149"/>
      <c r="Y20" s="149"/>
      <c r="Z20" s="149"/>
      <c r="AA20" s="149"/>
    </row>
    <row r="21" spans="2:27" x14ac:dyDescent="0.25">
      <c r="N21" s="23" t="s">
        <v>1</v>
      </c>
      <c r="O21" s="23" t="s">
        <v>2</v>
      </c>
      <c r="P21" s="26" t="s">
        <v>3</v>
      </c>
      <c r="Q21" s="26" t="s">
        <v>4</v>
      </c>
      <c r="R21" s="26" t="s">
        <v>5</v>
      </c>
      <c r="S21" s="26" t="s">
        <v>6</v>
      </c>
      <c r="T21" s="26" t="s">
        <v>7</v>
      </c>
      <c r="U21" s="26" t="s">
        <v>8</v>
      </c>
      <c r="V21" s="26" t="s">
        <v>9</v>
      </c>
      <c r="W21" s="26" t="s">
        <v>10</v>
      </c>
      <c r="X21" s="26" t="s">
        <v>11</v>
      </c>
      <c r="Y21" s="26" t="s">
        <v>12</v>
      </c>
      <c r="Z21" s="26" t="s">
        <v>13</v>
      </c>
      <c r="AA21" s="26" t="s">
        <v>14</v>
      </c>
    </row>
    <row r="22" spans="2:27" x14ac:dyDescent="0.25">
      <c r="N22">
        <v>2022</v>
      </c>
      <c r="O22" s="21" t="s">
        <v>38</v>
      </c>
      <c r="P22" s="32">
        <f>INDEX('Main Data'!$A$1:$AE$376,MATCH(_xlfn.CONCAT($N22,$O22,"Rural"),'Main Data'!$D$1:$D$376,0),MATCH(P$3,'Main Data'!$A$1:$AE$1,0))</f>
        <v>153.80000000000001</v>
      </c>
      <c r="Q22" s="32">
        <f>INDEX('Main Data'!$A$1:$AE$376,MATCH(_xlfn.CONCAT($N22,$O22,"Rural"),'Main Data'!$D$1:$D$376,0),MATCH(Q$3,'Main Data'!$A$1:$AE$1,0))</f>
        <v>217.2</v>
      </c>
      <c r="R22" s="32">
        <f>INDEX('Main Data'!$A$1:$AE$376,MATCH(_xlfn.CONCAT($N22,$O22,"Rural"),'Main Data'!$D$1:$D$376,0),MATCH(R$3,'Main Data'!$A$1:$AE$1,0))</f>
        <v>169.6</v>
      </c>
      <c r="S22" s="32">
        <f>INDEX('Main Data'!$A$1:$AE$376,MATCH(_xlfn.CONCAT($N22,$O22,"Rural"),'Main Data'!$D$1:$D$376,0),MATCH(S$3,'Main Data'!$A$1:$AE$1,0))</f>
        <v>165.4</v>
      </c>
      <c r="T22" s="32">
        <f>INDEX('Main Data'!$A$1:$AE$376,MATCH(_xlfn.CONCAT($N22,$O22,"Rural"),'Main Data'!$D$1:$D$376,0),MATCH(T$3,'Main Data'!$A$1:$AE$1,0))</f>
        <v>208.1</v>
      </c>
      <c r="U22" s="32">
        <f>INDEX('Main Data'!$A$1:$AE$376,MATCH(_xlfn.CONCAT($N22,$O22,"Rural"),'Main Data'!$D$1:$D$376,0),MATCH(U$3,'Main Data'!$A$1:$AE$1,0))</f>
        <v>165.8</v>
      </c>
      <c r="V22" s="32">
        <f>INDEX('Main Data'!$A$1:$AE$376,MATCH(_xlfn.CONCAT($N22,$O22,"Rural"),'Main Data'!$D$1:$D$376,0),MATCH(V$3,'Main Data'!$A$1:$AE$1,0))</f>
        <v>167.3</v>
      </c>
      <c r="W22" s="32">
        <f>INDEX('Main Data'!$A$1:$AE$376,MATCH(_xlfn.CONCAT($N22,$O22,"Rural"),'Main Data'!$D$1:$D$376,0),MATCH(W$3,'Main Data'!$A$1:$AE$1,0))</f>
        <v>164.6</v>
      </c>
      <c r="X22" s="32">
        <f>INDEX('Main Data'!$A$1:$AE$376,MATCH(_xlfn.CONCAT($N22,$O22,"Rural"),'Main Data'!$D$1:$D$376,0),MATCH(X$3,'Main Data'!$A$1:$AE$1,0))</f>
        <v>119.1</v>
      </c>
      <c r="Y22" s="32">
        <f>INDEX('Main Data'!$A$1:$AE$376,MATCH(_xlfn.CONCAT($N22,$O22,"Rural"),'Main Data'!$D$1:$D$376,0),MATCH(Y$3,'Main Data'!$A$1:$AE$1,0))</f>
        <v>188.9</v>
      </c>
      <c r="Z22" s="32">
        <f>INDEX('Main Data'!$A$1:$AE$376,MATCH(_xlfn.CONCAT($N22,$O22,"Rural"),'Main Data'!$D$1:$D$376,0),MATCH(Z$3,'Main Data'!$A$1:$AE$1,0))</f>
        <v>174.2</v>
      </c>
      <c r="AA22" s="32">
        <f>INDEX('Main Data'!$A$1:$AE$376,MATCH(_xlfn.CONCAT($N22,$O22,"Rural"),'Main Data'!$D$1:$D$376,0),MATCH(AA$3,'Main Data'!$A$1:$AE$1,0))</f>
        <v>181.9</v>
      </c>
    </row>
    <row r="23" spans="2:27" x14ac:dyDescent="0.25">
      <c r="N23">
        <v>2022</v>
      </c>
      <c r="O23" s="21" t="s">
        <v>39</v>
      </c>
      <c r="P23" s="32">
        <f>INDEX('Main Data'!$A$1:$AE$376,MATCH(_xlfn.CONCAT($N23,$O23,"Rural"),'Main Data'!$D$1:$D$376,0),MATCH(P$3,'Main Data'!$A$1:$AE$1,0))</f>
        <v>155.19999999999999</v>
      </c>
      <c r="Q23" s="32">
        <f>INDEX('Main Data'!$A$1:$AE$376,MATCH(_xlfn.CONCAT($N23,$O23,"Rural"),'Main Data'!$D$1:$D$376,0),MATCH(Q$3,'Main Data'!$A$1:$AE$1,0))</f>
        <v>210.8</v>
      </c>
      <c r="R23" s="32">
        <f>INDEX('Main Data'!$A$1:$AE$376,MATCH(_xlfn.CONCAT($N23,$O23,"Rural"),'Main Data'!$D$1:$D$376,0),MATCH(R$3,'Main Data'!$A$1:$AE$1,0))</f>
        <v>174.3</v>
      </c>
      <c r="S23" s="32">
        <f>INDEX('Main Data'!$A$1:$AE$376,MATCH(_xlfn.CONCAT($N23,$O23,"Rural"),'Main Data'!$D$1:$D$376,0),MATCH(S$3,'Main Data'!$A$1:$AE$1,0))</f>
        <v>166.3</v>
      </c>
      <c r="T23" s="32">
        <f>INDEX('Main Data'!$A$1:$AE$376,MATCH(_xlfn.CONCAT($N23,$O23,"Rural"),'Main Data'!$D$1:$D$376,0),MATCH(T$3,'Main Data'!$A$1:$AE$1,0))</f>
        <v>202.2</v>
      </c>
      <c r="U23" s="32">
        <f>INDEX('Main Data'!$A$1:$AE$376,MATCH(_xlfn.CONCAT($N23,$O23,"Rural"),'Main Data'!$D$1:$D$376,0),MATCH(U$3,'Main Data'!$A$1:$AE$1,0))</f>
        <v>169.6</v>
      </c>
      <c r="V23" s="32">
        <f>INDEX('Main Data'!$A$1:$AE$376,MATCH(_xlfn.CONCAT($N23,$O23,"Rural"),'Main Data'!$D$1:$D$376,0),MATCH(V$3,'Main Data'!$A$1:$AE$1,0))</f>
        <v>168.6</v>
      </c>
      <c r="W23" s="32">
        <f>INDEX('Main Data'!$A$1:$AE$376,MATCH(_xlfn.CONCAT($N23,$O23,"Rural"),'Main Data'!$D$1:$D$376,0),MATCH(W$3,'Main Data'!$A$1:$AE$1,0))</f>
        <v>164.4</v>
      </c>
      <c r="X23" s="32">
        <f>INDEX('Main Data'!$A$1:$AE$376,MATCH(_xlfn.CONCAT($N23,$O23,"Rural"),'Main Data'!$D$1:$D$376,0),MATCH(X$3,'Main Data'!$A$1:$AE$1,0))</f>
        <v>119.2</v>
      </c>
      <c r="Y23" s="32">
        <f>INDEX('Main Data'!$A$1:$AE$376,MATCH(_xlfn.CONCAT($N23,$O23,"Rural"),'Main Data'!$D$1:$D$376,0),MATCH(Y$3,'Main Data'!$A$1:$AE$1,0))</f>
        <v>191.8</v>
      </c>
      <c r="Z23" s="32">
        <f>INDEX('Main Data'!$A$1:$AE$376,MATCH(_xlfn.CONCAT($N23,$O23,"Rural"),'Main Data'!$D$1:$D$376,0),MATCH(Z$3,'Main Data'!$A$1:$AE$1,0))</f>
        <v>174.5</v>
      </c>
      <c r="AA23" s="32">
        <f>INDEX('Main Data'!$A$1:$AE$376,MATCH(_xlfn.CONCAT($N23,$O23,"Rural"),'Main Data'!$D$1:$D$376,0),MATCH(AA$3,'Main Data'!$A$1:$AE$1,0))</f>
        <v>183.1</v>
      </c>
    </row>
    <row r="24" spans="2:27" x14ac:dyDescent="0.25">
      <c r="N24">
        <v>2022</v>
      </c>
      <c r="O24" s="21" t="s">
        <v>40</v>
      </c>
      <c r="P24" s="32">
        <f>INDEX('Main Data'!$A$1:$AE$376,MATCH(_xlfn.CONCAT($N24,$O24,"Rural"),'Main Data'!$D$1:$D$376,0),MATCH(P$3,'Main Data'!$A$1:$AE$1,0))</f>
        <v>159.5</v>
      </c>
      <c r="Q24" s="32">
        <f>INDEX('Main Data'!$A$1:$AE$376,MATCH(_xlfn.CONCAT($N24,$O24,"Rural"),'Main Data'!$D$1:$D$376,0),MATCH(Q$3,'Main Data'!$A$1:$AE$1,0))</f>
        <v>204.1</v>
      </c>
      <c r="R24" s="32">
        <f>INDEX('Main Data'!$A$1:$AE$376,MATCH(_xlfn.CONCAT($N24,$O24,"Rural"),'Main Data'!$D$1:$D$376,0),MATCH(R$3,'Main Data'!$A$1:$AE$1,0))</f>
        <v>168.3</v>
      </c>
      <c r="S24" s="32">
        <f>INDEX('Main Data'!$A$1:$AE$376,MATCH(_xlfn.CONCAT($N24,$O24,"Rural"),'Main Data'!$D$1:$D$376,0),MATCH(S$3,'Main Data'!$A$1:$AE$1,0))</f>
        <v>167.9</v>
      </c>
      <c r="T24" s="32">
        <f>INDEX('Main Data'!$A$1:$AE$376,MATCH(_xlfn.CONCAT($N24,$O24,"Rural"),'Main Data'!$D$1:$D$376,0),MATCH(T$3,'Main Data'!$A$1:$AE$1,0))</f>
        <v>198.1</v>
      </c>
      <c r="U24" s="32">
        <f>INDEX('Main Data'!$A$1:$AE$376,MATCH(_xlfn.CONCAT($N24,$O24,"Rural"),'Main Data'!$D$1:$D$376,0),MATCH(U$3,'Main Data'!$A$1:$AE$1,0))</f>
        <v>169.2</v>
      </c>
      <c r="V24" s="32">
        <f>INDEX('Main Data'!$A$1:$AE$376,MATCH(_xlfn.CONCAT($N24,$O24,"Rural"),'Main Data'!$D$1:$D$376,0),MATCH(V$3,'Main Data'!$A$1:$AE$1,0))</f>
        <v>173.1</v>
      </c>
      <c r="W24" s="32">
        <f>INDEX('Main Data'!$A$1:$AE$376,MATCH(_xlfn.CONCAT($N24,$O24,"Rural"),'Main Data'!$D$1:$D$376,0),MATCH(W$3,'Main Data'!$A$1:$AE$1,0))</f>
        <v>167.1</v>
      </c>
      <c r="X24" s="32">
        <f>INDEX('Main Data'!$A$1:$AE$376,MATCH(_xlfn.CONCAT($N24,$O24,"Rural"),'Main Data'!$D$1:$D$376,0),MATCH(X$3,'Main Data'!$A$1:$AE$1,0))</f>
        <v>120.2</v>
      </c>
      <c r="Y24" s="32">
        <f>INDEX('Main Data'!$A$1:$AE$376,MATCH(_xlfn.CONCAT($N24,$O24,"Rural"),'Main Data'!$D$1:$D$376,0),MATCH(Y$3,'Main Data'!$A$1:$AE$1,0))</f>
        <v>195.6</v>
      </c>
      <c r="Z24" s="32">
        <f>INDEX('Main Data'!$A$1:$AE$376,MATCH(_xlfn.CONCAT($N24,$O24,"Rural"),'Main Data'!$D$1:$D$376,0),MATCH(Z$3,'Main Data'!$A$1:$AE$1,0))</f>
        <v>174.8</v>
      </c>
      <c r="AA24" s="32">
        <f>INDEX('Main Data'!$A$1:$AE$376,MATCH(_xlfn.CONCAT($N24,$O24,"Rural"),'Main Data'!$D$1:$D$376,0),MATCH(AA$3,'Main Data'!$A$1:$AE$1,0))</f>
        <v>184</v>
      </c>
    </row>
    <row r="25" spans="2:27" x14ac:dyDescent="0.25">
      <c r="N25">
        <v>2022</v>
      </c>
      <c r="O25" s="21" t="s">
        <v>41</v>
      </c>
      <c r="P25" s="32">
        <f>INDEX('Main Data'!$A$1:$AE$376,MATCH(_xlfn.CONCAT($N25,$O25,"Rural"),'Main Data'!$D$1:$D$376,0),MATCH(P$3,'Main Data'!$A$1:$AE$1,0))</f>
        <v>162.9</v>
      </c>
      <c r="Q25" s="32">
        <f>INDEX('Main Data'!$A$1:$AE$376,MATCH(_xlfn.CONCAT($N25,$O25,"Rural"),'Main Data'!$D$1:$D$376,0),MATCH(Q$3,'Main Data'!$A$1:$AE$1,0))</f>
        <v>206.7</v>
      </c>
      <c r="R25" s="32">
        <f>INDEX('Main Data'!$A$1:$AE$376,MATCH(_xlfn.CONCAT($N25,$O25,"Rural"),'Main Data'!$D$1:$D$376,0),MATCH(R$3,'Main Data'!$A$1:$AE$1,0))</f>
        <v>169</v>
      </c>
      <c r="S25" s="32">
        <f>INDEX('Main Data'!$A$1:$AE$376,MATCH(_xlfn.CONCAT($N25,$O25,"Rural"),'Main Data'!$D$1:$D$376,0),MATCH(S$3,'Main Data'!$A$1:$AE$1,0))</f>
        <v>169.5</v>
      </c>
      <c r="T25" s="32">
        <f>INDEX('Main Data'!$A$1:$AE$376,MATCH(_xlfn.CONCAT($N25,$O25,"Rural"),'Main Data'!$D$1:$D$376,0),MATCH(T$3,'Main Data'!$A$1:$AE$1,0))</f>
        <v>194.1</v>
      </c>
      <c r="U25" s="32">
        <f>INDEX('Main Data'!$A$1:$AE$376,MATCH(_xlfn.CONCAT($N25,$O25,"Rural"),'Main Data'!$D$1:$D$376,0),MATCH(U$3,'Main Data'!$A$1:$AE$1,0))</f>
        <v>164.1</v>
      </c>
      <c r="V25" s="32">
        <f>INDEX('Main Data'!$A$1:$AE$376,MATCH(_xlfn.CONCAT($N25,$O25,"Rural"),'Main Data'!$D$1:$D$376,0),MATCH(V$3,'Main Data'!$A$1:$AE$1,0))</f>
        <v>176.9</v>
      </c>
      <c r="W25" s="32">
        <f>INDEX('Main Data'!$A$1:$AE$376,MATCH(_xlfn.CONCAT($N25,$O25,"Rural"),'Main Data'!$D$1:$D$376,0),MATCH(W$3,'Main Data'!$A$1:$AE$1,0))</f>
        <v>169</v>
      </c>
      <c r="X25" s="32">
        <f>INDEX('Main Data'!$A$1:$AE$376,MATCH(_xlfn.CONCAT($N25,$O25,"Rural"),'Main Data'!$D$1:$D$376,0),MATCH(X$3,'Main Data'!$A$1:$AE$1,0))</f>
        <v>120.8</v>
      </c>
      <c r="Y25" s="32">
        <f>INDEX('Main Data'!$A$1:$AE$376,MATCH(_xlfn.CONCAT($N25,$O25,"Rural"),'Main Data'!$D$1:$D$376,0),MATCH(Y$3,'Main Data'!$A$1:$AE$1,0))</f>
        <v>199.1</v>
      </c>
      <c r="Z25" s="32">
        <f>INDEX('Main Data'!$A$1:$AE$376,MATCH(_xlfn.CONCAT($N25,$O25,"Rural"),'Main Data'!$D$1:$D$376,0),MATCH(Z$3,'Main Data'!$A$1:$AE$1,0))</f>
        <v>175.4</v>
      </c>
      <c r="AA25" s="32">
        <f>INDEX('Main Data'!$A$1:$AE$376,MATCH(_xlfn.CONCAT($N25,$O25,"Rural"),'Main Data'!$D$1:$D$376,0),MATCH(AA$3,'Main Data'!$A$1:$AE$1,0))</f>
        <v>184.8</v>
      </c>
    </row>
    <row r="26" spans="2:27" x14ac:dyDescent="0.25">
      <c r="N26">
        <v>2022</v>
      </c>
      <c r="O26" s="21" t="s">
        <v>42</v>
      </c>
      <c r="P26" s="32">
        <f>INDEX('Main Data'!$A$1:$AE$376,MATCH(_xlfn.CONCAT($N26,$O26,"Rural"),'Main Data'!$D$1:$D$376,0),MATCH(P$3,'Main Data'!$A$1:$AE$1,0))</f>
        <v>164.7</v>
      </c>
      <c r="Q26" s="32">
        <f>INDEX('Main Data'!$A$1:$AE$376,MATCH(_xlfn.CONCAT($N26,$O26,"Rural"),'Main Data'!$D$1:$D$376,0),MATCH(Q$3,'Main Data'!$A$1:$AE$1,0))</f>
        <v>208.8</v>
      </c>
      <c r="R26" s="32">
        <f>INDEX('Main Data'!$A$1:$AE$376,MATCH(_xlfn.CONCAT($N26,$O26,"Rural"),'Main Data'!$D$1:$D$376,0),MATCH(R$3,'Main Data'!$A$1:$AE$1,0))</f>
        <v>170.3</v>
      </c>
      <c r="S26" s="32">
        <f>INDEX('Main Data'!$A$1:$AE$376,MATCH(_xlfn.CONCAT($N26,$O26,"Rural"),'Main Data'!$D$1:$D$376,0),MATCH(S$3,'Main Data'!$A$1:$AE$1,0))</f>
        <v>170.9</v>
      </c>
      <c r="T26" s="32">
        <f>INDEX('Main Data'!$A$1:$AE$376,MATCH(_xlfn.CONCAT($N26,$O26,"Rural"),'Main Data'!$D$1:$D$376,0),MATCH(T$3,'Main Data'!$A$1:$AE$1,0))</f>
        <v>191.6</v>
      </c>
      <c r="U26" s="32">
        <f>INDEX('Main Data'!$A$1:$AE$376,MATCH(_xlfn.CONCAT($N26,$O26,"Rural"),'Main Data'!$D$1:$D$376,0),MATCH(U$3,'Main Data'!$A$1:$AE$1,0))</f>
        <v>162.19999999999999</v>
      </c>
      <c r="V26" s="32">
        <f>INDEX('Main Data'!$A$1:$AE$376,MATCH(_xlfn.CONCAT($N26,$O26,"Rural"),'Main Data'!$D$1:$D$376,0),MATCH(V$3,'Main Data'!$A$1:$AE$1,0))</f>
        <v>184.8</v>
      </c>
      <c r="W26" s="32">
        <f>INDEX('Main Data'!$A$1:$AE$376,MATCH(_xlfn.CONCAT($N26,$O26,"Rural"),'Main Data'!$D$1:$D$376,0),MATCH(W$3,'Main Data'!$A$1:$AE$1,0))</f>
        <v>169.7</v>
      </c>
      <c r="X26" s="32">
        <f>INDEX('Main Data'!$A$1:$AE$376,MATCH(_xlfn.CONCAT($N26,$O26,"Rural"),'Main Data'!$D$1:$D$376,0),MATCH(X$3,'Main Data'!$A$1:$AE$1,0))</f>
        <v>121.1</v>
      </c>
      <c r="Y26" s="32">
        <f>INDEX('Main Data'!$A$1:$AE$376,MATCH(_xlfn.CONCAT($N26,$O26,"Rural"),'Main Data'!$D$1:$D$376,0),MATCH(Y$3,'Main Data'!$A$1:$AE$1,0))</f>
        <v>201.6</v>
      </c>
      <c r="Z26" s="32">
        <f>INDEX('Main Data'!$A$1:$AE$376,MATCH(_xlfn.CONCAT($N26,$O26,"Rural"),'Main Data'!$D$1:$D$376,0),MATCH(Z$3,'Main Data'!$A$1:$AE$1,0))</f>
        <v>175.8</v>
      </c>
      <c r="AA26" s="32">
        <f>INDEX('Main Data'!$A$1:$AE$376,MATCH(_xlfn.CONCAT($N26,$O26,"Rural"),'Main Data'!$D$1:$D$376,0),MATCH(AA$3,'Main Data'!$A$1:$AE$1,0))</f>
        <v>185.6</v>
      </c>
    </row>
    <row r="27" spans="2:27" x14ac:dyDescent="0.25">
      <c r="N27">
        <v>2022</v>
      </c>
      <c r="O27" s="21" t="s">
        <v>43</v>
      </c>
      <c r="P27" s="32">
        <f>INDEX('Main Data'!$A$1:$AE$376,MATCH(_xlfn.CONCAT($N27,$O27,"Rural"),'Main Data'!$D$1:$D$376,0),MATCH(P$3,'Main Data'!$A$1:$AE$1,0))</f>
        <v>166.9</v>
      </c>
      <c r="Q27" s="32">
        <f>INDEX('Main Data'!$A$1:$AE$376,MATCH(_xlfn.CONCAT($N27,$O27,"Rural"),'Main Data'!$D$1:$D$376,0),MATCH(Q$3,'Main Data'!$A$1:$AE$1,0))</f>
        <v>207.2</v>
      </c>
      <c r="R27" s="32">
        <f>INDEX('Main Data'!$A$1:$AE$376,MATCH(_xlfn.CONCAT($N27,$O27,"Rural"),'Main Data'!$D$1:$D$376,0),MATCH(R$3,'Main Data'!$A$1:$AE$1,0))</f>
        <v>180.2</v>
      </c>
      <c r="S27" s="32">
        <f>INDEX('Main Data'!$A$1:$AE$376,MATCH(_xlfn.CONCAT($N27,$O27,"Rural"),'Main Data'!$D$1:$D$376,0),MATCH(S$3,'Main Data'!$A$1:$AE$1,0))</f>
        <v>172.3</v>
      </c>
      <c r="T27" s="32">
        <f>INDEX('Main Data'!$A$1:$AE$376,MATCH(_xlfn.CONCAT($N27,$O27,"Rural"),'Main Data'!$D$1:$D$376,0),MATCH(T$3,'Main Data'!$A$1:$AE$1,0))</f>
        <v>194</v>
      </c>
      <c r="U27" s="32">
        <f>INDEX('Main Data'!$A$1:$AE$376,MATCH(_xlfn.CONCAT($N27,$O27,"Rural"),'Main Data'!$D$1:$D$376,0),MATCH(U$3,'Main Data'!$A$1:$AE$1,0))</f>
        <v>159.1</v>
      </c>
      <c r="V27" s="32">
        <f>INDEX('Main Data'!$A$1:$AE$376,MATCH(_xlfn.CONCAT($N27,$O27,"Rural"),'Main Data'!$D$1:$D$376,0),MATCH(V$3,'Main Data'!$A$1:$AE$1,0))</f>
        <v>171.6</v>
      </c>
      <c r="W27" s="32">
        <f>INDEX('Main Data'!$A$1:$AE$376,MATCH(_xlfn.CONCAT($N27,$O27,"Rural"),'Main Data'!$D$1:$D$376,0),MATCH(W$3,'Main Data'!$A$1:$AE$1,0))</f>
        <v>170.2</v>
      </c>
      <c r="X27" s="32">
        <f>INDEX('Main Data'!$A$1:$AE$376,MATCH(_xlfn.CONCAT($N27,$O27,"Rural"),'Main Data'!$D$1:$D$376,0),MATCH(X$3,'Main Data'!$A$1:$AE$1,0))</f>
        <v>121.5</v>
      </c>
      <c r="Y27" s="32">
        <f>INDEX('Main Data'!$A$1:$AE$376,MATCH(_xlfn.CONCAT($N27,$O27,"Rural"),'Main Data'!$D$1:$D$376,0),MATCH(Y$3,'Main Data'!$A$1:$AE$1,0))</f>
        <v>204.8</v>
      </c>
      <c r="Z27" s="32">
        <f>INDEX('Main Data'!$A$1:$AE$376,MATCH(_xlfn.CONCAT($N27,$O27,"Rural"),'Main Data'!$D$1:$D$376,0),MATCH(Z$3,'Main Data'!$A$1:$AE$1,0))</f>
        <v>176.4</v>
      </c>
      <c r="AA27" s="32">
        <f>INDEX('Main Data'!$A$1:$AE$376,MATCH(_xlfn.CONCAT($N27,$O27,"Rural"),'Main Data'!$D$1:$D$376,0),MATCH(AA$3,'Main Data'!$A$1:$AE$1,0))</f>
        <v>186.9</v>
      </c>
    </row>
    <row r="28" spans="2:27" x14ac:dyDescent="0.25">
      <c r="N28">
        <v>2022</v>
      </c>
      <c r="O28" s="21" t="s">
        <v>44</v>
      </c>
      <c r="P28" s="32">
        <f>INDEX('Main Data'!$A$1:$AE$376,MATCH(_xlfn.CONCAT($N28,$O28,"Rural"),'Main Data'!$D$1:$D$376,0),MATCH(P$3,'Main Data'!$A$1:$AE$1,0))</f>
        <v>168.8</v>
      </c>
      <c r="Q28" s="32">
        <f>INDEX('Main Data'!$A$1:$AE$376,MATCH(_xlfn.CONCAT($N28,$O28,"Rural"),'Main Data'!$D$1:$D$376,0),MATCH(Q$3,'Main Data'!$A$1:$AE$1,0))</f>
        <v>206.9</v>
      </c>
      <c r="R28" s="32">
        <f>INDEX('Main Data'!$A$1:$AE$376,MATCH(_xlfn.CONCAT($N28,$O28,"Rural"),'Main Data'!$D$1:$D$376,0),MATCH(R$3,'Main Data'!$A$1:$AE$1,0))</f>
        <v>189.1</v>
      </c>
      <c r="S28" s="32">
        <f>INDEX('Main Data'!$A$1:$AE$376,MATCH(_xlfn.CONCAT($N28,$O28,"Rural"),'Main Data'!$D$1:$D$376,0),MATCH(S$3,'Main Data'!$A$1:$AE$1,0))</f>
        <v>173.4</v>
      </c>
      <c r="T28" s="32">
        <f>INDEX('Main Data'!$A$1:$AE$376,MATCH(_xlfn.CONCAT($N28,$O28,"Rural"),'Main Data'!$D$1:$D$376,0),MATCH(T$3,'Main Data'!$A$1:$AE$1,0))</f>
        <v>193.9</v>
      </c>
      <c r="U28" s="32">
        <f>INDEX('Main Data'!$A$1:$AE$376,MATCH(_xlfn.CONCAT($N28,$O28,"Rural"),'Main Data'!$D$1:$D$376,0),MATCH(U$3,'Main Data'!$A$1:$AE$1,0))</f>
        <v>156.69999999999999</v>
      </c>
      <c r="V28" s="32">
        <f>INDEX('Main Data'!$A$1:$AE$376,MATCH(_xlfn.CONCAT($N28,$O28,"Rural"),'Main Data'!$D$1:$D$376,0),MATCH(V$3,'Main Data'!$A$1:$AE$1,0))</f>
        <v>150.19999999999999</v>
      </c>
      <c r="W28" s="32">
        <f>INDEX('Main Data'!$A$1:$AE$376,MATCH(_xlfn.CONCAT($N28,$O28,"Rural"),'Main Data'!$D$1:$D$376,0),MATCH(W$3,'Main Data'!$A$1:$AE$1,0))</f>
        <v>170.5</v>
      </c>
      <c r="X28" s="32">
        <f>INDEX('Main Data'!$A$1:$AE$376,MATCH(_xlfn.CONCAT($N28,$O28,"Rural"),'Main Data'!$D$1:$D$376,0),MATCH(X$3,'Main Data'!$A$1:$AE$1,0))</f>
        <v>121.2</v>
      </c>
      <c r="Y28" s="32">
        <f>INDEX('Main Data'!$A$1:$AE$376,MATCH(_xlfn.CONCAT($N28,$O28,"Rural"),'Main Data'!$D$1:$D$376,0),MATCH(Y$3,'Main Data'!$A$1:$AE$1,0))</f>
        <v>207.5</v>
      </c>
      <c r="Z28" s="32">
        <f>INDEX('Main Data'!$A$1:$AE$376,MATCH(_xlfn.CONCAT($N28,$O28,"Rural"),'Main Data'!$D$1:$D$376,0),MATCH(Z$3,'Main Data'!$A$1:$AE$1,0))</f>
        <v>176.8</v>
      </c>
      <c r="AA28" s="32">
        <f>INDEX('Main Data'!$A$1:$AE$376,MATCH(_xlfn.CONCAT($N28,$O28,"Rural"),'Main Data'!$D$1:$D$376,0),MATCH(AA$3,'Main Data'!$A$1:$AE$1,0))</f>
        <v>187.7</v>
      </c>
    </row>
    <row r="29" spans="2:27" x14ac:dyDescent="0.25">
      <c r="N29">
        <v>2023</v>
      </c>
      <c r="O29" s="21" t="s">
        <v>31</v>
      </c>
      <c r="P29" s="32">
        <f>INDEX('Main Data'!$A$1:$AE$376,MATCH(_xlfn.CONCAT($N29,$O29,"Rural"),'Main Data'!$D$1:$D$376,0),MATCH(P$3,'Main Data'!$A$1:$AE$1,0))</f>
        <v>174</v>
      </c>
      <c r="Q29" s="32">
        <f>INDEX('Main Data'!$A$1:$AE$376,MATCH(_xlfn.CONCAT($N29,$O29,"Rural"),'Main Data'!$D$1:$D$376,0),MATCH(Q$3,'Main Data'!$A$1:$AE$1,0))</f>
        <v>208.3</v>
      </c>
      <c r="R29" s="32">
        <f>INDEX('Main Data'!$A$1:$AE$376,MATCH(_xlfn.CONCAT($N29,$O29,"Rural"),'Main Data'!$D$1:$D$376,0),MATCH(R$3,'Main Data'!$A$1:$AE$1,0))</f>
        <v>192.9</v>
      </c>
      <c r="S29" s="32">
        <f>INDEX('Main Data'!$A$1:$AE$376,MATCH(_xlfn.CONCAT($N29,$O29,"Rural"),'Main Data'!$D$1:$D$376,0),MATCH(S$3,'Main Data'!$A$1:$AE$1,0))</f>
        <v>174.3</v>
      </c>
      <c r="T29" s="32">
        <f>INDEX('Main Data'!$A$1:$AE$376,MATCH(_xlfn.CONCAT($N29,$O29,"Rural"),'Main Data'!$D$1:$D$376,0),MATCH(T$3,'Main Data'!$A$1:$AE$1,0))</f>
        <v>192.6</v>
      </c>
      <c r="U29" s="32">
        <f>INDEX('Main Data'!$A$1:$AE$376,MATCH(_xlfn.CONCAT($N29,$O29,"Rural"),'Main Data'!$D$1:$D$376,0),MATCH(U$3,'Main Data'!$A$1:$AE$1,0))</f>
        <v>156.30000000000001</v>
      </c>
      <c r="V29" s="32">
        <f>INDEX('Main Data'!$A$1:$AE$376,MATCH(_xlfn.CONCAT($N29,$O29,"Rural"),'Main Data'!$D$1:$D$376,0),MATCH(V$3,'Main Data'!$A$1:$AE$1,0))</f>
        <v>142.9</v>
      </c>
      <c r="W29" s="32">
        <f>INDEX('Main Data'!$A$1:$AE$376,MATCH(_xlfn.CONCAT($N29,$O29,"Rural"),'Main Data'!$D$1:$D$376,0),MATCH(W$3,'Main Data'!$A$1:$AE$1,0))</f>
        <v>170.7</v>
      </c>
      <c r="X29" s="32">
        <f>INDEX('Main Data'!$A$1:$AE$376,MATCH(_xlfn.CONCAT($N29,$O29,"Rural"),'Main Data'!$D$1:$D$376,0),MATCH(X$3,'Main Data'!$A$1:$AE$1,0))</f>
        <v>120.3</v>
      </c>
      <c r="Y29" s="32">
        <f>INDEX('Main Data'!$A$1:$AE$376,MATCH(_xlfn.CONCAT($N29,$O29,"Rural"),'Main Data'!$D$1:$D$376,0),MATCH(Y$3,'Main Data'!$A$1:$AE$1,0))</f>
        <v>210.5</v>
      </c>
      <c r="Z29" s="32">
        <f>INDEX('Main Data'!$A$1:$AE$376,MATCH(_xlfn.CONCAT($N29,$O29,"Rural"),'Main Data'!$D$1:$D$376,0),MATCH(Z$3,'Main Data'!$A$1:$AE$1,0))</f>
        <v>176.9</v>
      </c>
      <c r="AA29" s="32">
        <f>INDEX('Main Data'!$A$1:$AE$376,MATCH(_xlfn.CONCAT($N29,$O29,"Rural"),'Main Data'!$D$1:$D$376,0),MATCH(AA$3,'Main Data'!$A$1:$AE$1,0))</f>
        <v>188.5</v>
      </c>
    </row>
    <row r="30" spans="2:27" x14ac:dyDescent="0.25">
      <c r="N30">
        <v>2023</v>
      </c>
      <c r="O30" s="21" t="s">
        <v>34</v>
      </c>
      <c r="P30" s="32">
        <f>INDEX('Main Data'!$A$1:$AE$376,MATCH(_xlfn.CONCAT($N30,$O30,"Rural"),'Main Data'!$D$1:$D$376,0),MATCH(P$3,'Main Data'!$A$1:$AE$1,0))</f>
        <v>174.2</v>
      </c>
      <c r="Q30" s="32">
        <f>INDEX('Main Data'!$A$1:$AE$376,MATCH(_xlfn.CONCAT($N30,$O30,"Rural"),'Main Data'!$D$1:$D$376,0),MATCH(Q$3,'Main Data'!$A$1:$AE$1,0))</f>
        <v>205.2</v>
      </c>
      <c r="R30" s="32">
        <f>INDEX('Main Data'!$A$1:$AE$376,MATCH(_xlfn.CONCAT($N30,$O30,"Rural"),'Main Data'!$D$1:$D$376,0),MATCH(R$3,'Main Data'!$A$1:$AE$1,0))</f>
        <v>173.9</v>
      </c>
      <c r="S30" s="32">
        <f>INDEX('Main Data'!$A$1:$AE$376,MATCH(_xlfn.CONCAT($N30,$O30,"Rural"),'Main Data'!$D$1:$D$376,0),MATCH(S$3,'Main Data'!$A$1:$AE$1,0))</f>
        <v>177</v>
      </c>
      <c r="T30" s="32">
        <f>INDEX('Main Data'!$A$1:$AE$376,MATCH(_xlfn.CONCAT($N30,$O30,"Rural"),'Main Data'!$D$1:$D$376,0),MATCH(T$3,'Main Data'!$A$1:$AE$1,0))</f>
        <v>183.4</v>
      </c>
      <c r="U30" s="32">
        <f>INDEX('Main Data'!$A$1:$AE$376,MATCH(_xlfn.CONCAT($N30,$O30,"Rural"),'Main Data'!$D$1:$D$376,0),MATCH(U$3,'Main Data'!$A$1:$AE$1,0))</f>
        <v>167.2</v>
      </c>
      <c r="V30" s="32">
        <f>INDEX('Main Data'!$A$1:$AE$376,MATCH(_xlfn.CONCAT($N30,$O30,"Rural"),'Main Data'!$D$1:$D$376,0),MATCH(V$3,'Main Data'!$A$1:$AE$1,0))</f>
        <v>140.9</v>
      </c>
      <c r="W30" s="32">
        <f>INDEX('Main Data'!$A$1:$AE$376,MATCH(_xlfn.CONCAT($N30,$O30,"Rural"),'Main Data'!$D$1:$D$376,0),MATCH(W$3,'Main Data'!$A$1:$AE$1,0))</f>
        <v>170.4</v>
      </c>
      <c r="X30" s="32">
        <f>INDEX('Main Data'!$A$1:$AE$376,MATCH(_xlfn.CONCAT($N30,$O30,"Rural"),'Main Data'!$D$1:$D$376,0),MATCH(X$3,'Main Data'!$A$1:$AE$1,0))</f>
        <v>119.1</v>
      </c>
      <c r="Y30" s="32">
        <f>INDEX('Main Data'!$A$1:$AE$376,MATCH(_xlfn.CONCAT($N30,$O30,"Rural"),'Main Data'!$D$1:$D$376,0),MATCH(Y$3,'Main Data'!$A$1:$AE$1,0))</f>
        <v>212.1</v>
      </c>
      <c r="Z30" s="32">
        <f>INDEX('Main Data'!$A$1:$AE$376,MATCH(_xlfn.CONCAT($N30,$O30,"Rural"),'Main Data'!$D$1:$D$376,0),MATCH(Z$3,'Main Data'!$A$1:$AE$1,0))</f>
        <v>177.6</v>
      </c>
      <c r="AA30" s="32">
        <f>INDEX('Main Data'!$A$1:$AE$376,MATCH(_xlfn.CONCAT($N30,$O30,"Rural"),'Main Data'!$D$1:$D$376,0),MATCH(AA$3,'Main Data'!$A$1:$AE$1,0))</f>
        <v>189.9</v>
      </c>
    </row>
    <row r="31" spans="2:27" x14ac:dyDescent="0.25">
      <c r="N31">
        <v>2023</v>
      </c>
      <c r="O31" s="21" t="s">
        <v>35</v>
      </c>
      <c r="P31" s="32">
        <f>INDEX('Main Data'!$A$1:$AE$376,MATCH(_xlfn.CONCAT($N31,$O31,"Rural"),'Main Data'!$D$1:$D$376,0),MATCH(P$3,'Main Data'!$A$1:$AE$1,0))</f>
        <v>174.3</v>
      </c>
      <c r="Q31" s="32">
        <f>INDEX('Main Data'!$A$1:$AE$376,MATCH(_xlfn.CONCAT($N31,$O31,"Rural"),'Main Data'!$D$1:$D$376,0),MATCH(Q$3,'Main Data'!$A$1:$AE$1,0))</f>
        <v>205.2</v>
      </c>
      <c r="R31" s="32">
        <f>INDEX('Main Data'!$A$1:$AE$376,MATCH(_xlfn.CONCAT($N31,$O31,"Rural"),'Main Data'!$D$1:$D$376,0),MATCH(R$3,'Main Data'!$A$1:$AE$1,0))</f>
        <v>173.9</v>
      </c>
      <c r="S31" s="32">
        <f>INDEX('Main Data'!$A$1:$AE$376,MATCH(_xlfn.CONCAT($N31,$O31,"Rural"),'Main Data'!$D$1:$D$376,0),MATCH(S$3,'Main Data'!$A$1:$AE$1,0))</f>
        <v>177</v>
      </c>
      <c r="T31" s="32">
        <f>INDEX('Main Data'!$A$1:$AE$376,MATCH(_xlfn.CONCAT($N31,$O31,"Rural"),'Main Data'!$D$1:$D$376,0),MATCH(T$3,'Main Data'!$A$1:$AE$1,0))</f>
        <v>183.3</v>
      </c>
      <c r="U31" s="32">
        <f>INDEX('Main Data'!$A$1:$AE$376,MATCH(_xlfn.CONCAT($N31,$O31,"Rural"),'Main Data'!$D$1:$D$376,0),MATCH(U$3,'Main Data'!$A$1:$AE$1,0))</f>
        <v>167.2</v>
      </c>
      <c r="V31" s="32">
        <f>INDEX('Main Data'!$A$1:$AE$376,MATCH(_xlfn.CONCAT($N31,$O31,"Rural"),'Main Data'!$D$1:$D$376,0),MATCH(V$3,'Main Data'!$A$1:$AE$1,0))</f>
        <v>140.9</v>
      </c>
      <c r="W31" s="32">
        <f>INDEX('Main Data'!$A$1:$AE$376,MATCH(_xlfn.CONCAT($N31,$O31,"Rural"),'Main Data'!$D$1:$D$376,0),MATCH(W$3,'Main Data'!$A$1:$AE$1,0))</f>
        <v>170.5</v>
      </c>
      <c r="X31" s="32">
        <f>INDEX('Main Data'!$A$1:$AE$376,MATCH(_xlfn.CONCAT($N31,$O31,"Rural"),'Main Data'!$D$1:$D$376,0),MATCH(X$3,'Main Data'!$A$1:$AE$1,0))</f>
        <v>119.1</v>
      </c>
      <c r="Y31" s="32">
        <f>INDEX('Main Data'!$A$1:$AE$376,MATCH(_xlfn.CONCAT($N31,$O31,"Rural"),'Main Data'!$D$1:$D$376,0),MATCH(Y$3,'Main Data'!$A$1:$AE$1,0))</f>
        <v>212.1</v>
      </c>
      <c r="Z31" s="32">
        <f>INDEX('Main Data'!$A$1:$AE$376,MATCH(_xlfn.CONCAT($N31,$O31,"Rural"),'Main Data'!$D$1:$D$376,0),MATCH(Z$3,'Main Data'!$A$1:$AE$1,0))</f>
        <v>177.6</v>
      </c>
      <c r="AA31" s="32">
        <f>INDEX('Main Data'!$A$1:$AE$376,MATCH(_xlfn.CONCAT($N31,$O31,"Rural"),'Main Data'!$D$1:$D$376,0),MATCH(AA$3,'Main Data'!$A$1:$AE$1,0))</f>
        <v>189.9</v>
      </c>
    </row>
    <row r="32" spans="2:27" x14ac:dyDescent="0.25">
      <c r="N32">
        <v>2023</v>
      </c>
      <c r="O32" s="21" t="s">
        <v>36</v>
      </c>
      <c r="P32" s="32">
        <f>INDEX('Main Data'!$A$1:$AE$376,MATCH(_xlfn.CONCAT($N32,$O32,"Rural"),'Main Data'!$D$1:$D$376,0),MATCH(P$3,'Main Data'!$A$1:$AE$1,0))</f>
        <v>173.3</v>
      </c>
      <c r="Q32" s="32">
        <f>INDEX('Main Data'!$A$1:$AE$376,MATCH(_xlfn.CONCAT($N32,$O32,"Rural"),'Main Data'!$D$1:$D$376,0),MATCH(Q$3,'Main Data'!$A$1:$AE$1,0))</f>
        <v>206.9</v>
      </c>
      <c r="R32" s="32">
        <f>INDEX('Main Data'!$A$1:$AE$376,MATCH(_xlfn.CONCAT($N32,$O32,"Rural"),'Main Data'!$D$1:$D$376,0),MATCH(R$3,'Main Data'!$A$1:$AE$1,0))</f>
        <v>167.9</v>
      </c>
      <c r="S32" s="32">
        <f>INDEX('Main Data'!$A$1:$AE$376,MATCH(_xlfn.CONCAT($N32,$O32,"Rural"),'Main Data'!$D$1:$D$376,0),MATCH(S$3,'Main Data'!$A$1:$AE$1,0))</f>
        <v>178.2</v>
      </c>
      <c r="T32" s="32">
        <f>INDEX('Main Data'!$A$1:$AE$376,MATCH(_xlfn.CONCAT($N32,$O32,"Rural"),'Main Data'!$D$1:$D$376,0),MATCH(T$3,'Main Data'!$A$1:$AE$1,0))</f>
        <v>178.5</v>
      </c>
      <c r="U32" s="32">
        <f>INDEX('Main Data'!$A$1:$AE$376,MATCH(_xlfn.CONCAT($N32,$O32,"Rural"),'Main Data'!$D$1:$D$376,0),MATCH(U$3,'Main Data'!$A$1:$AE$1,0))</f>
        <v>173.7</v>
      </c>
      <c r="V32" s="32">
        <f>INDEX('Main Data'!$A$1:$AE$376,MATCH(_xlfn.CONCAT($N32,$O32,"Rural"),'Main Data'!$D$1:$D$376,0),MATCH(V$3,'Main Data'!$A$1:$AE$1,0))</f>
        <v>142.80000000000001</v>
      </c>
      <c r="W32" s="32">
        <f>INDEX('Main Data'!$A$1:$AE$376,MATCH(_xlfn.CONCAT($N32,$O32,"Rural"),'Main Data'!$D$1:$D$376,0),MATCH(W$3,'Main Data'!$A$1:$AE$1,0))</f>
        <v>172.8</v>
      </c>
      <c r="X32" s="32">
        <f>INDEX('Main Data'!$A$1:$AE$376,MATCH(_xlfn.CONCAT($N32,$O32,"Rural"),'Main Data'!$D$1:$D$376,0),MATCH(X$3,'Main Data'!$A$1:$AE$1,0))</f>
        <v>120.4</v>
      </c>
      <c r="Y32" s="32">
        <f>INDEX('Main Data'!$A$1:$AE$376,MATCH(_xlfn.CONCAT($N32,$O32,"Rural"),'Main Data'!$D$1:$D$376,0),MATCH(Y$3,'Main Data'!$A$1:$AE$1,0))</f>
        <v>215.5</v>
      </c>
      <c r="Z32" s="32">
        <f>INDEX('Main Data'!$A$1:$AE$376,MATCH(_xlfn.CONCAT($N32,$O32,"Rural"),'Main Data'!$D$1:$D$376,0),MATCH(Z$3,'Main Data'!$A$1:$AE$1,0))</f>
        <v>178.2</v>
      </c>
      <c r="AA32" s="32">
        <f>INDEX('Main Data'!$A$1:$AE$376,MATCH(_xlfn.CONCAT($N32,$O32,"Rural"),'Main Data'!$D$1:$D$376,0),MATCH(AA$3,'Main Data'!$A$1:$AE$1,0))</f>
        <v>190.5</v>
      </c>
    </row>
    <row r="33" spans="14:27" x14ac:dyDescent="0.25">
      <c r="N33">
        <v>2023</v>
      </c>
      <c r="O33" s="21" t="s">
        <v>37</v>
      </c>
      <c r="P33" s="32">
        <f>INDEX('Main Data'!$A$1:$AE$376,MATCH(_xlfn.CONCAT($N33,$O33,"Rural"),'Main Data'!$D$1:$D$376,0),MATCH(P$3,'Main Data'!$A$1:$AE$1,0))</f>
        <v>173.2</v>
      </c>
      <c r="Q33" s="32">
        <f>INDEX('Main Data'!$A$1:$AE$376,MATCH(_xlfn.CONCAT($N33,$O33,"Rural"),'Main Data'!$D$1:$D$376,0),MATCH(Q$3,'Main Data'!$A$1:$AE$1,0))</f>
        <v>211.5</v>
      </c>
      <c r="R33" s="32">
        <f>INDEX('Main Data'!$A$1:$AE$376,MATCH(_xlfn.CONCAT($N33,$O33,"Rural"),'Main Data'!$D$1:$D$376,0),MATCH(R$3,'Main Data'!$A$1:$AE$1,0))</f>
        <v>171</v>
      </c>
      <c r="S33" s="32">
        <f>INDEX('Main Data'!$A$1:$AE$376,MATCH(_xlfn.CONCAT($N33,$O33,"Rural"),'Main Data'!$D$1:$D$376,0),MATCH(S$3,'Main Data'!$A$1:$AE$1,0))</f>
        <v>179.6</v>
      </c>
      <c r="T33" s="32">
        <f>INDEX('Main Data'!$A$1:$AE$376,MATCH(_xlfn.CONCAT($N33,$O33,"Rural"),'Main Data'!$D$1:$D$376,0),MATCH(T$3,'Main Data'!$A$1:$AE$1,0))</f>
        <v>173.3</v>
      </c>
      <c r="U33" s="32">
        <f>INDEX('Main Data'!$A$1:$AE$376,MATCH(_xlfn.CONCAT($N33,$O33,"Rural"),'Main Data'!$D$1:$D$376,0),MATCH(U$3,'Main Data'!$A$1:$AE$1,0))</f>
        <v>169</v>
      </c>
      <c r="V33" s="32">
        <f>INDEX('Main Data'!$A$1:$AE$376,MATCH(_xlfn.CONCAT($N33,$O33,"Rural"),'Main Data'!$D$1:$D$376,0),MATCH(V$3,'Main Data'!$A$1:$AE$1,0))</f>
        <v>148.69999999999999</v>
      </c>
      <c r="W33" s="32">
        <f>INDEX('Main Data'!$A$1:$AE$376,MATCH(_xlfn.CONCAT($N33,$O33,"Rural"),'Main Data'!$D$1:$D$376,0),MATCH(W$3,'Main Data'!$A$1:$AE$1,0))</f>
        <v>174.9</v>
      </c>
      <c r="X33" s="32">
        <f>INDEX('Main Data'!$A$1:$AE$376,MATCH(_xlfn.CONCAT($N33,$O33,"Rural"),'Main Data'!$D$1:$D$376,0),MATCH(X$3,'Main Data'!$A$1:$AE$1,0))</f>
        <v>121.9</v>
      </c>
      <c r="Y33" s="32">
        <f>INDEX('Main Data'!$A$1:$AE$376,MATCH(_xlfn.CONCAT($N33,$O33,"Rural"),'Main Data'!$D$1:$D$376,0),MATCH(Y$3,'Main Data'!$A$1:$AE$1,0))</f>
        <v>221</v>
      </c>
      <c r="Z33" s="32">
        <f>INDEX('Main Data'!$A$1:$AE$376,MATCH(_xlfn.CONCAT($N33,$O33,"Rural"),'Main Data'!$D$1:$D$376,0),MATCH(Z$3,'Main Data'!$A$1:$AE$1,0))</f>
        <v>178.7</v>
      </c>
      <c r="AA33" s="32">
        <f>INDEX('Main Data'!$A$1:$AE$376,MATCH(_xlfn.CONCAT($N33,$O33,"Rural"),'Main Data'!$D$1:$D$376,0),MATCH(AA$3,'Main Data'!$A$1:$AE$1,0))</f>
        <v>191.1</v>
      </c>
    </row>
    <row r="34" spans="14:27" x14ac:dyDescent="0.25">
      <c r="P34" s="36">
        <f>(P33-P22)/P22</f>
        <v>0.12613784135240558</v>
      </c>
      <c r="Q34" s="36">
        <f t="shared" ref="Q34:AA34" si="3">(Q33-Q22)/Q22</f>
        <v>-2.6243093922651884E-2</v>
      </c>
      <c r="R34" s="36">
        <f t="shared" si="3"/>
        <v>8.2547169811321101E-3</v>
      </c>
      <c r="S34" s="36">
        <f t="shared" si="3"/>
        <v>8.5852478839177682E-2</v>
      </c>
      <c r="T34" s="36">
        <f t="shared" si="3"/>
        <v>-0.16722729456991822</v>
      </c>
      <c r="U34" s="36">
        <f t="shared" si="3"/>
        <v>1.9300361881785213E-2</v>
      </c>
      <c r="V34" s="36">
        <f t="shared" si="3"/>
        <v>-0.11117752540346695</v>
      </c>
      <c r="W34" s="36">
        <f t="shared" si="3"/>
        <v>6.2575941676792299E-2</v>
      </c>
      <c r="X34" s="36">
        <f t="shared" si="3"/>
        <v>2.350965575146945E-2</v>
      </c>
      <c r="Y34" s="36">
        <f t="shared" si="3"/>
        <v>0.16993118051879297</v>
      </c>
      <c r="Z34" s="36">
        <f t="shared" si="3"/>
        <v>2.5832376578645237E-2</v>
      </c>
      <c r="AA34" s="36">
        <f t="shared" si="3"/>
        <v>5.0577240241891086E-2</v>
      </c>
    </row>
    <row r="37" spans="14:27" x14ac:dyDescent="0.25">
      <c r="N37" s="149" t="s">
        <v>297</v>
      </c>
      <c r="O37" s="149"/>
      <c r="P37" s="149"/>
      <c r="Q37" s="149"/>
      <c r="R37" s="149"/>
      <c r="S37" s="149"/>
      <c r="T37" s="149"/>
      <c r="U37" s="149"/>
      <c r="V37" s="149"/>
      <c r="W37" s="149"/>
      <c r="X37" s="149"/>
      <c r="Y37" s="149"/>
      <c r="Z37" s="149"/>
      <c r="AA37" s="149"/>
    </row>
    <row r="38" spans="14:27" x14ac:dyDescent="0.25">
      <c r="N38" s="23" t="s">
        <v>1</v>
      </c>
      <c r="O38" s="23" t="s">
        <v>2</v>
      </c>
      <c r="P38" s="26" t="s">
        <v>3</v>
      </c>
      <c r="Q38" s="26" t="s">
        <v>4</v>
      </c>
      <c r="R38" s="26" t="s">
        <v>5</v>
      </c>
      <c r="S38" s="26" t="s">
        <v>6</v>
      </c>
      <c r="T38" s="26" t="s">
        <v>7</v>
      </c>
      <c r="U38" s="26" t="s">
        <v>8</v>
      </c>
      <c r="V38" s="26" t="s">
        <v>9</v>
      </c>
      <c r="W38" s="26" t="s">
        <v>10</v>
      </c>
      <c r="X38" s="26" t="s">
        <v>11</v>
      </c>
      <c r="Y38" s="26" t="s">
        <v>12</v>
      </c>
      <c r="Z38" s="26" t="s">
        <v>13</v>
      </c>
      <c r="AA38" s="26" t="s">
        <v>14</v>
      </c>
    </row>
    <row r="39" spans="14:27" x14ac:dyDescent="0.25">
      <c r="N39">
        <v>2022</v>
      </c>
      <c r="O39" s="21" t="s">
        <v>38</v>
      </c>
      <c r="P39" s="32">
        <f>INDEX('Main Data'!$A$1:$AE$376,MATCH(_xlfn.CONCAT($N39,$O39,"Urban"),'Main Data'!$D$1:$D$376,0),MATCH(P$3,'Main Data'!$A$1:$AE$1,0))</f>
        <v>157.5</v>
      </c>
      <c r="Q39" s="32">
        <f>INDEX('Main Data'!$A$1:$AE$376,MATCH(_xlfn.CONCAT($N39,$O39,"Urban"),'Main Data'!$D$1:$D$376,0),MATCH(Q$3,'Main Data'!$A$1:$AE$1,0))</f>
        <v>223.4</v>
      </c>
      <c r="R39" s="32">
        <f>INDEX('Main Data'!$A$1:$AE$376,MATCH(_xlfn.CONCAT($N39,$O39,"Urban"),'Main Data'!$D$1:$D$376,0),MATCH(R$3,'Main Data'!$A$1:$AE$1,0))</f>
        <v>172.8</v>
      </c>
      <c r="S39" s="32">
        <f>INDEX('Main Data'!$A$1:$AE$376,MATCH(_xlfn.CONCAT($N39,$O39,"Urban"),'Main Data'!$D$1:$D$376,0),MATCH(S$3,'Main Data'!$A$1:$AE$1,0))</f>
        <v>166.4</v>
      </c>
      <c r="T39" s="32">
        <f>INDEX('Main Data'!$A$1:$AE$376,MATCH(_xlfn.CONCAT($N39,$O39,"Urban"),'Main Data'!$D$1:$D$376,0),MATCH(T$3,'Main Data'!$A$1:$AE$1,0))</f>
        <v>188.6</v>
      </c>
      <c r="U39" s="32">
        <f>INDEX('Main Data'!$A$1:$AE$376,MATCH(_xlfn.CONCAT($N39,$O39,"Urban"),'Main Data'!$D$1:$D$376,0),MATCH(U$3,'Main Data'!$A$1:$AE$1,0))</f>
        <v>174.1</v>
      </c>
      <c r="V39" s="32">
        <f>INDEX('Main Data'!$A$1:$AE$376,MATCH(_xlfn.CONCAT($N39,$O39,"Urban"),'Main Data'!$D$1:$D$376,0),MATCH(V$3,'Main Data'!$A$1:$AE$1,0))</f>
        <v>211.5</v>
      </c>
      <c r="W39" s="32">
        <f>INDEX('Main Data'!$A$1:$AE$376,MATCH(_xlfn.CONCAT($N39,$O39,"Urban"),'Main Data'!$D$1:$D$376,0),MATCH(W$3,'Main Data'!$A$1:$AE$1,0))</f>
        <v>163.6</v>
      </c>
      <c r="X39" s="32">
        <f>INDEX('Main Data'!$A$1:$AE$376,MATCH(_xlfn.CONCAT($N39,$O39,"Urban"),'Main Data'!$D$1:$D$376,0),MATCH(X$3,'Main Data'!$A$1:$AE$1,0))</f>
        <v>121.4</v>
      </c>
      <c r="Y39" s="32">
        <f>INDEX('Main Data'!$A$1:$AE$376,MATCH(_xlfn.CONCAT($N39,$O39,"Urban"),'Main Data'!$D$1:$D$376,0),MATCH(Y$3,'Main Data'!$A$1:$AE$1,0))</f>
        <v>183.5</v>
      </c>
      <c r="Z39" s="32">
        <f>INDEX('Main Data'!$A$1:$AE$376,MATCH(_xlfn.CONCAT($N39,$O39,"Urban"),'Main Data'!$D$1:$D$376,0),MATCH(Z$3,'Main Data'!$A$1:$AE$1,0))</f>
        <v>159.1</v>
      </c>
      <c r="AA39" s="32">
        <f>INDEX('Main Data'!$A$1:$AE$376,MATCH(_xlfn.CONCAT($N39,$O39,"Urban"),'Main Data'!$D$1:$D$376,0),MATCH(AA$3,'Main Data'!$A$1:$AE$1,0))</f>
        <v>186.3</v>
      </c>
    </row>
    <row r="40" spans="14:27" x14ac:dyDescent="0.25">
      <c r="N40">
        <v>2022</v>
      </c>
      <c r="O40" s="21" t="s">
        <v>39</v>
      </c>
      <c r="P40" s="32">
        <f>INDEX('Main Data'!$A$1:$AE$376,MATCH(_xlfn.CONCAT($N40,$O40,"Urban"),'Main Data'!$D$1:$D$376,0),MATCH(P$3,'Main Data'!$A$1:$AE$1,0))</f>
        <v>159.30000000000001</v>
      </c>
      <c r="Q40" s="32">
        <f>INDEX('Main Data'!$A$1:$AE$376,MATCH(_xlfn.CONCAT($N40,$O40,"Urban"),'Main Data'!$D$1:$D$376,0),MATCH(Q$3,'Main Data'!$A$1:$AE$1,0))</f>
        <v>217.1</v>
      </c>
      <c r="R40" s="32">
        <f>INDEX('Main Data'!$A$1:$AE$376,MATCH(_xlfn.CONCAT($N40,$O40,"Urban"),'Main Data'!$D$1:$D$376,0),MATCH(R$3,'Main Data'!$A$1:$AE$1,0))</f>
        <v>176.6</v>
      </c>
      <c r="S40" s="32">
        <f>INDEX('Main Data'!$A$1:$AE$376,MATCH(_xlfn.CONCAT($N40,$O40,"Urban"),'Main Data'!$D$1:$D$376,0),MATCH(S$3,'Main Data'!$A$1:$AE$1,0))</f>
        <v>167.1</v>
      </c>
      <c r="T40" s="32">
        <f>INDEX('Main Data'!$A$1:$AE$376,MATCH(_xlfn.CONCAT($N40,$O40,"Urban"),'Main Data'!$D$1:$D$376,0),MATCH(T$3,'Main Data'!$A$1:$AE$1,0))</f>
        <v>184.8</v>
      </c>
      <c r="U40" s="32">
        <f>INDEX('Main Data'!$A$1:$AE$376,MATCH(_xlfn.CONCAT($N40,$O40,"Urban"),'Main Data'!$D$1:$D$376,0),MATCH(U$3,'Main Data'!$A$1:$AE$1,0))</f>
        <v>179.5</v>
      </c>
      <c r="V40" s="32">
        <f>INDEX('Main Data'!$A$1:$AE$376,MATCH(_xlfn.CONCAT($N40,$O40,"Urban"),'Main Data'!$D$1:$D$376,0),MATCH(V$3,'Main Data'!$A$1:$AE$1,0))</f>
        <v>208.5</v>
      </c>
      <c r="W40" s="32">
        <f>INDEX('Main Data'!$A$1:$AE$376,MATCH(_xlfn.CONCAT($N40,$O40,"Urban"),'Main Data'!$D$1:$D$376,0),MATCH(W$3,'Main Data'!$A$1:$AE$1,0))</f>
        <v>164</v>
      </c>
      <c r="X40" s="32">
        <f>INDEX('Main Data'!$A$1:$AE$376,MATCH(_xlfn.CONCAT($N40,$O40,"Urban"),'Main Data'!$D$1:$D$376,0),MATCH(X$3,'Main Data'!$A$1:$AE$1,0))</f>
        <v>121.5</v>
      </c>
      <c r="Y40" s="32">
        <f>INDEX('Main Data'!$A$1:$AE$376,MATCH(_xlfn.CONCAT($N40,$O40,"Urban"),'Main Data'!$D$1:$D$376,0),MATCH(Y$3,'Main Data'!$A$1:$AE$1,0))</f>
        <v>186.3</v>
      </c>
      <c r="Z40" s="32">
        <f>INDEX('Main Data'!$A$1:$AE$376,MATCH(_xlfn.CONCAT($N40,$O40,"Urban"),'Main Data'!$D$1:$D$376,0),MATCH(Z$3,'Main Data'!$A$1:$AE$1,0))</f>
        <v>159.80000000000001</v>
      </c>
      <c r="AA40" s="32">
        <f>INDEX('Main Data'!$A$1:$AE$376,MATCH(_xlfn.CONCAT($N40,$O40,"Urban"),'Main Data'!$D$1:$D$376,0),MATCH(AA$3,'Main Data'!$A$1:$AE$1,0))</f>
        <v>187.7</v>
      </c>
    </row>
    <row r="41" spans="14:27" x14ac:dyDescent="0.25">
      <c r="N41">
        <v>2022</v>
      </c>
      <c r="O41" s="21" t="s">
        <v>40</v>
      </c>
      <c r="P41" s="32">
        <f>INDEX('Main Data'!$A$1:$AE$376,MATCH(_xlfn.CONCAT($N41,$O41,"Urban"),'Main Data'!$D$1:$D$376,0),MATCH(P$3,'Main Data'!$A$1:$AE$1,0))</f>
        <v>162.1</v>
      </c>
      <c r="Q41" s="32">
        <f>INDEX('Main Data'!$A$1:$AE$376,MATCH(_xlfn.CONCAT($N41,$O41,"Urban"),'Main Data'!$D$1:$D$376,0),MATCH(Q$3,'Main Data'!$A$1:$AE$1,0))</f>
        <v>210.9</v>
      </c>
      <c r="R41" s="32">
        <f>INDEX('Main Data'!$A$1:$AE$376,MATCH(_xlfn.CONCAT($N41,$O41,"Urban"),'Main Data'!$D$1:$D$376,0),MATCH(R$3,'Main Data'!$A$1:$AE$1,0))</f>
        <v>170.6</v>
      </c>
      <c r="S41" s="32">
        <f>INDEX('Main Data'!$A$1:$AE$376,MATCH(_xlfn.CONCAT($N41,$O41,"Urban"),'Main Data'!$D$1:$D$376,0),MATCH(S$3,'Main Data'!$A$1:$AE$1,0))</f>
        <v>168.4</v>
      </c>
      <c r="T41" s="32">
        <f>INDEX('Main Data'!$A$1:$AE$376,MATCH(_xlfn.CONCAT($N41,$O41,"Urban"),'Main Data'!$D$1:$D$376,0),MATCH(T$3,'Main Data'!$A$1:$AE$1,0))</f>
        <v>182.5</v>
      </c>
      <c r="U41" s="32">
        <f>INDEX('Main Data'!$A$1:$AE$376,MATCH(_xlfn.CONCAT($N41,$O41,"Urban"),'Main Data'!$D$1:$D$376,0),MATCH(U$3,'Main Data'!$A$1:$AE$1,0))</f>
        <v>177.1</v>
      </c>
      <c r="V41" s="32">
        <f>INDEX('Main Data'!$A$1:$AE$376,MATCH(_xlfn.CONCAT($N41,$O41,"Urban"),'Main Data'!$D$1:$D$376,0),MATCH(V$3,'Main Data'!$A$1:$AE$1,0))</f>
        <v>213.1</v>
      </c>
      <c r="W41" s="32">
        <f>INDEX('Main Data'!$A$1:$AE$376,MATCH(_xlfn.CONCAT($N41,$O41,"Urban"),'Main Data'!$D$1:$D$376,0),MATCH(W$3,'Main Data'!$A$1:$AE$1,0))</f>
        <v>167.3</v>
      </c>
      <c r="X41" s="32">
        <f>INDEX('Main Data'!$A$1:$AE$376,MATCH(_xlfn.CONCAT($N41,$O41,"Urban"),'Main Data'!$D$1:$D$376,0),MATCH(X$3,'Main Data'!$A$1:$AE$1,0))</f>
        <v>122.2</v>
      </c>
      <c r="Y41" s="32">
        <f>INDEX('Main Data'!$A$1:$AE$376,MATCH(_xlfn.CONCAT($N41,$O41,"Urban"),'Main Data'!$D$1:$D$376,0),MATCH(Y$3,'Main Data'!$A$1:$AE$1,0))</f>
        <v>189.7</v>
      </c>
      <c r="Z41" s="32">
        <f>INDEX('Main Data'!$A$1:$AE$376,MATCH(_xlfn.CONCAT($N41,$O41,"Urban"),'Main Data'!$D$1:$D$376,0),MATCH(Z$3,'Main Data'!$A$1:$AE$1,0))</f>
        <v>160.5</v>
      </c>
      <c r="AA41" s="32">
        <f>INDEX('Main Data'!$A$1:$AE$376,MATCH(_xlfn.CONCAT($N41,$O41,"Urban"),'Main Data'!$D$1:$D$376,0),MATCH(AA$3,'Main Data'!$A$1:$AE$1,0))</f>
        <v>188.9</v>
      </c>
    </row>
    <row r="42" spans="14:27" x14ac:dyDescent="0.25">
      <c r="N42">
        <v>2022</v>
      </c>
      <c r="O42" s="21" t="s">
        <v>41</v>
      </c>
      <c r="P42" s="32">
        <f>INDEX('Main Data'!$A$1:$AE$376,MATCH(_xlfn.CONCAT($N42,$O42,"Urban"),'Main Data'!$D$1:$D$376,0),MATCH(P$3,'Main Data'!$A$1:$AE$1,0))</f>
        <v>164.9</v>
      </c>
      <c r="Q42" s="32">
        <f>INDEX('Main Data'!$A$1:$AE$376,MATCH(_xlfn.CONCAT($N42,$O42,"Urban"),'Main Data'!$D$1:$D$376,0),MATCH(Q$3,'Main Data'!$A$1:$AE$1,0))</f>
        <v>213.7</v>
      </c>
      <c r="R42" s="32">
        <f>INDEX('Main Data'!$A$1:$AE$376,MATCH(_xlfn.CONCAT($N42,$O42,"Urban"),'Main Data'!$D$1:$D$376,0),MATCH(R$3,'Main Data'!$A$1:$AE$1,0))</f>
        <v>170.9</v>
      </c>
      <c r="S42" s="32">
        <f>INDEX('Main Data'!$A$1:$AE$376,MATCH(_xlfn.CONCAT($N42,$O42,"Urban"),'Main Data'!$D$1:$D$376,0),MATCH(S$3,'Main Data'!$A$1:$AE$1,0))</f>
        <v>170.1</v>
      </c>
      <c r="T42" s="32">
        <f>INDEX('Main Data'!$A$1:$AE$376,MATCH(_xlfn.CONCAT($N42,$O42,"Urban"),'Main Data'!$D$1:$D$376,0),MATCH(T$3,'Main Data'!$A$1:$AE$1,0))</f>
        <v>179.3</v>
      </c>
      <c r="U42" s="32">
        <f>INDEX('Main Data'!$A$1:$AE$376,MATCH(_xlfn.CONCAT($N42,$O42,"Urban"),'Main Data'!$D$1:$D$376,0),MATCH(U$3,'Main Data'!$A$1:$AE$1,0))</f>
        <v>167.5</v>
      </c>
      <c r="V42" s="32">
        <f>INDEX('Main Data'!$A$1:$AE$376,MATCH(_xlfn.CONCAT($N42,$O42,"Urban"),'Main Data'!$D$1:$D$376,0),MATCH(V$3,'Main Data'!$A$1:$AE$1,0))</f>
        <v>220.8</v>
      </c>
      <c r="W42" s="32">
        <f>INDEX('Main Data'!$A$1:$AE$376,MATCH(_xlfn.CONCAT($N42,$O42,"Urban"),'Main Data'!$D$1:$D$376,0),MATCH(W$3,'Main Data'!$A$1:$AE$1,0))</f>
        <v>169.2</v>
      </c>
      <c r="X42" s="32">
        <f>INDEX('Main Data'!$A$1:$AE$376,MATCH(_xlfn.CONCAT($N42,$O42,"Urban"),'Main Data'!$D$1:$D$376,0),MATCH(X$3,'Main Data'!$A$1:$AE$1,0))</f>
        <v>123.1</v>
      </c>
      <c r="Y42" s="32">
        <f>INDEX('Main Data'!$A$1:$AE$376,MATCH(_xlfn.CONCAT($N42,$O42,"Urban"),'Main Data'!$D$1:$D$376,0),MATCH(Y$3,'Main Data'!$A$1:$AE$1,0))</f>
        <v>193.6</v>
      </c>
      <c r="Z42" s="32">
        <f>INDEX('Main Data'!$A$1:$AE$376,MATCH(_xlfn.CONCAT($N42,$O42,"Urban"),'Main Data'!$D$1:$D$376,0),MATCH(Z$3,'Main Data'!$A$1:$AE$1,0))</f>
        <v>161.1</v>
      </c>
      <c r="AA42" s="32">
        <f>INDEX('Main Data'!$A$1:$AE$376,MATCH(_xlfn.CONCAT($N42,$O42,"Urban"),'Main Data'!$D$1:$D$376,0),MATCH(AA$3,'Main Data'!$A$1:$AE$1,0))</f>
        <v>190.4</v>
      </c>
    </row>
    <row r="43" spans="14:27" x14ac:dyDescent="0.25">
      <c r="N43">
        <v>2022</v>
      </c>
      <c r="O43" s="21" t="s">
        <v>42</v>
      </c>
      <c r="P43" s="32">
        <f>INDEX('Main Data'!$A$1:$AE$376,MATCH(_xlfn.CONCAT($N43,$O43,"Urban"),'Main Data'!$D$1:$D$376,0),MATCH(P$3,'Main Data'!$A$1:$AE$1,0))</f>
        <v>166.4</v>
      </c>
      <c r="Q43" s="32">
        <f>INDEX('Main Data'!$A$1:$AE$376,MATCH(_xlfn.CONCAT($N43,$O43,"Urban"),'Main Data'!$D$1:$D$376,0),MATCH(Q$3,'Main Data'!$A$1:$AE$1,0))</f>
        <v>214.9</v>
      </c>
      <c r="R43" s="32">
        <f>INDEX('Main Data'!$A$1:$AE$376,MATCH(_xlfn.CONCAT($N43,$O43,"Urban"),'Main Data'!$D$1:$D$376,0),MATCH(R$3,'Main Data'!$A$1:$AE$1,0))</f>
        <v>171.9</v>
      </c>
      <c r="S43" s="32">
        <f>INDEX('Main Data'!$A$1:$AE$376,MATCH(_xlfn.CONCAT($N43,$O43,"Urban"),'Main Data'!$D$1:$D$376,0),MATCH(S$3,'Main Data'!$A$1:$AE$1,0))</f>
        <v>171</v>
      </c>
      <c r="T43" s="32">
        <f>INDEX('Main Data'!$A$1:$AE$376,MATCH(_xlfn.CONCAT($N43,$O43,"Urban"),'Main Data'!$D$1:$D$376,0),MATCH(T$3,'Main Data'!$A$1:$AE$1,0))</f>
        <v>177.7</v>
      </c>
      <c r="U43" s="32">
        <f>INDEX('Main Data'!$A$1:$AE$376,MATCH(_xlfn.CONCAT($N43,$O43,"Urban"),'Main Data'!$D$1:$D$376,0),MATCH(U$3,'Main Data'!$A$1:$AE$1,0))</f>
        <v>165.7</v>
      </c>
      <c r="V43" s="32">
        <f>INDEX('Main Data'!$A$1:$AE$376,MATCH(_xlfn.CONCAT($N43,$O43,"Urban"),'Main Data'!$D$1:$D$376,0),MATCH(V$3,'Main Data'!$A$1:$AE$1,0))</f>
        <v>228.6</v>
      </c>
      <c r="W43" s="32">
        <f>INDEX('Main Data'!$A$1:$AE$376,MATCH(_xlfn.CONCAT($N43,$O43,"Urban"),'Main Data'!$D$1:$D$376,0),MATCH(W$3,'Main Data'!$A$1:$AE$1,0))</f>
        <v>169.9</v>
      </c>
      <c r="X43" s="32">
        <f>INDEX('Main Data'!$A$1:$AE$376,MATCH(_xlfn.CONCAT($N43,$O43,"Urban"),'Main Data'!$D$1:$D$376,0),MATCH(X$3,'Main Data'!$A$1:$AE$1,0))</f>
        <v>123.4</v>
      </c>
      <c r="Y43" s="32">
        <f>INDEX('Main Data'!$A$1:$AE$376,MATCH(_xlfn.CONCAT($N43,$O43,"Urban"),'Main Data'!$D$1:$D$376,0),MATCH(Y$3,'Main Data'!$A$1:$AE$1,0))</f>
        <v>196.4</v>
      </c>
      <c r="Z43" s="32">
        <f>INDEX('Main Data'!$A$1:$AE$376,MATCH(_xlfn.CONCAT($N43,$O43,"Urban"),'Main Data'!$D$1:$D$376,0),MATCH(Z$3,'Main Data'!$A$1:$AE$1,0))</f>
        <v>161.6</v>
      </c>
      <c r="AA43" s="32">
        <f>INDEX('Main Data'!$A$1:$AE$376,MATCH(_xlfn.CONCAT($N43,$O43,"Urban"),'Main Data'!$D$1:$D$376,0),MATCH(AA$3,'Main Data'!$A$1:$AE$1,0))</f>
        <v>191.5</v>
      </c>
    </row>
    <row r="44" spans="14:27" x14ac:dyDescent="0.25">
      <c r="N44">
        <v>2022</v>
      </c>
      <c r="O44" s="21" t="s">
        <v>43</v>
      </c>
      <c r="P44" s="32">
        <f>INDEX('Main Data'!$A$1:$AE$376,MATCH(_xlfn.CONCAT($N44,$O44,"Urban"),'Main Data'!$D$1:$D$376,0),MATCH(P$3,'Main Data'!$A$1:$AE$1,0))</f>
        <v>168.4</v>
      </c>
      <c r="Q44" s="32">
        <f>INDEX('Main Data'!$A$1:$AE$376,MATCH(_xlfn.CONCAT($N44,$O44,"Urban"),'Main Data'!$D$1:$D$376,0),MATCH(Q$3,'Main Data'!$A$1:$AE$1,0))</f>
        <v>213.4</v>
      </c>
      <c r="R44" s="32">
        <f>INDEX('Main Data'!$A$1:$AE$376,MATCH(_xlfn.CONCAT($N44,$O44,"Urban"),'Main Data'!$D$1:$D$376,0),MATCH(R$3,'Main Data'!$A$1:$AE$1,0))</f>
        <v>183.2</v>
      </c>
      <c r="S44" s="32">
        <f>INDEX('Main Data'!$A$1:$AE$376,MATCH(_xlfn.CONCAT($N44,$O44,"Urban"),'Main Data'!$D$1:$D$376,0),MATCH(S$3,'Main Data'!$A$1:$AE$1,0))</f>
        <v>172.3</v>
      </c>
      <c r="T44" s="32">
        <f>INDEX('Main Data'!$A$1:$AE$376,MATCH(_xlfn.CONCAT($N44,$O44,"Urban"),'Main Data'!$D$1:$D$376,0),MATCH(T$3,'Main Data'!$A$1:$AE$1,0))</f>
        <v>180</v>
      </c>
      <c r="U44" s="32">
        <f>INDEX('Main Data'!$A$1:$AE$376,MATCH(_xlfn.CONCAT($N44,$O44,"Urban"),'Main Data'!$D$1:$D$376,0),MATCH(U$3,'Main Data'!$A$1:$AE$1,0))</f>
        <v>162.6</v>
      </c>
      <c r="V44" s="32">
        <f>INDEX('Main Data'!$A$1:$AE$376,MATCH(_xlfn.CONCAT($N44,$O44,"Urban"),'Main Data'!$D$1:$D$376,0),MATCH(V$3,'Main Data'!$A$1:$AE$1,0))</f>
        <v>205.5</v>
      </c>
      <c r="W44" s="32">
        <f>INDEX('Main Data'!$A$1:$AE$376,MATCH(_xlfn.CONCAT($N44,$O44,"Urban"),'Main Data'!$D$1:$D$376,0),MATCH(W$3,'Main Data'!$A$1:$AE$1,0))</f>
        <v>171</v>
      </c>
      <c r="X44" s="32">
        <f>INDEX('Main Data'!$A$1:$AE$376,MATCH(_xlfn.CONCAT($N44,$O44,"Urban"),'Main Data'!$D$1:$D$376,0),MATCH(X$3,'Main Data'!$A$1:$AE$1,0))</f>
        <v>123.4</v>
      </c>
      <c r="Y44" s="32">
        <f>INDEX('Main Data'!$A$1:$AE$376,MATCH(_xlfn.CONCAT($N44,$O44,"Urban"),'Main Data'!$D$1:$D$376,0),MATCH(Y$3,'Main Data'!$A$1:$AE$1,0))</f>
        <v>198.8</v>
      </c>
      <c r="Z44" s="32">
        <f>INDEX('Main Data'!$A$1:$AE$376,MATCH(_xlfn.CONCAT($N44,$O44,"Urban"),'Main Data'!$D$1:$D$376,0),MATCH(Z$3,'Main Data'!$A$1:$AE$1,0))</f>
        <v>162.1</v>
      </c>
      <c r="AA44" s="32">
        <f>INDEX('Main Data'!$A$1:$AE$376,MATCH(_xlfn.CONCAT($N44,$O44,"Urban"),'Main Data'!$D$1:$D$376,0),MATCH(AA$3,'Main Data'!$A$1:$AE$1,0))</f>
        <v>192.4</v>
      </c>
    </row>
    <row r="45" spans="14:27" x14ac:dyDescent="0.25">
      <c r="N45">
        <v>2022</v>
      </c>
      <c r="O45" s="21" t="s">
        <v>44</v>
      </c>
      <c r="P45" s="32">
        <f>INDEX('Main Data'!$A$1:$AE$376,MATCH(_xlfn.CONCAT($N45,$O45,"Urban"),'Main Data'!$D$1:$D$376,0),MATCH(P$3,'Main Data'!$A$1:$AE$1,0))</f>
        <v>170.2</v>
      </c>
      <c r="Q45" s="32">
        <f>INDEX('Main Data'!$A$1:$AE$376,MATCH(_xlfn.CONCAT($N45,$O45,"Urban"),'Main Data'!$D$1:$D$376,0),MATCH(Q$3,'Main Data'!$A$1:$AE$1,0))</f>
        <v>212.9</v>
      </c>
      <c r="R45" s="32">
        <f>INDEX('Main Data'!$A$1:$AE$376,MATCH(_xlfn.CONCAT($N45,$O45,"Urban"),'Main Data'!$D$1:$D$376,0),MATCH(R$3,'Main Data'!$A$1:$AE$1,0))</f>
        <v>191.9</v>
      </c>
      <c r="S45" s="32">
        <f>INDEX('Main Data'!$A$1:$AE$376,MATCH(_xlfn.CONCAT($N45,$O45,"Urban"),'Main Data'!$D$1:$D$376,0),MATCH(S$3,'Main Data'!$A$1:$AE$1,0))</f>
        <v>173.9</v>
      </c>
      <c r="T45" s="32">
        <f>INDEX('Main Data'!$A$1:$AE$376,MATCH(_xlfn.CONCAT($N45,$O45,"Urban"),'Main Data'!$D$1:$D$376,0),MATCH(T$3,'Main Data'!$A$1:$AE$1,0))</f>
        <v>179.1</v>
      </c>
      <c r="U45" s="32">
        <f>INDEX('Main Data'!$A$1:$AE$376,MATCH(_xlfn.CONCAT($N45,$O45,"Urban"),'Main Data'!$D$1:$D$376,0),MATCH(U$3,'Main Data'!$A$1:$AE$1,0))</f>
        <v>159.5</v>
      </c>
      <c r="V45" s="32">
        <f>INDEX('Main Data'!$A$1:$AE$376,MATCH(_xlfn.CONCAT($N45,$O45,"Urban"),'Main Data'!$D$1:$D$376,0),MATCH(V$3,'Main Data'!$A$1:$AE$1,0))</f>
        <v>178.7</v>
      </c>
      <c r="W45" s="32">
        <f>INDEX('Main Data'!$A$1:$AE$376,MATCH(_xlfn.CONCAT($N45,$O45,"Urban"),'Main Data'!$D$1:$D$376,0),MATCH(W$3,'Main Data'!$A$1:$AE$1,0))</f>
        <v>171.3</v>
      </c>
      <c r="X45" s="32">
        <f>INDEX('Main Data'!$A$1:$AE$376,MATCH(_xlfn.CONCAT($N45,$O45,"Urban"),'Main Data'!$D$1:$D$376,0),MATCH(X$3,'Main Data'!$A$1:$AE$1,0))</f>
        <v>123.1</v>
      </c>
      <c r="Y45" s="32">
        <f>INDEX('Main Data'!$A$1:$AE$376,MATCH(_xlfn.CONCAT($N45,$O45,"Urban"),'Main Data'!$D$1:$D$376,0),MATCH(Y$3,'Main Data'!$A$1:$AE$1,0))</f>
        <v>200.5</v>
      </c>
      <c r="Z45" s="32">
        <f>INDEX('Main Data'!$A$1:$AE$376,MATCH(_xlfn.CONCAT($N45,$O45,"Urban"),'Main Data'!$D$1:$D$376,0),MATCH(Z$3,'Main Data'!$A$1:$AE$1,0))</f>
        <v>162.80000000000001</v>
      </c>
      <c r="AA45" s="32">
        <f>INDEX('Main Data'!$A$1:$AE$376,MATCH(_xlfn.CONCAT($N45,$O45,"Urban"),'Main Data'!$D$1:$D$376,0),MATCH(AA$3,'Main Data'!$A$1:$AE$1,0))</f>
        <v>193.3</v>
      </c>
    </row>
    <row r="46" spans="14:27" x14ac:dyDescent="0.25">
      <c r="N46">
        <v>2023</v>
      </c>
      <c r="O46" s="21" t="s">
        <v>31</v>
      </c>
      <c r="P46" s="32">
        <f>INDEX('Main Data'!$A$1:$AE$376,MATCH(_xlfn.CONCAT($N46,$O46,"Urban"),'Main Data'!$D$1:$D$376,0),MATCH(P$3,'Main Data'!$A$1:$AE$1,0))</f>
        <v>173.3</v>
      </c>
      <c r="Q46" s="32">
        <f>INDEX('Main Data'!$A$1:$AE$376,MATCH(_xlfn.CONCAT($N46,$O46,"Urban"),'Main Data'!$D$1:$D$376,0),MATCH(Q$3,'Main Data'!$A$1:$AE$1,0))</f>
        <v>215.2</v>
      </c>
      <c r="R46" s="32">
        <f>INDEX('Main Data'!$A$1:$AE$376,MATCH(_xlfn.CONCAT($N46,$O46,"Urban"),'Main Data'!$D$1:$D$376,0),MATCH(R$3,'Main Data'!$A$1:$AE$1,0))</f>
        <v>197</v>
      </c>
      <c r="S46" s="32">
        <f>INDEX('Main Data'!$A$1:$AE$376,MATCH(_xlfn.CONCAT($N46,$O46,"Urban"),'Main Data'!$D$1:$D$376,0),MATCH(S$3,'Main Data'!$A$1:$AE$1,0))</f>
        <v>175.2</v>
      </c>
      <c r="T46" s="32">
        <f>INDEX('Main Data'!$A$1:$AE$376,MATCH(_xlfn.CONCAT($N46,$O46,"Urban"),'Main Data'!$D$1:$D$376,0),MATCH(T$3,'Main Data'!$A$1:$AE$1,0))</f>
        <v>178</v>
      </c>
      <c r="U46" s="32">
        <f>INDEX('Main Data'!$A$1:$AE$376,MATCH(_xlfn.CONCAT($N46,$O46,"Urban"),'Main Data'!$D$1:$D$376,0),MATCH(U$3,'Main Data'!$A$1:$AE$1,0))</f>
        <v>160.5</v>
      </c>
      <c r="V46" s="32">
        <f>INDEX('Main Data'!$A$1:$AE$376,MATCH(_xlfn.CONCAT($N46,$O46,"Urban"),'Main Data'!$D$1:$D$376,0),MATCH(V$3,'Main Data'!$A$1:$AE$1,0))</f>
        <v>175.3</v>
      </c>
      <c r="W46" s="32">
        <f>INDEX('Main Data'!$A$1:$AE$376,MATCH(_xlfn.CONCAT($N46,$O46,"Urban"),'Main Data'!$D$1:$D$376,0),MATCH(W$3,'Main Data'!$A$1:$AE$1,0))</f>
        <v>171.2</v>
      </c>
      <c r="X46" s="32">
        <f>INDEX('Main Data'!$A$1:$AE$376,MATCH(_xlfn.CONCAT($N46,$O46,"Urban"),'Main Data'!$D$1:$D$376,0),MATCH(X$3,'Main Data'!$A$1:$AE$1,0))</f>
        <v>122.7</v>
      </c>
      <c r="Y46" s="32">
        <f>INDEX('Main Data'!$A$1:$AE$376,MATCH(_xlfn.CONCAT($N46,$O46,"Urban"),'Main Data'!$D$1:$D$376,0),MATCH(Y$3,'Main Data'!$A$1:$AE$1,0))</f>
        <v>204.3</v>
      </c>
      <c r="Z46" s="32">
        <f>INDEX('Main Data'!$A$1:$AE$376,MATCH(_xlfn.CONCAT($N46,$O46,"Urban"),'Main Data'!$D$1:$D$376,0),MATCH(Z$3,'Main Data'!$A$1:$AE$1,0))</f>
        <v>163.69999999999999</v>
      </c>
      <c r="AA46" s="32">
        <f>INDEX('Main Data'!$A$1:$AE$376,MATCH(_xlfn.CONCAT($N46,$O46,"Urban"),'Main Data'!$D$1:$D$376,0),MATCH(AA$3,'Main Data'!$A$1:$AE$1,0))</f>
        <v>194.3</v>
      </c>
    </row>
    <row r="47" spans="14:27" x14ac:dyDescent="0.25">
      <c r="N47">
        <v>2023</v>
      </c>
      <c r="O47" s="21" t="s">
        <v>34</v>
      </c>
      <c r="P47" s="32">
        <f>INDEX('Main Data'!$A$1:$AE$376,MATCH(_xlfn.CONCAT($N47,$O47,"Urban"),'Main Data'!$D$1:$D$376,0),MATCH(P$3,'Main Data'!$A$1:$AE$1,0))</f>
        <v>174.7</v>
      </c>
      <c r="Q47" s="32">
        <f>INDEX('Main Data'!$A$1:$AE$376,MATCH(_xlfn.CONCAT($N47,$O47,"Urban"),'Main Data'!$D$1:$D$376,0),MATCH(Q$3,'Main Data'!$A$1:$AE$1,0))</f>
        <v>212.2</v>
      </c>
      <c r="R47" s="32">
        <f>INDEX('Main Data'!$A$1:$AE$376,MATCH(_xlfn.CONCAT($N47,$O47,"Urban"),'Main Data'!$D$1:$D$376,0),MATCH(R$3,'Main Data'!$A$1:$AE$1,0))</f>
        <v>177.2</v>
      </c>
      <c r="S47" s="32">
        <f>INDEX('Main Data'!$A$1:$AE$376,MATCH(_xlfn.CONCAT($N47,$O47,"Urban"),'Main Data'!$D$1:$D$376,0),MATCH(S$3,'Main Data'!$A$1:$AE$1,0))</f>
        <v>177.9</v>
      </c>
      <c r="T47" s="32">
        <f>INDEX('Main Data'!$A$1:$AE$376,MATCH(_xlfn.CONCAT($N47,$O47,"Urban"),'Main Data'!$D$1:$D$376,0),MATCH(T$3,'Main Data'!$A$1:$AE$1,0))</f>
        <v>172.2</v>
      </c>
      <c r="U47" s="32">
        <f>INDEX('Main Data'!$A$1:$AE$376,MATCH(_xlfn.CONCAT($N47,$O47,"Urban"),'Main Data'!$D$1:$D$376,0),MATCH(U$3,'Main Data'!$A$1:$AE$1,0))</f>
        <v>172.1</v>
      </c>
      <c r="V47" s="32">
        <f>INDEX('Main Data'!$A$1:$AE$376,MATCH(_xlfn.CONCAT($N47,$O47,"Urban"),'Main Data'!$D$1:$D$376,0),MATCH(V$3,'Main Data'!$A$1:$AE$1,0))</f>
        <v>175.8</v>
      </c>
      <c r="W47" s="32">
        <f>INDEX('Main Data'!$A$1:$AE$376,MATCH(_xlfn.CONCAT($N47,$O47,"Urban"),'Main Data'!$D$1:$D$376,0),MATCH(W$3,'Main Data'!$A$1:$AE$1,0))</f>
        <v>172.2</v>
      </c>
      <c r="X47" s="32">
        <f>INDEX('Main Data'!$A$1:$AE$376,MATCH(_xlfn.CONCAT($N47,$O47,"Urban"),'Main Data'!$D$1:$D$376,0),MATCH(X$3,'Main Data'!$A$1:$AE$1,0))</f>
        <v>121.9</v>
      </c>
      <c r="Y47" s="32">
        <f>INDEX('Main Data'!$A$1:$AE$376,MATCH(_xlfn.CONCAT($N47,$O47,"Urban"),'Main Data'!$D$1:$D$376,0),MATCH(Y$3,'Main Data'!$A$1:$AE$1,0))</f>
        <v>204.8</v>
      </c>
      <c r="Z47" s="32">
        <f>INDEX('Main Data'!$A$1:$AE$376,MATCH(_xlfn.CONCAT($N47,$O47,"Urban"),'Main Data'!$D$1:$D$376,0),MATCH(Z$3,'Main Data'!$A$1:$AE$1,0))</f>
        <v>164.9</v>
      </c>
      <c r="AA47" s="32">
        <f>INDEX('Main Data'!$A$1:$AE$376,MATCH(_xlfn.CONCAT($N47,$O47,"Urban"),'Main Data'!$D$1:$D$376,0),MATCH(AA$3,'Main Data'!$A$1:$AE$1,0))</f>
        <v>196.6</v>
      </c>
    </row>
    <row r="48" spans="14:27" x14ac:dyDescent="0.25">
      <c r="N48">
        <v>2023</v>
      </c>
      <c r="O48" s="21" t="s">
        <v>35</v>
      </c>
      <c r="P48" s="32">
        <f>INDEX('Main Data'!$A$1:$AE$376,MATCH(_xlfn.CONCAT($N48,$O48,"Urban"),'Main Data'!$D$1:$D$376,0),MATCH(P$3,'Main Data'!$A$1:$AE$1,0))</f>
        <v>174.7</v>
      </c>
      <c r="Q48" s="32">
        <f>INDEX('Main Data'!$A$1:$AE$376,MATCH(_xlfn.CONCAT($N48,$O48,"Urban"),'Main Data'!$D$1:$D$376,0),MATCH(Q$3,'Main Data'!$A$1:$AE$1,0))</f>
        <v>212.2</v>
      </c>
      <c r="R48" s="32">
        <f>INDEX('Main Data'!$A$1:$AE$376,MATCH(_xlfn.CONCAT($N48,$O48,"Urban"),'Main Data'!$D$1:$D$376,0),MATCH(R$3,'Main Data'!$A$1:$AE$1,0))</f>
        <v>177.2</v>
      </c>
      <c r="S48" s="32">
        <f>INDEX('Main Data'!$A$1:$AE$376,MATCH(_xlfn.CONCAT($N48,$O48,"Urban"),'Main Data'!$D$1:$D$376,0),MATCH(S$3,'Main Data'!$A$1:$AE$1,0))</f>
        <v>177.9</v>
      </c>
      <c r="T48" s="32">
        <f>INDEX('Main Data'!$A$1:$AE$376,MATCH(_xlfn.CONCAT($N48,$O48,"Urban"),'Main Data'!$D$1:$D$376,0),MATCH(T$3,'Main Data'!$A$1:$AE$1,0))</f>
        <v>172.2</v>
      </c>
      <c r="U48" s="32">
        <f>INDEX('Main Data'!$A$1:$AE$376,MATCH(_xlfn.CONCAT($N48,$O48,"Urban"),'Main Data'!$D$1:$D$376,0),MATCH(U$3,'Main Data'!$A$1:$AE$1,0))</f>
        <v>172.1</v>
      </c>
      <c r="V48" s="32">
        <f>INDEX('Main Data'!$A$1:$AE$376,MATCH(_xlfn.CONCAT($N48,$O48,"Urban"),'Main Data'!$D$1:$D$376,0),MATCH(V$3,'Main Data'!$A$1:$AE$1,0))</f>
        <v>175.9</v>
      </c>
      <c r="W48" s="32">
        <f>INDEX('Main Data'!$A$1:$AE$376,MATCH(_xlfn.CONCAT($N48,$O48,"Urban"),'Main Data'!$D$1:$D$376,0),MATCH(W$3,'Main Data'!$A$1:$AE$1,0))</f>
        <v>172.2</v>
      </c>
      <c r="X48" s="32">
        <f>INDEX('Main Data'!$A$1:$AE$376,MATCH(_xlfn.CONCAT($N48,$O48,"Urban"),'Main Data'!$D$1:$D$376,0),MATCH(X$3,'Main Data'!$A$1:$AE$1,0))</f>
        <v>121.9</v>
      </c>
      <c r="Y48" s="32">
        <f>INDEX('Main Data'!$A$1:$AE$376,MATCH(_xlfn.CONCAT($N48,$O48,"Urban"),'Main Data'!$D$1:$D$376,0),MATCH(Y$3,'Main Data'!$A$1:$AE$1,0))</f>
        <v>204.8</v>
      </c>
      <c r="Z48" s="32">
        <f>INDEX('Main Data'!$A$1:$AE$376,MATCH(_xlfn.CONCAT($N48,$O48,"Urban"),'Main Data'!$D$1:$D$376,0),MATCH(Z$3,'Main Data'!$A$1:$AE$1,0))</f>
        <v>164.9</v>
      </c>
      <c r="AA48" s="32">
        <f>INDEX('Main Data'!$A$1:$AE$376,MATCH(_xlfn.CONCAT($N48,$O48,"Urban"),'Main Data'!$D$1:$D$376,0),MATCH(AA$3,'Main Data'!$A$1:$AE$1,0))</f>
        <v>196.6</v>
      </c>
    </row>
    <row r="49" spans="14:27" x14ac:dyDescent="0.25">
      <c r="N49">
        <v>2023</v>
      </c>
      <c r="O49" s="21" t="s">
        <v>36</v>
      </c>
      <c r="P49" s="32">
        <f>INDEX('Main Data'!$A$1:$AE$376,MATCH(_xlfn.CONCAT($N49,$O49,"Urban"),'Main Data'!$D$1:$D$376,0),MATCH(P$3,'Main Data'!$A$1:$AE$1,0))</f>
        <v>174.8</v>
      </c>
      <c r="Q49" s="32">
        <f>INDEX('Main Data'!$A$1:$AE$376,MATCH(_xlfn.CONCAT($N49,$O49,"Urban"),'Main Data'!$D$1:$D$376,0),MATCH(Q$3,'Main Data'!$A$1:$AE$1,0))</f>
        <v>213.7</v>
      </c>
      <c r="R49" s="32">
        <f>INDEX('Main Data'!$A$1:$AE$376,MATCH(_xlfn.CONCAT($N49,$O49,"Urban"),'Main Data'!$D$1:$D$376,0),MATCH(R$3,'Main Data'!$A$1:$AE$1,0))</f>
        <v>172.4</v>
      </c>
      <c r="S49" s="32">
        <f>INDEX('Main Data'!$A$1:$AE$376,MATCH(_xlfn.CONCAT($N49,$O49,"Urban"),'Main Data'!$D$1:$D$376,0),MATCH(S$3,'Main Data'!$A$1:$AE$1,0))</f>
        <v>178.8</v>
      </c>
      <c r="T49" s="32">
        <f>INDEX('Main Data'!$A$1:$AE$376,MATCH(_xlfn.CONCAT($N49,$O49,"Urban"),'Main Data'!$D$1:$D$376,0),MATCH(T$3,'Main Data'!$A$1:$AE$1,0))</f>
        <v>168.7</v>
      </c>
      <c r="U49" s="32">
        <f>INDEX('Main Data'!$A$1:$AE$376,MATCH(_xlfn.CONCAT($N49,$O49,"Urban"),'Main Data'!$D$1:$D$376,0),MATCH(U$3,'Main Data'!$A$1:$AE$1,0))</f>
        <v>179.2</v>
      </c>
      <c r="V49" s="32">
        <f>INDEX('Main Data'!$A$1:$AE$376,MATCH(_xlfn.CONCAT($N49,$O49,"Urban"),'Main Data'!$D$1:$D$376,0),MATCH(V$3,'Main Data'!$A$1:$AE$1,0))</f>
        <v>179.9</v>
      </c>
      <c r="W49" s="32">
        <f>INDEX('Main Data'!$A$1:$AE$376,MATCH(_xlfn.CONCAT($N49,$O49,"Urban"),'Main Data'!$D$1:$D$376,0),MATCH(W$3,'Main Data'!$A$1:$AE$1,0))</f>
        <v>174.7</v>
      </c>
      <c r="X49" s="32">
        <f>INDEX('Main Data'!$A$1:$AE$376,MATCH(_xlfn.CONCAT($N49,$O49,"Urban"),'Main Data'!$D$1:$D$376,0),MATCH(X$3,'Main Data'!$A$1:$AE$1,0))</f>
        <v>123.1</v>
      </c>
      <c r="Y49" s="32">
        <f>INDEX('Main Data'!$A$1:$AE$376,MATCH(_xlfn.CONCAT($N49,$O49,"Urban"),'Main Data'!$D$1:$D$376,0),MATCH(Y$3,'Main Data'!$A$1:$AE$1,0))</f>
        <v>207.8</v>
      </c>
      <c r="Z49" s="32">
        <f>INDEX('Main Data'!$A$1:$AE$376,MATCH(_xlfn.CONCAT($N49,$O49,"Urban"),'Main Data'!$D$1:$D$376,0),MATCH(Z$3,'Main Data'!$A$1:$AE$1,0))</f>
        <v>165.5</v>
      </c>
      <c r="AA49" s="32">
        <f>INDEX('Main Data'!$A$1:$AE$376,MATCH(_xlfn.CONCAT($N49,$O49,"Urban"),'Main Data'!$D$1:$D$376,0),MATCH(AA$3,'Main Data'!$A$1:$AE$1,0))</f>
        <v>197</v>
      </c>
    </row>
    <row r="50" spans="14:27" x14ac:dyDescent="0.25">
      <c r="N50">
        <v>2023</v>
      </c>
      <c r="O50" s="21" t="s">
        <v>37</v>
      </c>
      <c r="P50" s="32">
        <f>INDEX('Main Data'!$A$1:$AE$376,MATCH(_xlfn.CONCAT($N50,$O50,"Urban"),'Main Data'!$D$1:$D$376,0),MATCH(P$3,'Main Data'!$A$1:$AE$1,0))</f>
        <v>174.7</v>
      </c>
      <c r="Q50" s="32">
        <f>INDEX('Main Data'!$A$1:$AE$376,MATCH(_xlfn.CONCAT($N50,$O50,"Urban"),'Main Data'!$D$1:$D$376,0),MATCH(Q$3,'Main Data'!$A$1:$AE$1,0))</f>
        <v>219.4</v>
      </c>
      <c r="R50" s="32">
        <f>INDEX('Main Data'!$A$1:$AE$376,MATCH(_xlfn.CONCAT($N50,$O50,"Urban"),'Main Data'!$D$1:$D$376,0),MATCH(R$3,'Main Data'!$A$1:$AE$1,0))</f>
        <v>176.7</v>
      </c>
      <c r="S50" s="32">
        <f>INDEX('Main Data'!$A$1:$AE$376,MATCH(_xlfn.CONCAT($N50,$O50,"Urban"),'Main Data'!$D$1:$D$376,0),MATCH(S$3,'Main Data'!$A$1:$AE$1,0))</f>
        <v>179.4</v>
      </c>
      <c r="T50" s="32">
        <f>INDEX('Main Data'!$A$1:$AE$376,MATCH(_xlfn.CONCAT($N50,$O50,"Urban"),'Main Data'!$D$1:$D$376,0),MATCH(T$3,'Main Data'!$A$1:$AE$1,0))</f>
        <v>164.4</v>
      </c>
      <c r="U50" s="32">
        <f>INDEX('Main Data'!$A$1:$AE$376,MATCH(_xlfn.CONCAT($N50,$O50,"Urban"),'Main Data'!$D$1:$D$376,0),MATCH(U$3,'Main Data'!$A$1:$AE$1,0))</f>
        <v>175.8</v>
      </c>
      <c r="V50" s="32">
        <f>INDEX('Main Data'!$A$1:$AE$376,MATCH(_xlfn.CONCAT($N50,$O50,"Urban"),'Main Data'!$D$1:$D$376,0),MATCH(V$3,'Main Data'!$A$1:$AE$1,0))</f>
        <v>185</v>
      </c>
      <c r="W50" s="32">
        <f>INDEX('Main Data'!$A$1:$AE$376,MATCH(_xlfn.CONCAT($N50,$O50,"Urban"),'Main Data'!$D$1:$D$376,0),MATCH(W$3,'Main Data'!$A$1:$AE$1,0))</f>
        <v>176.9</v>
      </c>
      <c r="X50" s="32">
        <f>INDEX('Main Data'!$A$1:$AE$376,MATCH(_xlfn.CONCAT($N50,$O50,"Urban"),'Main Data'!$D$1:$D$376,0),MATCH(X$3,'Main Data'!$A$1:$AE$1,0))</f>
        <v>124.2</v>
      </c>
      <c r="Y50" s="32">
        <f>INDEX('Main Data'!$A$1:$AE$376,MATCH(_xlfn.CONCAT($N50,$O50,"Urban"),'Main Data'!$D$1:$D$376,0),MATCH(Y$3,'Main Data'!$A$1:$AE$1,0))</f>
        <v>211.9</v>
      </c>
      <c r="Z50" s="32">
        <f>INDEX('Main Data'!$A$1:$AE$376,MATCH(_xlfn.CONCAT($N50,$O50,"Urban"),'Main Data'!$D$1:$D$376,0),MATCH(Z$3,'Main Data'!$A$1:$AE$1,0))</f>
        <v>165.9</v>
      </c>
      <c r="AA50" s="32">
        <f>INDEX('Main Data'!$A$1:$AE$376,MATCH(_xlfn.CONCAT($N50,$O50,"Urban"),'Main Data'!$D$1:$D$376,0),MATCH(AA$3,'Main Data'!$A$1:$AE$1,0))</f>
        <v>197.7</v>
      </c>
    </row>
    <row r="51" spans="14:27" x14ac:dyDescent="0.25">
      <c r="P51" s="36">
        <f>(P50-P39)/P39</f>
        <v>0.10920634920634914</v>
      </c>
      <c r="Q51" s="36">
        <f t="shared" ref="Q51:AA51" si="4">(Q50-Q39)/Q39</f>
        <v>-1.7905102954341987E-2</v>
      </c>
      <c r="R51" s="36">
        <f t="shared" si="4"/>
        <v>2.2569444444444312E-2</v>
      </c>
      <c r="S51" s="36">
        <f t="shared" si="4"/>
        <v>7.8125E-2</v>
      </c>
      <c r="T51" s="36">
        <f t="shared" si="4"/>
        <v>-0.12831389183457045</v>
      </c>
      <c r="U51" s="36">
        <f t="shared" si="4"/>
        <v>9.7645031591040623E-3</v>
      </c>
      <c r="V51" s="36">
        <f t="shared" si="4"/>
        <v>-0.12529550827423167</v>
      </c>
      <c r="W51" s="36">
        <f t="shared" si="4"/>
        <v>8.1295843520782465E-2</v>
      </c>
      <c r="X51" s="36">
        <f t="shared" si="4"/>
        <v>2.3064250411861591E-2</v>
      </c>
      <c r="Y51" s="36">
        <f t="shared" si="4"/>
        <v>0.15476839237057224</v>
      </c>
      <c r="Z51" s="36">
        <f t="shared" si="4"/>
        <v>4.2740414833438163E-2</v>
      </c>
      <c r="AA51" s="36">
        <f t="shared" si="4"/>
        <v>6.119162640901759E-2</v>
      </c>
    </row>
  </sheetData>
  <autoFilter ref="B3:K17" xr:uid="{BB98419E-F56A-4E19-A44E-2214BCCCAABB}"/>
  <mergeCells count="5">
    <mergeCell ref="B2:H2"/>
    <mergeCell ref="N2:AA2"/>
    <mergeCell ref="B17:D17"/>
    <mergeCell ref="N20:AA20"/>
    <mergeCell ref="N37:AA37"/>
  </mergeCells>
  <conditionalFormatting sqref="H5:H16">
    <cfRule type="colorScale" priority="5">
      <colorScale>
        <cfvo type="min"/>
        <cfvo type="percentile" val="50"/>
        <cfvo type="max"/>
        <color rgb="FF63BE7B"/>
        <color rgb="FFFFEB84"/>
        <color rgb="FFF8696B"/>
      </colorScale>
    </cfRule>
  </conditionalFormatting>
  <conditionalFormatting sqref="I5:I16">
    <cfRule type="colorScale" priority="4">
      <colorScale>
        <cfvo type="min"/>
        <cfvo type="percentile" val="50"/>
        <cfvo type="max"/>
        <color rgb="FF63BE7B"/>
        <color rgb="FFFFEB84"/>
        <color rgb="FFF8696B"/>
      </colorScale>
    </cfRule>
  </conditionalFormatting>
  <conditionalFormatting sqref="J5:J16">
    <cfRule type="colorScale" priority="3">
      <colorScale>
        <cfvo type="min"/>
        <cfvo type="percentile" val="50"/>
        <cfvo type="max"/>
        <color rgb="FF63BE7B"/>
        <color rgb="FFFFEB84"/>
        <color rgb="FFF8696B"/>
      </colorScale>
    </cfRule>
  </conditionalFormatting>
  <conditionalFormatting sqref="P17:AA17">
    <cfRule type="colorScale" priority="6">
      <colorScale>
        <cfvo type="min"/>
        <cfvo type="percentile" val="50"/>
        <cfvo type="max"/>
        <color rgb="FF63BE7B"/>
        <color rgb="FFFFEB84"/>
        <color rgb="FFF8696B"/>
      </colorScale>
    </cfRule>
  </conditionalFormatting>
  <conditionalFormatting sqref="P34:AA34">
    <cfRule type="colorScale" priority="2">
      <colorScale>
        <cfvo type="min"/>
        <cfvo type="percentile" val="50"/>
        <cfvo type="max"/>
        <color rgb="FF63BE7B"/>
        <color rgb="FFFFEB84"/>
        <color rgb="FFF8696B"/>
      </colorScale>
    </cfRule>
  </conditionalFormatting>
  <conditionalFormatting sqref="P51:AA5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875D-7319-4392-9F64-4373A3AE6B94}">
  <sheetPr codeName="Sheet17">
    <tabColor theme="6" tint="0.39997558519241921"/>
  </sheetPr>
  <dimension ref="B2:W16"/>
  <sheetViews>
    <sheetView workbookViewId="0">
      <selection activeCell="H30" sqref="H30"/>
    </sheetView>
  </sheetViews>
  <sheetFormatPr defaultRowHeight="13.2" x14ac:dyDescent="0.25"/>
  <cols>
    <col min="3" max="3" width="9.77734375" bestFit="1" customWidth="1"/>
    <col min="4" max="4" width="14.5546875" bestFit="1" customWidth="1"/>
    <col min="5" max="5" width="17.77734375" bestFit="1" customWidth="1"/>
    <col min="6" max="6" width="21.5546875" bestFit="1" customWidth="1"/>
    <col min="7" max="7" width="19.5546875" bestFit="1" customWidth="1"/>
    <col min="8" max="8" width="19.5546875" customWidth="1"/>
    <col min="12" max="12" width="10.5546875" customWidth="1"/>
    <col min="13" max="13" width="9.109375" customWidth="1"/>
    <col min="18" max="18" width="10.77734375" customWidth="1"/>
    <col min="19" max="19" width="14.44140625" customWidth="1"/>
    <col min="20" max="20" width="13.21875" customWidth="1"/>
    <col min="21" max="21" width="7.21875" bestFit="1" customWidth="1"/>
    <col min="22" max="22" width="12.44140625" customWidth="1"/>
    <col min="23" max="23" width="17.88671875" customWidth="1"/>
  </cols>
  <sheetData>
    <row r="2" spans="2:23" ht="19.95" customHeight="1" x14ac:dyDescent="0.25">
      <c r="B2" s="149" t="s">
        <v>162</v>
      </c>
      <c r="C2" s="149"/>
      <c r="D2" s="149"/>
      <c r="E2" s="149"/>
      <c r="F2" s="149"/>
      <c r="J2" s="149" t="s">
        <v>161</v>
      </c>
      <c r="K2" s="149"/>
      <c r="L2" s="149"/>
      <c r="M2" s="149"/>
      <c r="N2" s="149"/>
      <c r="O2" s="149"/>
      <c r="P2" s="149"/>
      <c r="Q2" s="149"/>
      <c r="R2" s="149"/>
      <c r="S2" s="149"/>
      <c r="T2" s="149"/>
      <c r="U2" s="149"/>
      <c r="V2" s="149"/>
      <c r="W2" s="149"/>
    </row>
    <row r="3" spans="2:23" x14ac:dyDescent="0.25">
      <c r="B3" s="23" t="s">
        <v>1</v>
      </c>
      <c r="C3" s="23" t="s">
        <v>2</v>
      </c>
      <c r="D3" s="23" t="s">
        <v>158</v>
      </c>
      <c r="E3" s="26" t="s">
        <v>15</v>
      </c>
      <c r="F3" s="23" t="s">
        <v>159</v>
      </c>
      <c r="J3" s="23" t="s">
        <v>1</v>
      </c>
      <c r="K3" s="23" t="s">
        <v>2</v>
      </c>
      <c r="L3" s="26" t="s">
        <v>3</v>
      </c>
      <c r="M3" s="26" t="s">
        <v>4</v>
      </c>
      <c r="N3" s="26" t="s">
        <v>5</v>
      </c>
      <c r="O3" s="26" t="s">
        <v>6</v>
      </c>
      <c r="P3" s="26" t="s">
        <v>7</v>
      </c>
      <c r="Q3" s="26" t="s">
        <v>8</v>
      </c>
      <c r="R3" s="26" t="s">
        <v>9</v>
      </c>
      <c r="S3" s="26" t="s">
        <v>10</v>
      </c>
      <c r="T3" s="26" t="s">
        <v>11</v>
      </c>
      <c r="U3" s="26" t="s">
        <v>12</v>
      </c>
      <c r="V3" s="26" t="s">
        <v>13</v>
      </c>
      <c r="W3" s="26" t="s">
        <v>14</v>
      </c>
    </row>
    <row r="4" spans="2:23" x14ac:dyDescent="0.25">
      <c r="B4">
        <v>2022</v>
      </c>
      <c r="C4" s="21" t="s">
        <v>38</v>
      </c>
      <c r="D4" s="40">
        <v>44713</v>
      </c>
      <c r="E4" s="32">
        <f>INDEX('Main Data'!$A$1:$AE$376,MATCH(_xlfn.CONCAT(B4,C4,"Rural+Urban"),'Main Data'!$D$1:$D$376,0),MATCH($E$3,'Main Data'!$A$1:$AE$1,0))</f>
        <v>174.9</v>
      </c>
      <c r="F4" s="34">
        <v>0</v>
      </c>
      <c r="J4">
        <v>2022</v>
      </c>
      <c r="K4" s="21" t="s">
        <v>38</v>
      </c>
      <c r="L4" s="32">
        <f>INDEX('Main Data'!$A$1:$AE$376,MATCH(_xlfn.CONCAT($J4,$K4,"Rural+Urban"),'Main Data'!$D$1:$D$376,0),MATCH(L$3,'Main Data'!$A$1:$AE$1,0))</f>
        <v>155</v>
      </c>
      <c r="M4" s="32">
        <f>INDEX('Main Data'!$A$1:$AE$376,MATCH(_xlfn.CONCAT($J4,$K4,"Rural+Urban"),'Main Data'!$D$1:$D$376,0),MATCH(M$3,'Main Data'!$A$1:$AE$1,0))</f>
        <v>219.4</v>
      </c>
      <c r="N4" s="32">
        <f>INDEX('Main Data'!$A$1:$AE$376,MATCH(_xlfn.CONCAT($J4,$K4,"Rural+Urban"),'Main Data'!$D$1:$D$376,0),MATCH(N$3,'Main Data'!$A$1:$AE$1,0))</f>
        <v>170.8</v>
      </c>
      <c r="O4" s="32">
        <f>INDEX('Main Data'!$A$1:$AE$376,MATCH(_xlfn.CONCAT($J4,$K4,"Rural+Urban"),'Main Data'!$D$1:$D$376,0),MATCH(O$3,'Main Data'!$A$1:$AE$1,0))</f>
        <v>165.8</v>
      </c>
      <c r="P4" s="32">
        <f>INDEX('Main Data'!$A$1:$AE$376,MATCH(_xlfn.CONCAT($J4,$K4,"Rural+Urban"),'Main Data'!$D$1:$D$376,0),MATCH(P$3,'Main Data'!$A$1:$AE$1,0))</f>
        <v>200.9</v>
      </c>
      <c r="Q4" s="32">
        <f>INDEX('Main Data'!$A$1:$AE$376,MATCH(_xlfn.CONCAT($J4,$K4,"Rural+Urban"),'Main Data'!$D$1:$D$376,0),MATCH(Q$3,'Main Data'!$A$1:$AE$1,0))</f>
        <v>169.7</v>
      </c>
      <c r="R4" s="32">
        <f>INDEX('Main Data'!$A$1:$AE$376,MATCH(_xlfn.CONCAT($J4,$K4,"Rural+Urban"),'Main Data'!$D$1:$D$376,0),MATCH(R$3,'Main Data'!$A$1:$AE$1,0))</f>
        <v>182.3</v>
      </c>
      <c r="S4" s="32">
        <f>INDEX('Main Data'!$A$1:$AE$376,MATCH(_xlfn.CONCAT($J4,$K4,"Rural+Urban"),'Main Data'!$D$1:$D$376,0),MATCH(S$3,'Main Data'!$A$1:$AE$1,0))</f>
        <v>164.3</v>
      </c>
      <c r="T4" s="32">
        <f>INDEX('Main Data'!$A$1:$AE$376,MATCH(_xlfn.CONCAT($J4,$K4,"Rural+Urban"),'Main Data'!$D$1:$D$376,0),MATCH(T$3,'Main Data'!$A$1:$AE$1,0))</f>
        <v>119.9</v>
      </c>
      <c r="U4" s="32">
        <f>INDEX('Main Data'!$A$1:$AE$376,MATCH(_xlfn.CONCAT($J4,$K4,"Rural+Urban"),'Main Data'!$D$1:$D$376,0),MATCH(U$3,'Main Data'!$A$1:$AE$1,0))</f>
        <v>187.1</v>
      </c>
      <c r="V4" s="32">
        <f>INDEX('Main Data'!$A$1:$AE$376,MATCH(_xlfn.CONCAT($J4,$K4,"Rural+Urban"),'Main Data'!$D$1:$D$376,0),MATCH(V$3,'Main Data'!$A$1:$AE$1,0))</f>
        <v>167.9</v>
      </c>
      <c r="W4" s="32">
        <f>INDEX('Main Data'!$A$1:$AE$376,MATCH(_xlfn.CONCAT($J4,$K4,"Rural+Urban"),'Main Data'!$D$1:$D$376,0),MATCH(W$3,'Main Data'!$A$1:$AE$1,0))</f>
        <v>183.9</v>
      </c>
    </row>
    <row r="5" spans="2:23" x14ac:dyDescent="0.25">
      <c r="B5">
        <v>2022</v>
      </c>
      <c r="C5" s="21" t="s">
        <v>39</v>
      </c>
      <c r="D5" s="40">
        <v>44743</v>
      </c>
      <c r="E5" s="32">
        <f>INDEX('Main Data'!$A$1:$AE$376,MATCH(_xlfn.CONCAT(B5,C5,"Rural+Urban"),'Main Data'!$D$1:$D$376,0),MATCH($E$3,'Main Data'!$A$1:$AE$1,0))</f>
        <v>175</v>
      </c>
      <c r="F5" s="35">
        <f>(E5-E4)/E4</f>
        <v>5.7175528873638828E-4</v>
      </c>
      <c r="J5">
        <v>2022</v>
      </c>
      <c r="K5" s="21" t="s">
        <v>39</v>
      </c>
      <c r="L5" s="32">
        <f>INDEX('Main Data'!$A$1:$AE$376,MATCH(_xlfn.CONCAT($J5,$K5,"Rural+Urban"),'Main Data'!$D$1:$D$376,0),MATCH(L$3,'Main Data'!$A$1:$AE$1,0))</f>
        <v>156.5</v>
      </c>
      <c r="M5" s="32">
        <f>INDEX('Main Data'!$A$1:$AE$376,MATCH(_xlfn.CONCAT($J5,$K5,"Rural+Urban"),'Main Data'!$D$1:$D$376,0),MATCH(M$3,'Main Data'!$A$1:$AE$1,0))</f>
        <v>213</v>
      </c>
      <c r="N5" s="32">
        <f>INDEX('Main Data'!$A$1:$AE$376,MATCH(_xlfn.CONCAT($J5,$K5,"Rural+Urban"),'Main Data'!$D$1:$D$376,0),MATCH(N$3,'Main Data'!$A$1:$AE$1,0))</f>
        <v>175.2</v>
      </c>
      <c r="O5" s="32">
        <f>INDEX('Main Data'!$A$1:$AE$376,MATCH(_xlfn.CONCAT($J5,$K5,"Rural+Urban"),'Main Data'!$D$1:$D$376,0),MATCH(O$3,'Main Data'!$A$1:$AE$1,0))</f>
        <v>166.6</v>
      </c>
      <c r="P5" s="32">
        <f>INDEX('Main Data'!$A$1:$AE$376,MATCH(_xlfn.CONCAT($J5,$K5,"Rural+Urban"),'Main Data'!$D$1:$D$376,0),MATCH(P$3,'Main Data'!$A$1:$AE$1,0))</f>
        <v>195.8</v>
      </c>
      <c r="Q5" s="32">
        <f>INDEX('Main Data'!$A$1:$AE$376,MATCH(_xlfn.CONCAT($J5,$K5,"Rural+Urban"),'Main Data'!$D$1:$D$376,0),MATCH(Q$3,'Main Data'!$A$1:$AE$1,0))</f>
        <v>174.2</v>
      </c>
      <c r="R5" s="32">
        <f>INDEX('Main Data'!$A$1:$AE$376,MATCH(_xlfn.CONCAT($J5,$K5,"Rural+Urban"),'Main Data'!$D$1:$D$376,0),MATCH(R$3,'Main Data'!$A$1:$AE$1,0))</f>
        <v>182.1</v>
      </c>
      <c r="S5" s="32">
        <f>INDEX('Main Data'!$A$1:$AE$376,MATCH(_xlfn.CONCAT($J5,$K5,"Rural+Urban"),'Main Data'!$D$1:$D$376,0),MATCH(S$3,'Main Data'!$A$1:$AE$1,0))</f>
        <v>164.3</v>
      </c>
      <c r="T5" s="32">
        <f>INDEX('Main Data'!$A$1:$AE$376,MATCH(_xlfn.CONCAT($J5,$K5,"Rural+Urban"),'Main Data'!$D$1:$D$376,0),MATCH(T$3,'Main Data'!$A$1:$AE$1,0))</f>
        <v>120</v>
      </c>
      <c r="U5" s="32">
        <f>INDEX('Main Data'!$A$1:$AE$376,MATCH(_xlfn.CONCAT($J5,$K5,"Rural+Urban"),'Main Data'!$D$1:$D$376,0),MATCH(U$3,'Main Data'!$A$1:$AE$1,0))</f>
        <v>190</v>
      </c>
      <c r="V5" s="32">
        <f>INDEX('Main Data'!$A$1:$AE$376,MATCH(_xlfn.CONCAT($J5,$K5,"Rural+Urban"),'Main Data'!$D$1:$D$376,0),MATCH(V$3,'Main Data'!$A$1:$AE$1,0))</f>
        <v>168.4</v>
      </c>
      <c r="W5" s="32">
        <f>INDEX('Main Data'!$A$1:$AE$376,MATCH(_xlfn.CONCAT($J5,$K5,"Rural+Urban"),'Main Data'!$D$1:$D$376,0),MATCH(W$3,'Main Data'!$A$1:$AE$1,0))</f>
        <v>185.2</v>
      </c>
    </row>
    <row r="6" spans="2:23" x14ac:dyDescent="0.25">
      <c r="B6">
        <v>2022</v>
      </c>
      <c r="C6" s="21" t="s">
        <v>40</v>
      </c>
      <c r="D6" s="40">
        <v>44774</v>
      </c>
      <c r="E6" s="32">
        <f>INDEX('Main Data'!$A$1:$AE$376,MATCH(_xlfn.CONCAT(B6,C6,"Rural+Urban"),'Main Data'!$D$1:$D$376,0),MATCH($E$3,'Main Data'!$A$1:$AE$1,0))</f>
        <v>176.3</v>
      </c>
      <c r="F6" s="35">
        <f t="shared" ref="F6:F15" si="0">(E6-E5)/E5</f>
        <v>7.4285714285714935E-3</v>
      </c>
      <c r="J6">
        <v>2022</v>
      </c>
      <c r="K6" s="21" t="s">
        <v>40</v>
      </c>
      <c r="L6" s="32">
        <f>INDEX('Main Data'!$A$1:$AE$376,MATCH(_xlfn.CONCAT($J6,$K6,"Rural+Urban"),'Main Data'!$D$1:$D$376,0),MATCH(L$3,'Main Data'!$A$1:$AE$1,0))</f>
        <v>160.30000000000001</v>
      </c>
      <c r="M6" s="32">
        <f>INDEX('Main Data'!$A$1:$AE$376,MATCH(_xlfn.CONCAT($J6,$K6,"Rural+Urban"),'Main Data'!$D$1:$D$376,0),MATCH(M$3,'Main Data'!$A$1:$AE$1,0))</f>
        <v>206.5</v>
      </c>
      <c r="N6" s="32">
        <f>INDEX('Main Data'!$A$1:$AE$376,MATCH(_xlfn.CONCAT($J6,$K6,"Rural+Urban"),'Main Data'!$D$1:$D$376,0),MATCH(N$3,'Main Data'!$A$1:$AE$1,0))</f>
        <v>169.2</v>
      </c>
      <c r="O6" s="32">
        <f>INDEX('Main Data'!$A$1:$AE$376,MATCH(_xlfn.CONCAT($J6,$K6,"Rural+Urban"),'Main Data'!$D$1:$D$376,0),MATCH(O$3,'Main Data'!$A$1:$AE$1,0))</f>
        <v>168.1</v>
      </c>
      <c r="P6" s="32">
        <f>INDEX('Main Data'!$A$1:$AE$376,MATCH(_xlfn.CONCAT($J6,$K6,"Rural+Urban"),'Main Data'!$D$1:$D$376,0),MATCH(P$3,'Main Data'!$A$1:$AE$1,0))</f>
        <v>192.4</v>
      </c>
      <c r="Q6" s="32">
        <f>INDEX('Main Data'!$A$1:$AE$376,MATCH(_xlfn.CONCAT($J6,$K6,"Rural+Urban"),'Main Data'!$D$1:$D$376,0),MATCH(Q$3,'Main Data'!$A$1:$AE$1,0))</f>
        <v>172.9</v>
      </c>
      <c r="R6" s="32">
        <f>INDEX('Main Data'!$A$1:$AE$376,MATCH(_xlfn.CONCAT($J6,$K6,"Rural+Urban"),'Main Data'!$D$1:$D$376,0),MATCH(R$3,'Main Data'!$A$1:$AE$1,0))</f>
        <v>186.7</v>
      </c>
      <c r="S6" s="32">
        <f>INDEX('Main Data'!$A$1:$AE$376,MATCH(_xlfn.CONCAT($J6,$K6,"Rural+Urban"),'Main Data'!$D$1:$D$376,0),MATCH(S$3,'Main Data'!$A$1:$AE$1,0))</f>
        <v>167.2</v>
      </c>
      <c r="T6" s="32">
        <f>INDEX('Main Data'!$A$1:$AE$376,MATCH(_xlfn.CONCAT($J6,$K6,"Rural+Urban"),'Main Data'!$D$1:$D$376,0),MATCH(T$3,'Main Data'!$A$1:$AE$1,0))</f>
        <v>120.9</v>
      </c>
      <c r="U6" s="32">
        <f>INDEX('Main Data'!$A$1:$AE$376,MATCH(_xlfn.CONCAT($J6,$K6,"Rural+Urban"),'Main Data'!$D$1:$D$376,0),MATCH(U$3,'Main Data'!$A$1:$AE$1,0))</f>
        <v>193.6</v>
      </c>
      <c r="V6" s="32">
        <f>INDEX('Main Data'!$A$1:$AE$376,MATCH(_xlfn.CONCAT($J6,$K6,"Rural+Urban"),'Main Data'!$D$1:$D$376,0),MATCH(V$3,'Main Data'!$A$1:$AE$1,0))</f>
        <v>168.8</v>
      </c>
      <c r="W6" s="32">
        <f>INDEX('Main Data'!$A$1:$AE$376,MATCH(_xlfn.CONCAT($J6,$K6,"Rural+Urban"),'Main Data'!$D$1:$D$376,0),MATCH(W$3,'Main Data'!$A$1:$AE$1,0))</f>
        <v>186.3</v>
      </c>
    </row>
    <row r="7" spans="2:23" x14ac:dyDescent="0.25">
      <c r="B7">
        <v>2022</v>
      </c>
      <c r="C7" s="21" t="s">
        <v>41</v>
      </c>
      <c r="D7" s="40">
        <v>44805</v>
      </c>
      <c r="E7" s="32">
        <f>INDEX('Main Data'!$A$1:$AE$376,MATCH(_xlfn.CONCAT(B7,C7,"Rural+Urban"),'Main Data'!$D$1:$D$376,0),MATCH($E$3,'Main Data'!$A$1:$AE$1,0))</f>
        <v>177.8</v>
      </c>
      <c r="F7" s="35">
        <f t="shared" si="0"/>
        <v>8.5082246171298923E-3</v>
      </c>
      <c r="J7">
        <v>2022</v>
      </c>
      <c r="K7" s="21" t="s">
        <v>41</v>
      </c>
      <c r="L7" s="32">
        <f>INDEX('Main Data'!$A$1:$AE$376,MATCH(_xlfn.CONCAT($J7,$K7,"Rural+Urban"),'Main Data'!$D$1:$D$376,0),MATCH(L$3,'Main Data'!$A$1:$AE$1,0))</f>
        <v>163.5</v>
      </c>
      <c r="M7" s="32">
        <f>INDEX('Main Data'!$A$1:$AE$376,MATCH(_xlfn.CONCAT($J7,$K7,"Rural+Urban"),'Main Data'!$D$1:$D$376,0),MATCH(M$3,'Main Data'!$A$1:$AE$1,0))</f>
        <v>209.2</v>
      </c>
      <c r="N7" s="32">
        <f>INDEX('Main Data'!$A$1:$AE$376,MATCH(_xlfn.CONCAT($J7,$K7,"Rural+Urban"),'Main Data'!$D$1:$D$376,0),MATCH(N$3,'Main Data'!$A$1:$AE$1,0))</f>
        <v>169.7</v>
      </c>
      <c r="O7" s="32">
        <f>INDEX('Main Data'!$A$1:$AE$376,MATCH(_xlfn.CONCAT($J7,$K7,"Rural+Urban"),'Main Data'!$D$1:$D$376,0),MATCH(O$3,'Main Data'!$A$1:$AE$1,0))</f>
        <v>169.7</v>
      </c>
      <c r="P7" s="32">
        <f>INDEX('Main Data'!$A$1:$AE$376,MATCH(_xlfn.CONCAT($J7,$K7,"Rural+Urban"),'Main Data'!$D$1:$D$376,0),MATCH(P$3,'Main Data'!$A$1:$AE$1,0))</f>
        <v>188.7</v>
      </c>
      <c r="Q7" s="32">
        <f>INDEX('Main Data'!$A$1:$AE$376,MATCH(_xlfn.CONCAT($J7,$K7,"Rural+Urban"),'Main Data'!$D$1:$D$376,0),MATCH(Q$3,'Main Data'!$A$1:$AE$1,0))</f>
        <v>165.7</v>
      </c>
      <c r="R7" s="32">
        <f>INDEX('Main Data'!$A$1:$AE$376,MATCH(_xlfn.CONCAT($J7,$K7,"Rural+Urban"),'Main Data'!$D$1:$D$376,0),MATCH(R$3,'Main Data'!$A$1:$AE$1,0))</f>
        <v>191.8</v>
      </c>
      <c r="S7" s="32">
        <f>INDEX('Main Data'!$A$1:$AE$376,MATCH(_xlfn.CONCAT($J7,$K7,"Rural+Urban"),'Main Data'!$D$1:$D$376,0),MATCH(S$3,'Main Data'!$A$1:$AE$1,0))</f>
        <v>169.1</v>
      </c>
      <c r="T7" s="32">
        <f>INDEX('Main Data'!$A$1:$AE$376,MATCH(_xlfn.CONCAT($J7,$K7,"Rural+Urban"),'Main Data'!$D$1:$D$376,0),MATCH(T$3,'Main Data'!$A$1:$AE$1,0))</f>
        <v>121.6</v>
      </c>
      <c r="U7" s="32">
        <f>INDEX('Main Data'!$A$1:$AE$376,MATCH(_xlfn.CONCAT($J7,$K7,"Rural+Urban"),'Main Data'!$D$1:$D$376,0),MATCH(U$3,'Main Data'!$A$1:$AE$1,0))</f>
        <v>197.3</v>
      </c>
      <c r="V7" s="32">
        <f>INDEX('Main Data'!$A$1:$AE$376,MATCH(_xlfn.CONCAT($J7,$K7,"Rural+Urban"),'Main Data'!$D$1:$D$376,0),MATCH(V$3,'Main Data'!$A$1:$AE$1,0))</f>
        <v>169.4</v>
      </c>
      <c r="W7" s="32">
        <f>INDEX('Main Data'!$A$1:$AE$376,MATCH(_xlfn.CONCAT($J7,$K7,"Rural+Urban"),'Main Data'!$D$1:$D$376,0),MATCH(W$3,'Main Data'!$A$1:$AE$1,0))</f>
        <v>187.4</v>
      </c>
    </row>
    <row r="8" spans="2:23" x14ac:dyDescent="0.25">
      <c r="B8">
        <v>2022</v>
      </c>
      <c r="C8" s="21" t="s">
        <v>42</v>
      </c>
      <c r="D8" s="40">
        <v>44835</v>
      </c>
      <c r="E8" s="32">
        <f>INDEX('Main Data'!$A$1:$AE$376,MATCH(_xlfn.CONCAT(B8,C8,"Rural+Urban"),'Main Data'!$D$1:$D$376,0),MATCH($E$3,'Main Data'!$A$1:$AE$1,0))</f>
        <v>179.6</v>
      </c>
      <c r="F8" s="37">
        <f t="shared" si="0"/>
        <v>1.0123734533183255E-2</v>
      </c>
      <c r="G8" s="39" t="s">
        <v>163</v>
      </c>
      <c r="H8" s="39"/>
      <c r="J8">
        <v>2022</v>
      </c>
      <c r="K8" s="21" t="s">
        <v>42</v>
      </c>
      <c r="L8" s="32">
        <f>INDEX('Main Data'!$A$1:$AE$376,MATCH(_xlfn.CONCAT($J8,$K8,"Rural+Urban"),'Main Data'!$D$1:$D$376,0),MATCH(L$3,'Main Data'!$A$1:$AE$1,0))</f>
        <v>165.2</v>
      </c>
      <c r="M8" s="32">
        <f>INDEX('Main Data'!$A$1:$AE$376,MATCH(_xlfn.CONCAT($J8,$K8,"Rural+Urban"),'Main Data'!$D$1:$D$376,0),MATCH(M$3,'Main Data'!$A$1:$AE$1,0))</f>
        <v>210.9</v>
      </c>
      <c r="N8" s="32">
        <f>INDEX('Main Data'!$A$1:$AE$376,MATCH(_xlfn.CONCAT($J8,$K8,"Rural+Urban"),'Main Data'!$D$1:$D$376,0),MATCH(N$3,'Main Data'!$A$1:$AE$1,0))</f>
        <v>170.9</v>
      </c>
      <c r="O8" s="32">
        <f>INDEX('Main Data'!$A$1:$AE$376,MATCH(_xlfn.CONCAT($J8,$K8,"Rural+Urban"),'Main Data'!$D$1:$D$376,0),MATCH(O$3,'Main Data'!$A$1:$AE$1,0))</f>
        <v>170.9</v>
      </c>
      <c r="P8" s="32">
        <f>INDEX('Main Data'!$A$1:$AE$376,MATCH(_xlfn.CONCAT($J8,$K8,"Rural+Urban"),'Main Data'!$D$1:$D$376,0),MATCH(P$3,'Main Data'!$A$1:$AE$1,0))</f>
        <v>186.5</v>
      </c>
      <c r="Q8" s="32">
        <f>INDEX('Main Data'!$A$1:$AE$376,MATCH(_xlfn.CONCAT($J8,$K8,"Rural+Urban"),'Main Data'!$D$1:$D$376,0),MATCH(Q$3,'Main Data'!$A$1:$AE$1,0))</f>
        <v>163.80000000000001</v>
      </c>
      <c r="R8" s="32">
        <f>INDEX('Main Data'!$A$1:$AE$376,MATCH(_xlfn.CONCAT($J8,$K8,"Rural+Urban"),'Main Data'!$D$1:$D$376,0),MATCH(R$3,'Main Data'!$A$1:$AE$1,0))</f>
        <v>199.7</v>
      </c>
      <c r="S8" s="32">
        <f>INDEX('Main Data'!$A$1:$AE$376,MATCH(_xlfn.CONCAT($J8,$K8,"Rural+Urban"),'Main Data'!$D$1:$D$376,0),MATCH(S$3,'Main Data'!$A$1:$AE$1,0))</f>
        <v>169.8</v>
      </c>
      <c r="T8" s="32">
        <f>INDEX('Main Data'!$A$1:$AE$376,MATCH(_xlfn.CONCAT($J8,$K8,"Rural+Urban"),'Main Data'!$D$1:$D$376,0),MATCH(T$3,'Main Data'!$A$1:$AE$1,0))</f>
        <v>121.9</v>
      </c>
      <c r="U8" s="32">
        <f>INDEX('Main Data'!$A$1:$AE$376,MATCH(_xlfn.CONCAT($J8,$K8,"Rural+Urban"),'Main Data'!$D$1:$D$376,0),MATCH(U$3,'Main Data'!$A$1:$AE$1,0))</f>
        <v>199.9</v>
      </c>
      <c r="V8" s="32">
        <f>INDEX('Main Data'!$A$1:$AE$376,MATCH(_xlfn.CONCAT($J8,$K8,"Rural+Urban"),'Main Data'!$D$1:$D$376,0),MATCH(V$3,'Main Data'!$A$1:$AE$1,0))</f>
        <v>169.9</v>
      </c>
      <c r="W8" s="32">
        <f>INDEX('Main Data'!$A$1:$AE$376,MATCH(_xlfn.CONCAT($J8,$K8,"Rural+Urban"),'Main Data'!$D$1:$D$376,0),MATCH(W$3,'Main Data'!$A$1:$AE$1,0))</f>
        <v>188.3</v>
      </c>
    </row>
    <row r="9" spans="2:23" x14ac:dyDescent="0.25">
      <c r="B9">
        <v>2022</v>
      </c>
      <c r="C9" s="21" t="s">
        <v>43</v>
      </c>
      <c r="D9" s="40">
        <v>44866</v>
      </c>
      <c r="E9" s="32">
        <f>INDEX('Main Data'!$A$1:$AE$376,MATCH(_xlfn.CONCAT(B9,C9,"Rural+Urban"),'Main Data'!$D$1:$D$376,0),MATCH($E$3,'Main Data'!$A$1:$AE$1,0))</f>
        <v>178.3</v>
      </c>
      <c r="F9" s="35">
        <f t="shared" si="0"/>
        <v>-7.2383073496658295E-3</v>
      </c>
      <c r="J9">
        <v>2022</v>
      </c>
      <c r="K9" s="21" t="s">
        <v>43</v>
      </c>
      <c r="L9" s="32">
        <f>INDEX('Main Data'!$A$1:$AE$376,MATCH(_xlfn.CONCAT($J9,$K9,"Rural+Urban"),'Main Data'!$D$1:$D$376,0),MATCH(L$3,'Main Data'!$A$1:$AE$1,0))</f>
        <v>167.4</v>
      </c>
      <c r="M9" s="32">
        <f>INDEX('Main Data'!$A$1:$AE$376,MATCH(_xlfn.CONCAT($J9,$K9,"Rural+Urban"),'Main Data'!$D$1:$D$376,0),MATCH(M$3,'Main Data'!$A$1:$AE$1,0))</f>
        <v>209.4</v>
      </c>
      <c r="N9" s="32">
        <f>INDEX('Main Data'!$A$1:$AE$376,MATCH(_xlfn.CONCAT($J9,$K9,"Rural+Urban"),'Main Data'!$D$1:$D$376,0),MATCH(N$3,'Main Data'!$A$1:$AE$1,0))</f>
        <v>181.4</v>
      </c>
      <c r="O9" s="32">
        <f>INDEX('Main Data'!$A$1:$AE$376,MATCH(_xlfn.CONCAT($J9,$K9,"Rural+Urban"),'Main Data'!$D$1:$D$376,0),MATCH(O$3,'Main Data'!$A$1:$AE$1,0))</f>
        <v>172.3</v>
      </c>
      <c r="P9" s="32">
        <f>INDEX('Main Data'!$A$1:$AE$376,MATCH(_xlfn.CONCAT($J9,$K9,"Rural+Urban"),'Main Data'!$D$1:$D$376,0),MATCH(P$3,'Main Data'!$A$1:$AE$1,0))</f>
        <v>188.9</v>
      </c>
      <c r="Q9" s="32">
        <f>INDEX('Main Data'!$A$1:$AE$376,MATCH(_xlfn.CONCAT($J9,$K9,"Rural+Urban"),'Main Data'!$D$1:$D$376,0),MATCH(Q$3,'Main Data'!$A$1:$AE$1,0))</f>
        <v>160.69999999999999</v>
      </c>
      <c r="R9" s="32">
        <f>INDEX('Main Data'!$A$1:$AE$376,MATCH(_xlfn.CONCAT($J9,$K9,"Rural+Urban"),'Main Data'!$D$1:$D$376,0),MATCH(R$3,'Main Data'!$A$1:$AE$1,0))</f>
        <v>183.1</v>
      </c>
      <c r="S9" s="32">
        <f>INDEX('Main Data'!$A$1:$AE$376,MATCH(_xlfn.CONCAT($J9,$K9,"Rural+Urban"),'Main Data'!$D$1:$D$376,0),MATCH(S$3,'Main Data'!$A$1:$AE$1,0))</f>
        <v>170.5</v>
      </c>
      <c r="T9" s="32">
        <f>INDEX('Main Data'!$A$1:$AE$376,MATCH(_xlfn.CONCAT($J9,$K9,"Rural+Urban"),'Main Data'!$D$1:$D$376,0),MATCH(T$3,'Main Data'!$A$1:$AE$1,0))</f>
        <v>122.1</v>
      </c>
      <c r="U9" s="32">
        <f>INDEX('Main Data'!$A$1:$AE$376,MATCH(_xlfn.CONCAT($J9,$K9,"Rural+Urban"),'Main Data'!$D$1:$D$376,0),MATCH(U$3,'Main Data'!$A$1:$AE$1,0))</f>
        <v>202.8</v>
      </c>
      <c r="V9" s="32">
        <f>INDEX('Main Data'!$A$1:$AE$376,MATCH(_xlfn.CONCAT($J9,$K9,"Rural+Urban"),'Main Data'!$D$1:$D$376,0),MATCH(V$3,'Main Data'!$A$1:$AE$1,0))</f>
        <v>170.4</v>
      </c>
      <c r="W9" s="32">
        <f>INDEX('Main Data'!$A$1:$AE$376,MATCH(_xlfn.CONCAT($J9,$K9,"Rural+Urban"),'Main Data'!$D$1:$D$376,0),MATCH(W$3,'Main Data'!$A$1:$AE$1,0))</f>
        <v>189.5</v>
      </c>
    </row>
    <row r="10" spans="2:23" x14ac:dyDescent="0.25">
      <c r="B10">
        <v>2022</v>
      </c>
      <c r="C10" s="21" t="s">
        <v>44</v>
      </c>
      <c r="D10" s="40">
        <v>44896</v>
      </c>
      <c r="E10" s="32">
        <f>INDEX('Main Data'!$A$1:$AE$376,MATCH(_xlfn.CONCAT(B10,C10,"Rural+Urban"),'Main Data'!$D$1:$D$376,0),MATCH($E$3,'Main Data'!$A$1:$AE$1,0))</f>
        <v>175.9</v>
      </c>
      <c r="F10" s="38">
        <f t="shared" si="0"/>
        <v>-1.3460459899046581E-2</v>
      </c>
      <c r="G10" s="39" t="s">
        <v>164</v>
      </c>
      <c r="H10" s="39"/>
      <c r="J10">
        <v>2022</v>
      </c>
      <c r="K10" s="21" t="s">
        <v>44</v>
      </c>
      <c r="L10" s="32">
        <f>INDEX('Main Data'!$A$1:$AE$376,MATCH(_xlfn.CONCAT($J10,$K10,"Rural+Urban"),'Main Data'!$D$1:$D$376,0),MATCH(L$3,'Main Data'!$A$1:$AE$1,0))</f>
        <v>169.2</v>
      </c>
      <c r="M10" s="32">
        <f>INDEX('Main Data'!$A$1:$AE$376,MATCH(_xlfn.CONCAT($J10,$K10,"Rural+Urban"),'Main Data'!$D$1:$D$376,0),MATCH(M$3,'Main Data'!$A$1:$AE$1,0))</f>
        <v>209</v>
      </c>
      <c r="N10" s="32">
        <f>INDEX('Main Data'!$A$1:$AE$376,MATCH(_xlfn.CONCAT($J10,$K10,"Rural+Urban"),'Main Data'!$D$1:$D$376,0),MATCH(N$3,'Main Data'!$A$1:$AE$1,0))</f>
        <v>190.2</v>
      </c>
      <c r="O10" s="32">
        <f>INDEX('Main Data'!$A$1:$AE$376,MATCH(_xlfn.CONCAT($J10,$K10,"Rural+Urban"),'Main Data'!$D$1:$D$376,0),MATCH(O$3,'Main Data'!$A$1:$AE$1,0))</f>
        <v>173.6</v>
      </c>
      <c r="P10" s="32">
        <f>INDEX('Main Data'!$A$1:$AE$376,MATCH(_xlfn.CONCAT($J10,$K10,"Rural+Urban"),'Main Data'!$D$1:$D$376,0),MATCH(P$3,'Main Data'!$A$1:$AE$1,0))</f>
        <v>188.5</v>
      </c>
      <c r="Q10" s="32">
        <f>INDEX('Main Data'!$A$1:$AE$376,MATCH(_xlfn.CONCAT($J10,$K10,"Rural+Urban"),'Main Data'!$D$1:$D$376,0),MATCH(Q$3,'Main Data'!$A$1:$AE$1,0))</f>
        <v>158</v>
      </c>
      <c r="R10" s="32">
        <f>INDEX('Main Data'!$A$1:$AE$376,MATCH(_xlfn.CONCAT($J10,$K10,"Rural+Urban"),'Main Data'!$D$1:$D$376,0),MATCH(R$3,'Main Data'!$A$1:$AE$1,0))</f>
        <v>159.9</v>
      </c>
      <c r="S10" s="32">
        <f>INDEX('Main Data'!$A$1:$AE$376,MATCH(_xlfn.CONCAT($J10,$K10,"Rural+Urban"),'Main Data'!$D$1:$D$376,0),MATCH(S$3,'Main Data'!$A$1:$AE$1,0))</f>
        <v>170.8</v>
      </c>
      <c r="T10" s="32">
        <f>INDEX('Main Data'!$A$1:$AE$376,MATCH(_xlfn.CONCAT($J10,$K10,"Rural+Urban"),'Main Data'!$D$1:$D$376,0),MATCH(T$3,'Main Data'!$A$1:$AE$1,0))</f>
        <v>121.8</v>
      </c>
      <c r="U10" s="32">
        <f>INDEX('Main Data'!$A$1:$AE$376,MATCH(_xlfn.CONCAT($J10,$K10,"Rural+Urban"),'Main Data'!$D$1:$D$376,0),MATCH(U$3,'Main Data'!$A$1:$AE$1,0))</f>
        <v>205.2</v>
      </c>
      <c r="V10" s="32">
        <f>INDEX('Main Data'!$A$1:$AE$376,MATCH(_xlfn.CONCAT($J10,$K10,"Rural+Urban"),'Main Data'!$D$1:$D$376,0),MATCH(V$3,'Main Data'!$A$1:$AE$1,0))</f>
        <v>171</v>
      </c>
      <c r="W10" s="32">
        <f>INDEX('Main Data'!$A$1:$AE$376,MATCH(_xlfn.CONCAT($J10,$K10,"Rural+Urban"),'Main Data'!$D$1:$D$376,0),MATCH(W$3,'Main Data'!$A$1:$AE$1,0))</f>
        <v>190.3</v>
      </c>
    </row>
    <row r="11" spans="2:23" x14ac:dyDescent="0.25">
      <c r="B11">
        <v>2023</v>
      </c>
      <c r="C11" s="21" t="s">
        <v>31</v>
      </c>
      <c r="D11" s="40">
        <v>44927</v>
      </c>
      <c r="E11" s="32">
        <f>INDEX('Main Data'!$A$1:$AE$376,MATCH(_xlfn.CONCAT(B11,C11,"Rural+Urban"),'Main Data'!$D$1:$D$376,0),MATCH($E$3,'Main Data'!$A$1:$AE$1,0))</f>
        <v>176.7</v>
      </c>
      <c r="F11" s="35">
        <f t="shared" si="0"/>
        <v>4.5480386583284984E-3</v>
      </c>
      <c r="J11">
        <v>2023</v>
      </c>
      <c r="K11" s="21" t="s">
        <v>31</v>
      </c>
      <c r="L11" s="32">
        <f>INDEX('Main Data'!$A$1:$AE$376,MATCH(_xlfn.CONCAT($J11,$K11,"Rural+Urban"),'Main Data'!$D$1:$D$376,0),MATCH(L$3,'Main Data'!$A$1:$AE$1,0))</f>
        <v>173.8</v>
      </c>
      <c r="M11" s="32">
        <f>INDEX('Main Data'!$A$1:$AE$376,MATCH(_xlfn.CONCAT($J11,$K11,"Rural+Urban"),'Main Data'!$D$1:$D$376,0),MATCH(M$3,'Main Data'!$A$1:$AE$1,0))</f>
        <v>210.7</v>
      </c>
      <c r="N11" s="32">
        <f>INDEX('Main Data'!$A$1:$AE$376,MATCH(_xlfn.CONCAT($J11,$K11,"Rural+Urban"),'Main Data'!$D$1:$D$376,0),MATCH(N$3,'Main Data'!$A$1:$AE$1,0))</f>
        <v>194.5</v>
      </c>
      <c r="O11" s="32">
        <f>INDEX('Main Data'!$A$1:$AE$376,MATCH(_xlfn.CONCAT($J11,$K11,"Rural+Urban"),'Main Data'!$D$1:$D$376,0),MATCH(O$3,'Main Data'!$A$1:$AE$1,0))</f>
        <v>174.6</v>
      </c>
      <c r="P11" s="32">
        <f>INDEX('Main Data'!$A$1:$AE$376,MATCH(_xlfn.CONCAT($J11,$K11,"Rural+Urban"),'Main Data'!$D$1:$D$376,0),MATCH(P$3,'Main Data'!$A$1:$AE$1,0))</f>
        <v>187.2</v>
      </c>
      <c r="Q11" s="32">
        <f>INDEX('Main Data'!$A$1:$AE$376,MATCH(_xlfn.CONCAT($J11,$K11,"Rural+Urban"),'Main Data'!$D$1:$D$376,0),MATCH(Q$3,'Main Data'!$A$1:$AE$1,0))</f>
        <v>158.30000000000001</v>
      </c>
      <c r="R11" s="32">
        <f>INDEX('Main Data'!$A$1:$AE$376,MATCH(_xlfn.CONCAT($J11,$K11,"Rural+Urban"),'Main Data'!$D$1:$D$376,0),MATCH(R$3,'Main Data'!$A$1:$AE$1,0))</f>
        <v>153.9</v>
      </c>
      <c r="S11" s="32">
        <f>INDEX('Main Data'!$A$1:$AE$376,MATCH(_xlfn.CONCAT($J11,$K11,"Rural+Urban"),'Main Data'!$D$1:$D$376,0),MATCH(S$3,'Main Data'!$A$1:$AE$1,0))</f>
        <v>170.9</v>
      </c>
      <c r="T11" s="32">
        <f>INDEX('Main Data'!$A$1:$AE$376,MATCH(_xlfn.CONCAT($J11,$K11,"Rural+Urban"),'Main Data'!$D$1:$D$376,0),MATCH(T$3,'Main Data'!$A$1:$AE$1,0))</f>
        <v>121.1</v>
      </c>
      <c r="U11" s="32">
        <f>INDEX('Main Data'!$A$1:$AE$376,MATCH(_xlfn.CONCAT($J11,$K11,"Rural+Urban"),'Main Data'!$D$1:$D$376,0),MATCH(U$3,'Main Data'!$A$1:$AE$1,0))</f>
        <v>208.4</v>
      </c>
      <c r="V11" s="32">
        <f>INDEX('Main Data'!$A$1:$AE$376,MATCH(_xlfn.CONCAT($J11,$K11,"Rural+Urban"),'Main Data'!$D$1:$D$376,0),MATCH(V$3,'Main Data'!$A$1:$AE$1,0))</f>
        <v>171.4</v>
      </c>
      <c r="W11" s="32">
        <f>INDEX('Main Data'!$A$1:$AE$376,MATCH(_xlfn.CONCAT($J11,$K11,"Rural+Urban"),'Main Data'!$D$1:$D$376,0),MATCH(W$3,'Main Data'!$A$1:$AE$1,0))</f>
        <v>191.2</v>
      </c>
    </row>
    <row r="12" spans="2:23" x14ac:dyDescent="0.25">
      <c r="B12">
        <v>2023</v>
      </c>
      <c r="C12" s="21" t="s">
        <v>34</v>
      </c>
      <c r="D12" s="40">
        <v>44958</v>
      </c>
      <c r="E12" s="32">
        <f>INDEX('Main Data'!$A$1:$AE$376,MATCH(_xlfn.CONCAT(B12,C12,"Rural+Urban"),'Main Data'!$D$1:$D$376,0),MATCH($E$3,'Main Data'!$A$1:$AE$1,0))</f>
        <v>177</v>
      </c>
      <c r="F12" s="35">
        <f t="shared" si="0"/>
        <v>1.6977928692700134E-3</v>
      </c>
      <c r="J12">
        <v>2023</v>
      </c>
      <c r="K12" s="21" t="s">
        <v>34</v>
      </c>
      <c r="L12" s="32">
        <f>INDEX('Main Data'!$A$1:$AE$376,MATCH(_xlfn.CONCAT($J12,$K12,"Rural+Urban"),'Main Data'!$D$1:$D$376,0),MATCH(L$3,'Main Data'!$A$1:$AE$1,0))</f>
        <v>174.4</v>
      </c>
      <c r="M12" s="32">
        <f>INDEX('Main Data'!$A$1:$AE$376,MATCH(_xlfn.CONCAT($J12,$K12,"Rural+Urban"),'Main Data'!$D$1:$D$376,0),MATCH(M$3,'Main Data'!$A$1:$AE$1,0))</f>
        <v>207.7</v>
      </c>
      <c r="N12" s="32">
        <f>INDEX('Main Data'!$A$1:$AE$376,MATCH(_xlfn.CONCAT($J12,$K12,"Rural+Urban"),'Main Data'!$D$1:$D$376,0),MATCH(N$3,'Main Data'!$A$1:$AE$1,0))</f>
        <v>175.2</v>
      </c>
      <c r="O12" s="32">
        <f>INDEX('Main Data'!$A$1:$AE$376,MATCH(_xlfn.CONCAT($J12,$K12,"Rural+Urban"),'Main Data'!$D$1:$D$376,0),MATCH(O$3,'Main Data'!$A$1:$AE$1,0))</f>
        <v>177.3</v>
      </c>
      <c r="P12" s="32">
        <f>INDEX('Main Data'!$A$1:$AE$376,MATCH(_xlfn.CONCAT($J12,$K12,"Rural+Urban"),'Main Data'!$D$1:$D$376,0),MATCH(P$3,'Main Data'!$A$1:$AE$1,0))</f>
        <v>179.3</v>
      </c>
      <c r="Q12" s="32">
        <f>INDEX('Main Data'!$A$1:$AE$376,MATCH(_xlfn.CONCAT($J12,$K12,"Rural+Urban"),'Main Data'!$D$1:$D$376,0),MATCH(Q$3,'Main Data'!$A$1:$AE$1,0))</f>
        <v>169.5</v>
      </c>
      <c r="R12" s="32">
        <f>INDEX('Main Data'!$A$1:$AE$376,MATCH(_xlfn.CONCAT($J12,$K12,"Rural+Urban"),'Main Data'!$D$1:$D$376,0),MATCH(R$3,'Main Data'!$A$1:$AE$1,0))</f>
        <v>152.69999999999999</v>
      </c>
      <c r="S12" s="32">
        <f>INDEX('Main Data'!$A$1:$AE$376,MATCH(_xlfn.CONCAT($J12,$K12,"Rural+Urban"),'Main Data'!$D$1:$D$376,0),MATCH(S$3,'Main Data'!$A$1:$AE$1,0))</f>
        <v>171</v>
      </c>
      <c r="T12" s="32">
        <f>INDEX('Main Data'!$A$1:$AE$376,MATCH(_xlfn.CONCAT($J12,$K12,"Rural+Urban"),'Main Data'!$D$1:$D$376,0),MATCH(T$3,'Main Data'!$A$1:$AE$1,0))</f>
        <v>120</v>
      </c>
      <c r="U12" s="32">
        <f>INDEX('Main Data'!$A$1:$AE$376,MATCH(_xlfn.CONCAT($J12,$K12,"Rural+Urban"),'Main Data'!$D$1:$D$376,0),MATCH(U$3,'Main Data'!$A$1:$AE$1,0))</f>
        <v>209.7</v>
      </c>
      <c r="V12" s="32">
        <f>INDEX('Main Data'!$A$1:$AE$376,MATCH(_xlfn.CONCAT($J12,$K12,"Rural+Urban"),'Main Data'!$D$1:$D$376,0),MATCH(V$3,'Main Data'!$A$1:$AE$1,0))</f>
        <v>172.3</v>
      </c>
      <c r="W12" s="32">
        <f>INDEX('Main Data'!$A$1:$AE$376,MATCH(_xlfn.CONCAT($J12,$K12,"Rural+Urban"),'Main Data'!$D$1:$D$376,0),MATCH(W$3,'Main Data'!$A$1:$AE$1,0))</f>
        <v>193</v>
      </c>
    </row>
    <row r="13" spans="2:23" x14ac:dyDescent="0.25">
      <c r="B13">
        <v>2023</v>
      </c>
      <c r="C13" s="21" t="s">
        <v>35</v>
      </c>
      <c r="D13" s="40">
        <v>44986</v>
      </c>
      <c r="E13" s="32">
        <f>INDEX('Main Data'!$A$1:$AE$376,MATCH(_xlfn.CONCAT(B13,C13,"Rural+Urban"),'Main Data'!$D$1:$D$376,0),MATCH($E$3,'Main Data'!$A$1:$AE$1,0))</f>
        <v>177</v>
      </c>
      <c r="F13" s="35">
        <f t="shared" si="0"/>
        <v>0</v>
      </c>
      <c r="J13">
        <v>2023</v>
      </c>
      <c r="K13" s="21" t="s">
        <v>35</v>
      </c>
      <c r="L13" s="32">
        <f>INDEX('Main Data'!$A$1:$AE$376,MATCH(_xlfn.CONCAT($J13,$K13,"Rural+Urban"),'Main Data'!$D$1:$D$376,0),MATCH(L$3,'Main Data'!$A$1:$AE$1,0))</f>
        <v>174.4</v>
      </c>
      <c r="M13" s="32">
        <f>INDEX('Main Data'!$A$1:$AE$376,MATCH(_xlfn.CONCAT($J13,$K13,"Rural+Urban"),'Main Data'!$D$1:$D$376,0),MATCH(M$3,'Main Data'!$A$1:$AE$1,0))</f>
        <v>207.7</v>
      </c>
      <c r="N13" s="32">
        <f>INDEX('Main Data'!$A$1:$AE$376,MATCH(_xlfn.CONCAT($J13,$K13,"Rural+Urban"),'Main Data'!$D$1:$D$376,0),MATCH(N$3,'Main Data'!$A$1:$AE$1,0))</f>
        <v>175.2</v>
      </c>
      <c r="O13" s="32">
        <f>INDEX('Main Data'!$A$1:$AE$376,MATCH(_xlfn.CONCAT($J13,$K13,"Rural+Urban"),'Main Data'!$D$1:$D$376,0),MATCH(O$3,'Main Data'!$A$1:$AE$1,0))</f>
        <v>177.3</v>
      </c>
      <c r="P13" s="32">
        <f>INDEX('Main Data'!$A$1:$AE$376,MATCH(_xlfn.CONCAT($J13,$K13,"Rural+Urban"),'Main Data'!$D$1:$D$376,0),MATCH(P$3,'Main Data'!$A$1:$AE$1,0))</f>
        <v>179.2</v>
      </c>
      <c r="Q13" s="32">
        <f>INDEX('Main Data'!$A$1:$AE$376,MATCH(_xlfn.CONCAT($J13,$K13,"Rural+Urban"),'Main Data'!$D$1:$D$376,0),MATCH(Q$3,'Main Data'!$A$1:$AE$1,0))</f>
        <v>169.5</v>
      </c>
      <c r="R13" s="32">
        <f>INDEX('Main Data'!$A$1:$AE$376,MATCH(_xlfn.CONCAT($J13,$K13,"Rural+Urban"),'Main Data'!$D$1:$D$376,0),MATCH(R$3,'Main Data'!$A$1:$AE$1,0))</f>
        <v>152.80000000000001</v>
      </c>
      <c r="S13" s="32">
        <f>INDEX('Main Data'!$A$1:$AE$376,MATCH(_xlfn.CONCAT($J13,$K13,"Rural+Urban"),'Main Data'!$D$1:$D$376,0),MATCH(S$3,'Main Data'!$A$1:$AE$1,0))</f>
        <v>171.1</v>
      </c>
      <c r="T13" s="32">
        <f>INDEX('Main Data'!$A$1:$AE$376,MATCH(_xlfn.CONCAT($J13,$K13,"Rural+Urban"),'Main Data'!$D$1:$D$376,0),MATCH(T$3,'Main Data'!$A$1:$AE$1,0))</f>
        <v>120</v>
      </c>
      <c r="U13" s="32">
        <f>INDEX('Main Data'!$A$1:$AE$376,MATCH(_xlfn.CONCAT($J13,$K13,"Rural+Urban"),'Main Data'!$D$1:$D$376,0),MATCH(U$3,'Main Data'!$A$1:$AE$1,0))</f>
        <v>209.7</v>
      </c>
      <c r="V13" s="32">
        <f>INDEX('Main Data'!$A$1:$AE$376,MATCH(_xlfn.CONCAT($J13,$K13,"Rural+Urban"),'Main Data'!$D$1:$D$376,0),MATCH(V$3,'Main Data'!$A$1:$AE$1,0))</f>
        <v>172.3</v>
      </c>
      <c r="W13" s="32">
        <f>INDEX('Main Data'!$A$1:$AE$376,MATCH(_xlfn.CONCAT($J13,$K13,"Rural+Urban"),'Main Data'!$D$1:$D$376,0),MATCH(W$3,'Main Data'!$A$1:$AE$1,0))</f>
        <v>193</v>
      </c>
    </row>
    <row r="14" spans="2:23" x14ac:dyDescent="0.25">
      <c r="B14">
        <v>2023</v>
      </c>
      <c r="C14" s="21" t="s">
        <v>36</v>
      </c>
      <c r="D14" s="40">
        <v>45017</v>
      </c>
      <c r="E14" s="32">
        <f>INDEX('Main Data'!$A$1:$AE$376,MATCH(_xlfn.CONCAT(B14,C14,"Rural+Urban"),'Main Data'!$D$1:$D$376,0),MATCH($E$3,'Main Data'!$A$1:$AE$1,0))</f>
        <v>177.9</v>
      </c>
      <c r="F14" s="35">
        <f t="shared" si="0"/>
        <v>5.0847457627118961E-3</v>
      </c>
      <c r="J14">
        <v>2023</v>
      </c>
      <c r="K14" s="21" t="s">
        <v>36</v>
      </c>
      <c r="L14" s="32">
        <f>INDEX('Main Data'!$A$1:$AE$376,MATCH(_xlfn.CONCAT($J14,$K14,"Rural+Urban"),'Main Data'!$D$1:$D$376,0),MATCH(L$3,'Main Data'!$A$1:$AE$1,0))</f>
        <v>173.8</v>
      </c>
      <c r="M14" s="32">
        <f>INDEX('Main Data'!$A$1:$AE$376,MATCH(_xlfn.CONCAT($J14,$K14,"Rural+Urban"),'Main Data'!$D$1:$D$376,0),MATCH(M$3,'Main Data'!$A$1:$AE$1,0))</f>
        <v>209.3</v>
      </c>
      <c r="N14" s="32">
        <f>INDEX('Main Data'!$A$1:$AE$376,MATCH(_xlfn.CONCAT($J14,$K14,"Rural+Urban"),'Main Data'!$D$1:$D$376,0),MATCH(N$3,'Main Data'!$A$1:$AE$1,0))</f>
        <v>169.6</v>
      </c>
      <c r="O14" s="32">
        <f>INDEX('Main Data'!$A$1:$AE$376,MATCH(_xlfn.CONCAT($J14,$K14,"Rural+Urban"),'Main Data'!$D$1:$D$376,0),MATCH(O$3,'Main Data'!$A$1:$AE$1,0))</f>
        <v>178.4</v>
      </c>
      <c r="P14" s="32">
        <f>INDEX('Main Data'!$A$1:$AE$376,MATCH(_xlfn.CONCAT($J14,$K14,"Rural+Urban"),'Main Data'!$D$1:$D$376,0),MATCH(P$3,'Main Data'!$A$1:$AE$1,0))</f>
        <v>174.9</v>
      </c>
      <c r="Q14" s="32">
        <f>INDEX('Main Data'!$A$1:$AE$376,MATCH(_xlfn.CONCAT($J14,$K14,"Rural+Urban"),'Main Data'!$D$1:$D$376,0),MATCH(Q$3,'Main Data'!$A$1:$AE$1,0))</f>
        <v>176.3</v>
      </c>
      <c r="R14" s="32">
        <f>INDEX('Main Data'!$A$1:$AE$376,MATCH(_xlfn.CONCAT($J14,$K14,"Rural+Urban"),'Main Data'!$D$1:$D$376,0),MATCH(R$3,'Main Data'!$A$1:$AE$1,0))</f>
        <v>155.4</v>
      </c>
      <c r="S14" s="32">
        <f>INDEX('Main Data'!$A$1:$AE$376,MATCH(_xlfn.CONCAT($J14,$K14,"Rural+Urban"),'Main Data'!$D$1:$D$376,0),MATCH(S$3,'Main Data'!$A$1:$AE$1,0))</f>
        <v>173.4</v>
      </c>
      <c r="T14" s="32">
        <f>INDEX('Main Data'!$A$1:$AE$376,MATCH(_xlfn.CONCAT($J14,$K14,"Rural+Urban"),'Main Data'!$D$1:$D$376,0),MATCH(T$3,'Main Data'!$A$1:$AE$1,0))</f>
        <v>121.3</v>
      </c>
      <c r="U14" s="32">
        <f>INDEX('Main Data'!$A$1:$AE$376,MATCH(_xlfn.CONCAT($J14,$K14,"Rural+Urban"),'Main Data'!$D$1:$D$376,0),MATCH(U$3,'Main Data'!$A$1:$AE$1,0))</f>
        <v>212.9</v>
      </c>
      <c r="V14" s="32">
        <f>INDEX('Main Data'!$A$1:$AE$376,MATCH(_xlfn.CONCAT($J14,$K14,"Rural+Urban"),'Main Data'!$D$1:$D$376,0),MATCH(V$3,'Main Data'!$A$1:$AE$1,0))</f>
        <v>172.9</v>
      </c>
      <c r="W14" s="32">
        <f>INDEX('Main Data'!$A$1:$AE$376,MATCH(_xlfn.CONCAT($J14,$K14,"Rural+Urban"),'Main Data'!$D$1:$D$376,0),MATCH(W$3,'Main Data'!$A$1:$AE$1,0))</f>
        <v>193.5</v>
      </c>
    </row>
    <row r="15" spans="2:23" x14ac:dyDescent="0.25">
      <c r="B15">
        <v>2023</v>
      </c>
      <c r="C15" s="21" t="s">
        <v>37</v>
      </c>
      <c r="D15" s="40">
        <v>45047</v>
      </c>
      <c r="E15" s="32">
        <f>INDEX('Main Data'!$A$1:$AE$376,MATCH(_xlfn.CONCAT(B15,C15,"Rural+Urban"),'Main Data'!$D$1:$D$376,0),MATCH($E$3,'Main Data'!$A$1:$AE$1,0))</f>
        <v>179.1</v>
      </c>
      <c r="F15" s="35">
        <f t="shared" si="0"/>
        <v>6.7453625632377095E-3</v>
      </c>
      <c r="J15">
        <v>2023</v>
      </c>
      <c r="K15" s="21" t="s">
        <v>37</v>
      </c>
      <c r="L15" s="32">
        <f>INDEX('Main Data'!$A$1:$AE$376,MATCH(_xlfn.CONCAT($J15,$K15,"Rural+Urban"),'Main Data'!$D$1:$D$376,0),MATCH(L$3,'Main Data'!$A$1:$AE$1,0))</f>
        <v>173.7</v>
      </c>
      <c r="M15" s="32">
        <f>INDEX('Main Data'!$A$1:$AE$376,MATCH(_xlfn.CONCAT($J15,$K15,"Rural+Urban"),'Main Data'!$D$1:$D$376,0),MATCH(M$3,'Main Data'!$A$1:$AE$1,0))</f>
        <v>214.3</v>
      </c>
      <c r="N15" s="32">
        <f>INDEX('Main Data'!$A$1:$AE$376,MATCH(_xlfn.CONCAT($J15,$K15,"Rural+Urban"),'Main Data'!$D$1:$D$376,0),MATCH(N$3,'Main Data'!$A$1:$AE$1,0))</f>
        <v>173.2</v>
      </c>
      <c r="O15" s="32">
        <f>INDEX('Main Data'!$A$1:$AE$376,MATCH(_xlfn.CONCAT($J15,$K15,"Rural+Urban"),'Main Data'!$D$1:$D$376,0),MATCH(O$3,'Main Data'!$A$1:$AE$1,0))</f>
        <v>179.5</v>
      </c>
      <c r="P15" s="32">
        <f>INDEX('Main Data'!$A$1:$AE$376,MATCH(_xlfn.CONCAT($J15,$K15,"Rural+Urban"),'Main Data'!$D$1:$D$376,0),MATCH(P$3,'Main Data'!$A$1:$AE$1,0))</f>
        <v>170</v>
      </c>
      <c r="Q15" s="32">
        <f>INDEX('Main Data'!$A$1:$AE$376,MATCH(_xlfn.CONCAT($J15,$K15,"Rural+Urban"),'Main Data'!$D$1:$D$376,0),MATCH(Q$3,'Main Data'!$A$1:$AE$1,0))</f>
        <v>172.2</v>
      </c>
      <c r="R15" s="32">
        <f>INDEX('Main Data'!$A$1:$AE$376,MATCH(_xlfn.CONCAT($J15,$K15,"Rural+Urban"),'Main Data'!$D$1:$D$376,0),MATCH(R$3,'Main Data'!$A$1:$AE$1,0))</f>
        <v>161</v>
      </c>
      <c r="S15" s="32">
        <f>INDEX('Main Data'!$A$1:$AE$376,MATCH(_xlfn.CONCAT($J15,$K15,"Rural+Urban"),'Main Data'!$D$1:$D$376,0),MATCH(S$3,'Main Data'!$A$1:$AE$1,0))</f>
        <v>175.6</v>
      </c>
      <c r="T15" s="32">
        <f>INDEX('Main Data'!$A$1:$AE$376,MATCH(_xlfn.CONCAT($J15,$K15,"Rural+Urban"),'Main Data'!$D$1:$D$376,0),MATCH(T$3,'Main Data'!$A$1:$AE$1,0))</f>
        <v>122.7</v>
      </c>
      <c r="U15" s="32">
        <f>INDEX('Main Data'!$A$1:$AE$376,MATCH(_xlfn.CONCAT($J15,$K15,"Rural+Urban"),'Main Data'!$D$1:$D$376,0),MATCH(U$3,'Main Data'!$A$1:$AE$1,0))</f>
        <v>218</v>
      </c>
      <c r="V15" s="32">
        <f>INDEX('Main Data'!$A$1:$AE$376,MATCH(_xlfn.CONCAT($J15,$K15,"Rural+Urban"),'Main Data'!$D$1:$D$376,0),MATCH(V$3,'Main Data'!$A$1:$AE$1,0))</f>
        <v>173.4</v>
      </c>
      <c r="W15" s="32">
        <f>INDEX('Main Data'!$A$1:$AE$376,MATCH(_xlfn.CONCAT($J15,$K15,"Rural+Urban"),'Main Data'!$D$1:$D$376,0),MATCH(W$3,'Main Data'!$A$1:$AE$1,0))</f>
        <v>194.2</v>
      </c>
    </row>
    <row r="16" spans="2:23" x14ac:dyDescent="0.25">
      <c r="B16" s="150" t="s">
        <v>160</v>
      </c>
      <c r="C16" s="150"/>
      <c r="D16" s="150"/>
      <c r="E16" s="41">
        <f>(E15-E4)/E4</f>
        <v>2.4013722126929607E-2</v>
      </c>
      <c r="L16" s="36">
        <f>(L15-L4)/L4</f>
        <v>0.1206451612903225</v>
      </c>
      <c r="M16" s="36">
        <f t="shared" ref="M16:W16" si="1">(M15-M4)/M4</f>
        <v>-2.3245214220601614E-2</v>
      </c>
      <c r="N16" s="36">
        <f t="shared" si="1"/>
        <v>1.4051522248243426E-2</v>
      </c>
      <c r="O16" s="36">
        <f t="shared" si="1"/>
        <v>8.2629674306393175E-2</v>
      </c>
      <c r="P16" s="36">
        <f t="shared" si="1"/>
        <v>-0.15380786460925835</v>
      </c>
      <c r="Q16" s="36">
        <f t="shared" si="1"/>
        <v>1.4731879787860933E-2</v>
      </c>
      <c r="R16" s="36">
        <f t="shared" si="1"/>
        <v>-0.11684037301151953</v>
      </c>
      <c r="S16" s="36">
        <f t="shared" si="1"/>
        <v>6.8776628119293873E-2</v>
      </c>
      <c r="T16" s="36">
        <f t="shared" si="1"/>
        <v>2.3352793994995805E-2</v>
      </c>
      <c r="U16" s="36">
        <f t="shared" si="1"/>
        <v>0.16515232495991453</v>
      </c>
      <c r="V16" s="36">
        <f t="shared" si="1"/>
        <v>3.2757593805836809E-2</v>
      </c>
      <c r="W16" s="36">
        <f t="shared" si="1"/>
        <v>5.6008700380641561E-2</v>
      </c>
    </row>
  </sheetData>
  <mergeCells count="3">
    <mergeCell ref="B16:D16"/>
    <mergeCell ref="J2:W2"/>
    <mergeCell ref="B2:F2"/>
  </mergeCells>
  <phoneticPr fontId="13" type="noConversion"/>
  <conditionalFormatting sqref="L16:W1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EDAA-1AFF-44EC-9375-A1140A91A8AA}">
  <sheetPr>
    <tabColor theme="6" tint="0.39997558519241921"/>
  </sheetPr>
  <dimension ref="D1:AJ42"/>
  <sheetViews>
    <sheetView showGridLines="0" zoomScale="70" zoomScaleNormal="70" workbookViewId="0"/>
  </sheetViews>
  <sheetFormatPr defaultRowHeight="13.2" x14ac:dyDescent="0.25"/>
  <cols>
    <col min="1" max="1" width="2.21875" customWidth="1"/>
    <col min="2" max="2" width="2.109375" customWidth="1"/>
    <col min="3" max="3" width="2" customWidth="1"/>
    <col min="4" max="4" width="6.109375" customWidth="1"/>
    <col min="5" max="5" width="11.77734375" bestFit="1"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75"/>
      <c r="E3" s="76"/>
      <c r="F3" s="76"/>
      <c r="G3" s="76"/>
      <c r="H3" s="76"/>
      <c r="I3" s="76"/>
      <c r="J3" s="76"/>
      <c r="K3" s="76"/>
      <c r="L3" s="76"/>
      <c r="M3" s="76"/>
      <c r="N3" s="76"/>
      <c r="O3" s="76"/>
      <c r="P3" s="76"/>
      <c r="Q3" s="76"/>
      <c r="R3" s="76"/>
      <c r="S3" s="76"/>
      <c r="T3" s="76"/>
      <c r="U3" s="76"/>
      <c r="V3" s="76"/>
      <c r="W3" s="76"/>
      <c r="X3" s="76"/>
      <c r="Y3" s="76"/>
      <c r="Z3" s="76"/>
      <c r="AA3" s="76"/>
      <c r="AB3" s="76"/>
      <c r="AC3" s="77"/>
    </row>
    <row r="4" spans="4:34" x14ac:dyDescent="0.25">
      <c r="D4" s="78"/>
      <c r="AC4" s="79"/>
    </row>
    <row r="5" spans="4:34" x14ac:dyDescent="0.25">
      <c r="D5" s="78"/>
      <c r="AC5" s="79"/>
    </row>
    <row r="6" spans="4:34" x14ac:dyDescent="0.25">
      <c r="D6" s="78"/>
      <c r="AC6" s="79"/>
    </row>
    <row r="7" spans="4:34" x14ac:dyDescent="0.25">
      <c r="D7" s="78"/>
      <c r="AC7" s="79"/>
    </row>
    <row r="8" spans="4:34" x14ac:dyDescent="0.25">
      <c r="D8" s="78"/>
      <c r="AC8" s="79"/>
    </row>
    <row r="9" spans="4:34" x14ac:dyDescent="0.25">
      <c r="D9" s="78"/>
      <c r="AC9" s="79"/>
    </row>
    <row r="10" spans="4:34" x14ac:dyDescent="0.25">
      <c r="D10" s="78"/>
      <c r="AC10" s="79"/>
    </row>
    <row r="11" spans="4:34" x14ac:dyDescent="0.25">
      <c r="D11" s="78"/>
      <c r="E11" s="152" t="s">
        <v>276</v>
      </c>
      <c r="F11" s="152"/>
      <c r="G11" s="152"/>
      <c r="H11" s="152"/>
      <c r="J11" s="153" t="s">
        <v>277</v>
      </c>
      <c r="K11" s="153"/>
      <c r="L11" s="153"/>
      <c r="M11" s="153"/>
      <c r="O11" s="154" t="s">
        <v>278</v>
      </c>
      <c r="P11" s="154"/>
      <c r="Q11" s="154"/>
      <c r="R11" s="154"/>
      <c r="T11" s="154" t="s">
        <v>279</v>
      </c>
      <c r="U11" s="154"/>
      <c r="V11" s="154"/>
      <c r="W11" s="154"/>
      <c r="Y11" s="155" t="s">
        <v>280</v>
      </c>
      <c r="Z11" s="155"/>
      <c r="AA11" s="155"/>
      <c r="AB11" s="155"/>
      <c r="AC11" s="79"/>
    </row>
    <row r="12" spans="4:34" x14ac:dyDescent="0.25">
      <c r="D12" s="78"/>
      <c r="E12" s="152"/>
      <c r="F12" s="152"/>
      <c r="G12" s="152"/>
      <c r="H12" s="152"/>
      <c r="J12" s="153"/>
      <c r="K12" s="153"/>
      <c r="L12" s="153"/>
      <c r="M12" s="153"/>
      <c r="O12" s="154"/>
      <c r="P12" s="154"/>
      <c r="Q12" s="154"/>
      <c r="R12" s="154"/>
      <c r="T12" s="154"/>
      <c r="U12" s="154"/>
      <c r="V12" s="154"/>
      <c r="W12" s="154"/>
      <c r="Y12" s="155"/>
      <c r="Z12" s="155"/>
      <c r="AA12" s="155"/>
      <c r="AB12" s="155"/>
      <c r="AC12" s="79"/>
      <c r="AF12" s="74"/>
      <c r="AG12" s="74"/>
      <c r="AH12" s="74"/>
    </row>
    <row r="13" spans="4:34" ht="13.2" customHeight="1" x14ac:dyDescent="0.25">
      <c r="D13" s="78"/>
      <c r="E13" s="156">
        <f>INDEX('Obj 3 - Data'!$D$4:$D$16,MATCH(MAX('Obj 3 - Data'!$H$4:$H$16),'Obj 3 - Data'!$H$4:$H$16,0))</f>
        <v>44713</v>
      </c>
      <c r="F13" s="156"/>
      <c r="G13" s="156"/>
      <c r="H13" s="156"/>
      <c r="J13" s="156">
        <f>INDEX('Obj 3 - Data'!$D$4:$D$16,MATCH(MIN('Obj 3 - Data'!$H$4:$H$16),'Obj 3 - Data'!$H$4:$H$16,0))</f>
        <v>44958</v>
      </c>
      <c r="K13" s="156"/>
      <c r="L13" s="156"/>
      <c r="M13" s="156"/>
      <c r="O13" s="157">
        <f>'Obj 3 - Data'!$E$17</f>
        <v>1.8858693234888823E-2</v>
      </c>
      <c r="P13" s="157"/>
      <c r="Q13" s="157"/>
      <c r="R13" s="157"/>
      <c r="T13" s="158" t="str">
        <f>INDEX('Obj 3 - Data'!$P$21:$AA$21,MATCH(MAX('Obj 3 - Data'!$P$34:$AA$34),'Obj 3 - Data'!$P$34:$AA$34,0))</f>
        <v>Spices</v>
      </c>
      <c r="U13" s="158"/>
      <c r="V13" s="158"/>
      <c r="W13" s="158"/>
      <c r="Y13" s="159">
        <f>INDEX('Obj 3 - Data'!$P$34:$AA$34,MATCH(MAX('Obj 3 - Data'!$P$34:$AA$34),'Obj 3 - Data'!$P$34:$AA$34,0))</f>
        <v>0.16993118051879297</v>
      </c>
      <c r="Z13" s="159"/>
      <c r="AA13" s="159"/>
      <c r="AB13" s="159"/>
      <c r="AC13" s="79"/>
      <c r="AF13" s="74"/>
      <c r="AG13" s="74"/>
      <c r="AH13" s="74"/>
    </row>
    <row r="14" spans="4:34" ht="13.2" customHeight="1" x14ac:dyDescent="0.25">
      <c r="D14" s="78"/>
      <c r="E14" s="156"/>
      <c r="F14" s="156"/>
      <c r="G14" s="156"/>
      <c r="H14" s="156"/>
      <c r="J14" s="156"/>
      <c r="K14" s="156"/>
      <c r="L14" s="156"/>
      <c r="M14" s="156"/>
      <c r="O14" s="157"/>
      <c r="P14" s="157"/>
      <c r="Q14" s="157"/>
      <c r="R14" s="157"/>
      <c r="T14" s="158"/>
      <c r="U14" s="158"/>
      <c r="V14" s="158"/>
      <c r="W14" s="158"/>
      <c r="Y14" s="159"/>
      <c r="Z14" s="159"/>
      <c r="AA14" s="159"/>
      <c r="AB14" s="159"/>
      <c r="AC14" s="79"/>
      <c r="AF14" s="74"/>
      <c r="AG14" s="74"/>
      <c r="AH14" s="74"/>
    </row>
    <row r="15" spans="4:34" ht="13.2" customHeight="1" x14ac:dyDescent="0.25">
      <c r="D15" s="78"/>
      <c r="E15" s="156"/>
      <c r="F15" s="156"/>
      <c r="G15" s="156"/>
      <c r="H15" s="156"/>
      <c r="J15" s="156"/>
      <c r="K15" s="156"/>
      <c r="L15" s="156"/>
      <c r="M15" s="156"/>
      <c r="O15" s="157"/>
      <c r="P15" s="157"/>
      <c r="Q15" s="157"/>
      <c r="R15" s="157"/>
      <c r="T15" s="158"/>
      <c r="U15" s="158"/>
      <c r="V15" s="158"/>
      <c r="W15" s="158"/>
      <c r="Y15" s="159"/>
      <c r="Z15" s="159"/>
      <c r="AA15" s="159"/>
      <c r="AB15" s="159"/>
      <c r="AC15" s="79"/>
      <c r="AF15" s="74"/>
      <c r="AG15" s="74"/>
      <c r="AH15" s="74"/>
    </row>
    <row r="16" spans="4:34" ht="13.2" customHeight="1" x14ac:dyDescent="0.25">
      <c r="D16" s="78"/>
      <c r="P16" s="74"/>
      <c r="Q16" s="74"/>
      <c r="R16" s="74"/>
      <c r="S16" s="74"/>
      <c r="Z16" s="74"/>
      <c r="AA16" s="74"/>
      <c r="AB16" s="74"/>
      <c r="AC16" s="79"/>
      <c r="AF16" s="74"/>
      <c r="AG16" s="74"/>
      <c r="AH16" s="74"/>
    </row>
    <row r="17" spans="4:36" x14ac:dyDescent="0.25">
      <c r="D17" s="78"/>
      <c r="AC17" s="79"/>
      <c r="AF17" s="74"/>
      <c r="AG17" s="74"/>
      <c r="AH17" s="74"/>
    </row>
    <row r="18" spans="4:36" x14ac:dyDescent="0.25">
      <c r="D18" s="78"/>
      <c r="AC18" s="79"/>
      <c r="AF18" s="74"/>
      <c r="AG18" s="74"/>
      <c r="AH18" s="74"/>
    </row>
    <row r="19" spans="4:36" ht="15" customHeight="1" x14ac:dyDescent="0.25">
      <c r="D19" s="78"/>
      <c r="E19" s="147"/>
      <c r="F19" s="147"/>
      <c r="G19" s="147"/>
      <c r="H19" s="147"/>
      <c r="I19" s="147"/>
      <c r="J19" s="148"/>
      <c r="K19" s="148"/>
      <c r="L19" s="148"/>
      <c r="M19" s="148"/>
      <c r="N19" s="148"/>
      <c r="AC19" s="79"/>
    </row>
    <row r="20" spans="4:36" ht="15" customHeight="1" x14ac:dyDescent="0.25">
      <c r="D20" s="78"/>
      <c r="E20" s="147"/>
      <c r="F20" s="147"/>
      <c r="G20" s="147"/>
      <c r="H20" s="147"/>
      <c r="I20" s="147"/>
      <c r="J20" s="148"/>
      <c r="K20" s="148"/>
      <c r="L20" s="148"/>
      <c r="M20" s="148"/>
      <c r="N20" s="148"/>
      <c r="AC20" s="79"/>
      <c r="AH20" s="74"/>
      <c r="AI20" s="74"/>
      <c r="AJ20" s="74"/>
    </row>
    <row r="21" spans="4:36" ht="15" customHeight="1" x14ac:dyDescent="0.25">
      <c r="D21" s="78"/>
      <c r="E21" s="135"/>
      <c r="F21" s="135"/>
      <c r="G21" s="135"/>
      <c r="H21" s="135"/>
      <c r="I21" s="135"/>
      <c r="J21" s="136"/>
      <c r="K21" s="136"/>
      <c r="L21" s="136"/>
      <c r="M21" s="136"/>
      <c r="N21" s="136"/>
      <c r="AC21" s="79"/>
      <c r="AH21" s="74"/>
      <c r="AI21" s="74"/>
      <c r="AJ21" s="74"/>
    </row>
    <row r="22" spans="4:36" ht="11.4" customHeight="1" x14ac:dyDescent="0.25">
      <c r="D22" s="78"/>
      <c r="E22" s="135"/>
      <c r="F22" s="135"/>
      <c r="G22" s="135"/>
      <c r="H22" s="135"/>
      <c r="I22" s="135"/>
      <c r="J22" s="136"/>
      <c r="K22" s="136"/>
      <c r="L22" s="136"/>
      <c r="M22" s="136"/>
      <c r="N22" s="136"/>
      <c r="AC22" s="79"/>
      <c r="AH22" s="74"/>
      <c r="AI22" s="74"/>
      <c r="AJ22" s="74"/>
    </row>
    <row r="23" spans="4:36" ht="15" customHeight="1" x14ac:dyDescent="0.25">
      <c r="D23" s="78"/>
      <c r="E23" s="135"/>
      <c r="F23" s="135"/>
      <c r="G23" s="135"/>
      <c r="H23" s="135"/>
      <c r="I23" s="135"/>
      <c r="J23" s="136"/>
      <c r="K23" s="136"/>
      <c r="L23" s="136"/>
      <c r="M23" s="136"/>
      <c r="N23" s="136"/>
      <c r="AC23" s="79"/>
      <c r="AH23" s="74"/>
      <c r="AI23" s="74"/>
      <c r="AJ23" s="74"/>
    </row>
    <row r="24" spans="4:36" ht="15" customHeight="1" x14ac:dyDescent="0.25">
      <c r="D24" s="78"/>
      <c r="E24" s="135"/>
      <c r="F24" s="135"/>
      <c r="G24" s="135"/>
      <c r="H24" s="135"/>
      <c r="I24" s="135"/>
      <c r="J24" s="136"/>
      <c r="K24" s="136"/>
      <c r="L24" s="136"/>
      <c r="M24" s="136"/>
      <c r="N24" s="136"/>
      <c r="AC24" s="79"/>
      <c r="AH24" s="74"/>
      <c r="AI24" s="74"/>
      <c r="AJ24" s="74"/>
    </row>
    <row r="25" spans="4:36" ht="15" customHeight="1" x14ac:dyDescent="0.25">
      <c r="D25" s="78"/>
      <c r="E25" s="135"/>
      <c r="F25" s="135"/>
      <c r="G25" s="135"/>
      <c r="H25" s="135"/>
      <c r="I25" s="135"/>
      <c r="J25" s="136"/>
      <c r="K25" s="136"/>
      <c r="L25" s="136"/>
      <c r="M25" s="136"/>
      <c r="N25" s="136"/>
      <c r="AC25" s="79"/>
      <c r="AH25" s="74"/>
      <c r="AI25" s="74"/>
      <c r="AJ25" s="74"/>
    </row>
    <row r="26" spans="4:36" ht="15" customHeight="1" x14ac:dyDescent="0.25">
      <c r="D26" s="78"/>
      <c r="E26" s="135"/>
      <c r="F26" s="135"/>
      <c r="G26" s="135"/>
      <c r="H26" s="135"/>
      <c r="I26" s="135"/>
      <c r="J26" s="136"/>
      <c r="K26" s="136"/>
      <c r="L26" s="136"/>
      <c r="M26" s="136"/>
      <c r="N26" s="136"/>
      <c r="AC26" s="79"/>
      <c r="AH26" s="74"/>
      <c r="AI26" s="74"/>
      <c r="AJ26" s="74"/>
    </row>
    <row r="27" spans="4:36" ht="15" customHeight="1" x14ac:dyDescent="0.25">
      <c r="D27" s="78"/>
      <c r="E27" s="135"/>
      <c r="F27" s="135"/>
      <c r="G27" s="135"/>
      <c r="H27" s="135"/>
      <c r="I27" s="135"/>
      <c r="J27" s="136"/>
      <c r="K27" s="136"/>
      <c r="L27" s="136"/>
      <c r="M27" s="136"/>
      <c r="N27" s="136"/>
      <c r="AC27" s="79"/>
    </row>
    <row r="28" spans="4:36" ht="15" customHeight="1" x14ac:dyDescent="0.25">
      <c r="D28" s="78"/>
      <c r="E28" s="135"/>
      <c r="F28" s="135"/>
      <c r="G28" s="135"/>
      <c r="H28" s="135"/>
      <c r="I28" s="135"/>
      <c r="J28" s="136"/>
      <c r="K28" s="136"/>
      <c r="L28" s="136"/>
      <c r="M28" s="136"/>
      <c r="N28" s="136"/>
      <c r="AC28" s="79"/>
    </row>
    <row r="29" spans="4:36" ht="15" customHeight="1" x14ac:dyDescent="0.25">
      <c r="D29" s="78"/>
      <c r="E29" s="135"/>
      <c r="F29" s="135"/>
      <c r="G29" s="135"/>
      <c r="H29" s="135"/>
      <c r="I29" s="135"/>
      <c r="J29" s="136"/>
      <c r="K29" s="136"/>
      <c r="L29" s="136"/>
      <c r="M29" s="136"/>
      <c r="N29" s="136"/>
      <c r="AC29" s="79"/>
    </row>
    <row r="30" spans="4:36" ht="15" customHeight="1" x14ac:dyDescent="0.25">
      <c r="D30" s="78"/>
      <c r="E30" s="135"/>
      <c r="F30" s="135"/>
      <c r="G30" s="135"/>
      <c r="H30" s="135"/>
      <c r="I30" s="135"/>
      <c r="J30" s="136"/>
      <c r="K30" s="136"/>
      <c r="L30" s="136"/>
      <c r="M30" s="136"/>
      <c r="N30" s="136"/>
      <c r="AC30" s="79"/>
    </row>
    <row r="31" spans="4:36" ht="15" customHeight="1" x14ac:dyDescent="0.25">
      <c r="D31" s="78"/>
      <c r="E31" s="135"/>
      <c r="F31" s="135"/>
      <c r="G31" s="135"/>
      <c r="H31" s="135"/>
      <c r="I31" s="135"/>
      <c r="J31" s="136"/>
      <c r="K31" s="136"/>
      <c r="L31" s="136"/>
      <c r="M31" s="136"/>
      <c r="N31" s="136"/>
      <c r="AC31" s="79"/>
    </row>
    <row r="32" spans="4:36" ht="15" customHeight="1" x14ac:dyDescent="0.25">
      <c r="D32" s="78"/>
      <c r="E32" s="135"/>
      <c r="F32" s="135"/>
      <c r="G32" s="135"/>
      <c r="H32" s="135"/>
      <c r="I32" s="135"/>
      <c r="J32" s="136"/>
      <c r="K32" s="136"/>
      <c r="L32" s="136"/>
      <c r="M32" s="136"/>
      <c r="N32" s="136"/>
      <c r="AC32" s="79"/>
    </row>
    <row r="33" spans="4:29" ht="15" customHeight="1" x14ac:dyDescent="0.25">
      <c r="D33" s="78"/>
      <c r="E33" s="64"/>
      <c r="F33" s="64"/>
      <c r="G33" s="64"/>
      <c r="H33" s="64"/>
      <c r="I33" s="64"/>
      <c r="J33" s="73"/>
      <c r="K33" s="73"/>
      <c r="L33" s="73"/>
      <c r="M33" s="73"/>
      <c r="N33" s="73"/>
      <c r="AC33" s="79"/>
    </row>
    <row r="34" spans="4:29" ht="15" customHeight="1" x14ac:dyDescent="0.25">
      <c r="D34" s="78"/>
      <c r="E34" s="64"/>
      <c r="F34" s="64"/>
      <c r="G34" s="64"/>
      <c r="H34" s="64"/>
      <c r="I34" s="64"/>
      <c r="J34" s="73"/>
      <c r="K34" s="73"/>
      <c r="L34" s="73"/>
      <c r="M34" s="73"/>
      <c r="N34" s="73"/>
      <c r="AC34" s="79"/>
    </row>
    <row r="35" spans="4:29" ht="15" customHeight="1" x14ac:dyDescent="0.25">
      <c r="D35" s="78"/>
      <c r="E35" s="64"/>
      <c r="F35" s="64"/>
      <c r="G35" s="64"/>
      <c r="H35" s="64"/>
      <c r="I35" s="64"/>
      <c r="J35" s="73"/>
      <c r="K35" s="73"/>
      <c r="L35" s="73"/>
      <c r="M35" s="73"/>
      <c r="N35" s="73"/>
      <c r="AC35" s="79"/>
    </row>
    <row r="36" spans="4:29" x14ac:dyDescent="0.25">
      <c r="D36" s="78"/>
      <c r="AC36" s="79"/>
    </row>
    <row r="37" spans="4:29" x14ac:dyDescent="0.25">
      <c r="D37" s="78"/>
      <c r="AC37" s="79"/>
    </row>
    <row r="38" spans="4:29" x14ac:dyDescent="0.25">
      <c r="D38" s="78"/>
      <c r="AC38" s="79"/>
    </row>
    <row r="39" spans="4:29" x14ac:dyDescent="0.25">
      <c r="D39" s="78"/>
      <c r="AC39" s="79"/>
    </row>
    <row r="40" spans="4:29" x14ac:dyDescent="0.25">
      <c r="D40" s="78"/>
      <c r="E40" s="137" t="s">
        <v>271</v>
      </c>
      <c r="F40" s="138"/>
      <c r="G40" s="138"/>
      <c r="H40" s="138"/>
      <c r="I40" s="138"/>
      <c r="J40" s="138"/>
      <c r="K40" s="138"/>
      <c r="L40" s="138"/>
      <c r="M40" s="138"/>
      <c r="N40" s="138"/>
      <c r="P40" s="139" t="s">
        <v>273</v>
      </c>
      <c r="Q40" s="139"/>
      <c r="R40" s="139"/>
      <c r="S40" s="151" t="str">
        <f>HYPERLINK("#'Data Mapping'!E1","Mapping Sheet")</f>
        <v>Mapping Sheet</v>
      </c>
      <c r="T40" s="151"/>
      <c r="U40" s="151"/>
      <c r="V40" s="151"/>
      <c r="W40" s="151"/>
      <c r="X40" s="151"/>
      <c r="Y40" s="65"/>
      <c r="Z40" s="65"/>
      <c r="AA40" s="65"/>
      <c r="AB40" s="65"/>
      <c r="AC40" s="79"/>
    </row>
    <row r="41" spans="4:29" x14ac:dyDescent="0.25">
      <c r="D41" s="78"/>
      <c r="E41" s="137" t="s">
        <v>281</v>
      </c>
      <c r="F41" s="138"/>
      <c r="G41" s="138"/>
      <c r="H41" s="138"/>
      <c r="I41" s="138"/>
      <c r="J41" s="138"/>
      <c r="K41" s="138"/>
      <c r="L41" s="138"/>
      <c r="M41" s="138"/>
      <c r="N41" s="138"/>
      <c r="O41" s="66"/>
      <c r="P41" s="139"/>
      <c r="Q41" s="139"/>
      <c r="R41" s="139"/>
      <c r="S41" s="151"/>
      <c r="T41" s="151"/>
      <c r="U41" s="151"/>
      <c r="V41" s="151"/>
      <c r="W41" s="151"/>
      <c r="X41" s="151"/>
      <c r="Y41" s="65"/>
      <c r="Z41" s="65"/>
      <c r="AA41" s="65"/>
      <c r="AB41" s="65"/>
      <c r="AC41" s="79"/>
    </row>
    <row r="42" spans="4:29" ht="13.8" thickBot="1" x14ac:dyDescent="0.3">
      <c r="D42" s="80"/>
      <c r="E42" s="81"/>
      <c r="F42" s="81"/>
      <c r="G42" s="81"/>
      <c r="H42" s="81"/>
      <c r="I42" s="81"/>
      <c r="J42" s="81"/>
      <c r="K42" s="81"/>
      <c r="L42" s="81"/>
      <c r="M42" s="81"/>
      <c r="N42" s="81"/>
      <c r="O42" s="81"/>
      <c r="P42" s="81"/>
      <c r="Q42" s="81"/>
      <c r="R42" s="81"/>
      <c r="S42" s="81"/>
      <c r="T42" s="81"/>
      <c r="U42" s="81"/>
      <c r="V42" s="81"/>
      <c r="W42" s="81"/>
      <c r="X42" s="81"/>
      <c r="Y42" s="81"/>
      <c r="Z42" s="81"/>
      <c r="AA42" s="81"/>
      <c r="AB42" s="81"/>
      <c r="AC42" s="82"/>
    </row>
  </sheetData>
  <mergeCells count="28">
    <mergeCell ref="E13:H15"/>
    <mergeCell ref="J13:M15"/>
    <mergeCell ref="O13:R15"/>
    <mergeCell ref="T13:W15"/>
    <mergeCell ref="Y13:AB15"/>
    <mergeCell ref="E11:H12"/>
    <mergeCell ref="J11:M12"/>
    <mergeCell ref="O11:R12"/>
    <mergeCell ref="T11:W12"/>
    <mergeCell ref="Y11:AB12"/>
    <mergeCell ref="E19:I20"/>
    <mergeCell ref="J19:N20"/>
    <mergeCell ref="E21:I22"/>
    <mergeCell ref="J21:N22"/>
    <mergeCell ref="E23:I24"/>
    <mergeCell ref="J23:N24"/>
    <mergeCell ref="E25:I26"/>
    <mergeCell ref="J25:N26"/>
    <mergeCell ref="E27:I28"/>
    <mergeCell ref="J27:N28"/>
    <mergeCell ref="E29:I30"/>
    <mergeCell ref="J29:N30"/>
    <mergeCell ref="E31:I32"/>
    <mergeCell ref="J31:N32"/>
    <mergeCell ref="E40:N40"/>
    <mergeCell ref="P40:R41"/>
    <mergeCell ref="S40:X41"/>
    <mergeCell ref="E41:N4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38373-6CBF-439C-99D4-07917C8F2885}">
  <sheetPr>
    <tabColor theme="6" tint="0.39997558519241921"/>
  </sheetPr>
  <dimension ref="D1:AJ42"/>
  <sheetViews>
    <sheetView showGridLines="0" zoomScale="70" zoomScaleNormal="70" workbookViewId="0"/>
  </sheetViews>
  <sheetFormatPr defaultRowHeight="13.2" x14ac:dyDescent="0.25"/>
  <cols>
    <col min="1" max="1" width="2.21875" customWidth="1"/>
    <col min="2" max="2" width="2.109375" customWidth="1"/>
    <col min="3" max="3" width="2" customWidth="1"/>
    <col min="4" max="4" width="6.109375" customWidth="1"/>
    <col min="5" max="5" width="11.77734375" bestFit="1"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75"/>
      <c r="E3" s="76"/>
      <c r="F3" s="76"/>
      <c r="G3" s="76"/>
      <c r="H3" s="76"/>
      <c r="I3" s="76"/>
      <c r="J3" s="76"/>
      <c r="K3" s="76"/>
      <c r="L3" s="76"/>
      <c r="M3" s="76"/>
      <c r="N3" s="76"/>
      <c r="O3" s="76"/>
      <c r="P3" s="76"/>
      <c r="Q3" s="76"/>
      <c r="R3" s="76"/>
      <c r="S3" s="76"/>
      <c r="T3" s="76"/>
      <c r="U3" s="76"/>
      <c r="V3" s="76"/>
      <c r="W3" s="76"/>
      <c r="X3" s="76"/>
      <c r="Y3" s="76"/>
      <c r="Z3" s="76"/>
      <c r="AA3" s="76"/>
      <c r="AB3" s="76"/>
      <c r="AC3" s="77"/>
    </row>
    <row r="4" spans="4:34" x14ac:dyDescent="0.25">
      <c r="D4" s="78"/>
      <c r="AC4" s="79"/>
    </row>
    <row r="5" spans="4:34" x14ac:dyDescent="0.25">
      <c r="D5" s="78"/>
      <c r="AC5" s="79"/>
    </row>
    <row r="6" spans="4:34" x14ac:dyDescent="0.25">
      <c r="D6" s="78"/>
      <c r="AC6" s="79"/>
    </row>
    <row r="7" spans="4:34" x14ac:dyDescent="0.25">
      <c r="D7" s="78"/>
      <c r="AC7" s="79"/>
    </row>
    <row r="8" spans="4:34" x14ac:dyDescent="0.25">
      <c r="D8" s="78"/>
      <c r="AC8" s="79"/>
    </row>
    <row r="9" spans="4:34" x14ac:dyDescent="0.25">
      <c r="D9" s="78"/>
      <c r="AC9" s="79"/>
    </row>
    <row r="10" spans="4:34" x14ac:dyDescent="0.25">
      <c r="D10" s="78"/>
      <c r="AC10" s="79"/>
    </row>
    <row r="11" spans="4:34" x14ac:dyDescent="0.25">
      <c r="D11" s="78"/>
      <c r="E11" s="152" t="s">
        <v>276</v>
      </c>
      <c r="F11" s="152"/>
      <c r="G11" s="152"/>
      <c r="H11" s="152"/>
      <c r="J11" s="153" t="s">
        <v>277</v>
      </c>
      <c r="K11" s="153"/>
      <c r="L11" s="153"/>
      <c r="M11" s="153"/>
      <c r="O11" s="154" t="s">
        <v>278</v>
      </c>
      <c r="P11" s="154"/>
      <c r="Q11" s="154"/>
      <c r="R11" s="154"/>
      <c r="T11" s="154" t="s">
        <v>279</v>
      </c>
      <c r="U11" s="154"/>
      <c r="V11" s="154"/>
      <c r="W11" s="154"/>
      <c r="Y11" s="155" t="s">
        <v>280</v>
      </c>
      <c r="Z11" s="155"/>
      <c r="AA11" s="155"/>
      <c r="AB11" s="155"/>
      <c r="AC11" s="79"/>
    </row>
    <row r="12" spans="4:34" x14ac:dyDescent="0.25">
      <c r="D12" s="78"/>
      <c r="E12" s="152"/>
      <c r="F12" s="152"/>
      <c r="G12" s="152"/>
      <c r="H12" s="152"/>
      <c r="J12" s="153"/>
      <c r="K12" s="153"/>
      <c r="L12" s="153"/>
      <c r="M12" s="153"/>
      <c r="O12" s="154"/>
      <c r="P12" s="154"/>
      <c r="Q12" s="154"/>
      <c r="R12" s="154"/>
      <c r="T12" s="154"/>
      <c r="U12" s="154"/>
      <c r="V12" s="154"/>
      <c r="W12" s="154"/>
      <c r="Y12" s="155"/>
      <c r="Z12" s="155"/>
      <c r="AA12" s="155"/>
      <c r="AB12" s="155"/>
      <c r="AC12" s="79"/>
      <c r="AF12" s="74"/>
      <c r="AG12" s="74"/>
      <c r="AH12" s="74"/>
    </row>
    <row r="13" spans="4:34" ht="13.2" customHeight="1" x14ac:dyDescent="0.25">
      <c r="D13" s="78"/>
      <c r="E13" s="156">
        <f>INDEX('Obj 3 - Data'!$D$4:$D$16,MATCH(MAX('Obj 3 - Data'!$I$4:$I$16),'Obj 3 - Data'!$I$4:$I$16,0))</f>
        <v>44713</v>
      </c>
      <c r="F13" s="156"/>
      <c r="G13" s="156"/>
      <c r="H13" s="156"/>
      <c r="J13" s="156">
        <f>INDEX('Obj 3 - Data'!$D$4:$D$16,MATCH(MIN('Obj 3 - Data'!$I$4:$I$16),'Obj 3 - Data'!$I$4:$I$16,0))</f>
        <v>44896</v>
      </c>
      <c r="K13" s="156"/>
      <c r="L13" s="156"/>
      <c r="M13" s="156"/>
      <c r="O13" s="157">
        <f>'Obj 3 - Data'!$F$17</f>
        <v>2.0808743169398868E-2</v>
      </c>
      <c r="P13" s="157"/>
      <c r="Q13" s="157"/>
      <c r="R13" s="157"/>
      <c r="T13" s="158" t="str">
        <f>INDEX('Obj 3 - Data'!$P$38:$AA$38,MATCH(MAX('Obj 3 - Data'!$P$51:$AA$51),'Obj 3 - Data'!$P$51:$AA$51,0))</f>
        <v>Spices</v>
      </c>
      <c r="U13" s="158"/>
      <c r="V13" s="158"/>
      <c r="W13" s="158"/>
      <c r="Y13" s="159">
        <f>INDEX('Obj 3 - Data'!$P$51:$AA$51,MATCH(MAX('Obj 3 - Data'!$P$51:$AA$51),'Obj 3 - Data'!$P$51:$AA$51,0))</f>
        <v>0.15476839237057224</v>
      </c>
      <c r="Z13" s="159"/>
      <c r="AA13" s="159"/>
      <c r="AB13" s="159"/>
      <c r="AC13" s="79"/>
      <c r="AF13" s="74"/>
      <c r="AG13" s="74"/>
      <c r="AH13" s="74"/>
    </row>
    <row r="14" spans="4:34" ht="13.2" customHeight="1" x14ac:dyDescent="0.25">
      <c r="D14" s="78"/>
      <c r="E14" s="156"/>
      <c r="F14" s="156"/>
      <c r="G14" s="156"/>
      <c r="H14" s="156"/>
      <c r="J14" s="156"/>
      <c r="K14" s="156"/>
      <c r="L14" s="156"/>
      <c r="M14" s="156"/>
      <c r="O14" s="157"/>
      <c r="P14" s="157"/>
      <c r="Q14" s="157"/>
      <c r="R14" s="157"/>
      <c r="T14" s="158"/>
      <c r="U14" s="158"/>
      <c r="V14" s="158"/>
      <c r="W14" s="158"/>
      <c r="Y14" s="159"/>
      <c r="Z14" s="159"/>
      <c r="AA14" s="159"/>
      <c r="AB14" s="159"/>
      <c r="AC14" s="79"/>
      <c r="AF14" s="74"/>
      <c r="AG14" s="74"/>
      <c r="AH14" s="74"/>
    </row>
    <row r="15" spans="4:34" ht="13.2" customHeight="1" x14ac:dyDescent="0.25">
      <c r="D15" s="78"/>
      <c r="E15" s="156"/>
      <c r="F15" s="156"/>
      <c r="G15" s="156"/>
      <c r="H15" s="156"/>
      <c r="J15" s="156"/>
      <c r="K15" s="156"/>
      <c r="L15" s="156"/>
      <c r="M15" s="156"/>
      <c r="O15" s="157"/>
      <c r="P15" s="157"/>
      <c r="Q15" s="157"/>
      <c r="R15" s="157"/>
      <c r="T15" s="158"/>
      <c r="U15" s="158"/>
      <c r="V15" s="158"/>
      <c r="W15" s="158"/>
      <c r="Y15" s="159"/>
      <c r="Z15" s="159"/>
      <c r="AA15" s="159"/>
      <c r="AB15" s="159"/>
      <c r="AC15" s="79"/>
      <c r="AF15" s="74"/>
      <c r="AG15" s="74"/>
      <c r="AH15" s="74"/>
    </row>
    <row r="16" spans="4:34" ht="13.2" customHeight="1" x14ac:dyDescent="0.25">
      <c r="D16" s="78"/>
      <c r="P16" s="74"/>
      <c r="Q16" s="74"/>
      <c r="R16" s="74"/>
      <c r="S16" s="74"/>
      <c r="Z16" s="74"/>
      <c r="AA16" s="74"/>
      <c r="AB16" s="74"/>
      <c r="AC16" s="79"/>
      <c r="AF16" s="74"/>
      <c r="AG16" s="74"/>
      <c r="AH16" s="74"/>
    </row>
    <row r="17" spans="4:36" x14ac:dyDescent="0.25">
      <c r="D17" s="78"/>
      <c r="AC17" s="79"/>
      <c r="AF17" s="74"/>
      <c r="AG17" s="74"/>
      <c r="AH17" s="74"/>
    </row>
    <row r="18" spans="4:36" x14ac:dyDescent="0.25">
      <c r="D18" s="78"/>
      <c r="AC18" s="79"/>
      <c r="AF18" s="74"/>
      <c r="AG18" s="74"/>
      <c r="AH18" s="74"/>
    </row>
    <row r="19" spans="4:36" ht="15" customHeight="1" x14ac:dyDescent="0.25">
      <c r="D19" s="78"/>
      <c r="E19" s="147"/>
      <c r="F19" s="147"/>
      <c r="G19" s="147"/>
      <c r="H19" s="147"/>
      <c r="I19" s="147"/>
      <c r="J19" s="148"/>
      <c r="K19" s="148"/>
      <c r="L19" s="148"/>
      <c r="M19" s="148"/>
      <c r="N19" s="148"/>
      <c r="AC19" s="79"/>
    </row>
    <row r="20" spans="4:36" ht="15" customHeight="1" x14ac:dyDescent="0.25">
      <c r="D20" s="78"/>
      <c r="E20" s="147"/>
      <c r="F20" s="147"/>
      <c r="G20" s="147"/>
      <c r="H20" s="147"/>
      <c r="I20" s="147"/>
      <c r="J20" s="148"/>
      <c r="K20" s="148"/>
      <c r="L20" s="148"/>
      <c r="M20" s="148"/>
      <c r="N20" s="148"/>
      <c r="AC20" s="79"/>
      <c r="AH20" s="74"/>
      <c r="AI20" s="74"/>
      <c r="AJ20" s="74"/>
    </row>
    <row r="21" spans="4:36" ht="15" customHeight="1" x14ac:dyDescent="0.25">
      <c r="D21" s="78"/>
      <c r="E21" s="135"/>
      <c r="F21" s="135"/>
      <c r="G21" s="135"/>
      <c r="H21" s="135"/>
      <c r="I21" s="135"/>
      <c r="J21" s="136"/>
      <c r="K21" s="136"/>
      <c r="L21" s="136"/>
      <c r="M21" s="136"/>
      <c r="N21" s="136"/>
      <c r="AC21" s="79"/>
      <c r="AH21" s="74"/>
      <c r="AI21" s="74"/>
      <c r="AJ21" s="74"/>
    </row>
    <row r="22" spans="4:36" ht="11.4" customHeight="1" x14ac:dyDescent="0.25">
      <c r="D22" s="78"/>
      <c r="E22" s="135"/>
      <c r="F22" s="135"/>
      <c r="G22" s="135"/>
      <c r="H22" s="135"/>
      <c r="I22" s="135"/>
      <c r="J22" s="136"/>
      <c r="K22" s="136"/>
      <c r="L22" s="136"/>
      <c r="M22" s="136"/>
      <c r="N22" s="136"/>
      <c r="AC22" s="79"/>
      <c r="AH22" s="74"/>
      <c r="AI22" s="74"/>
      <c r="AJ22" s="74"/>
    </row>
    <row r="23" spans="4:36" ht="15" customHeight="1" x14ac:dyDescent="0.25">
      <c r="D23" s="78"/>
      <c r="E23" s="135"/>
      <c r="F23" s="135"/>
      <c r="G23" s="135"/>
      <c r="H23" s="135"/>
      <c r="I23" s="135"/>
      <c r="J23" s="136"/>
      <c r="K23" s="136"/>
      <c r="L23" s="136"/>
      <c r="M23" s="136"/>
      <c r="N23" s="136"/>
      <c r="AC23" s="79"/>
      <c r="AH23" s="74"/>
      <c r="AI23" s="74"/>
      <c r="AJ23" s="74"/>
    </row>
    <row r="24" spans="4:36" ht="15" customHeight="1" x14ac:dyDescent="0.25">
      <c r="D24" s="78"/>
      <c r="E24" s="135"/>
      <c r="F24" s="135"/>
      <c r="G24" s="135"/>
      <c r="H24" s="135"/>
      <c r="I24" s="135"/>
      <c r="J24" s="136"/>
      <c r="K24" s="136"/>
      <c r="L24" s="136"/>
      <c r="M24" s="136"/>
      <c r="N24" s="136"/>
      <c r="AC24" s="79"/>
      <c r="AH24" s="74"/>
      <c r="AI24" s="74"/>
      <c r="AJ24" s="74"/>
    </row>
    <row r="25" spans="4:36" ht="15" customHeight="1" x14ac:dyDescent="0.25">
      <c r="D25" s="78"/>
      <c r="E25" s="135"/>
      <c r="F25" s="135"/>
      <c r="G25" s="135"/>
      <c r="H25" s="135"/>
      <c r="I25" s="135"/>
      <c r="J25" s="136"/>
      <c r="K25" s="136"/>
      <c r="L25" s="136"/>
      <c r="M25" s="136"/>
      <c r="N25" s="136"/>
      <c r="AC25" s="79"/>
      <c r="AH25" s="74"/>
      <c r="AI25" s="74"/>
      <c r="AJ25" s="74"/>
    </row>
    <row r="26" spans="4:36" ht="15" customHeight="1" x14ac:dyDescent="0.25">
      <c r="D26" s="78"/>
      <c r="E26" s="135"/>
      <c r="F26" s="135"/>
      <c r="G26" s="135"/>
      <c r="H26" s="135"/>
      <c r="I26" s="135"/>
      <c r="J26" s="136"/>
      <c r="K26" s="136"/>
      <c r="L26" s="136"/>
      <c r="M26" s="136"/>
      <c r="N26" s="136"/>
      <c r="AC26" s="79"/>
      <c r="AH26" s="74"/>
      <c r="AI26" s="74"/>
      <c r="AJ26" s="74"/>
    </row>
    <row r="27" spans="4:36" ht="15" customHeight="1" x14ac:dyDescent="0.25">
      <c r="D27" s="78"/>
      <c r="E27" s="135"/>
      <c r="F27" s="135"/>
      <c r="G27" s="135"/>
      <c r="H27" s="135"/>
      <c r="I27" s="135"/>
      <c r="J27" s="136"/>
      <c r="K27" s="136"/>
      <c r="L27" s="136"/>
      <c r="M27" s="136"/>
      <c r="N27" s="136"/>
      <c r="AC27" s="79"/>
    </row>
    <row r="28" spans="4:36" ht="15" customHeight="1" x14ac:dyDescent="0.25">
      <c r="D28" s="78"/>
      <c r="E28" s="135"/>
      <c r="F28" s="135"/>
      <c r="G28" s="135"/>
      <c r="H28" s="135"/>
      <c r="I28" s="135"/>
      <c r="J28" s="136"/>
      <c r="K28" s="136"/>
      <c r="L28" s="136"/>
      <c r="M28" s="136"/>
      <c r="N28" s="136"/>
      <c r="AC28" s="79"/>
    </row>
    <row r="29" spans="4:36" ht="15" customHeight="1" x14ac:dyDescent="0.25">
      <c r="D29" s="78"/>
      <c r="E29" s="135"/>
      <c r="F29" s="135"/>
      <c r="G29" s="135"/>
      <c r="H29" s="135"/>
      <c r="I29" s="135"/>
      <c r="J29" s="136"/>
      <c r="K29" s="136"/>
      <c r="L29" s="136"/>
      <c r="M29" s="136"/>
      <c r="N29" s="136"/>
      <c r="AC29" s="79"/>
    </row>
    <row r="30" spans="4:36" ht="15" customHeight="1" x14ac:dyDescent="0.25">
      <c r="D30" s="78"/>
      <c r="E30" s="135"/>
      <c r="F30" s="135"/>
      <c r="G30" s="135"/>
      <c r="H30" s="135"/>
      <c r="I30" s="135"/>
      <c r="J30" s="136"/>
      <c r="K30" s="136"/>
      <c r="L30" s="136"/>
      <c r="M30" s="136"/>
      <c r="N30" s="136"/>
      <c r="AC30" s="79"/>
    </row>
    <row r="31" spans="4:36" ht="15" customHeight="1" x14ac:dyDescent="0.25">
      <c r="D31" s="78"/>
      <c r="E31" s="135"/>
      <c r="F31" s="135"/>
      <c r="G31" s="135"/>
      <c r="H31" s="135"/>
      <c r="I31" s="135"/>
      <c r="J31" s="136"/>
      <c r="K31" s="136"/>
      <c r="L31" s="136"/>
      <c r="M31" s="136"/>
      <c r="N31" s="136"/>
      <c r="AC31" s="79"/>
    </row>
    <row r="32" spans="4:36" ht="15" customHeight="1" x14ac:dyDescent="0.25">
      <c r="D32" s="78"/>
      <c r="E32" s="135"/>
      <c r="F32" s="135"/>
      <c r="G32" s="135"/>
      <c r="H32" s="135"/>
      <c r="I32" s="135"/>
      <c r="J32" s="136"/>
      <c r="K32" s="136"/>
      <c r="L32" s="136"/>
      <c r="M32" s="136"/>
      <c r="N32" s="136"/>
      <c r="AC32" s="79"/>
    </row>
    <row r="33" spans="4:29" ht="15" customHeight="1" x14ac:dyDescent="0.25">
      <c r="D33" s="78"/>
      <c r="E33" s="64"/>
      <c r="F33" s="64"/>
      <c r="G33" s="64"/>
      <c r="H33" s="64"/>
      <c r="I33" s="64"/>
      <c r="J33" s="73"/>
      <c r="K33" s="73"/>
      <c r="L33" s="73"/>
      <c r="M33" s="73"/>
      <c r="N33" s="73"/>
      <c r="AC33" s="79"/>
    </row>
    <row r="34" spans="4:29" ht="15" customHeight="1" x14ac:dyDescent="0.25">
      <c r="D34" s="78"/>
      <c r="E34" s="64"/>
      <c r="F34" s="64"/>
      <c r="G34" s="64"/>
      <c r="H34" s="64"/>
      <c r="I34" s="64"/>
      <c r="J34" s="73"/>
      <c r="K34" s="73"/>
      <c r="L34" s="73"/>
      <c r="M34" s="73"/>
      <c r="N34" s="73"/>
      <c r="AC34" s="79"/>
    </row>
    <row r="35" spans="4:29" ht="15" customHeight="1" x14ac:dyDescent="0.25">
      <c r="D35" s="78"/>
      <c r="E35" s="64"/>
      <c r="F35" s="64"/>
      <c r="G35" s="64"/>
      <c r="H35" s="64"/>
      <c r="I35" s="64"/>
      <c r="J35" s="73"/>
      <c r="K35" s="73"/>
      <c r="L35" s="73"/>
      <c r="M35" s="73"/>
      <c r="N35" s="73"/>
      <c r="AC35" s="79"/>
    </row>
    <row r="36" spans="4:29" x14ac:dyDescent="0.25">
      <c r="D36" s="78"/>
      <c r="AC36" s="79"/>
    </row>
    <row r="37" spans="4:29" x14ac:dyDescent="0.25">
      <c r="D37" s="78"/>
      <c r="AC37" s="79"/>
    </row>
    <row r="38" spans="4:29" x14ac:dyDescent="0.25">
      <c r="D38" s="78"/>
      <c r="AC38" s="79"/>
    </row>
    <row r="39" spans="4:29" x14ac:dyDescent="0.25">
      <c r="D39" s="78"/>
      <c r="AC39" s="79"/>
    </row>
    <row r="40" spans="4:29" x14ac:dyDescent="0.25">
      <c r="D40" s="78"/>
      <c r="E40" s="137" t="s">
        <v>271</v>
      </c>
      <c r="F40" s="138"/>
      <c r="G40" s="138"/>
      <c r="H40" s="138"/>
      <c r="I40" s="138"/>
      <c r="J40" s="138"/>
      <c r="K40" s="138"/>
      <c r="L40" s="138"/>
      <c r="M40" s="138"/>
      <c r="N40" s="138"/>
      <c r="P40" s="139" t="s">
        <v>273</v>
      </c>
      <c r="Q40" s="139"/>
      <c r="R40" s="139"/>
      <c r="S40" s="151" t="str">
        <f>HYPERLINK("#'Data Mapping'!E1","Mapping Sheet")</f>
        <v>Mapping Sheet</v>
      </c>
      <c r="T40" s="151"/>
      <c r="U40" s="151"/>
      <c r="V40" s="151"/>
      <c r="W40" s="151"/>
      <c r="X40" s="151"/>
      <c r="Y40" s="65"/>
      <c r="Z40" s="65"/>
      <c r="AA40" s="65"/>
      <c r="AB40" s="65"/>
      <c r="AC40" s="79"/>
    </row>
    <row r="41" spans="4:29" x14ac:dyDescent="0.25">
      <c r="D41" s="78"/>
      <c r="E41" s="137" t="s">
        <v>281</v>
      </c>
      <c r="F41" s="138"/>
      <c r="G41" s="138"/>
      <c r="H41" s="138"/>
      <c r="I41" s="138"/>
      <c r="J41" s="138"/>
      <c r="K41" s="138"/>
      <c r="L41" s="138"/>
      <c r="M41" s="138"/>
      <c r="N41" s="138"/>
      <c r="O41" s="66"/>
      <c r="P41" s="139"/>
      <c r="Q41" s="139"/>
      <c r="R41" s="139"/>
      <c r="S41" s="151"/>
      <c r="T41" s="151"/>
      <c r="U41" s="151"/>
      <c r="V41" s="151"/>
      <c r="W41" s="151"/>
      <c r="X41" s="151"/>
      <c r="Y41" s="65"/>
      <c r="Z41" s="65"/>
      <c r="AA41" s="65"/>
      <c r="AB41" s="65"/>
      <c r="AC41" s="79"/>
    </row>
    <row r="42" spans="4:29" ht="13.8" thickBot="1" x14ac:dyDescent="0.3">
      <c r="D42" s="80"/>
      <c r="E42" s="81"/>
      <c r="F42" s="81"/>
      <c r="G42" s="81"/>
      <c r="H42" s="81"/>
      <c r="I42" s="81"/>
      <c r="J42" s="81"/>
      <c r="K42" s="81"/>
      <c r="L42" s="81"/>
      <c r="M42" s="81"/>
      <c r="N42" s="81"/>
      <c r="O42" s="81"/>
      <c r="P42" s="81"/>
      <c r="Q42" s="81"/>
      <c r="R42" s="81"/>
      <c r="S42" s="81"/>
      <c r="T42" s="81"/>
      <c r="U42" s="81"/>
      <c r="V42" s="81"/>
      <c r="W42" s="81"/>
      <c r="X42" s="81"/>
      <c r="Y42" s="81"/>
      <c r="Z42" s="81"/>
      <c r="AA42" s="81"/>
      <c r="AB42" s="81"/>
      <c r="AC42" s="82"/>
    </row>
  </sheetData>
  <mergeCells count="28">
    <mergeCell ref="E13:H15"/>
    <mergeCell ref="J13:M15"/>
    <mergeCell ref="O13:R15"/>
    <mergeCell ref="T13:W15"/>
    <mergeCell ref="Y13:AB15"/>
    <mergeCell ref="E11:H12"/>
    <mergeCell ref="J11:M12"/>
    <mergeCell ref="O11:R12"/>
    <mergeCell ref="T11:W12"/>
    <mergeCell ref="Y11:AB12"/>
    <mergeCell ref="E19:I20"/>
    <mergeCell ref="J19:N20"/>
    <mergeCell ref="E21:I22"/>
    <mergeCell ref="J21:N22"/>
    <mergeCell ref="E23:I24"/>
    <mergeCell ref="J23:N24"/>
    <mergeCell ref="E25:I26"/>
    <mergeCell ref="J25:N26"/>
    <mergeCell ref="E27:I28"/>
    <mergeCell ref="J27:N28"/>
    <mergeCell ref="E29:I30"/>
    <mergeCell ref="J29:N30"/>
    <mergeCell ref="E31:I32"/>
    <mergeCell ref="J31:N32"/>
    <mergeCell ref="E40:N40"/>
    <mergeCell ref="P40:R41"/>
    <mergeCell ref="S40:X41"/>
    <mergeCell ref="E41:N41"/>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E2990-86B4-46F9-87DB-5407DFEBACF7}">
  <sheetPr codeName="Sheet18">
    <tabColor theme="6" tint="0.39997558519241921"/>
  </sheetPr>
  <dimension ref="D1:AJ42"/>
  <sheetViews>
    <sheetView showGridLines="0" zoomScale="70" zoomScaleNormal="70" workbookViewId="0"/>
  </sheetViews>
  <sheetFormatPr defaultRowHeight="13.2" x14ac:dyDescent="0.25"/>
  <cols>
    <col min="1" max="1" width="2.21875" customWidth="1"/>
    <col min="2" max="2" width="2.109375" customWidth="1"/>
    <col min="3" max="3" width="2" customWidth="1"/>
    <col min="4" max="4" width="6.109375" customWidth="1"/>
    <col min="5" max="5" width="11.77734375" bestFit="1"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75"/>
      <c r="E3" s="76"/>
      <c r="F3" s="76"/>
      <c r="G3" s="76"/>
      <c r="H3" s="76"/>
      <c r="I3" s="76"/>
      <c r="J3" s="76"/>
      <c r="K3" s="76"/>
      <c r="L3" s="76"/>
      <c r="M3" s="76"/>
      <c r="N3" s="76"/>
      <c r="O3" s="76"/>
      <c r="P3" s="76"/>
      <c r="Q3" s="76"/>
      <c r="R3" s="76"/>
      <c r="S3" s="76"/>
      <c r="T3" s="76"/>
      <c r="U3" s="76"/>
      <c r="V3" s="76"/>
      <c r="W3" s="76"/>
      <c r="X3" s="76"/>
      <c r="Y3" s="76"/>
      <c r="Z3" s="76"/>
      <c r="AA3" s="76"/>
      <c r="AB3" s="76"/>
      <c r="AC3" s="77"/>
    </row>
    <row r="4" spans="4:34" x14ac:dyDescent="0.25">
      <c r="D4" s="78"/>
      <c r="AC4" s="79"/>
    </row>
    <row r="5" spans="4:34" x14ac:dyDescent="0.25">
      <c r="D5" s="78"/>
      <c r="AC5" s="79"/>
    </row>
    <row r="6" spans="4:34" x14ac:dyDescent="0.25">
      <c r="D6" s="78"/>
      <c r="AC6" s="79"/>
    </row>
    <row r="7" spans="4:34" x14ac:dyDescent="0.25">
      <c r="D7" s="78"/>
      <c r="AC7" s="79"/>
    </row>
    <row r="8" spans="4:34" x14ac:dyDescent="0.25">
      <c r="D8" s="78"/>
      <c r="AC8" s="79"/>
    </row>
    <row r="9" spans="4:34" x14ac:dyDescent="0.25">
      <c r="D9" s="78"/>
      <c r="AC9" s="79"/>
    </row>
    <row r="10" spans="4:34" x14ac:dyDescent="0.25">
      <c r="D10" s="78"/>
      <c r="AC10" s="79"/>
    </row>
    <row r="11" spans="4:34" x14ac:dyDescent="0.25">
      <c r="D11" s="78"/>
      <c r="E11" s="152" t="s">
        <v>276</v>
      </c>
      <c r="F11" s="152"/>
      <c r="G11" s="152"/>
      <c r="H11" s="152"/>
      <c r="J11" s="153" t="s">
        <v>277</v>
      </c>
      <c r="K11" s="153"/>
      <c r="L11" s="153"/>
      <c r="M11" s="153"/>
      <c r="O11" s="154" t="s">
        <v>278</v>
      </c>
      <c r="P11" s="154"/>
      <c r="Q11" s="154"/>
      <c r="R11" s="154"/>
      <c r="T11" s="154" t="s">
        <v>279</v>
      </c>
      <c r="U11" s="154"/>
      <c r="V11" s="154"/>
      <c r="W11" s="154"/>
      <c r="Y11" s="155" t="s">
        <v>280</v>
      </c>
      <c r="Z11" s="155"/>
      <c r="AA11" s="155"/>
      <c r="AB11" s="155"/>
      <c r="AC11" s="79"/>
    </row>
    <row r="12" spans="4:34" x14ac:dyDescent="0.25">
      <c r="D12" s="78"/>
      <c r="E12" s="152"/>
      <c r="F12" s="152"/>
      <c r="G12" s="152"/>
      <c r="H12" s="152"/>
      <c r="J12" s="153"/>
      <c r="K12" s="153"/>
      <c r="L12" s="153"/>
      <c r="M12" s="153"/>
      <c r="O12" s="154"/>
      <c r="P12" s="154"/>
      <c r="Q12" s="154"/>
      <c r="R12" s="154"/>
      <c r="T12" s="154"/>
      <c r="U12" s="154"/>
      <c r="V12" s="154"/>
      <c r="W12" s="154"/>
      <c r="Y12" s="155"/>
      <c r="Z12" s="155"/>
      <c r="AA12" s="155"/>
      <c r="AB12" s="155"/>
      <c r="AC12" s="79"/>
      <c r="AF12" s="74"/>
      <c r="AG12" s="74"/>
      <c r="AH12" s="74"/>
    </row>
    <row r="13" spans="4:34" ht="13.2" customHeight="1" x14ac:dyDescent="0.25">
      <c r="D13" s="78"/>
      <c r="E13" s="156">
        <f>INDEX('Obj 3 - Data'!$D$4:$D$16,MATCH(MAX('Obj 3 - Data'!$J$4:$J$16),'Obj 3 - Data'!$J$4:$J$16,0))</f>
        <v>44713</v>
      </c>
      <c r="F13" s="156"/>
      <c r="G13" s="156"/>
      <c r="H13" s="156"/>
      <c r="J13" s="156">
        <f>INDEX('Obj 3 - Data'!$D$4:$D$16,MATCH(MIN('Obj 3 - Data'!$J$4:$J$16),'Obj 3 - Data'!$J$4:$J$16,0))</f>
        <v>44958</v>
      </c>
      <c r="K13" s="156"/>
      <c r="L13" s="156"/>
      <c r="M13" s="156"/>
      <c r="O13" s="157">
        <f>'Obj 3 - Data'!$G$17</f>
        <v>1.9894778725849948E-2</v>
      </c>
      <c r="P13" s="157"/>
      <c r="Q13" s="157"/>
      <c r="R13" s="157"/>
      <c r="T13" s="158" t="str">
        <f>INDEX('Obj 3 - Data'!$P$3:$AA$3,MATCH(MAX('Obj 3 - Data'!$P$17:$AA$17),'Obj 3 - Data'!$P$17:$AA$17,0))</f>
        <v>Spices</v>
      </c>
      <c r="U13" s="158"/>
      <c r="V13" s="158"/>
      <c r="W13" s="158"/>
      <c r="Y13" s="159">
        <f>INDEX('Obj 3 - Data'!$P$17:$AA$17,MATCH(MAX('Obj 3 - Data'!$P$17:$AA$17),'Obj 3 - Data'!$P$17:$AA$17,0))</f>
        <v>0.16515232495991453</v>
      </c>
      <c r="Z13" s="159"/>
      <c r="AA13" s="159"/>
      <c r="AB13" s="159"/>
      <c r="AC13" s="79"/>
      <c r="AF13" s="74"/>
      <c r="AG13" s="74"/>
      <c r="AH13" s="74"/>
    </row>
    <row r="14" spans="4:34" ht="13.2" customHeight="1" x14ac:dyDescent="0.25">
      <c r="D14" s="78"/>
      <c r="E14" s="156"/>
      <c r="F14" s="156"/>
      <c r="G14" s="156"/>
      <c r="H14" s="156"/>
      <c r="J14" s="156"/>
      <c r="K14" s="156"/>
      <c r="L14" s="156"/>
      <c r="M14" s="156"/>
      <c r="O14" s="157"/>
      <c r="P14" s="157"/>
      <c r="Q14" s="157"/>
      <c r="R14" s="157"/>
      <c r="T14" s="158"/>
      <c r="U14" s="158"/>
      <c r="V14" s="158"/>
      <c r="W14" s="158"/>
      <c r="Y14" s="159"/>
      <c r="Z14" s="159"/>
      <c r="AA14" s="159"/>
      <c r="AB14" s="159"/>
      <c r="AC14" s="79"/>
      <c r="AF14" s="74"/>
      <c r="AG14" s="74"/>
      <c r="AH14" s="74"/>
    </row>
    <row r="15" spans="4:34" ht="13.2" customHeight="1" x14ac:dyDescent="0.25">
      <c r="D15" s="78"/>
      <c r="E15" s="156"/>
      <c r="F15" s="156"/>
      <c r="G15" s="156"/>
      <c r="H15" s="156"/>
      <c r="J15" s="156"/>
      <c r="K15" s="156"/>
      <c r="L15" s="156"/>
      <c r="M15" s="156"/>
      <c r="O15" s="157"/>
      <c r="P15" s="157"/>
      <c r="Q15" s="157"/>
      <c r="R15" s="157"/>
      <c r="T15" s="158"/>
      <c r="U15" s="158"/>
      <c r="V15" s="158"/>
      <c r="W15" s="158"/>
      <c r="Y15" s="159"/>
      <c r="Z15" s="159"/>
      <c r="AA15" s="159"/>
      <c r="AB15" s="159"/>
      <c r="AC15" s="79"/>
      <c r="AF15" s="74"/>
      <c r="AG15" s="74"/>
      <c r="AH15" s="74"/>
    </row>
    <row r="16" spans="4:34" ht="13.2" customHeight="1" x14ac:dyDescent="0.25">
      <c r="D16" s="78"/>
      <c r="P16" s="74"/>
      <c r="Q16" s="74"/>
      <c r="R16" s="74"/>
      <c r="S16" s="74"/>
      <c r="Z16" s="74"/>
      <c r="AA16" s="74"/>
      <c r="AB16" s="74"/>
      <c r="AC16" s="79"/>
      <c r="AF16" s="74"/>
      <c r="AG16" s="74"/>
      <c r="AH16" s="74"/>
    </row>
    <row r="17" spans="4:36" x14ac:dyDescent="0.25">
      <c r="D17" s="78"/>
      <c r="AC17" s="79"/>
      <c r="AF17" s="74"/>
      <c r="AG17" s="74"/>
      <c r="AH17" s="74"/>
    </row>
    <row r="18" spans="4:36" x14ac:dyDescent="0.25">
      <c r="D18" s="78"/>
      <c r="AC18" s="79"/>
      <c r="AF18" s="74"/>
      <c r="AG18" s="74"/>
      <c r="AH18" s="74"/>
    </row>
    <row r="19" spans="4:36" ht="15" customHeight="1" x14ac:dyDescent="0.25">
      <c r="D19" s="78"/>
      <c r="E19" s="147"/>
      <c r="F19" s="147"/>
      <c r="G19" s="147"/>
      <c r="H19" s="147"/>
      <c r="I19" s="147"/>
      <c r="J19" s="148"/>
      <c r="K19" s="148"/>
      <c r="L19" s="148"/>
      <c r="M19" s="148"/>
      <c r="N19" s="148"/>
      <c r="AC19" s="79"/>
    </row>
    <row r="20" spans="4:36" ht="15" customHeight="1" x14ac:dyDescent="0.25">
      <c r="D20" s="78"/>
      <c r="E20" s="147"/>
      <c r="F20" s="147"/>
      <c r="G20" s="147"/>
      <c r="H20" s="147"/>
      <c r="I20" s="147"/>
      <c r="J20" s="148"/>
      <c r="K20" s="148"/>
      <c r="L20" s="148"/>
      <c r="M20" s="148"/>
      <c r="N20" s="148"/>
      <c r="AC20" s="79"/>
      <c r="AH20" s="74"/>
      <c r="AI20" s="74"/>
      <c r="AJ20" s="74"/>
    </row>
    <row r="21" spans="4:36" ht="15" customHeight="1" x14ac:dyDescent="0.25">
      <c r="D21" s="78"/>
      <c r="E21" s="135"/>
      <c r="F21" s="135"/>
      <c r="G21" s="135"/>
      <c r="H21" s="135"/>
      <c r="I21" s="135"/>
      <c r="J21" s="136"/>
      <c r="K21" s="136"/>
      <c r="L21" s="136"/>
      <c r="M21" s="136"/>
      <c r="N21" s="136"/>
      <c r="AC21" s="79"/>
      <c r="AH21" s="74"/>
      <c r="AI21" s="74"/>
      <c r="AJ21" s="74"/>
    </row>
    <row r="22" spans="4:36" ht="11.4" customHeight="1" x14ac:dyDescent="0.25">
      <c r="D22" s="78"/>
      <c r="E22" s="135"/>
      <c r="F22" s="135"/>
      <c r="G22" s="135"/>
      <c r="H22" s="135"/>
      <c r="I22" s="135"/>
      <c r="J22" s="136"/>
      <c r="K22" s="136"/>
      <c r="L22" s="136"/>
      <c r="M22" s="136"/>
      <c r="N22" s="136"/>
      <c r="AC22" s="79"/>
      <c r="AH22" s="74"/>
      <c r="AI22" s="74"/>
      <c r="AJ22" s="74"/>
    </row>
    <row r="23" spans="4:36" ht="15" customHeight="1" x14ac:dyDescent="0.25">
      <c r="D23" s="78"/>
      <c r="E23" s="135"/>
      <c r="F23" s="135"/>
      <c r="G23" s="135"/>
      <c r="H23" s="135"/>
      <c r="I23" s="135"/>
      <c r="J23" s="136"/>
      <c r="K23" s="136"/>
      <c r="L23" s="136"/>
      <c r="M23" s="136"/>
      <c r="N23" s="136"/>
      <c r="AC23" s="79"/>
      <c r="AH23" s="74"/>
      <c r="AI23" s="74"/>
      <c r="AJ23" s="74"/>
    </row>
    <row r="24" spans="4:36" ht="15" customHeight="1" x14ac:dyDescent="0.25">
      <c r="D24" s="78"/>
      <c r="E24" s="135"/>
      <c r="F24" s="135"/>
      <c r="G24" s="135"/>
      <c r="H24" s="135"/>
      <c r="I24" s="135"/>
      <c r="J24" s="136"/>
      <c r="K24" s="136"/>
      <c r="L24" s="136"/>
      <c r="M24" s="136"/>
      <c r="N24" s="136"/>
      <c r="AC24" s="79"/>
      <c r="AH24" s="74"/>
      <c r="AI24" s="74"/>
      <c r="AJ24" s="74"/>
    </row>
    <row r="25" spans="4:36" ht="15" customHeight="1" x14ac:dyDescent="0.25">
      <c r="D25" s="78"/>
      <c r="E25" s="135"/>
      <c r="F25" s="135"/>
      <c r="G25" s="135"/>
      <c r="H25" s="135"/>
      <c r="I25" s="135"/>
      <c r="J25" s="136"/>
      <c r="K25" s="136"/>
      <c r="L25" s="136"/>
      <c r="M25" s="136"/>
      <c r="N25" s="136"/>
      <c r="AC25" s="79"/>
      <c r="AH25" s="74"/>
      <c r="AI25" s="74"/>
      <c r="AJ25" s="74"/>
    </row>
    <row r="26" spans="4:36" ht="15" customHeight="1" x14ac:dyDescent="0.25">
      <c r="D26" s="78"/>
      <c r="E26" s="135"/>
      <c r="F26" s="135"/>
      <c r="G26" s="135"/>
      <c r="H26" s="135"/>
      <c r="I26" s="135"/>
      <c r="J26" s="136"/>
      <c r="K26" s="136"/>
      <c r="L26" s="136"/>
      <c r="M26" s="136"/>
      <c r="N26" s="136"/>
      <c r="AC26" s="79"/>
      <c r="AH26" s="74"/>
      <c r="AI26" s="74"/>
      <c r="AJ26" s="74"/>
    </row>
    <row r="27" spans="4:36" ht="15" customHeight="1" x14ac:dyDescent="0.25">
      <c r="D27" s="78"/>
      <c r="E27" s="135"/>
      <c r="F27" s="135"/>
      <c r="G27" s="135"/>
      <c r="H27" s="135"/>
      <c r="I27" s="135"/>
      <c r="J27" s="136"/>
      <c r="K27" s="136"/>
      <c r="L27" s="136"/>
      <c r="M27" s="136"/>
      <c r="N27" s="136"/>
      <c r="AC27" s="79"/>
    </row>
    <row r="28" spans="4:36" ht="15" customHeight="1" x14ac:dyDescent="0.25">
      <c r="D28" s="78"/>
      <c r="E28" s="135"/>
      <c r="F28" s="135"/>
      <c r="G28" s="135"/>
      <c r="H28" s="135"/>
      <c r="I28" s="135"/>
      <c r="J28" s="136"/>
      <c r="K28" s="136"/>
      <c r="L28" s="136"/>
      <c r="M28" s="136"/>
      <c r="N28" s="136"/>
      <c r="AC28" s="79"/>
    </row>
    <row r="29" spans="4:36" ht="15" customHeight="1" x14ac:dyDescent="0.25">
      <c r="D29" s="78"/>
      <c r="E29" s="135"/>
      <c r="F29" s="135"/>
      <c r="G29" s="135"/>
      <c r="H29" s="135"/>
      <c r="I29" s="135"/>
      <c r="J29" s="136"/>
      <c r="K29" s="136"/>
      <c r="L29" s="136"/>
      <c r="M29" s="136"/>
      <c r="N29" s="136"/>
      <c r="AC29" s="79"/>
    </row>
    <row r="30" spans="4:36" ht="15" customHeight="1" x14ac:dyDescent="0.25">
      <c r="D30" s="78"/>
      <c r="E30" s="135"/>
      <c r="F30" s="135"/>
      <c r="G30" s="135"/>
      <c r="H30" s="135"/>
      <c r="I30" s="135"/>
      <c r="J30" s="136"/>
      <c r="K30" s="136"/>
      <c r="L30" s="136"/>
      <c r="M30" s="136"/>
      <c r="N30" s="136"/>
      <c r="AC30" s="79"/>
    </row>
    <row r="31" spans="4:36" ht="15" customHeight="1" x14ac:dyDescent="0.25">
      <c r="D31" s="78"/>
      <c r="E31" s="135"/>
      <c r="F31" s="135"/>
      <c r="G31" s="135"/>
      <c r="H31" s="135"/>
      <c r="I31" s="135"/>
      <c r="J31" s="136"/>
      <c r="K31" s="136"/>
      <c r="L31" s="136"/>
      <c r="M31" s="136"/>
      <c r="N31" s="136"/>
      <c r="AC31" s="79"/>
    </row>
    <row r="32" spans="4:36" ht="15" customHeight="1" x14ac:dyDescent="0.25">
      <c r="D32" s="78"/>
      <c r="E32" s="135"/>
      <c r="F32" s="135"/>
      <c r="G32" s="135"/>
      <c r="H32" s="135"/>
      <c r="I32" s="135"/>
      <c r="J32" s="136"/>
      <c r="K32" s="136"/>
      <c r="L32" s="136"/>
      <c r="M32" s="136"/>
      <c r="N32" s="136"/>
      <c r="AC32" s="79"/>
    </row>
    <row r="33" spans="4:29" ht="15" customHeight="1" x14ac:dyDescent="0.25">
      <c r="D33" s="78"/>
      <c r="E33" s="64"/>
      <c r="F33" s="64"/>
      <c r="G33" s="64"/>
      <c r="H33" s="64"/>
      <c r="I33" s="64"/>
      <c r="J33" s="73"/>
      <c r="K33" s="73"/>
      <c r="L33" s="73"/>
      <c r="M33" s="73"/>
      <c r="N33" s="73"/>
      <c r="AC33" s="79"/>
    </row>
    <row r="34" spans="4:29" ht="15" customHeight="1" x14ac:dyDescent="0.25">
      <c r="D34" s="78"/>
      <c r="E34" s="64"/>
      <c r="F34" s="64"/>
      <c r="G34" s="64"/>
      <c r="H34" s="64"/>
      <c r="I34" s="64"/>
      <c r="J34" s="73"/>
      <c r="K34" s="73"/>
      <c r="L34" s="73"/>
      <c r="M34" s="73"/>
      <c r="N34" s="73"/>
      <c r="AC34" s="79"/>
    </row>
    <row r="35" spans="4:29" ht="15" customHeight="1" x14ac:dyDescent="0.25">
      <c r="D35" s="78"/>
      <c r="E35" s="64"/>
      <c r="F35" s="64"/>
      <c r="G35" s="64"/>
      <c r="H35" s="64"/>
      <c r="I35" s="64"/>
      <c r="J35" s="73"/>
      <c r="K35" s="73"/>
      <c r="L35" s="73"/>
      <c r="M35" s="73"/>
      <c r="N35" s="73"/>
      <c r="AC35" s="79"/>
    </row>
    <row r="36" spans="4:29" x14ac:dyDescent="0.25">
      <c r="D36" s="78"/>
      <c r="AC36" s="79"/>
    </row>
    <row r="37" spans="4:29" x14ac:dyDescent="0.25">
      <c r="D37" s="78"/>
      <c r="AC37" s="79"/>
    </row>
    <row r="38" spans="4:29" x14ac:dyDescent="0.25">
      <c r="D38" s="78"/>
      <c r="AC38" s="79"/>
    </row>
    <row r="39" spans="4:29" x14ac:dyDescent="0.25">
      <c r="D39" s="78"/>
      <c r="AC39" s="79"/>
    </row>
    <row r="40" spans="4:29" x14ac:dyDescent="0.25">
      <c r="D40" s="78"/>
      <c r="E40" s="137" t="s">
        <v>271</v>
      </c>
      <c r="F40" s="138"/>
      <c r="G40" s="138"/>
      <c r="H40" s="138"/>
      <c r="I40" s="138"/>
      <c r="J40" s="138"/>
      <c r="K40" s="138"/>
      <c r="L40" s="138"/>
      <c r="M40" s="138"/>
      <c r="N40" s="138"/>
      <c r="P40" s="139" t="s">
        <v>273</v>
      </c>
      <c r="Q40" s="139"/>
      <c r="R40" s="139"/>
      <c r="S40" s="151" t="str">
        <f>HYPERLINK("#'Data Mapping'!E1","Mapping Sheet")</f>
        <v>Mapping Sheet</v>
      </c>
      <c r="T40" s="151"/>
      <c r="U40" s="151"/>
      <c r="V40" s="151"/>
      <c r="W40" s="151"/>
      <c r="X40" s="151"/>
      <c r="Y40" s="65"/>
      <c r="Z40" s="65"/>
      <c r="AA40" s="65"/>
      <c r="AB40" s="65"/>
      <c r="AC40" s="79"/>
    </row>
    <row r="41" spans="4:29" x14ac:dyDescent="0.25">
      <c r="D41" s="78"/>
      <c r="E41" s="137" t="s">
        <v>281</v>
      </c>
      <c r="F41" s="138"/>
      <c r="G41" s="138"/>
      <c r="H41" s="138"/>
      <c r="I41" s="138"/>
      <c r="J41" s="138"/>
      <c r="K41" s="138"/>
      <c r="L41" s="138"/>
      <c r="M41" s="138"/>
      <c r="N41" s="138"/>
      <c r="O41" s="66"/>
      <c r="P41" s="139"/>
      <c r="Q41" s="139"/>
      <c r="R41" s="139"/>
      <c r="S41" s="151"/>
      <c r="T41" s="151"/>
      <c r="U41" s="151"/>
      <c r="V41" s="151"/>
      <c r="W41" s="151"/>
      <c r="X41" s="151"/>
      <c r="Y41" s="65"/>
      <c r="Z41" s="65"/>
      <c r="AA41" s="65"/>
      <c r="AB41" s="65"/>
      <c r="AC41" s="79"/>
    </row>
    <row r="42" spans="4:29" ht="13.8" thickBot="1" x14ac:dyDescent="0.3">
      <c r="D42" s="80"/>
      <c r="E42" s="81"/>
      <c r="F42" s="81"/>
      <c r="G42" s="81"/>
      <c r="H42" s="81"/>
      <c r="I42" s="81"/>
      <c r="J42" s="81"/>
      <c r="K42" s="81"/>
      <c r="L42" s="81"/>
      <c r="M42" s="81"/>
      <c r="N42" s="81"/>
      <c r="O42" s="81"/>
      <c r="P42" s="81"/>
      <c r="Q42" s="81"/>
      <c r="R42" s="81"/>
      <c r="S42" s="81"/>
      <c r="T42" s="81"/>
      <c r="U42" s="81"/>
      <c r="V42" s="81"/>
      <c r="W42" s="81"/>
      <c r="X42" s="81"/>
      <c r="Y42" s="81"/>
      <c r="Z42" s="81"/>
      <c r="AA42" s="81"/>
      <c r="AB42" s="81"/>
      <c r="AC42" s="82"/>
    </row>
  </sheetData>
  <mergeCells count="28">
    <mergeCell ref="Y13:AB15"/>
    <mergeCell ref="Y11:AB12"/>
    <mergeCell ref="T13:W15"/>
    <mergeCell ref="E31:I32"/>
    <mergeCell ref="J31:N32"/>
    <mergeCell ref="E25:I26"/>
    <mergeCell ref="J25:N26"/>
    <mergeCell ref="E27:I28"/>
    <mergeCell ref="J27:N28"/>
    <mergeCell ref="E29:I30"/>
    <mergeCell ref="J29:N30"/>
    <mergeCell ref="E19:I20"/>
    <mergeCell ref="J19:N20"/>
    <mergeCell ref="E21:I22"/>
    <mergeCell ref="J21:N22"/>
    <mergeCell ref="E23:I24"/>
    <mergeCell ref="P40:R41"/>
    <mergeCell ref="S40:X41"/>
    <mergeCell ref="E11:H12"/>
    <mergeCell ref="E13:H15"/>
    <mergeCell ref="J11:M12"/>
    <mergeCell ref="J13:M15"/>
    <mergeCell ref="O11:R12"/>
    <mergeCell ref="O13:R15"/>
    <mergeCell ref="T11:W12"/>
    <mergeCell ref="E40:N40"/>
    <mergeCell ref="E41:N41"/>
    <mergeCell ref="J23:N2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7E99-8D57-4C29-A553-C00D8E63957D}">
  <sheetPr codeName="Sheet19">
    <tabColor theme="7" tint="0.59999389629810485"/>
  </sheetPr>
  <dimension ref="A1:J36"/>
  <sheetViews>
    <sheetView topLeftCell="A16" zoomScaleNormal="100" workbookViewId="0">
      <selection activeCell="M32" sqref="M32"/>
    </sheetView>
  </sheetViews>
  <sheetFormatPr defaultRowHeight="13.2" x14ac:dyDescent="0.25"/>
  <cols>
    <col min="10" max="10" width="17" bestFit="1" customWidth="1"/>
    <col min="14" max="14" width="9" customWidth="1"/>
  </cols>
  <sheetData>
    <row r="1" spans="1:10" x14ac:dyDescent="0.25">
      <c r="A1" s="2" t="s">
        <v>0</v>
      </c>
      <c r="B1" s="2" t="s">
        <v>1</v>
      </c>
      <c r="C1" s="2" t="s">
        <v>2</v>
      </c>
      <c r="D1" s="25" t="s">
        <v>221</v>
      </c>
      <c r="E1" s="44" t="s">
        <v>288</v>
      </c>
      <c r="F1" s="44" t="s">
        <v>285</v>
      </c>
      <c r="G1" s="44" t="s">
        <v>181</v>
      </c>
      <c r="H1" s="44" t="s">
        <v>286</v>
      </c>
      <c r="I1" s="44" t="s">
        <v>284</v>
      </c>
      <c r="J1" s="44" t="s">
        <v>301</v>
      </c>
    </row>
    <row r="2" spans="1:10" x14ac:dyDescent="0.25">
      <c r="A2" s="1" t="s">
        <v>30</v>
      </c>
      <c r="B2" s="1">
        <v>2019</v>
      </c>
      <c r="C2" s="1" t="s">
        <v>35</v>
      </c>
      <c r="D2" s="48">
        <v>43525</v>
      </c>
      <c r="E2" s="89">
        <f>INDEX('Broader Category '!$R$1:$AJ$376,MATCH(_xlfn.CONCAT('Obj 4 - Data'!$C2,'Obj 4 - Data'!$B2,'Obj 4 - Data'!$A2),'Broader Category '!$D$1:$D$376,0),MATCH('Obj 4 - Data'!E$1,'Broader Category '!$R$1:$AJ$1,0))</f>
        <v>1761.2000000000003</v>
      </c>
      <c r="F2" s="32"/>
      <c r="G2" s="89">
        <f>INDEX('Broader Category '!$R$1:$AJ$376,MATCH(_xlfn.CONCAT('Obj 4 - Data'!$C2,'Obj 4 - Data'!$B2,'Obj 4 - Data'!$A2),'Broader Category '!$D$1:$D$376,0),MATCH('Obj 4 - Data'!G$1,'Broader Category '!$R$1:$AJ$1,0))</f>
        <v>728.8435387716911</v>
      </c>
      <c r="H2" s="32"/>
      <c r="I2" s="89">
        <f>INDEX('Broader Category '!$R$1:$AJ$376,MATCH(_xlfn.CONCAT('Obj 4 - Data'!$C2,'Obj 4 - Data'!$B2,'Obj 4 - Data'!$A2),'Broader Category '!$D$1:$D$376,0),MATCH('Obj 4 - Data'!I$1,'Broader Category '!$R$1:$AJ$1,0))</f>
        <v>284.39999999999998</v>
      </c>
    </row>
    <row r="3" spans="1:10" x14ac:dyDescent="0.25">
      <c r="A3" s="1" t="s">
        <v>30</v>
      </c>
      <c r="B3" s="1">
        <v>2019</v>
      </c>
      <c r="C3" s="1" t="s">
        <v>38</v>
      </c>
      <c r="D3" s="48">
        <v>43617</v>
      </c>
      <c r="E3" s="32">
        <v>1804.1999999999998</v>
      </c>
      <c r="F3" s="33">
        <f>(E3-E2)/E2</f>
        <v>2.4415171473994742E-2</v>
      </c>
      <c r="G3" s="32">
        <v>734.28087962003747</v>
      </c>
      <c r="H3" s="33">
        <f>(G3-G2)/G2</f>
        <v>7.4602305695263948E-3</v>
      </c>
      <c r="I3" s="32">
        <v>286.5</v>
      </c>
      <c r="J3" s="33">
        <f>(I3-I2)/I2</f>
        <v>7.3839662447258191E-3</v>
      </c>
    </row>
    <row r="4" spans="1:10" x14ac:dyDescent="0.25">
      <c r="A4" s="1" t="s">
        <v>30</v>
      </c>
      <c r="B4" s="1">
        <v>2019</v>
      </c>
      <c r="C4" s="1" t="s">
        <v>41</v>
      </c>
      <c r="D4" s="48">
        <v>43709</v>
      </c>
      <c r="E4" s="32">
        <v>1848.7</v>
      </c>
      <c r="F4" s="33">
        <f t="shared" ref="F4:F11" si="0">(E4-E3)/E3</f>
        <v>2.4664671322469921E-2</v>
      </c>
      <c r="G4" s="32">
        <v>739.12433589548596</v>
      </c>
      <c r="H4" s="33">
        <f t="shared" ref="H4:H11" si="1">(G4-G3)/G3</f>
        <v>6.5961901090966632E-3</v>
      </c>
      <c r="I4" s="32">
        <v>293.60000000000002</v>
      </c>
      <c r="J4" s="33">
        <f t="shared" ref="J4:J11" si="2">(I4-I3)/I3</f>
        <v>2.4781849912740045E-2</v>
      </c>
    </row>
    <row r="5" spans="1:10" x14ac:dyDescent="0.25">
      <c r="A5" s="1" t="s">
        <v>30</v>
      </c>
      <c r="B5" s="1">
        <v>2019</v>
      </c>
      <c r="C5" s="1" t="s">
        <v>44</v>
      </c>
      <c r="D5" s="48">
        <v>43800</v>
      </c>
      <c r="E5" s="32">
        <v>1940.9999999999995</v>
      </c>
      <c r="F5" s="33">
        <f t="shared" si="0"/>
        <v>4.9926975712662677E-2</v>
      </c>
      <c r="G5" s="32">
        <v>749.42015508568909</v>
      </c>
      <c r="H5" s="33">
        <f t="shared" si="1"/>
        <v>1.3929752668377825E-2</v>
      </c>
      <c r="I5" s="32">
        <v>295.39999999999998</v>
      </c>
      <c r="J5" s="33">
        <f t="shared" si="2"/>
        <v>6.1307901907355399E-3</v>
      </c>
    </row>
    <row r="6" spans="1:10" x14ac:dyDescent="0.25">
      <c r="A6" s="1" t="s">
        <v>30</v>
      </c>
      <c r="B6" s="1">
        <v>2020</v>
      </c>
      <c r="C6" s="1" t="s">
        <v>35</v>
      </c>
      <c r="D6" s="48">
        <v>43891</v>
      </c>
      <c r="E6" s="32">
        <v>1894.5999999999997</v>
      </c>
      <c r="F6" s="33">
        <f t="shared" si="0"/>
        <v>-2.3905203503348724E-2</v>
      </c>
      <c r="G6" s="32">
        <v>755.32035276662918</v>
      </c>
      <c r="H6" s="33">
        <f t="shared" si="1"/>
        <v>7.8730170798054725E-3</v>
      </c>
      <c r="I6" s="32">
        <v>301.79999999999995</v>
      </c>
      <c r="J6" s="33">
        <f t="shared" si="2"/>
        <v>2.1665538253215905E-2</v>
      </c>
    </row>
    <row r="7" spans="1:10" x14ac:dyDescent="0.25">
      <c r="A7" s="1" t="s">
        <v>30</v>
      </c>
      <c r="B7" s="1">
        <v>2020</v>
      </c>
      <c r="C7" s="1" t="s">
        <v>38</v>
      </c>
      <c r="D7" s="48">
        <v>43983</v>
      </c>
      <c r="E7" s="32">
        <v>1951</v>
      </c>
      <c r="F7" s="33">
        <f t="shared" si="0"/>
        <v>2.9768816636757272E-2</v>
      </c>
      <c r="G7" s="32">
        <v>754.60117344055834</v>
      </c>
      <c r="H7" s="33">
        <f t="shared" si="1"/>
        <v>-9.5215139303024717E-4</v>
      </c>
      <c r="I7" s="32">
        <v>309.39999999999998</v>
      </c>
      <c r="J7" s="33">
        <f t="shared" si="2"/>
        <v>2.5182239893969595E-2</v>
      </c>
    </row>
    <row r="8" spans="1:10" x14ac:dyDescent="0.25">
      <c r="A8" s="1" t="s">
        <v>30</v>
      </c>
      <c r="B8" s="1">
        <v>2020</v>
      </c>
      <c r="C8" s="1" t="s">
        <v>41</v>
      </c>
      <c r="D8" s="48">
        <v>44075</v>
      </c>
      <c r="E8" s="32">
        <v>1987.3999999999999</v>
      </c>
      <c r="F8" s="33">
        <f t="shared" si="0"/>
        <v>1.8657098923628837E-2</v>
      </c>
      <c r="G8" s="32">
        <v>758.64643062722189</v>
      </c>
      <c r="H8" s="33">
        <f t="shared" si="1"/>
        <v>5.3607883595243339E-3</v>
      </c>
      <c r="I8" s="32">
        <v>316.5</v>
      </c>
      <c r="J8" s="33">
        <f t="shared" si="2"/>
        <v>2.2947640594699493E-2</v>
      </c>
    </row>
    <row r="9" spans="1:10" x14ac:dyDescent="0.25">
      <c r="A9" s="1" t="s">
        <v>30</v>
      </c>
      <c r="B9" s="1">
        <v>2020</v>
      </c>
      <c r="C9" s="1" t="s">
        <v>44</v>
      </c>
      <c r="D9" s="48">
        <v>44166</v>
      </c>
      <c r="E9" s="32">
        <v>2100.5</v>
      </c>
      <c r="F9" s="33">
        <f t="shared" si="0"/>
        <v>5.6908523699305699E-2</v>
      </c>
      <c r="G9" s="32">
        <v>767.80201512066878</v>
      </c>
      <c r="H9" s="33">
        <f t="shared" si="1"/>
        <v>1.2068315520679882E-2</v>
      </c>
      <c r="I9" s="32">
        <v>318.2</v>
      </c>
      <c r="J9" s="33">
        <f t="shared" si="2"/>
        <v>5.3712480252764254E-3</v>
      </c>
    </row>
    <row r="10" spans="1:10" x14ac:dyDescent="0.25">
      <c r="A10" s="1" t="s">
        <v>30</v>
      </c>
      <c r="B10" s="1">
        <v>2021</v>
      </c>
      <c r="C10" s="1" t="s">
        <v>35</v>
      </c>
      <c r="D10" s="48">
        <v>44256</v>
      </c>
      <c r="E10" s="32">
        <v>2025.7</v>
      </c>
      <c r="F10" s="33">
        <f t="shared" si="0"/>
        <v>-3.5610568912163749E-2</v>
      </c>
      <c r="G10" s="32">
        <v>783.97997363916647</v>
      </c>
      <c r="H10" s="33">
        <f>(G10-G9)/G9</f>
        <v>2.1070481973084091E-2</v>
      </c>
      <c r="I10" s="32">
        <v>317.7</v>
      </c>
      <c r="J10" s="33">
        <f t="shared" si="2"/>
        <v>-1.5713387806411063E-3</v>
      </c>
    </row>
    <row r="11" spans="1:10" x14ac:dyDescent="0.25">
      <c r="A11" s="1" t="s">
        <v>30</v>
      </c>
      <c r="B11" s="1">
        <v>2021</v>
      </c>
      <c r="C11" s="27" t="s">
        <v>38</v>
      </c>
      <c r="D11" s="48">
        <v>44348</v>
      </c>
      <c r="E11" s="32">
        <v>2122.6</v>
      </c>
      <c r="F11" s="33">
        <f t="shared" si="0"/>
        <v>4.7835316186997018E-2</v>
      </c>
      <c r="G11" s="32">
        <v>802.53067331734155</v>
      </c>
      <c r="H11" s="33">
        <f t="shared" si="1"/>
        <v>2.3662211155808424E-2</v>
      </c>
      <c r="I11" s="32">
        <v>329.1</v>
      </c>
      <c r="J11" s="33">
        <f t="shared" si="2"/>
        <v>3.5882908404154971E-2</v>
      </c>
    </row>
    <row r="14" spans="1:10" x14ac:dyDescent="0.25">
      <c r="A14" s="2" t="s">
        <v>0</v>
      </c>
      <c r="B14" s="2" t="s">
        <v>1</v>
      </c>
      <c r="C14" s="2" t="s">
        <v>2</v>
      </c>
      <c r="D14" s="25" t="s">
        <v>221</v>
      </c>
      <c r="E14" s="44" t="s">
        <v>288</v>
      </c>
      <c r="F14" s="44" t="s">
        <v>285</v>
      </c>
      <c r="G14" s="44" t="s">
        <v>181</v>
      </c>
      <c r="H14" s="44" t="s">
        <v>286</v>
      </c>
      <c r="I14" s="44" t="s">
        <v>284</v>
      </c>
      <c r="J14" s="44" t="s">
        <v>301</v>
      </c>
    </row>
    <row r="15" spans="1:10" x14ac:dyDescent="0.25">
      <c r="A15" s="1" t="s">
        <v>32</v>
      </c>
      <c r="B15" s="1">
        <v>2019</v>
      </c>
      <c r="C15" s="1" t="s">
        <v>35</v>
      </c>
      <c r="D15" s="48">
        <v>43525</v>
      </c>
      <c r="E15" s="89">
        <f>INDEX('Broader Category '!$R$1:$AJ$376,MATCH(_xlfn.CONCAT('Obj 4 - Data'!$C15,'Obj 4 - Data'!$B15,'Obj 4 - Data'!$A15),'Broader Category '!$D$1:$D$376,0),MATCH('Obj 4 - Data'!E$1,'Broader Category '!$R$1:$AJ$1,0))</f>
        <v>1768.4</v>
      </c>
      <c r="F15" s="32"/>
      <c r="G15" s="89">
        <f>INDEX('Broader Category '!$R$1:$AJ$376,MATCH(_xlfn.CONCAT('Obj 4 - Data'!$C15,'Obj 4 - Data'!$B15,'Obj 4 - Data'!$A15),'Broader Category '!$D$1:$D$376,0),MATCH('Obj 4 - Data'!G$1,'Broader Category '!$R$1:$AJ$1,0))</f>
        <v>681.2</v>
      </c>
      <c r="H15" s="32"/>
      <c r="I15" s="89">
        <f>INDEX('Broader Category '!$R$1:$AJ$376,MATCH(_xlfn.CONCAT('Obj 4 - Data'!$C15,'Obj 4 - Data'!$B15,'Obj 4 - Data'!$A15),'Broader Category '!$D$1:$D$376,0),MATCH('Obj 4 - Data'!I$1,'Broader Category '!$R$1:$AJ$1,0))</f>
        <v>271.7</v>
      </c>
    </row>
    <row r="16" spans="1:10" x14ac:dyDescent="0.25">
      <c r="A16" s="1" t="s">
        <v>32</v>
      </c>
      <c r="B16" s="1">
        <v>2019</v>
      </c>
      <c r="C16" s="1" t="s">
        <v>38</v>
      </c>
      <c r="D16" s="48">
        <v>43617</v>
      </c>
      <c r="E16" s="32">
        <v>1833.2999999999997</v>
      </c>
      <c r="F16" s="33">
        <f>(E16-E15)/E15</f>
        <v>3.6699841664781518E-2</v>
      </c>
      <c r="G16" s="32">
        <v>685.8</v>
      </c>
      <c r="H16" s="33">
        <f>(G16-G15)/G15</f>
        <v>6.7527891955371528E-3</v>
      </c>
      <c r="I16" s="32">
        <v>274</v>
      </c>
      <c r="J16" s="33">
        <f>(I16-I15)/I15</f>
        <v>8.465218991534823E-3</v>
      </c>
    </row>
    <row r="17" spans="1:10" x14ac:dyDescent="0.25">
      <c r="A17" s="1" t="s">
        <v>32</v>
      </c>
      <c r="B17" s="1">
        <v>2019</v>
      </c>
      <c r="C17" s="1" t="s">
        <v>41</v>
      </c>
      <c r="D17" s="48">
        <v>43709</v>
      </c>
      <c r="E17" s="32">
        <v>1874.9</v>
      </c>
      <c r="F17" s="33">
        <f t="shared" ref="F17:F24" si="3">(E17-E16)/E16</f>
        <v>2.2691321660394028E-2</v>
      </c>
      <c r="G17" s="32">
        <v>689.9</v>
      </c>
      <c r="H17" s="33">
        <f t="shared" ref="H17:H24" si="4">(G17-G16)/G16</f>
        <v>5.9784193642461693E-3</v>
      </c>
      <c r="I17" s="32">
        <v>280.89999999999998</v>
      </c>
      <c r="J17" s="33">
        <f t="shared" ref="J17:J24" si="5">(I17-I16)/I16</f>
        <v>2.5182481751824734E-2</v>
      </c>
    </row>
    <row r="18" spans="1:10" x14ac:dyDescent="0.25">
      <c r="A18" s="1" t="s">
        <v>32</v>
      </c>
      <c r="B18" s="1">
        <v>2019</v>
      </c>
      <c r="C18" s="1" t="s">
        <v>44</v>
      </c>
      <c r="D18" s="48">
        <v>43800</v>
      </c>
      <c r="E18" s="32">
        <v>1956.7</v>
      </c>
      <c r="F18" s="33">
        <f t="shared" si="3"/>
        <v>4.3628993546322443E-2</v>
      </c>
      <c r="G18" s="32">
        <v>703.3</v>
      </c>
      <c r="H18" s="33">
        <f t="shared" si="4"/>
        <v>1.9423104797796749E-2</v>
      </c>
      <c r="I18" s="32">
        <v>283.39999999999998</v>
      </c>
      <c r="J18" s="33">
        <f t="shared" si="5"/>
        <v>8.8999644001423999E-3</v>
      </c>
    </row>
    <row r="19" spans="1:10" x14ac:dyDescent="0.25">
      <c r="A19" s="1" t="s">
        <v>32</v>
      </c>
      <c r="B19" s="1">
        <v>2020</v>
      </c>
      <c r="C19" s="1" t="s">
        <v>35</v>
      </c>
      <c r="D19" s="48">
        <v>43891</v>
      </c>
      <c r="E19" s="32">
        <v>1898.5</v>
      </c>
      <c r="F19" s="33">
        <f t="shared" si="3"/>
        <v>-2.9743956661726398E-2</v>
      </c>
      <c r="G19" s="32">
        <v>713.8</v>
      </c>
      <c r="H19" s="33">
        <f t="shared" si="4"/>
        <v>1.4929617517417887E-2</v>
      </c>
      <c r="I19" s="32">
        <v>290.3</v>
      </c>
      <c r="J19" s="33">
        <f t="shared" si="5"/>
        <v>2.4347212420607039E-2</v>
      </c>
    </row>
    <row r="20" spans="1:10" x14ac:dyDescent="0.25">
      <c r="A20" s="1" t="s">
        <v>32</v>
      </c>
      <c r="B20" s="1">
        <v>2020</v>
      </c>
      <c r="C20" s="1" t="s">
        <v>38</v>
      </c>
      <c r="D20" s="48">
        <v>43983</v>
      </c>
      <c r="E20" s="32">
        <v>1994.9999999999998</v>
      </c>
      <c r="F20" s="33">
        <f t="shared" si="3"/>
        <v>5.0829602317619051E-2</v>
      </c>
      <c r="G20" s="32">
        <v>714</v>
      </c>
      <c r="H20" s="33">
        <f t="shared" si="4"/>
        <v>2.8019052956016459E-4</v>
      </c>
      <c r="I20" s="32">
        <v>300.29999999999995</v>
      </c>
      <c r="J20" s="33">
        <f t="shared" si="5"/>
        <v>3.4447123665173759E-2</v>
      </c>
    </row>
    <row r="21" spans="1:10" x14ac:dyDescent="0.25">
      <c r="A21" s="1" t="s">
        <v>32</v>
      </c>
      <c r="B21" s="1">
        <v>2020</v>
      </c>
      <c r="C21" s="1" t="s">
        <v>41</v>
      </c>
      <c r="D21" s="48">
        <v>44075</v>
      </c>
      <c r="E21" s="32">
        <v>2041.6000000000001</v>
      </c>
      <c r="F21" s="33">
        <f t="shared" si="3"/>
        <v>2.3358395989975123E-2</v>
      </c>
      <c r="G21" s="32">
        <v>728.9</v>
      </c>
      <c r="H21" s="33">
        <f t="shared" si="4"/>
        <v>2.0868347338935542E-2</v>
      </c>
      <c r="I21" s="32">
        <v>309.8</v>
      </c>
      <c r="J21" s="33">
        <f t="shared" si="5"/>
        <v>3.1635031635031827E-2</v>
      </c>
    </row>
    <row r="22" spans="1:10" x14ac:dyDescent="0.25">
      <c r="A22" s="1" t="s">
        <v>32</v>
      </c>
      <c r="B22" s="1">
        <v>2020</v>
      </c>
      <c r="C22" s="1" t="s">
        <v>44</v>
      </c>
      <c r="D22" s="48">
        <v>44166</v>
      </c>
      <c r="E22" s="32">
        <v>2125.4</v>
      </c>
      <c r="F22" s="33">
        <f t="shared" si="3"/>
        <v>4.1046238244514081E-2</v>
      </c>
      <c r="G22" s="32">
        <v>734.19999999999993</v>
      </c>
      <c r="H22" s="33">
        <f t="shared" si="4"/>
        <v>7.2712306214843666E-3</v>
      </c>
      <c r="I22" s="32">
        <v>310.8</v>
      </c>
      <c r="J22" s="33">
        <f t="shared" si="5"/>
        <v>3.2278889606197547E-3</v>
      </c>
    </row>
    <row r="23" spans="1:10" x14ac:dyDescent="0.25">
      <c r="A23" s="1" t="s">
        <v>32</v>
      </c>
      <c r="B23" s="1">
        <v>2021</v>
      </c>
      <c r="C23" s="1" t="s">
        <v>35</v>
      </c>
      <c r="D23" s="48">
        <v>44256</v>
      </c>
      <c r="E23" s="32">
        <v>2064.4999999999995</v>
      </c>
      <c r="F23" s="33">
        <f t="shared" si="3"/>
        <v>-2.8653429942599295E-2</v>
      </c>
      <c r="G23" s="32">
        <v>761.2</v>
      </c>
      <c r="H23" s="33">
        <f t="shared" si="4"/>
        <v>3.6774720784527537E-2</v>
      </c>
      <c r="I23" s="32">
        <v>311.8</v>
      </c>
      <c r="J23" s="33">
        <f t="shared" si="5"/>
        <v>3.2175032175032173E-3</v>
      </c>
    </row>
    <row r="24" spans="1:10" x14ac:dyDescent="0.25">
      <c r="A24" s="1" t="s">
        <v>32</v>
      </c>
      <c r="B24" s="1">
        <v>2021</v>
      </c>
      <c r="C24" s="27" t="s">
        <v>38</v>
      </c>
      <c r="D24" s="48">
        <v>44348</v>
      </c>
      <c r="E24" s="32">
        <v>2154.1999999999998</v>
      </c>
      <c r="F24" s="33">
        <f t="shared" si="3"/>
        <v>4.3448776943570015E-2</v>
      </c>
      <c r="G24" s="32">
        <v>772.00000000000011</v>
      </c>
      <c r="H24" s="33">
        <f t="shared" si="4"/>
        <v>1.4188124014713699E-2</v>
      </c>
      <c r="I24" s="32">
        <v>318.8</v>
      </c>
      <c r="J24" s="33">
        <f t="shared" si="5"/>
        <v>2.2450288646568312E-2</v>
      </c>
    </row>
    <row r="26" spans="1:10" x14ac:dyDescent="0.25">
      <c r="A26" s="2" t="s">
        <v>0</v>
      </c>
      <c r="B26" s="2" t="s">
        <v>1</v>
      </c>
      <c r="C26" s="2" t="s">
        <v>2</v>
      </c>
      <c r="D26" s="25" t="s">
        <v>221</v>
      </c>
      <c r="E26" s="44" t="s">
        <v>288</v>
      </c>
      <c r="F26" s="44" t="s">
        <v>285</v>
      </c>
      <c r="G26" s="44" t="s">
        <v>181</v>
      </c>
      <c r="H26" s="44" t="s">
        <v>286</v>
      </c>
      <c r="I26" s="44" t="s">
        <v>284</v>
      </c>
      <c r="J26" s="44" t="s">
        <v>301</v>
      </c>
    </row>
    <row r="27" spans="1:10" x14ac:dyDescent="0.25">
      <c r="A27" s="1" t="s">
        <v>33</v>
      </c>
      <c r="B27" s="1">
        <v>2019</v>
      </c>
      <c r="C27" s="1" t="s">
        <v>35</v>
      </c>
      <c r="D27" s="48">
        <v>43525</v>
      </c>
      <c r="E27" s="89">
        <f>INDEX('Broader Category '!$R$1:$AJ$376,MATCH(_xlfn.CONCAT('Obj 4 - Data'!$C27,'Obj 4 - Data'!$B27,'Obj 4 - Data'!$A27),'Broader Category '!$D$1:$D$376,0),MATCH('Obj 4 - Data'!E$1,'Broader Category '!$R$1:$AJ$1,0))</f>
        <v>1762.9</v>
      </c>
      <c r="F27" s="32"/>
      <c r="G27" s="89">
        <f>INDEX('Broader Category '!$R$1:$AJ$376,MATCH(_xlfn.CONCAT('Obj 4 - Data'!$C27,'Obj 4 - Data'!$B27,'Obj 4 - Data'!$A27),'Broader Category '!$D$1:$D$376,0),MATCH('Obj 4 - Data'!G$1,'Broader Category '!$R$1:$AJ$1,0))</f>
        <v>707.40000000000009</v>
      </c>
      <c r="H27" s="32"/>
      <c r="I27" s="89">
        <f>INDEX('Broader Category '!$R$1:$AJ$376,MATCH(_xlfn.CONCAT('Obj 4 - Data'!$C27,'Obj 4 - Data'!$B27,'Obj 4 - Data'!$A27),'Broader Category '!$D$1:$D$376,0),MATCH('Obj 4 - Data'!I$1,'Broader Category '!$R$1:$AJ$1,0))</f>
        <v>279.60000000000002</v>
      </c>
    </row>
    <row r="28" spans="1:10" x14ac:dyDescent="0.25">
      <c r="A28" s="1" t="s">
        <v>33</v>
      </c>
      <c r="B28" s="1">
        <v>2019</v>
      </c>
      <c r="C28" s="1" t="s">
        <v>38</v>
      </c>
      <c r="D28" s="48">
        <v>43617</v>
      </c>
      <c r="E28" s="32">
        <v>1814.1000000000001</v>
      </c>
      <c r="F28" s="33">
        <f>(E28-E27)/E27</f>
        <v>2.9043054058653379E-2</v>
      </c>
      <c r="G28" s="32">
        <v>711.5</v>
      </c>
      <c r="H28" s="33">
        <f>(G28-G27)/G27</f>
        <v>5.7958722080858191E-3</v>
      </c>
      <c r="I28" s="32">
        <v>281.70000000000005</v>
      </c>
      <c r="J28" s="33">
        <f>(I28-I27)/I27</f>
        <v>7.5107296137339862E-3</v>
      </c>
    </row>
    <row r="29" spans="1:10" x14ac:dyDescent="0.25">
      <c r="A29" s="1" t="s">
        <v>33</v>
      </c>
      <c r="B29" s="1">
        <v>2019</v>
      </c>
      <c r="C29" s="1" t="s">
        <v>41</v>
      </c>
      <c r="D29" s="48">
        <v>43709</v>
      </c>
      <c r="E29" s="32">
        <v>1857.6999999999998</v>
      </c>
      <c r="F29" s="33">
        <f t="shared" ref="F29:F36" si="6">(E29-E28)/E28</f>
        <v>2.4033956231740081E-2</v>
      </c>
      <c r="G29" s="32">
        <v>717.3</v>
      </c>
      <c r="H29" s="33">
        <f t="shared" ref="H29:H36" si="7">(G29-G28)/G28</f>
        <v>8.1517919887560859E-3</v>
      </c>
      <c r="I29" s="32">
        <v>288.7</v>
      </c>
      <c r="J29" s="33">
        <f t="shared" ref="J29:J36" si="8">(I29-I28)/I28</f>
        <v>2.4849130280439977E-2</v>
      </c>
    </row>
    <row r="30" spans="1:10" x14ac:dyDescent="0.25">
      <c r="A30" s="1" t="s">
        <v>33</v>
      </c>
      <c r="B30" s="1">
        <v>2019</v>
      </c>
      <c r="C30" s="1" t="s">
        <v>44</v>
      </c>
      <c r="D30" s="48">
        <v>43800</v>
      </c>
      <c r="E30" s="32">
        <v>1946.1000000000001</v>
      </c>
      <c r="F30" s="33">
        <f t="shared" si="6"/>
        <v>4.7585724282715361E-2</v>
      </c>
      <c r="G30" s="32">
        <v>727.8</v>
      </c>
      <c r="H30" s="33">
        <f t="shared" si="7"/>
        <v>1.463822668339607E-2</v>
      </c>
      <c r="I30" s="32">
        <v>290.8</v>
      </c>
      <c r="J30" s="33">
        <f t="shared" si="8"/>
        <v>7.2739868375477062E-3</v>
      </c>
    </row>
    <row r="31" spans="1:10" x14ac:dyDescent="0.25">
      <c r="A31" s="1" t="s">
        <v>33</v>
      </c>
      <c r="B31" s="1">
        <v>2020</v>
      </c>
      <c r="C31" s="1" t="s">
        <v>35</v>
      </c>
      <c r="D31" s="48">
        <v>43891</v>
      </c>
      <c r="E31" s="32">
        <v>1895.4</v>
      </c>
      <c r="F31" s="33">
        <f t="shared" si="6"/>
        <v>-2.6052104208416856E-2</v>
      </c>
      <c r="G31" s="32">
        <v>735.8</v>
      </c>
      <c r="H31" s="33">
        <f t="shared" si="7"/>
        <v>1.0992030777686177E-2</v>
      </c>
      <c r="I31" s="32">
        <v>297.5</v>
      </c>
      <c r="J31" s="33">
        <f t="shared" si="8"/>
        <v>2.3039889958734485E-2</v>
      </c>
    </row>
    <row r="32" spans="1:10" x14ac:dyDescent="0.25">
      <c r="A32" s="1" t="s">
        <v>33</v>
      </c>
      <c r="B32" s="1">
        <v>2020</v>
      </c>
      <c r="C32" s="1" t="s">
        <v>38</v>
      </c>
      <c r="D32" s="48">
        <v>43983</v>
      </c>
      <c r="E32" s="32">
        <v>1966.8000000000002</v>
      </c>
      <c r="F32" s="33">
        <f t="shared" si="6"/>
        <v>3.7670148781259939E-2</v>
      </c>
      <c r="G32" s="32">
        <v>734.4</v>
      </c>
      <c r="H32" s="33">
        <f t="shared" si="7"/>
        <v>-1.9026909486273137E-3</v>
      </c>
      <c r="I32" s="32">
        <v>306</v>
      </c>
      <c r="J32" s="33">
        <f t="shared" si="8"/>
        <v>2.8571428571428571E-2</v>
      </c>
    </row>
    <row r="33" spans="1:10" x14ac:dyDescent="0.25">
      <c r="A33" s="1" t="s">
        <v>33</v>
      </c>
      <c r="B33" s="1">
        <v>2020</v>
      </c>
      <c r="C33" s="1" t="s">
        <v>41</v>
      </c>
      <c r="D33" s="48">
        <v>44075</v>
      </c>
      <c r="E33" s="32">
        <v>2007</v>
      </c>
      <c r="F33" s="33">
        <f t="shared" si="6"/>
        <v>2.0439292251372695E-2</v>
      </c>
      <c r="G33" s="32">
        <v>745</v>
      </c>
      <c r="H33" s="33">
        <f t="shared" si="7"/>
        <v>1.4433551198257111E-2</v>
      </c>
      <c r="I33" s="32">
        <v>314</v>
      </c>
      <c r="J33" s="33">
        <f t="shared" si="8"/>
        <v>2.6143790849673203E-2</v>
      </c>
    </row>
    <row r="34" spans="1:10" x14ac:dyDescent="0.25">
      <c r="A34" s="1" t="s">
        <v>33</v>
      </c>
      <c r="B34" s="1">
        <v>2020</v>
      </c>
      <c r="C34" s="1" t="s">
        <v>44</v>
      </c>
      <c r="D34" s="48">
        <v>44166</v>
      </c>
      <c r="E34" s="32">
        <v>2109.1</v>
      </c>
      <c r="F34" s="33">
        <f t="shared" si="6"/>
        <v>5.0871948181365173E-2</v>
      </c>
      <c r="G34" s="32">
        <v>752.8</v>
      </c>
      <c r="H34" s="33">
        <f t="shared" si="7"/>
        <v>1.0469798657718059E-2</v>
      </c>
      <c r="I34" s="32">
        <v>315.39999999999998</v>
      </c>
      <c r="J34" s="33">
        <f t="shared" si="8"/>
        <v>4.4585987261145776E-3</v>
      </c>
    </row>
    <row r="35" spans="1:10" x14ac:dyDescent="0.25">
      <c r="A35" s="1" t="s">
        <v>33</v>
      </c>
      <c r="B35" s="1">
        <v>2021</v>
      </c>
      <c r="C35" s="1" t="s">
        <v>35</v>
      </c>
      <c r="D35" s="48">
        <v>44256</v>
      </c>
      <c r="E35" s="32">
        <v>2039.3999999999999</v>
      </c>
      <c r="F35" s="33">
        <f t="shared" si="6"/>
        <v>-3.3047271347968352E-2</v>
      </c>
      <c r="G35" s="32">
        <v>773</v>
      </c>
      <c r="H35" s="33">
        <f t="shared" si="7"/>
        <v>2.6833156216790711E-2</v>
      </c>
      <c r="I35" s="32">
        <v>315.5</v>
      </c>
      <c r="J35" s="33">
        <f t="shared" si="8"/>
        <v>3.170577045022915E-4</v>
      </c>
    </row>
    <row r="36" spans="1:10" x14ac:dyDescent="0.25">
      <c r="A36" s="1" t="s">
        <v>33</v>
      </c>
      <c r="B36" s="1">
        <v>2021</v>
      </c>
      <c r="C36" s="27" t="s">
        <v>38</v>
      </c>
      <c r="D36" s="48">
        <v>44348</v>
      </c>
      <c r="E36" s="32">
        <v>2133.9</v>
      </c>
      <c r="F36" s="33">
        <f t="shared" si="6"/>
        <v>4.633715798764354E-2</v>
      </c>
      <c r="G36" s="32">
        <v>787.5</v>
      </c>
      <c r="H36" s="33">
        <f t="shared" si="7"/>
        <v>1.8758085381630013E-2</v>
      </c>
      <c r="I36" s="32">
        <v>325.10000000000002</v>
      </c>
      <c r="J36" s="33">
        <f t="shared" si="8"/>
        <v>3.0427892234548407E-2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57BA-A701-4D8B-A8DC-E06BB51671C0}">
  <sheetPr>
    <tabColor theme="7" tint="0.59999389629810485"/>
  </sheetPr>
  <dimension ref="D1:AJ54"/>
  <sheetViews>
    <sheetView showGridLines="0" topLeftCell="A10" zoomScale="60" zoomScaleNormal="60" workbookViewId="0"/>
  </sheetViews>
  <sheetFormatPr defaultRowHeight="13.2" x14ac:dyDescent="0.25"/>
  <cols>
    <col min="1" max="1" width="2.21875" customWidth="1"/>
    <col min="2" max="2" width="2.109375" customWidth="1"/>
    <col min="3" max="3" width="2" customWidth="1"/>
    <col min="4" max="4" width="6.109375"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56"/>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8"/>
    </row>
    <row r="4" spans="4:34" x14ac:dyDescent="0.25">
      <c r="D4" s="59"/>
      <c r="AF4" s="60"/>
    </row>
    <row r="5" spans="4:34" x14ac:dyDescent="0.25">
      <c r="D5" s="59"/>
      <c r="AF5" s="60"/>
    </row>
    <row r="6" spans="4:34" x14ac:dyDescent="0.25">
      <c r="D6" s="59"/>
      <c r="AF6" s="60"/>
    </row>
    <row r="7" spans="4:34" x14ac:dyDescent="0.25">
      <c r="D7" s="59"/>
      <c r="AF7" s="60"/>
    </row>
    <row r="8" spans="4:34" x14ac:dyDescent="0.25">
      <c r="D8" s="59"/>
      <c r="AF8" s="60"/>
    </row>
    <row r="9" spans="4:34" x14ac:dyDescent="0.25">
      <c r="D9" s="59"/>
      <c r="AF9" s="60"/>
    </row>
    <row r="10" spans="4:34" x14ac:dyDescent="0.25">
      <c r="D10" s="59"/>
      <c r="AF10" s="60"/>
    </row>
    <row r="11" spans="4:34" ht="13.2" customHeight="1" x14ac:dyDescent="0.25">
      <c r="D11" s="59"/>
      <c r="E11" s="161" t="s">
        <v>302</v>
      </c>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60"/>
    </row>
    <row r="12" spans="4:34" ht="13.2" customHeight="1" x14ac:dyDescent="0.25">
      <c r="D12" s="59"/>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86"/>
      <c r="AG12" s="74"/>
      <c r="AH12" s="74"/>
    </row>
    <row r="13" spans="4:34" ht="13.2" customHeight="1" x14ac:dyDescent="0.25">
      <c r="D13" s="59"/>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86"/>
      <c r="AG13" s="74"/>
      <c r="AH13" s="74"/>
    </row>
    <row r="14" spans="4:34" ht="13.2" customHeight="1" x14ac:dyDescent="0.25">
      <c r="D14" s="59"/>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86"/>
      <c r="AG14" s="74"/>
      <c r="AH14" s="74"/>
    </row>
    <row r="15" spans="4:34" ht="13.2" customHeight="1" x14ac:dyDescent="0.25">
      <c r="D15" s="59"/>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86"/>
      <c r="AG15" s="74"/>
      <c r="AH15" s="74"/>
    </row>
    <row r="16" spans="4:34" ht="13.2" customHeight="1" x14ac:dyDescent="0.25">
      <c r="D16" s="59"/>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86"/>
      <c r="AG16" s="74"/>
      <c r="AH16" s="74"/>
    </row>
    <row r="17" spans="4:36" ht="13.2" customHeight="1" x14ac:dyDescent="0.25">
      <c r="D17" s="59"/>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86"/>
      <c r="AG17" s="74"/>
      <c r="AH17" s="74"/>
    </row>
    <row r="18" spans="4:36" ht="13.2" customHeight="1" x14ac:dyDescent="0.25">
      <c r="D18" s="59"/>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86"/>
      <c r="AG18" s="74"/>
      <c r="AH18" s="74"/>
    </row>
    <row r="19" spans="4:36" ht="15" customHeight="1" x14ac:dyDescent="0.25">
      <c r="D19" s="59"/>
      <c r="E19" s="147"/>
      <c r="F19" s="147"/>
      <c r="G19" s="147"/>
      <c r="H19" s="147"/>
      <c r="I19" s="147"/>
      <c r="J19" s="148"/>
      <c r="K19" s="148"/>
      <c r="L19" s="148"/>
      <c r="M19" s="148"/>
      <c r="N19" s="148"/>
      <c r="AF19" s="60"/>
    </row>
    <row r="20" spans="4:36" ht="15" customHeight="1" x14ac:dyDescent="0.25">
      <c r="D20" s="59"/>
      <c r="E20" s="147"/>
      <c r="F20" s="147"/>
      <c r="G20" s="147"/>
      <c r="H20" s="147"/>
      <c r="I20" s="147"/>
      <c r="J20" s="148"/>
      <c r="K20" s="148"/>
      <c r="L20" s="148"/>
      <c r="M20" s="148"/>
      <c r="N20" s="148"/>
      <c r="AF20" s="60"/>
      <c r="AH20" s="74"/>
      <c r="AI20" s="74"/>
      <c r="AJ20" s="74"/>
    </row>
    <row r="21" spans="4:36" ht="15" customHeight="1" x14ac:dyDescent="0.25">
      <c r="D21" s="59"/>
      <c r="E21" s="135"/>
      <c r="F21" s="135"/>
      <c r="G21" s="135"/>
      <c r="H21" s="135"/>
      <c r="I21" s="135"/>
      <c r="J21" s="136"/>
      <c r="K21" s="136"/>
      <c r="L21" s="136"/>
      <c r="M21" s="136"/>
      <c r="N21" s="136"/>
      <c r="AF21" s="60"/>
      <c r="AH21" s="74"/>
      <c r="AI21" s="74"/>
      <c r="AJ21" s="74"/>
    </row>
    <row r="22" spans="4:36" ht="15" customHeight="1" x14ac:dyDescent="0.25">
      <c r="D22" s="59"/>
      <c r="E22" s="135"/>
      <c r="F22" s="135"/>
      <c r="G22" s="135"/>
      <c r="H22" s="135"/>
      <c r="I22" s="135"/>
      <c r="J22" s="136"/>
      <c r="K22" s="136"/>
      <c r="L22" s="136"/>
      <c r="M22" s="136"/>
      <c r="N22" s="136"/>
      <c r="AF22" s="60"/>
      <c r="AH22" s="74"/>
      <c r="AI22" s="74"/>
      <c r="AJ22" s="74"/>
    </row>
    <row r="23" spans="4:36" ht="15" customHeight="1" x14ac:dyDescent="0.25">
      <c r="D23" s="59"/>
      <c r="E23" s="135"/>
      <c r="F23" s="135"/>
      <c r="G23" s="135"/>
      <c r="H23" s="135"/>
      <c r="I23" s="135"/>
      <c r="J23" s="136"/>
      <c r="K23" s="136"/>
      <c r="L23" s="136"/>
      <c r="M23" s="136"/>
      <c r="N23" s="136"/>
      <c r="AF23" s="60"/>
      <c r="AH23" s="74"/>
      <c r="AI23" s="74"/>
      <c r="AJ23" s="74"/>
    </row>
    <row r="24" spans="4:36" ht="15" customHeight="1" x14ac:dyDescent="0.25">
      <c r="D24" s="59"/>
      <c r="E24" s="135"/>
      <c r="F24" s="135"/>
      <c r="G24" s="135"/>
      <c r="H24" s="135"/>
      <c r="I24" s="135"/>
      <c r="J24" s="136"/>
      <c r="K24" s="136"/>
      <c r="L24" s="136"/>
      <c r="M24" s="136"/>
      <c r="N24" s="136"/>
      <c r="AF24" s="60"/>
      <c r="AH24" s="74"/>
      <c r="AI24" s="74"/>
      <c r="AJ24" s="74"/>
    </row>
    <row r="25" spans="4:36" ht="15" customHeight="1" x14ac:dyDescent="0.25">
      <c r="D25" s="59"/>
      <c r="E25" s="135"/>
      <c r="F25" s="135"/>
      <c r="G25" s="135"/>
      <c r="H25" s="135"/>
      <c r="I25" s="135"/>
      <c r="J25" s="136"/>
      <c r="K25" s="136"/>
      <c r="L25" s="136"/>
      <c r="M25" s="136"/>
      <c r="N25" s="136"/>
      <c r="AF25" s="60"/>
      <c r="AH25" s="74"/>
      <c r="AI25" s="74"/>
      <c r="AJ25" s="74"/>
    </row>
    <row r="26" spans="4:36" ht="15" customHeight="1" x14ac:dyDescent="0.25">
      <c r="D26" s="59"/>
      <c r="E26" s="135"/>
      <c r="F26" s="135"/>
      <c r="G26" s="135"/>
      <c r="H26" s="135"/>
      <c r="I26" s="135"/>
      <c r="J26" s="136"/>
      <c r="K26" s="136"/>
      <c r="L26" s="136"/>
      <c r="M26" s="136"/>
      <c r="N26" s="136"/>
      <c r="AF26" s="60"/>
      <c r="AH26" s="74"/>
      <c r="AI26" s="74"/>
      <c r="AJ26" s="74"/>
    </row>
    <row r="27" spans="4:36" ht="15" customHeight="1" x14ac:dyDescent="0.25">
      <c r="D27" s="59"/>
      <c r="E27" s="135"/>
      <c r="F27" s="135"/>
      <c r="G27" s="135"/>
      <c r="H27" s="135"/>
      <c r="I27" s="135"/>
      <c r="J27" s="136"/>
      <c r="K27" s="136"/>
      <c r="L27" s="136"/>
      <c r="M27" s="136"/>
      <c r="N27" s="136"/>
      <c r="AF27" s="60"/>
    </row>
    <row r="28" spans="4:36" ht="15" customHeight="1" x14ac:dyDescent="0.25">
      <c r="D28" s="59"/>
      <c r="E28" s="135"/>
      <c r="F28" s="135"/>
      <c r="G28" s="135"/>
      <c r="H28" s="135"/>
      <c r="I28" s="135"/>
      <c r="J28" s="136"/>
      <c r="K28" s="136"/>
      <c r="L28" s="136"/>
      <c r="M28" s="136"/>
      <c r="N28" s="136"/>
      <c r="AF28" s="60"/>
    </row>
    <row r="29" spans="4:36" ht="15" customHeight="1" x14ac:dyDescent="0.25">
      <c r="D29" s="59"/>
      <c r="E29" s="135"/>
      <c r="F29" s="135"/>
      <c r="G29" s="135"/>
      <c r="H29" s="135"/>
      <c r="I29" s="135"/>
      <c r="J29" s="136"/>
      <c r="K29" s="136"/>
      <c r="L29" s="136"/>
      <c r="M29" s="136"/>
      <c r="N29" s="136"/>
      <c r="AF29" s="60"/>
    </row>
    <row r="30" spans="4:36" ht="15" customHeight="1" x14ac:dyDescent="0.25">
      <c r="D30" s="59"/>
      <c r="E30" s="135"/>
      <c r="F30" s="135"/>
      <c r="G30" s="135"/>
      <c r="H30" s="135"/>
      <c r="I30" s="135"/>
      <c r="J30" s="136"/>
      <c r="K30" s="136"/>
      <c r="L30" s="136"/>
      <c r="M30" s="136"/>
      <c r="N30" s="136"/>
      <c r="AF30" s="60"/>
    </row>
    <row r="31" spans="4:36" ht="15" customHeight="1" x14ac:dyDescent="0.25">
      <c r="D31" s="59"/>
      <c r="E31" s="135"/>
      <c r="F31" s="135"/>
      <c r="G31" s="135"/>
      <c r="H31" s="135"/>
      <c r="I31" s="135"/>
      <c r="J31" s="136"/>
      <c r="K31" s="136"/>
      <c r="L31" s="136"/>
      <c r="M31" s="136"/>
      <c r="N31" s="136"/>
      <c r="AF31" s="60"/>
    </row>
    <row r="32" spans="4:36" ht="15" customHeight="1" x14ac:dyDescent="0.25">
      <c r="D32" s="59"/>
      <c r="E32" s="135"/>
      <c r="F32" s="135"/>
      <c r="G32" s="135"/>
      <c r="H32" s="135"/>
      <c r="I32" s="135"/>
      <c r="J32" s="136"/>
      <c r="K32" s="136"/>
      <c r="L32" s="136"/>
      <c r="M32" s="136"/>
      <c r="N32" s="136"/>
      <c r="AF32" s="60"/>
    </row>
    <row r="33" spans="4:32" ht="15" customHeight="1" x14ac:dyDescent="0.25">
      <c r="D33" s="59"/>
      <c r="E33" s="135"/>
      <c r="F33" s="135"/>
      <c r="G33" s="135"/>
      <c r="H33" s="135"/>
      <c r="I33" s="135"/>
      <c r="J33" s="136"/>
      <c r="K33" s="136"/>
      <c r="L33" s="136"/>
      <c r="M33" s="136"/>
      <c r="N33" s="136"/>
      <c r="AF33" s="60"/>
    </row>
    <row r="34" spans="4:32" ht="15" customHeight="1" x14ac:dyDescent="0.25">
      <c r="D34" s="59"/>
      <c r="E34" s="135"/>
      <c r="F34" s="135"/>
      <c r="G34" s="135"/>
      <c r="H34" s="135"/>
      <c r="I34" s="135"/>
      <c r="J34" s="136"/>
      <c r="K34" s="136"/>
      <c r="L34" s="136"/>
      <c r="M34" s="136"/>
      <c r="N34" s="136"/>
      <c r="AF34" s="60"/>
    </row>
    <row r="35" spans="4:32" ht="15" customHeight="1" x14ac:dyDescent="0.25">
      <c r="D35" s="59"/>
      <c r="E35" s="135"/>
      <c r="F35" s="135"/>
      <c r="G35" s="135"/>
      <c r="H35" s="135"/>
      <c r="I35" s="135"/>
      <c r="J35" s="136"/>
      <c r="K35" s="136"/>
      <c r="L35" s="136"/>
      <c r="M35" s="136"/>
      <c r="N35" s="136"/>
      <c r="AF35" s="60"/>
    </row>
    <row r="36" spans="4:32" ht="15" customHeight="1" x14ac:dyDescent="0.25">
      <c r="D36" s="59"/>
      <c r="E36" s="135"/>
      <c r="F36" s="135"/>
      <c r="G36" s="135"/>
      <c r="H36" s="135"/>
      <c r="I36" s="135"/>
      <c r="J36" s="136"/>
      <c r="K36" s="136"/>
      <c r="L36" s="136"/>
      <c r="M36" s="136"/>
      <c r="N36" s="136"/>
      <c r="AF36" s="60"/>
    </row>
    <row r="37" spans="4:32" ht="15" customHeight="1" x14ac:dyDescent="0.25">
      <c r="D37" s="59"/>
      <c r="E37" s="135"/>
      <c r="F37" s="135"/>
      <c r="G37" s="135"/>
      <c r="H37" s="135"/>
      <c r="I37" s="135"/>
      <c r="J37" s="136"/>
      <c r="K37" s="136"/>
      <c r="L37" s="136"/>
      <c r="M37" s="136"/>
      <c r="N37" s="136"/>
      <c r="AF37" s="60"/>
    </row>
    <row r="38" spans="4:32" ht="15" customHeight="1" x14ac:dyDescent="0.25">
      <c r="D38" s="59"/>
      <c r="E38" s="135"/>
      <c r="F38" s="135"/>
      <c r="G38" s="135"/>
      <c r="H38" s="135"/>
      <c r="I38" s="135"/>
      <c r="J38" s="136"/>
      <c r="K38" s="136"/>
      <c r="L38" s="136"/>
      <c r="M38" s="136"/>
      <c r="N38" s="136"/>
      <c r="AF38" s="60"/>
    </row>
    <row r="39" spans="4:32" ht="15" customHeight="1" x14ac:dyDescent="0.25">
      <c r="D39" s="59"/>
      <c r="E39" s="135"/>
      <c r="F39" s="135"/>
      <c r="G39" s="135"/>
      <c r="H39" s="135"/>
      <c r="I39" s="135"/>
      <c r="J39" s="136"/>
      <c r="K39" s="136"/>
      <c r="L39" s="136"/>
      <c r="M39" s="136"/>
      <c r="N39" s="136"/>
      <c r="AF39" s="60"/>
    </row>
    <row r="40" spans="4:32" ht="15" customHeight="1" x14ac:dyDescent="0.25">
      <c r="D40" s="59"/>
      <c r="E40" s="135"/>
      <c r="F40" s="135"/>
      <c r="G40" s="135"/>
      <c r="H40" s="135"/>
      <c r="I40" s="135"/>
      <c r="J40" s="136"/>
      <c r="K40" s="136"/>
      <c r="L40" s="136"/>
      <c r="M40" s="136"/>
      <c r="N40" s="136"/>
      <c r="AF40" s="60"/>
    </row>
    <row r="41" spans="4:32" ht="15" customHeight="1" x14ac:dyDescent="0.25">
      <c r="D41" s="59"/>
      <c r="E41" s="135"/>
      <c r="F41" s="135"/>
      <c r="G41" s="135"/>
      <c r="H41" s="135"/>
      <c r="I41" s="135"/>
      <c r="J41" s="136"/>
      <c r="K41" s="136"/>
      <c r="L41" s="136"/>
      <c r="M41" s="136"/>
      <c r="N41" s="136"/>
      <c r="AF41" s="60"/>
    </row>
    <row r="42" spans="4:32" ht="15" customHeight="1" x14ac:dyDescent="0.25">
      <c r="D42" s="59"/>
      <c r="E42" s="135"/>
      <c r="F42" s="135"/>
      <c r="G42" s="135"/>
      <c r="H42" s="135"/>
      <c r="I42" s="135"/>
      <c r="J42" s="136"/>
      <c r="K42" s="136"/>
      <c r="L42" s="136"/>
      <c r="M42" s="136"/>
      <c r="N42" s="136"/>
      <c r="AF42" s="60"/>
    </row>
    <row r="43" spans="4:32" ht="15" customHeight="1" x14ac:dyDescent="0.25">
      <c r="D43" s="59"/>
      <c r="E43" s="135"/>
      <c r="F43" s="135"/>
      <c r="G43" s="135"/>
      <c r="H43" s="135"/>
      <c r="I43" s="135"/>
      <c r="J43" s="136"/>
      <c r="K43" s="136"/>
      <c r="L43" s="136"/>
      <c r="M43" s="136"/>
      <c r="N43" s="136"/>
      <c r="AF43" s="60"/>
    </row>
    <row r="44" spans="4:32" ht="15" customHeight="1" x14ac:dyDescent="0.25">
      <c r="D44" s="59"/>
      <c r="E44" s="135"/>
      <c r="F44" s="135"/>
      <c r="G44" s="135"/>
      <c r="H44" s="135"/>
      <c r="I44" s="135"/>
      <c r="J44" s="136"/>
      <c r="K44" s="136"/>
      <c r="L44" s="136"/>
      <c r="M44" s="136"/>
      <c r="N44" s="136"/>
      <c r="AF44" s="60"/>
    </row>
    <row r="45" spans="4:32" ht="15" customHeight="1" x14ac:dyDescent="0.25">
      <c r="D45" s="59"/>
      <c r="E45" s="64"/>
      <c r="F45" s="64"/>
      <c r="G45" s="64"/>
      <c r="H45" s="64"/>
      <c r="I45" s="64"/>
      <c r="J45" s="73"/>
      <c r="K45" s="73"/>
      <c r="L45" s="73"/>
      <c r="M45" s="73"/>
      <c r="N45" s="73"/>
      <c r="AF45" s="60"/>
    </row>
    <row r="46" spans="4:32" ht="15" customHeight="1" x14ac:dyDescent="0.25">
      <c r="D46" s="59"/>
      <c r="E46" s="64"/>
      <c r="F46" s="64"/>
      <c r="G46" s="64"/>
      <c r="H46" s="64"/>
      <c r="I46" s="64"/>
      <c r="J46" s="73"/>
      <c r="K46" s="73"/>
      <c r="L46" s="73"/>
      <c r="M46" s="73"/>
      <c r="N46" s="73"/>
      <c r="AF46" s="60"/>
    </row>
    <row r="47" spans="4:32" ht="15" customHeight="1" x14ac:dyDescent="0.25">
      <c r="D47" s="59"/>
      <c r="E47" s="64"/>
      <c r="F47" s="64"/>
      <c r="G47" s="64"/>
      <c r="H47" s="64"/>
      <c r="I47" s="64"/>
      <c r="J47" s="73"/>
      <c r="K47" s="73"/>
      <c r="L47" s="73"/>
      <c r="M47" s="73"/>
      <c r="N47" s="73"/>
      <c r="AF47" s="60"/>
    </row>
    <row r="48" spans="4:32" x14ac:dyDescent="0.25">
      <c r="D48" s="59"/>
      <c r="AF48" s="60"/>
    </row>
    <row r="49" spans="4:32" x14ac:dyDescent="0.25">
      <c r="D49" s="59"/>
      <c r="AF49" s="60"/>
    </row>
    <row r="50" spans="4:32" x14ac:dyDescent="0.25">
      <c r="D50" s="59"/>
      <c r="AF50" s="60"/>
    </row>
    <row r="51" spans="4:32" x14ac:dyDescent="0.25">
      <c r="D51" s="59"/>
      <c r="AF51" s="60"/>
    </row>
    <row r="52" spans="4:32" x14ac:dyDescent="0.25">
      <c r="D52" s="59"/>
      <c r="E52" s="137" t="s">
        <v>271</v>
      </c>
      <c r="F52" s="138"/>
      <c r="G52" s="138"/>
      <c r="H52" s="138"/>
      <c r="I52" s="138"/>
      <c r="J52" s="138"/>
      <c r="K52" s="138"/>
      <c r="L52" s="138"/>
      <c r="M52" s="138"/>
      <c r="N52" s="138"/>
      <c r="P52" s="66"/>
      <c r="Q52" s="66"/>
      <c r="R52" s="66"/>
      <c r="S52" s="160" t="s">
        <v>273</v>
      </c>
      <c r="T52" s="160"/>
      <c r="U52" s="151" t="str">
        <f>HYPERLINK("#'Data Mapping'!E1","Mapping Sheet")</f>
        <v>Mapping Sheet</v>
      </c>
      <c r="V52" s="151"/>
      <c r="W52" s="151"/>
      <c r="X52" s="151"/>
      <c r="Y52" s="65"/>
      <c r="Z52" s="65"/>
      <c r="AA52" s="65"/>
      <c r="AB52" s="65"/>
      <c r="AF52" s="60"/>
    </row>
    <row r="53" spans="4:32" x14ac:dyDescent="0.25">
      <c r="D53" s="59"/>
      <c r="E53" s="137" t="s">
        <v>287</v>
      </c>
      <c r="F53" s="138"/>
      <c r="G53" s="138"/>
      <c r="H53" s="138"/>
      <c r="I53" s="138"/>
      <c r="J53" s="138"/>
      <c r="K53" s="138"/>
      <c r="L53" s="138"/>
      <c r="M53" s="138"/>
      <c r="N53" s="138"/>
      <c r="O53" s="66"/>
      <c r="P53" s="66"/>
      <c r="Q53" s="66"/>
      <c r="R53" s="66"/>
      <c r="S53" s="160"/>
      <c r="T53" s="160"/>
      <c r="U53" s="151"/>
      <c r="V53" s="151"/>
      <c r="W53" s="151"/>
      <c r="X53" s="151"/>
      <c r="Y53" s="65"/>
      <c r="Z53" s="65"/>
      <c r="AA53" s="65"/>
      <c r="AB53" s="65"/>
      <c r="AF53" s="60"/>
    </row>
    <row r="54" spans="4:32" ht="13.8" thickBot="1" x14ac:dyDescent="0.3">
      <c r="D54" s="61"/>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3"/>
    </row>
  </sheetData>
  <mergeCells count="19">
    <mergeCell ref="J21:N22"/>
    <mergeCell ref="E23:I24"/>
    <mergeCell ref="J23:N24"/>
    <mergeCell ref="E11:AE18"/>
    <mergeCell ref="E31:I44"/>
    <mergeCell ref="J31:N44"/>
    <mergeCell ref="E19:I20"/>
    <mergeCell ref="J19:N20"/>
    <mergeCell ref="E21:I22"/>
    <mergeCell ref="E52:N52"/>
    <mergeCell ref="S52:T53"/>
    <mergeCell ref="U52:X53"/>
    <mergeCell ref="E53:N53"/>
    <mergeCell ref="E25:I26"/>
    <mergeCell ref="J25:N26"/>
    <mergeCell ref="E27:I28"/>
    <mergeCell ref="J27:N28"/>
    <mergeCell ref="E29:I30"/>
    <mergeCell ref="J29:N30"/>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568D-8ED3-4DC2-9F90-D5C30A59ECFA}">
  <sheetPr>
    <tabColor theme="7" tint="0.59999389629810485"/>
  </sheetPr>
  <dimension ref="D1:AJ54"/>
  <sheetViews>
    <sheetView showGridLines="0" topLeftCell="A10" zoomScale="60" zoomScaleNormal="60" workbookViewId="0">
      <selection activeCell="E11" sqref="E11:AE18"/>
    </sheetView>
  </sheetViews>
  <sheetFormatPr defaultRowHeight="13.2" x14ac:dyDescent="0.25"/>
  <cols>
    <col min="1" max="1" width="2.21875" customWidth="1"/>
    <col min="2" max="2" width="2.109375" customWidth="1"/>
    <col min="3" max="3" width="2" customWidth="1"/>
    <col min="4" max="4" width="6.109375"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56"/>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8"/>
    </row>
    <row r="4" spans="4:34" x14ac:dyDescent="0.25">
      <c r="D4" s="59"/>
      <c r="AF4" s="60"/>
    </row>
    <row r="5" spans="4:34" x14ac:dyDescent="0.25">
      <c r="D5" s="59"/>
      <c r="AF5" s="60"/>
    </row>
    <row r="6" spans="4:34" x14ac:dyDescent="0.25">
      <c r="D6" s="59"/>
      <c r="AF6" s="60"/>
    </row>
    <row r="7" spans="4:34" x14ac:dyDescent="0.25">
      <c r="D7" s="59"/>
      <c r="AF7" s="60"/>
    </row>
    <row r="8" spans="4:34" x14ac:dyDescent="0.25">
      <c r="D8" s="59"/>
      <c r="AF8" s="60"/>
    </row>
    <row r="9" spans="4:34" x14ac:dyDescent="0.25">
      <c r="D9" s="59"/>
      <c r="AF9" s="60"/>
    </row>
    <row r="10" spans="4:34" x14ac:dyDescent="0.25">
      <c r="D10" s="59"/>
      <c r="AF10" s="60"/>
    </row>
    <row r="11" spans="4:34" ht="13.2" customHeight="1" x14ac:dyDescent="0.25">
      <c r="D11" s="59"/>
      <c r="E11" s="161" t="s">
        <v>305</v>
      </c>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60"/>
    </row>
    <row r="12" spans="4:34" ht="13.2" customHeight="1" x14ac:dyDescent="0.25">
      <c r="D12" s="59"/>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86"/>
      <c r="AG12" s="74"/>
      <c r="AH12" s="74"/>
    </row>
    <row r="13" spans="4:34" ht="13.2" customHeight="1" x14ac:dyDescent="0.25">
      <c r="D13" s="59"/>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86"/>
      <c r="AG13" s="74"/>
      <c r="AH13" s="74"/>
    </row>
    <row r="14" spans="4:34" ht="13.2" customHeight="1" x14ac:dyDescent="0.25">
      <c r="D14" s="59"/>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86"/>
      <c r="AG14" s="74"/>
      <c r="AH14" s="74"/>
    </row>
    <row r="15" spans="4:34" ht="13.2" customHeight="1" x14ac:dyDescent="0.25">
      <c r="D15" s="59"/>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86"/>
      <c r="AG15" s="74"/>
      <c r="AH15" s="74"/>
    </row>
    <row r="16" spans="4:34" ht="13.2" customHeight="1" x14ac:dyDescent="0.25">
      <c r="D16" s="59"/>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86"/>
      <c r="AG16" s="74"/>
      <c r="AH16" s="74"/>
    </row>
    <row r="17" spans="4:36" ht="13.2" customHeight="1" x14ac:dyDescent="0.25">
      <c r="D17" s="59"/>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86"/>
      <c r="AG17" s="74"/>
      <c r="AH17" s="74"/>
    </row>
    <row r="18" spans="4:36" ht="13.2" customHeight="1" x14ac:dyDescent="0.25">
      <c r="D18" s="59"/>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86"/>
      <c r="AG18" s="74"/>
      <c r="AH18" s="74"/>
    </row>
    <row r="19" spans="4:36" ht="15" customHeight="1" x14ac:dyDescent="0.25">
      <c r="D19" s="59"/>
      <c r="E19" s="147"/>
      <c r="F19" s="147"/>
      <c r="G19" s="147"/>
      <c r="H19" s="147"/>
      <c r="I19" s="147"/>
      <c r="J19" s="148"/>
      <c r="K19" s="148"/>
      <c r="L19" s="148"/>
      <c r="M19" s="148"/>
      <c r="N19" s="148"/>
      <c r="AF19" s="60"/>
    </row>
    <row r="20" spans="4:36" ht="15" customHeight="1" x14ac:dyDescent="0.25">
      <c r="D20" s="59"/>
      <c r="E20" s="147"/>
      <c r="F20" s="147"/>
      <c r="G20" s="147"/>
      <c r="H20" s="147"/>
      <c r="I20" s="147"/>
      <c r="J20" s="148"/>
      <c r="K20" s="148"/>
      <c r="L20" s="148"/>
      <c r="M20" s="148"/>
      <c r="N20" s="148"/>
      <c r="AF20" s="60"/>
      <c r="AH20" s="74"/>
      <c r="AI20" s="74"/>
      <c r="AJ20" s="74"/>
    </row>
    <row r="21" spans="4:36" ht="15" customHeight="1" x14ac:dyDescent="0.25">
      <c r="D21" s="59"/>
      <c r="E21" s="135"/>
      <c r="F21" s="135"/>
      <c r="G21" s="135"/>
      <c r="H21" s="135"/>
      <c r="I21" s="135"/>
      <c r="J21" s="136"/>
      <c r="K21" s="136"/>
      <c r="L21" s="136"/>
      <c r="M21" s="136"/>
      <c r="N21" s="136"/>
      <c r="AF21" s="60"/>
      <c r="AH21" s="74"/>
      <c r="AI21" s="74"/>
      <c r="AJ21" s="74"/>
    </row>
    <row r="22" spans="4:36" ht="15" customHeight="1" x14ac:dyDescent="0.25">
      <c r="D22" s="59"/>
      <c r="E22" s="135"/>
      <c r="F22" s="135"/>
      <c r="G22" s="135"/>
      <c r="H22" s="135"/>
      <c r="I22" s="135"/>
      <c r="J22" s="136"/>
      <c r="K22" s="136"/>
      <c r="L22" s="136"/>
      <c r="M22" s="136"/>
      <c r="N22" s="136"/>
      <c r="AF22" s="60"/>
      <c r="AH22" s="74"/>
      <c r="AI22" s="74"/>
      <c r="AJ22" s="74"/>
    </row>
    <row r="23" spans="4:36" ht="15" customHeight="1" x14ac:dyDescent="0.25">
      <c r="D23" s="59"/>
      <c r="E23" s="135"/>
      <c r="F23" s="135"/>
      <c r="G23" s="135"/>
      <c r="H23" s="135"/>
      <c r="I23" s="135"/>
      <c r="J23" s="136"/>
      <c r="K23" s="136"/>
      <c r="L23" s="136"/>
      <c r="M23" s="136"/>
      <c r="N23" s="136"/>
      <c r="AF23" s="60"/>
      <c r="AH23" s="74"/>
      <c r="AI23" s="74"/>
      <c r="AJ23" s="74"/>
    </row>
    <row r="24" spans="4:36" ht="15" customHeight="1" x14ac:dyDescent="0.25">
      <c r="D24" s="59"/>
      <c r="E24" s="135"/>
      <c r="F24" s="135"/>
      <c r="G24" s="135"/>
      <c r="H24" s="135"/>
      <c r="I24" s="135"/>
      <c r="J24" s="136"/>
      <c r="K24" s="136"/>
      <c r="L24" s="136"/>
      <c r="M24" s="136"/>
      <c r="N24" s="136"/>
      <c r="AF24" s="60"/>
      <c r="AH24" s="74"/>
      <c r="AI24" s="74"/>
      <c r="AJ24" s="74"/>
    </row>
    <row r="25" spans="4:36" ht="15" customHeight="1" x14ac:dyDescent="0.25">
      <c r="D25" s="59"/>
      <c r="E25" s="135"/>
      <c r="F25" s="135"/>
      <c r="G25" s="135"/>
      <c r="H25" s="135"/>
      <c r="I25" s="135"/>
      <c r="J25" s="136"/>
      <c r="K25" s="136"/>
      <c r="L25" s="136"/>
      <c r="M25" s="136"/>
      <c r="N25" s="136"/>
      <c r="AF25" s="60"/>
      <c r="AH25" s="74"/>
      <c r="AI25" s="74"/>
      <c r="AJ25" s="74"/>
    </row>
    <row r="26" spans="4:36" ht="15" customHeight="1" x14ac:dyDescent="0.25">
      <c r="D26" s="59"/>
      <c r="E26" s="135"/>
      <c r="F26" s="135"/>
      <c r="G26" s="135"/>
      <c r="H26" s="135"/>
      <c r="I26" s="135"/>
      <c r="J26" s="136"/>
      <c r="K26" s="136"/>
      <c r="L26" s="136"/>
      <c r="M26" s="136"/>
      <c r="N26" s="136"/>
      <c r="AF26" s="60"/>
      <c r="AH26" s="74"/>
      <c r="AI26" s="74"/>
      <c r="AJ26" s="74"/>
    </row>
    <row r="27" spans="4:36" ht="15" customHeight="1" x14ac:dyDescent="0.25">
      <c r="D27" s="59"/>
      <c r="E27" s="135"/>
      <c r="F27" s="135"/>
      <c r="G27" s="135"/>
      <c r="H27" s="135"/>
      <c r="I27" s="135"/>
      <c r="J27" s="136"/>
      <c r="K27" s="136"/>
      <c r="L27" s="136"/>
      <c r="M27" s="136"/>
      <c r="N27" s="136"/>
      <c r="AF27" s="60"/>
    </row>
    <row r="28" spans="4:36" ht="15" customHeight="1" x14ac:dyDescent="0.25">
      <c r="D28" s="59"/>
      <c r="E28" s="135"/>
      <c r="F28" s="135"/>
      <c r="G28" s="135"/>
      <c r="H28" s="135"/>
      <c r="I28" s="135"/>
      <c r="J28" s="136"/>
      <c r="K28" s="136"/>
      <c r="L28" s="136"/>
      <c r="M28" s="136"/>
      <c r="N28" s="136"/>
      <c r="AF28" s="60"/>
    </row>
    <row r="29" spans="4:36" ht="15" customHeight="1" x14ac:dyDescent="0.25">
      <c r="D29" s="59"/>
      <c r="E29" s="135"/>
      <c r="F29" s="135"/>
      <c r="G29" s="135"/>
      <c r="H29" s="135"/>
      <c r="I29" s="135"/>
      <c r="J29" s="136"/>
      <c r="K29" s="136"/>
      <c r="L29" s="136"/>
      <c r="M29" s="136"/>
      <c r="N29" s="136"/>
      <c r="AF29" s="60"/>
    </row>
    <row r="30" spans="4:36" ht="15" customHeight="1" x14ac:dyDescent="0.25">
      <c r="D30" s="59"/>
      <c r="E30" s="135"/>
      <c r="F30" s="135"/>
      <c r="G30" s="135"/>
      <c r="H30" s="135"/>
      <c r="I30" s="135"/>
      <c r="J30" s="136"/>
      <c r="K30" s="136"/>
      <c r="L30" s="136"/>
      <c r="M30" s="136"/>
      <c r="N30" s="136"/>
      <c r="AF30" s="60"/>
    </row>
    <row r="31" spans="4:36" ht="15" customHeight="1" x14ac:dyDescent="0.25">
      <c r="D31" s="59"/>
      <c r="E31" s="135"/>
      <c r="F31" s="135"/>
      <c r="G31" s="135"/>
      <c r="H31" s="135"/>
      <c r="I31" s="135"/>
      <c r="J31" s="136"/>
      <c r="K31" s="136"/>
      <c r="L31" s="136"/>
      <c r="M31" s="136"/>
      <c r="N31" s="136"/>
      <c r="AF31" s="60"/>
    </row>
    <row r="32" spans="4:36" ht="15" customHeight="1" x14ac:dyDescent="0.25">
      <c r="D32" s="59"/>
      <c r="E32" s="135"/>
      <c r="F32" s="135"/>
      <c r="G32" s="135"/>
      <c r="H32" s="135"/>
      <c r="I32" s="135"/>
      <c r="J32" s="136"/>
      <c r="K32" s="136"/>
      <c r="L32" s="136"/>
      <c r="M32" s="136"/>
      <c r="N32" s="136"/>
      <c r="AF32" s="60"/>
    </row>
    <row r="33" spans="4:32" ht="15" customHeight="1" x14ac:dyDescent="0.25">
      <c r="D33" s="59"/>
      <c r="E33" s="135"/>
      <c r="F33" s="135"/>
      <c r="G33" s="135"/>
      <c r="H33" s="135"/>
      <c r="I33" s="135"/>
      <c r="J33" s="136"/>
      <c r="K33" s="136"/>
      <c r="L33" s="136"/>
      <c r="M33" s="136"/>
      <c r="N33" s="136"/>
      <c r="AF33" s="60"/>
    </row>
    <row r="34" spans="4:32" ht="15" customHeight="1" x14ac:dyDescent="0.25">
      <c r="D34" s="59"/>
      <c r="E34" s="135"/>
      <c r="F34" s="135"/>
      <c r="G34" s="135"/>
      <c r="H34" s="135"/>
      <c r="I34" s="135"/>
      <c r="J34" s="136"/>
      <c r="K34" s="136"/>
      <c r="L34" s="136"/>
      <c r="M34" s="136"/>
      <c r="N34" s="136"/>
      <c r="AF34" s="60"/>
    </row>
    <row r="35" spans="4:32" ht="15" customHeight="1" x14ac:dyDescent="0.25">
      <c r="D35" s="59"/>
      <c r="E35" s="135"/>
      <c r="F35" s="135"/>
      <c r="G35" s="135"/>
      <c r="H35" s="135"/>
      <c r="I35" s="135"/>
      <c r="J35" s="136"/>
      <c r="K35" s="136"/>
      <c r="L35" s="136"/>
      <c r="M35" s="136"/>
      <c r="N35" s="136"/>
      <c r="AF35" s="60"/>
    </row>
    <row r="36" spans="4:32" ht="15" customHeight="1" x14ac:dyDescent="0.25">
      <c r="D36" s="59"/>
      <c r="E36" s="135"/>
      <c r="F36" s="135"/>
      <c r="G36" s="135"/>
      <c r="H36" s="135"/>
      <c r="I36" s="135"/>
      <c r="J36" s="136"/>
      <c r="K36" s="136"/>
      <c r="L36" s="136"/>
      <c r="M36" s="136"/>
      <c r="N36" s="136"/>
      <c r="AF36" s="60"/>
    </row>
    <row r="37" spans="4:32" ht="15" customHeight="1" x14ac:dyDescent="0.25">
      <c r="D37" s="59"/>
      <c r="E37" s="135"/>
      <c r="F37" s="135"/>
      <c r="G37" s="135"/>
      <c r="H37" s="135"/>
      <c r="I37" s="135"/>
      <c r="J37" s="136"/>
      <c r="K37" s="136"/>
      <c r="L37" s="136"/>
      <c r="M37" s="136"/>
      <c r="N37" s="136"/>
      <c r="AF37" s="60"/>
    </row>
    <row r="38" spans="4:32" ht="15" customHeight="1" x14ac:dyDescent="0.25">
      <c r="D38" s="59"/>
      <c r="E38" s="135"/>
      <c r="F38" s="135"/>
      <c r="G38" s="135"/>
      <c r="H38" s="135"/>
      <c r="I38" s="135"/>
      <c r="J38" s="136"/>
      <c r="K38" s="136"/>
      <c r="L38" s="136"/>
      <c r="M38" s="136"/>
      <c r="N38" s="136"/>
      <c r="AF38" s="60"/>
    </row>
    <row r="39" spans="4:32" ht="15" customHeight="1" x14ac:dyDescent="0.25">
      <c r="D39" s="59"/>
      <c r="E39" s="135"/>
      <c r="F39" s="135"/>
      <c r="G39" s="135"/>
      <c r="H39" s="135"/>
      <c r="I39" s="135"/>
      <c r="J39" s="136"/>
      <c r="K39" s="136"/>
      <c r="L39" s="136"/>
      <c r="M39" s="136"/>
      <c r="N39" s="136"/>
      <c r="AF39" s="60"/>
    </row>
    <row r="40" spans="4:32" ht="15" customHeight="1" x14ac:dyDescent="0.25">
      <c r="D40" s="59"/>
      <c r="E40" s="135"/>
      <c r="F40" s="135"/>
      <c r="G40" s="135"/>
      <c r="H40" s="135"/>
      <c r="I40" s="135"/>
      <c r="J40" s="136"/>
      <c r="K40" s="136"/>
      <c r="L40" s="136"/>
      <c r="M40" s="136"/>
      <c r="N40" s="136"/>
      <c r="AF40" s="60"/>
    </row>
    <row r="41" spans="4:32" ht="15" customHeight="1" x14ac:dyDescent="0.25">
      <c r="D41" s="59"/>
      <c r="E41" s="135"/>
      <c r="F41" s="135"/>
      <c r="G41" s="135"/>
      <c r="H41" s="135"/>
      <c r="I41" s="135"/>
      <c r="J41" s="136"/>
      <c r="K41" s="136"/>
      <c r="L41" s="136"/>
      <c r="M41" s="136"/>
      <c r="N41" s="136"/>
      <c r="AF41" s="60"/>
    </row>
    <row r="42" spans="4:32" ht="15" customHeight="1" x14ac:dyDescent="0.25">
      <c r="D42" s="59"/>
      <c r="E42" s="135"/>
      <c r="F42" s="135"/>
      <c r="G42" s="135"/>
      <c r="H42" s="135"/>
      <c r="I42" s="135"/>
      <c r="J42" s="136"/>
      <c r="K42" s="136"/>
      <c r="L42" s="136"/>
      <c r="M42" s="136"/>
      <c r="N42" s="136"/>
      <c r="AF42" s="60"/>
    </row>
    <row r="43" spans="4:32" ht="15" customHeight="1" x14ac:dyDescent="0.25">
      <c r="D43" s="59"/>
      <c r="E43" s="135"/>
      <c r="F43" s="135"/>
      <c r="G43" s="135"/>
      <c r="H43" s="135"/>
      <c r="I43" s="135"/>
      <c r="J43" s="136"/>
      <c r="K43" s="136"/>
      <c r="L43" s="136"/>
      <c r="M43" s="136"/>
      <c r="N43" s="136"/>
      <c r="AF43" s="60"/>
    </row>
    <row r="44" spans="4:32" ht="15" customHeight="1" x14ac:dyDescent="0.25">
      <c r="D44" s="59"/>
      <c r="E44" s="135"/>
      <c r="F44" s="135"/>
      <c r="G44" s="135"/>
      <c r="H44" s="135"/>
      <c r="I44" s="135"/>
      <c r="J44" s="136"/>
      <c r="K44" s="136"/>
      <c r="L44" s="136"/>
      <c r="M44" s="136"/>
      <c r="N44" s="136"/>
      <c r="AF44" s="60"/>
    </row>
    <row r="45" spans="4:32" ht="15" customHeight="1" x14ac:dyDescent="0.25">
      <c r="D45" s="59"/>
      <c r="E45" s="64"/>
      <c r="F45" s="64"/>
      <c r="G45" s="64"/>
      <c r="H45" s="64"/>
      <c r="I45" s="64"/>
      <c r="J45" s="73"/>
      <c r="K45" s="73"/>
      <c r="L45" s="73"/>
      <c r="M45" s="73"/>
      <c r="N45" s="73"/>
      <c r="AF45" s="60"/>
    </row>
    <row r="46" spans="4:32" ht="15" customHeight="1" x14ac:dyDescent="0.25">
      <c r="D46" s="59"/>
      <c r="E46" s="64"/>
      <c r="F46" s="64"/>
      <c r="G46" s="64"/>
      <c r="H46" s="64"/>
      <c r="I46" s="64"/>
      <c r="J46" s="73"/>
      <c r="K46" s="73"/>
      <c r="L46" s="73"/>
      <c r="M46" s="73"/>
      <c r="N46" s="73"/>
      <c r="AF46" s="60"/>
    </row>
    <row r="47" spans="4:32" ht="15" customHeight="1" x14ac:dyDescent="0.25">
      <c r="D47" s="59"/>
      <c r="E47" s="64"/>
      <c r="F47" s="64"/>
      <c r="G47" s="64"/>
      <c r="H47" s="64"/>
      <c r="I47" s="64"/>
      <c r="J47" s="73"/>
      <c r="K47" s="73"/>
      <c r="L47" s="73"/>
      <c r="M47" s="73"/>
      <c r="N47" s="73"/>
      <c r="AF47" s="60"/>
    </row>
    <row r="48" spans="4:32" x14ac:dyDescent="0.25">
      <c r="D48" s="59"/>
      <c r="AF48" s="60"/>
    </row>
    <row r="49" spans="4:32" x14ac:dyDescent="0.25">
      <c r="D49" s="59"/>
      <c r="AF49" s="60"/>
    </row>
    <row r="50" spans="4:32" x14ac:dyDescent="0.25">
      <c r="D50" s="59"/>
      <c r="AF50" s="60"/>
    </row>
    <row r="51" spans="4:32" x14ac:dyDescent="0.25">
      <c r="D51" s="59"/>
      <c r="AF51" s="60"/>
    </row>
    <row r="52" spans="4:32" x14ac:dyDescent="0.25">
      <c r="D52" s="59"/>
      <c r="E52" s="137" t="s">
        <v>271</v>
      </c>
      <c r="F52" s="138"/>
      <c r="G52" s="138"/>
      <c r="H52" s="138"/>
      <c r="I52" s="138"/>
      <c r="J52" s="138"/>
      <c r="K52" s="138"/>
      <c r="L52" s="138"/>
      <c r="M52" s="138"/>
      <c r="N52" s="138"/>
      <c r="P52" s="66"/>
      <c r="Q52" s="66"/>
      <c r="R52" s="66"/>
      <c r="S52" s="160" t="s">
        <v>273</v>
      </c>
      <c r="T52" s="160"/>
      <c r="U52" s="151" t="str">
        <f>HYPERLINK("#'Data Mapping'!E1","Mapping Sheet")</f>
        <v>Mapping Sheet</v>
      </c>
      <c r="V52" s="151"/>
      <c r="W52" s="151"/>
      <c r="X52" s="151"/>
      <c r="Y52" s="65"/>
      <c r="Z52" s="65"/>
      <c r="AA52" s="65"/>
      <c r="AB52" s="65"/>
      <c r="AF52" s="60"/>
    </row>
    <row r="53" spans="4:32" x14ac:dyDescent="0.25">
      <c r="D53" s="59"/>
      <c r="E53" s="137" t="s">
        <v>287</v>
      </c>
      <c r="F53" s="138"/>
      <c r="G53" s="138"/>
      <c r="H53" s="138"/>
      <c r="I53" s="138"/>
      <c r="J53" s="138"/>
      <c r="K53" s="138"/>
      <c r="L53" s="138"/>
      <c r="M53" s="138"/>
      <c r="N53" s="138"/>
      <c r="O53" s="66"/>
      <c r="P53" s="66"/>
      <c r="Q53" s="66"/>
      <c r="R53" s="66"/>
      <c r="S53" s="160"/>
      <c r="T53" s="160"/>
      <c r="U53" s="151"/>
      <c r="V53" s="151"/>
      <c r="W53" s="151"/>
      <c r="X53" s="151"/>
      <c r="Y53" s="65"/>
      <c r="Z53" s="65"/>
      <c r="AA53" s="65"/>
      <c r="AB53" s="65"/>
      <c r="AF53" s="60"/>
    </row>
    <row r="54" spans="4:32" ht="13.8" thickBot="1" x14ac:dyDescent="0.3">
      <c r="D54" s="61"/>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3"/>
    </row>
  </sheetData>
  <mergeCells count="19">
    <mergeCell ref="E23:I24"/>
    <mergeCell ref="J23:N24"/>
    <mergeCell ref="E11:AE18"/>
    <mergeCell ref="E19:I20"/>
    <mergeCell ref="J19:N20"/>
    <mergeCell ref="E21:I22"/>
    <mergeCell ref="J21:N22"/>
    <mergeCell ref="E25:I26"/>
    <mergeCell ref="J25:N26"/>
    <mergeCell ref="E27:I28"/>
    <mergeCell ref="J27:N28"/>
    <mergeCell ref="E29:I30"/>
    <mergeCell ref="J29:N30"/>
    <mergeCell ref="E31:I44"/>
    <mergeCell ref="J31:N44"/>
    <mergeCell ref="E52:N52"/>
    <mergeCell ref="S52:T53"/>
    <mergeCell ref="U52:X53"/>
    <mergeCell ref="E53:N5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BBDF-125A-45A4-9272-F13294C289F1}">
  <sheetPr codeName="Sheet21"/>
  <dimension ref="A1:AG37"/>
  <sheetViews>
    <sheetView zoomScaleNormal="100" workbookViewId="0">
      <pane xSplit="4" ySplit="1" topLeftCell="V32" activePane="bottomRight" state="frozen"/>
      <selection pane="topRight" activeCell="E1" sqref="E1"/>
      <selection pane="bottomLeft" activeCell="A2" sqref="A2"/>
      <selection pane="bottomRight" activeCell="AG7" sqref="AG7"/>
    </sheetView>
  </sheetViews>
  <sheetFormatPr defaultRowHeight="13.2" x14ac:dyDescent="0.25"/>
  <cols>
    <col min="32" max="32" width="12.109375" bestFit="1" customWidth="1"/>
    <col min="33" max="33" width="11.5546875" bestFit="1" customWidth="1"/>
  </cols>
  <sheetData>
    <row r="1" spans="1:33" x14ac:dyDescent="0.25">
      <c r="A1" s="2" t="s">
        <v>0</v>
      </c>
      <c r="B1" s="2" t="s">
        <v>1</v>
      </c>
      <c r="C1" s="2" t="s">
        <v>2</v>
      </c>
      <c r="D1" s="25" t="s">
        <v>2</v>
      </c>
      <c r="E1" s="25" t="s">
        <v>154</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5" t="s">
        <v>220</v>
      </c>
    </row>
    <row r="2" spans="1:33" x14ac:dyDescent="0.25">
      <c r="A2" s="1" t="s">
        <v>33</v>
      </c>
      <c r="B2" s="1">
        <v>2019</v>
      </c>
      <c r="C2" s="1" t="s">
        <v>31</v>
      </c>
      <c r="D2" s="48">
        <v>43466</v>
      </c>
      <c r="E2" s="1" t="s">
        <v>184</v>
      </c>
      <c r="F2" s="4">
        <v>137.1</v>
      </c>
      <c r="G2" s="4">
        <v>151.4</v>
      </c>
      <c r="H2" s="4">
        <v>140.19999999999999</v>
      </c>
      <c r="I2" s="4">
        <v>142.1</v>
      </c>
      <c r="J2" s="4">
        <v>121.8</v>
      </c>
      <c r="K2" s="4">
        <v>135.4</v>
      </c>
      <c r="L2" s="4">
        <v>131.30000000000001</v>
      </c>
      <c r="M2" s="4">
        <v>120.3</v>
      </c>
      <c r="N2" s="4">
        <v>109.1</v>
      </c>
      <c r="O2" s="4">
        <v>139.4</v>
      </c>
      <c r="P2" s="4">
        <v>133.30000000000001</v>
      </c>
      <c r="Q2" s="4">
        <v>154.6</v>
      </c>
      <c r="R2" s="4">
        <v>137.4</v>
      </c>
      <c r="S2" s="4">
        <v>163.19999999999999</v>
      </c>
      <c r="T2" s="4">
        <v>147.6</v>
      </c>
      <c r="U2" s="4">
        <v>139</v>
      </c>
      <c r="V2" s="4">
        <v>146.4</v>
      </c>
      <c r="W2" s="4">
        <v>147.69999999999999</v>
      </c>
      <c r="X2" s="4">
        <v>139.5</v>
      </c>
      <c r="Y2" s="4">
        <v>143.6</v>
      </c>
      <c r="Z2" s="4">
        <v>145.1</v>
      </c>
      <c r="AA2" s="4">
        <v>123.3</v>
      </c>
      <c r="AB2" s="4">
        <v>136.69999999999999</v>
      </c>
      <c r="AC2" s="4">
        <v>150.19999999999999</v>
      </c>
      <c r="AD2" s="4">
        <v>132.80000000000001</v>
      </c>
      <c r="AE2" s="4">
        <v>136.9</v>
      </c>
      <c r="AF2" s="4">
        <v>139.6</v>
      </c>
    </row>
    <row r="3" spans="1:33" x14ac:dyDescent="0.25">
      <c r="A3" s="1" t="s">
        <v>33</v>
      </c>
      <c r="B3" s="1">
        <v>2019</v>
      </c>
      <c r="C3" s="1" t="s">
        <v>34</v>
      </c>
      <c r="D3" s="48">
        <v>43497</v>
      </c>
      <c r="E3" s="1" t="s">
        <v>185</v>
      </c>
      <c r="F3" s="4">
        <v>137.6</v>
      </c>
      <c r="G3" s="4">
        <v>152</v>
      </c>
      <c r="H3" s="4">
        <v>141.5</v>
      </c>
      <c r="I3" s="4">
        <v>142.19999999999999</v>
      </c>
      <c r="J3" s="4">
        <v>122</v>
      </c>
      <c r="K3" s="4">
        <v>136.4</v>
      </c>
      <c r="L3" s="4">
        <v>129.69999999999999</v>
      </c>
      <c r="M3" s="4">
        <v>121</v>
      </c>
      <c r="N3" s="4">
        <v>109</v>
      </c>
      <c r="O3" s="4">
        <v>139.69999999999999</v>
      </c>
      <c r="P3" s="4">
        <v>133.6</v>
      </c>
      <c r="Q3" s="4">
        <v>154.9</v>
      </c>
      <c r="R3" s="4">
        <v>137.5</v>
      </c>
      <c r="S3" s="4">
        <v>163.4</v>
      </c>
      <c r="T3" s="4">
        <v>147.69999999999999</v>
      </c>
      <c r="U3" s="4">
        <v>139.69999999999999</v>
      </c>
      <c r="V3" s="4">
        <v>146.5</v>
      </c>
      <c r="W3" s="4">
        <v>148.5</v>
      </c>
      <c r="X3" s="4">
        <v>138.4</v>
      </c>
      <c r="Y3" s="4">
        <v>143.69999999999999</v>
      </c>
      <c r="Z3" s="4">
        <v>145.6</v>
      </c>
      <c r="AA3" s="4">
        <v>123.9</v>
      </c>
      <c r="AB3" s="4">
        <v>137.1</v>
      </c>
      <c r="AC3" s="4">
        <v>150.30000000000001</v>
      </c>
      <c r="AD3" s="4">
        <v>134.1</v>
      </c>
      <c r="AE3" s="4">
        <v>137.4</v>
      </c>
      <c r="AF3" s="4">
        <v>139.9</v>
      </c>
      <c r="AG3" s="47">
        <f>(AF3-AF2)/AF2</f>
        <v>2.1489971346705687E-3</v>
      </c>
    </row>
    <row r="4" spans="1:33" x14ac:dyDescent="0.25">
      <c r="A4" s="1" t="s">
        <v>33</v>
      </c>
      <c r="B4" s="1">
        <v>2019</v>
      </c>
      <c r="C4" s="1" t="s">
        <v>35</v>
      </c>
      <c r="D4" s="48">
        <v>43525</v>
      </c>
      <c r="E4" s="1" t="s">
        <v>186</v>
      </c>
      <c r="F4" s="4">
        <v>137.80000000000001</v>
      </c>
      <c r="G4" s="4">
        <v>153</v>
      </c>
      <c r="H4" s="4">
        <v>140.30000000000001</v>
      </c>
      <c r="I4" s="4">
        <v>142.30000000000001</v>
      </c>
      <c r="J4" s="4">
        <v>122</v>
      </c>
      <c r="K4" s="4">
        <v>137.6</v>
      </c>
      <c r="L4" s="4">
        <v>132.6</v>
      </c>
      <c r="M4" s="4">
        <v>121.8</v>
      </c>
      <c r="N4" s="4">
        <v>109</v>
      </c>
      <c r="O4" s="4">
        <v>139.5</v>
      </c>
      <c r="P4" s="4">
        <v>133.69999999999999</v>
      </c>
      <c r="Q4" s="4">
        <v>155.19999999999999</v>
      </c>
      <c r="R4" s="4">
        <v>138.1</v>
      </c>
      <c r="S4" s="4">
        <v>163.5</v>
      </c>
      <c r="T4" s="4">
        <v>147.9</v>
      </c>
      <c r="U4" s="4">
        <v>139.9</v>
      </c>
      <c r="V4" s="4">
        <v>146.69999999999999</v>
      </c>
      <c r="W4" s="4">
        <v>149</v>
      </c>
      <c r="X4" s="4">
        <v>139.69999999999999</v>
      </c>
      <c r="Y4" s="4">
        <v>143.80000000000001</v>
      </c>
      <c r="Z4" s="4">
        <v>146.19999999999999</v>
      </c>
      <c r="AA4" s="4">
        <v>124.6</v>
      </c>
      <c r="AB4" s="4">
        <v>137.69999999999999</v>
      </c>
      <c r="AC4" s="4">
        <v>150.30000000000001</v>
      </c>
      <c r="AD4" s="4">
        <v>133.4</v>
      </c>
      <c r="AE4" s="4">
        <v>137.69999999999999</v>
      </c>
      <c r="AF4" s="4">
        <v>140.4</v>
      </c>
      <c r="AG4" s="47">
        <f t="shared" ref="AG4:AG37" si="0">(AF4-AF3)/AF3</f>
        <v>3.5739814152966403E-3</v>
      </c>
    </row>
    <row r="5" spans="1:33" x14ac:dyDescent="0.25">
      <c r="A5" s="1" t="s">
        <v>33</v>
      </c>
      <c r="B5" s="1">
        <v>2019</v>
      </c>
      <c r="C5" s="1" t="s">
        <v>36</v>
      </c>
      <c r="D5" s="48">
        <v>43556</v>
      </c>
      <c r="E5" s="1" t="s">
        <v>187</v>
      </c>
      <c r="F5" s="4">
        <v>138</v>
      </c>
      <c r="G5" s="4">
        <v>155.30000000000001</v>
      </c>
      <c r="H5" s="4">
        <v>136.5</v>
      </c>
      <c r="I5" s="4">
        <v>142.19999999999999</v>
      </c>
      <c r="J5" s="4">
        <v>121.9</v>
      </c>
      <c r="K5" s="4">
        <v>146</v>
      </c>
      <c r="L5" s="4">
        <v>136.4</v>
      </c>
      <c r="M5" s="4">
        <v>122.5</v>
      </c>
      <c r="N5" s="4">
        <v>109.1</v>
      </c>
      <c r="O5" s="4">
        <v>139.30000000000001</v>
      </c>
      <c r="P5" s="4">
        <v>133.80000000000001</v>
      </c>
      <c r="Q5" s="4">
        <v>155.30000000000001</v>
      </c>
      <c r="R5" s="4">
        <v>139.4</v>
      </c>
      <c r="S5" s="4">
        <v>163.6</v>
      </c>
      <c r="T5" s="4">
        <v>148.1</v>
      </c>
      <c r="U5" s="4">
        <v>140.1</v>
      </c>
      <c r="V5" s="4">
        <v>146.9</v>
      </c>
      <c r="W5" s="4">
        <v>149.69999999999999</v>
      </c>
      <c r="X5" s="4">
        <v>140</v>
      </c>
      <c r="Y5" s="4">
        <v>143.5</v>
      </c>
      <c r="Z5" s="4">
        <v>146.6</v>
      </c>
      <c r="AA5" s="4">
        <v>124.9</v>
      </c>
      <c r="AB5" s="4">
        <v>138.6</v>
      </c>
      <c r="AC5" s="4">
        <v>151.30000000000001</v>
      </c>
      <c r="AD5" s="4">
        <v>133.19999999999999</v>
      </c>
      <c r="AE5" s="4">
        <v>138</v>
      </c>
      <c r="AF5" s="4">
        <v>141.19999999999999</v>
      </c>
      <c r="AG5" s="47">
        <f>(AF5-AF4)/AF4</f>
        <v>5.698005698005576E-3</v>
      </c>
    </row>
    <row r="6" spans="1:33" x14ac:dyDescent="0.25">
      <c r="A6" s="1" t="s">
        <v>33</v>
      </c>
      <c r="B6" s="1">
        <v>2019</v>
      </c>
      <c r="C6" s="1" t="s">
        <v>37</v>
      </c>
      <c r="D6" s="48">
        <v>43586</v>
      </c>
      <c r="E6" s="1" t="s">
        <v>188</v>
      </c>
      <c r="F6" s="4">
        <v>138.30000000000001</v>
      </c>
      <c r="G6" s="4">
        <v>158.5</v>
      </c>
      <c r="H6" s="4">
        <v>136</v>
      </c>
      <c r="I6" s="4">
        <v>142.5</v>
      </c>
      <c r="J6" s="4">
        <v>122</v>
      </c>
      <c r="K6" s="4">
        <v>146.5</v>
      </c>
      <c r="L6" s="4">
        <v>143</v>
      </c>
      <c r="M6" s="4">
        <v>124.9</v>
      </c>
      <c r="N6" s="4">
        <v>109.9</v>
      </c>
      <c r="O6" s="4">
        <v>139.9</v>
      </c>
      <c r="P6" s="4">
        <v>134</v>
      </c>
      <c r="Q6" s="4">
        <v>155.5</v>
      </c>
      <c r="R6" s="4">
        <v>140.9</v>
      </c>
      <c r="S6" s="4">
        <v>164.1</v>
      </c>
      <c r="T6" s="4">
        <v>148.4</v>
      </c>
      <c r="U6" s="4">
        <v>140.4</v>
      </c>
      <c r="V6" s="4">
        <v>147.30000000000001</v>
      </c>
      <c r="W6" s="4">
        <v>150.1</v>
      </c>
      <c r="X6" s="4">
        <v>140.30000000000001</v>
      </c>
      <c r="Y6" s="4">
        <v>143.69999999999999</v>
      </c>
      <c r="Z6" s="4">
        <v>146.9</v>
      </c>
      <c r="AA6" s="4">
        <v>124.9</v>
      </c>
      <c r="AB6" s="4">
        <v>139.19999999999999</v>
      </c>
      <c r="AC6" s="4">
        <v>151.6</v>
      </c>
      <c r="AD6" s="4">
        <v>133.4</v>
      </c>
      <c r="AE6" s="4">
        <v>138.19999999999999</v>
      </c>
      <c r="AF6" s="4">
        <v>142</v>
      </c>
      <c r="AG6" s="47">
        <f>(AF6-AF5)/AF5</f>
        <v>5.6657223796034804E-3</v>
      </c>
    </row>
    <row r="7" spans="1:33" x14ac:dyDescent="0.25">
      <c r="A7" s="1" t="s">
        <v>33</v>
      </c>
      <c r="B7" s="1">
        <v>2019</v>
      </c>
      <c r="C7" s="1" t="s">
        <v>38</v>
      </c>
      <c r="D7" s="48">
        <v>43617</v>
      </c>
      <c r="E7" s="1" t="s">
        <v>189</v>
      </c>
      <c r="F7" s="4">
        <v>138.69999999999999</v>
      </c>
      <c r="G7" s="4">
        <v>162.1</v>
      </c>
      <c r="H7" s="4">
        <v>137.80000000000001</v>
      </c>
      <c r="I7" s="4">
        <v>143.30000000000001</v>
      </c>
      <c r="J7" s="4">
        <v>122.2</v>
      </c>
      <c r="K7" s="4">
        <v>146.80000000000001</v>
      </c>
      <c r="L7" s="4">
        <v>150.5</v>
      </c>
      <c r="M7" s="4">
        <v>128.30000000000001</v>
      </c>
      <c r="N7" s="4">
        <v>111</v>
      </c>
      <c r="O7" s="4">
        <v>140.6</v>
      </c>
      <c r="P7" s="4">
        <v>134.19999999999999</v>
      </c>
      <c r="Q7" s="4">
        <v>155.9</v>
      </c>
      <c r="R7" s="4">
        <v>142.69999999999999</v>
      </c>
      <c r="S7" s="4">
        <v>164.9</v>
      </c>
      <c r="T7" s="4">
        <v>148.6</v>
      </c>
      <c r="U7" s="4">
        <v>140.4</v>
      </c>
      <c r="V7" s="4">
        <v>147.4</v>
      </c>
      <c r="W7" s="4">
        <v>149.4</v>
      </c>
      <c r="X7" s="4">
        <v>141.19999999999999</v>
      </c>
      <c r="Y7" s="4">
        <v>143.80000000000001</v>
      </c>
      <c r="Z7" s="4">
        <v>147.4</v>
      </c>
      <c r="AA7" s="4">
        <v>124.6</v>
      </c>
      <c r="AB7" s="4">
        <v>139.6</v>
      </c>
      <c r="AC7" s="4">
        <v>152.5</v>
      </c>
      <c r="AD7" s="4">
        <v>134.30000000000001</v>
      </c>
      <c r="AE7" s="4">
        <v>138.6</v>
      </c>
      <c r="AF7" s="4">
        <v>142.9</v>
      </c>
      <c r="AG7" s="47">
        <f t="shared" si="0"/>
        <v>6.3380281690141246E-3</v>
      </c>
    </row>
    <row r="8" spans="1:33" x14ac:dyDescent="0.25">
      <c r="A8" s="1" t="s">
        <v>33</v>
      </c>
      <c r="B8" s="1">
        <v>2019</v>
      </c>
      <c r="C8" s="1" t="s">
        <v>39</v>
      </c>
      <c r="D8" s="48">
        <v>43647</v>
      </c>
      <c r="E8" s="1" t="s">
        <v>190</v>
      </c>
      <c r="F8" s="4">
        <v>139.30000000000001</v>
      </c>
      <c r="G8" s="4">
        <v>162.69999999999999</v>
      </c>
      <c r="H8" s="4">
        <v>140</v>
      </c>
      <c r="I8" s="4">
        <v>144</v>
      </c>
      <c r="J8" s="4">
        <v>122.5</v>
      </c>
      <c r="K8" s="4">
        <v>150.30000000000001</v>
      </c>
      <c r="L8" s="4">
        <v>160.30000000000001</v>
      </c>
      <c r="M8" s="4">
        <v>130</v>
      </c>
      <c r="N8" s="4">
        <v>111.1</v>
      </c>
      <c r="O8" s="4">
        <v>141.69999999999999</v>
      </c>
      <c r="P8" s="4">
        <v>134.69999999999999</v>
      </c>
      <c r="Q8" s="4">
        <v>156.19999999999999</v>
      </c>
      <c r="R8" s="4">
        <v>144.69999999999999</v>
      </c>
      <c r="S8" s="4">
        <v>165.2</v>
      </c>
      <c r="T8" s="4">
        <v>148.9</v>
      </c>
      <c r="U8" s="4">
        <v>140.5</v>
      </c>
      <c r="V8" s="4">
        <v>147.6</v>
      </c>
      <c r="W8" s="4">
        <v>150.6</v>
      </c>
      <c r="X8" s="4">
        <v>139.30000000000001</v>
      </c>
      <c r="Y8" s="4">
        <v>144.19999999999999</v>
      </c>
      <c r="Z8" s="4">
        <v>147.9</v>
      </c>
      <c r="AA8" s="4">
        <v>125.6</v>
      </c>
      <c r="AB8" s="4">
        <v>140.5</v>
      </c>
      <c r="AC8" s="4">
        <v>154</v>
      </c>
      <c r="AD8" s="4">
        <v>135.69999999999999</v>
      </c>
      <c r="AE8" s="4">
        <v>139.5</v>
      </c>
      <c r="AF8" s="4">
        <v>144.19999999999999</v>
      </c>
      <c r="AG8" s="47">
        <f t="shared" si="0"/>
        <v>9.0972708187542547E-3</v>
      </c>
    </row>
    <row r="9" spans="1:33" x14ac:dyDescent="0.25">
      <c r="A9" s="1" t="s">
        <v>33</v>
      </c>
      <c r="B9" s="1">
        <v>2019</v>
      </c>
      <c r="C9" s="1" t="s">
        <v>40</v>
      </c>
      <c r="D9" s="48">
        <v>43678</v>
      </c>
      <c r="E9" s="1" t="s">
        <v>191</v>
      </c>
      <c r="F9" s="4">
        <v>140.1</v>
      </c>
      <c r="G9" s="4">
        <v>160.6</v>
      </c>
      <c r="H9" s="4">
        <v>138.5</v>
      </c>
      <c r="I9" s="4">
        <v>144.69999999999999</v>
      </c>
      <c r="J9" s="4">
        <v>122.9</v>
      </c>
      <c r="K9" s="4">
        <v>149.4</v>
      </c>
      <c r="L9" s="4">
        <v>167.4</v>
      </c>
      <c r="M9" s="4">
        <v>130.9</v>
      </c>
      <c r="N9" s="4">
        <v>112</v>
      </c>
      <c r="O9" s="4">
        <v>142.6</v>
      </c>
      <c r="P9" s="4">
        <v>134.9</v>
      </c>
      <c r="Q9" s="4">
        <v>156.6</v>
      </c>
      <c r="R9" s="4">
        <v>145.9</v>
      </c>
      <c r="S9" s="4">
        <v>165.8</v>
      </c>
      <c r="T9" s="4">
        <v>149.1</v>
      </c>
      <c r="U9" s="4">
        <v>140.6</v>
      </c>
      <c r="V9" s="4">
        <v>147.9</v>
      </c>
      <c r="W9" s="4">
        <v>151.6</v>
      </c>
      <c r="X9" s="4">
        <v>138.5</v>
      </c>
      <c r="Y9" s="4">
        <v>144.5</v>
      </c>
      <c r="Z9" s="4">
        <v>148.5</v>
      </c>
      <c r="AA9" s="4">
        <v>125.8</v>
      </c>
      <c r="AB9" s="4">
        <v>140.9</v>
      </c>
      <c r="AC9" s="4">
        <v>154.9</v>
      </c>
      <c r="AD9" s="4">
        <v>138.4</v>
      </c>
      <c r="AE9" s="4">
        <v>140.19999999999999</v>
      </c>
      <c r="AF9" s="4">
        <v>145</v>
      </c>
      <c r="AG9" s="47">
        <f t="shared" si="0"/>
        <v>5.5478502080444619E-3</v>
      </c>
    </row>
    <row r="10" spans="1:33" x14ac:dyDescent="0.25">
      <c r="A10" s="1" t="s">
        <v>33</v>
      </c>
      <c r="B10" s="1">
        <v>2019</v>
      </c>
      <c r="C10" s="1" t="s">
        <v>41</v>
      </c>
      <c r="D10" s="48">
        <v>43709</v>
      </c>
      <c r="E10" s="1" t="s">
        <v>192</v>
      </c>
      <c r="F10" s="4">
        <v>140.9</v>
      </c>
      <c r="G10" s="4">
        <v>160.80000000000001</v>
      </c>
      <c r="H10" s="4">
        <v>139.6</v>
      </c>
      <c r="I10" s="4">
        <v>145.4</v>
      </c>
      <c r="J10" s="4">
        <v>123.5</v>
      </c>
      <c r="K10" s="4">
        <v>146.6</v>
      </c>
      <c r="L10" s="4">
        <v>173.2</v>
      </c>
      <c r="M10" s="4">
        <v>131.6</v>
      </c>
      <c r="N10" s="4">
        <v>113.2</v>
      </c>
      <c r="O10" s="4">
        <v>144.1</v>
      </c>
      <c r="P10" s="4">
        <v>135</v>
      </c>
      <c r="Q10" s="4">
        <v>156.80000000000001</v>
      </c>
      <c r="R10" s="4">
        <v>147</v>
      </c>
      <c r="S10" s="4">
        <v>166.5</v>
      </c>
      <c r="T10" s="4">
        <v>149.19999999999999</v>
      </c>
      <c r="U10" s="4">
        <v>140.6</v>
      </c>
      <c r="V10" s="4">
        <v>147.9</v>
      </c>
      <c r="W10" s="4">
        <v>152.19999999999999</v>
      </c>
      <c r="X10" s="4">
        <v>139.19999999999999</v>
      </c>
      <c r="Y10" s="4">
        <v>144.6</v>
      </c>
      <c r="Z10" s="4">
        <v>149</v>
      </c>
      <c r="AA10" s="4">
        <v>126.1</v>
      </c>
      <c r="AB10" s="4">
        <v>141.30000000000001</v>
      </c>
      <c r="AC10" s="4">
        <v>155.19999999999999</v>
      </c>
      <c r="AD10" s="4">
        <v>139.69999999999999</v>
      </c>
      <c r="AE10" s="4">
        <v>140.69999999999999</v>
      </c>
      <c r="AF10" s="4">
        <v>145.80000000000001</v>
      </c>
      <c r="AG10" s="47">
        <f t="shared" si="0"/>
        <v>5.5172413793104233E-3</v>
      </c>
    </row>
    <row r="11" spans="1:33" x14ac:dyDescent="0.25">
      <c r="A11" s="1" t="s">
        <v>33</v>
      </c>
      <c r="B11" s="1">
        <v>2019</v>
      </c>
      <c r="C11" s="1" t="s">
        <v>42</v>
      </c>
      <c r="D11" s="48">
        <v>43739</v>
      </c>
      <c r="E11" s="1" t="s">
        <v>193</v>
      </c>
      <c r="F11" s="4">
        <v>141.80000000000001</v>
      </c>
      <c r="G11" s="4">
        <v>161</v>
      </c>
      <c r="H11" s="4">
        <v>142.6</v>
      </c>
      <c r="I11" s="4">
        <v>146.19999999999999</v>
      </c>
      <c r="J11" s="4">
        <v>123.9</v>
      </c>
      <c r="K11" s="4">
        <v>148</v>
      </c>
      <c r="L11" s="4">
        <v>188.4</v>
      </c>
      <c r="M11" s="4">
        <v>132.5</v>
      </c>
      <c r="N11" s="4">
        <v>114</v>
      </c>
      <c r="O11" s="4">
        <v>145.4</v>
      </c>
      <c r="P11" s="4">
        <v>135.1</v>
      </c>
      <c r="Q11" s="4">
        <v>157.1</v>
      </c>
      <c r="R11" s="4">
        <v>149.6</v>
      </c>
      <c r="S11" s="4">
        <v>167.1</v>
      </c>
      <c r="T11" s="4">
        <v>149.4</v>
      </c>
      <c r="U11" s="4">
        <v>140.80000000000001</v>
      </c>
      <c r="V11" s="4">
        <v>148.19999999999999</v>
      </c>
      <c r="W11" s="4">
        <v>153</v>
      </c>
      <c r="X11" s="4">
        <v>140.6</v>
      </c>
      <c r="Y11" s="4">
        <v>145</v>
      </c>
      <c r="Z11" s="4">
        <v>149.4</v>
      </c>
      <c r="AA11" s="4">
        <v>126.3</v>
      </c>
      <c r="AB11" s="4">
        <v>141.69999999999999</v>
      </c>
      <c r="AC11" s="4">
        <v>155.4</v>
      </c>
      <c r="AD11" s="4">
        <v>140</v>
      </c>
      <c r="AE11" s="4">
        <v>141</v>
      </c>
      <c r="AF11" s="4">
        <v>147.19999999999999</v>
      </c>
      <c r="AG11" s="47">
        <f t="shared" si="0"/>
        <v>9.6021947873798155E-3</v>
      </c>
    </row>
    <row r="12" spans="1:33" x14ac:dyDescent="0.25">
      <c r="A12" s="1" t="s">
        <v>33</v>
      </c>
      <c r="B12" s="1">
        <v>2019</v>
      </c>
      <c r="C12" s="1" t="s">
        <v>43</v>
      </c>
      <c r="D12" s="48">
        <v>43770</v>
      </c>
      <c r="E12" s="1" t="s">
        <v>194</v>
      </c>
      <c r="F12" s="4">
        <v>142.5</v>
      </c>
      <c r="G12" s="4">
        <v>163.19999999999999</v>
      </c>
      <c r="H12" s="4">
        <v>145.6</v>
      </c>
      <c r="I12" s="4">
        <v>146.69999999999999</v>
      </c>
      <c r="J12" s="4">
        <v>124.3</v>
      </c>
      <c r="K12" s="4">
        <v>147.4</v>
      </c>
      <c r="L12" s="4">
        <v>199.6</v>
      </c>
      <c r="M12" s="4">
        <v>135.69999999999999</v>
      </c>
      <c r="N12" s="4">
        <v>114.2</v>
      </c>
      <c r="O12" s="4">
        <v>147</v>
      </c>
      <c r="P12" s="4">
        <v>135.30000000000001</v>
      </c>
      <c r="Q12" s="4">
        <v>157.5</v>
      </c>
      <c r="R12" s="4">
        <v>151.9</v>
      </c>
      <c r="S12" s="4">
        <v>167.9</v>
      </c>
      <c r="T12" s="4">
        <v>149.9</v>
      </c>
      <c r="U12" s="4">
        <v>141</v>
      </c>
      <c r="V12" s="4">
        <v>148.6</v>
      </c>
      <c r="W12" s="4">
        <v>153.5</v>
      </c>
      <c r="X12" s="4">
        <v>142.30000000000001</v>
      </c>
      <c r="Y12" s="4">
        <v>145.30000000000001</v>
      </c>
      <c r="Z12" s="4">
        <v>149.9</v>
      </c>
      <c r="AA12" s="4">
        <v>126.6</v>
      </c>
      <c r="AB12" s="4">
        <v>142.1</v>
      </c>
      <c r="AC12" s="4">
        <v>155.5</v>
      </c>
      <c r="AD12" s="4">
        <v>140.30000000000001</v>
      </c>
      <c r="AE12" s="4">
        <v>141.30000000000001</v>
      </c>
      <c r="AF12" s="4">
        <v>148.6</v>
      </c>
      <c r="AG12" s="47">
        <f t="shared" si="0"/>
        <v>9.5108695652174301E-3</v>
      </c>
    </row>
    <row r="13" spans="1:33" x14ac:dyDescent="0.25">
      <c r="A13" s="1" t="s">
        <v>33</v>
      </c>
      <c r="B13" s="1">
        <v>2019</v>
      </c>
      <c r="C13" s="1" t="s">
        <v>44</v>
      </c>
      <c r="D13" s="48">
        <v>43800</v>
      </c>
      <c r="E13" s="1" t="s">
        <v>195</v>
      </c>
      <c r="F13" s="4">
        <v>143.5</v>
      </c>
      <c r="G13" s="4">
        <v>165</v>
      </c>
      <c r="H13" s="4">
        <v>151.1</v>
      </c>
      <c r="I13" s="4">
        <v>148.30000000000001</v>
      </c>
      <c r="J13" s="4">
        <v>125.7</v>
      </c>
      <c r="K13" s="4">
        <v>145.69999999999999</v>
      </c>
      <c r="L13" s="4">
        <v>217</v>
      </c>
      <c r="M13" s="4">
        <v>138.30000000000001</v>
      </c>
      <c r="N13" s="4">
        <v>114</v>
      </c>
      <c r="O13" s="4">
        <v>148.69999999999999</v>
      </c>
      <c r="P13" s="4">
        <v>135.80000000000001</v>
      </c>
      <c r="Q13" s="4">
        <v>158</v>
      </c>
      <c r="R13" s="4">
        <v>155</v>
      </c>
      <c r="S13" s="4">
        <v>168.5</v>
      </c>
      <c r="T13" s="4">
        <v>150.30000000000001</v>
      </c>
      <c r="U13" s="4">
        <v>141.30000000000001</v>
      </c>
      <c r="V13" s="4">
        <v>149</v>
      </c>
      <c r="W13" s="4">
        <v>152.80000000000001</v>
      </c>
      <c r="X13" s="4">
        <v>143.69999999999999</v>
      </c>
      <c r="Y13" s="4">
        <v>145.80000000000001</v>
      </c>
      <c r="Z13" s="4">
        <v>150.4</v>
      </c>
      <c r="AA13" s="4">
        <v>129.80000000000001</v>
      </c>
      <c r="AB13" s="4">
        <v>142.30000000000001</v>
      </c>
      <c r="AC13" s="4">
        <v>155.69999999999999</v>
      </c>
      <c r="AD13" s="4">
        <v>140.4</v>
      </c>
      <c r="AE13" s="4">
        <v>142.5</v>
      </c>
      <c r="AF13" s="4">
        <v>150.4</v>
      </c>
      <c r="AG13" s="47">
        <f t="shared" si="0"/>
        <v>1.2113055181695904E-2</v>
      </c>
    </row>
    <row r="14" spans="1:33" x14ac:dyDescent="0.25">
      <c r="A14" s="1" t="s">
        <v>33</v>
      </c>
      <c r="B14" s="1">
        <v>2020</v>
      </c>
      <c r="C14" s="1" t="s">
        <v>31</v>
      </c>
      <c r="D14" s="48">
        <v>43831</v>
      </c>
      <c r="E14" s="1" t="s">
        <v>196</v>
      </c>
      <c r="F14" s="4">
        <v>144.30000000000001</v>
      </c>
      <c r="G14" s="4">
        <v>167.4</v>
      </c>
      <c r="H14" s="4">
        <v>154.9</v>
      </c>
      <c r="I14" s="4">
        <v>150.1</v>
      </c>
      <c r="J14" s="4">
        <v>129.9</v>
      </c>
      <c r="K14" s="4">
        <v>143.19999999999999</v>
      </c>
      <c r="L14" s="4">
        <v>197</v>
      </c>
      <c r="M14" s="4">
        <v>140.4</v>
      </c>
      <c r="N14" s="4">
        <v>114.1</v>
      </c>
      <c r="O14" s="4">
        <v>150.9</v>
      </c>
      <c r="P14" s="4">
        <v>136.1</v>
      </c>
      <c r="Q14" s="4">
        <v>158.6</v>
      </c>
      <c r="R14" s="4">
        <v>153.5</v>
      </c>
      <c r="S14" s="4">
        <v>169.2</v>
      </c>
      <c r="T14" s="4">
        <v>150.5</v>
      </c>
      <c r="U14" s="4">
        <v>141.5</v>
      </c>
      <c r="V14" s="4">
        <v>149.19999999999999</v>
      </c>
      <c r="W14" s="4">
        <v>153.9</v>
      </c>
      <c r="X14" s="4">
        <v>144.6</v>
      </c>
      <c r="Y14" s="4">
        <v>146.19999999999999</v>
      </c>
      <c r="Z14" s="4">
        <v>151.19999999999999</v>
      </c>
      <c r="AA14" s="4">
        <v>130.9</v>
      </c>
      <c r="AB14" s="4">
        <v>142.80000000000001</v>
      </c>
      <c r="AC14" s="4">
        <v>156.1</v>
      </c>
      <c r="AD14" s="4">
        <v>142.30000000000001</v>
      </c>
      <c r="AE14" s="4">
        <v>143.4</v>
      </c>
      <c r="AF14" s="4">
        <v>150.19999999999999</v>
      </c>
      <c r="AG14" s="47">
        <f t="shared" si="0"/>
        <v>-1.3297872340426666E-3</v>
      </c>
    </row>
    <row r="15" spans="1:33" x14ac:dyDescent="0.25">
      <c r="A15" s="1" t="s">
        <v>33</v>
      </c>
      <c r="B15" s="1">
        <v>2020</v>
      </c>
      <c r="C15" s="1" t="s">
        <v>34</v>
      </c>
      <c r="D15" s="48">
        <v>43862</v>
      </c>
      <c r="E15" s="1" t="s">
        <v>197</v>
      </c>
      <c r="F15" s="4">
        <v>144.80000000000001</v>
      </c>
      <c r="G15" s="4">
        <v>167.5</v>
      </c>
      <c r="H15" s="4">
        <v>151.80000000000001</v>
      </c>
      <c r="I15" s="4">
        <v>150.80000000000001</v>
      </c>
      <c r="J15" s="4">
        <v>131.4</v>
      </c>
      <c r="K15" s="4">
        <v>141.80000000000001</v>
      </c>
      <c r="L15" s="4">
        <v>170.7</v>
      </c>
      <c r="M15" s="4">
        <v>141.1</v>
      </c>
      <c r="N15" s="4">
        <v>113.6</v>
      </c>
      <c r="O15" s="4">
        <v>152</v>
      </c>
      <c r="P15" s="4">
        <v>136.5</v>
      </c>
      <c r="Q15" s="4">
        <v>159.1</v>
      </c>
      <c r="R15" s="4">
        <v>150.5</v>
      </c>
      <c r="S15" s="4">
        <v>170.1</v>
      </c>
      <c r="T15" s="4">
        <v>150.80000000000001</v>
      </c>
      <c r="U15" s="4">
        <v>141.69999999999999</v>
      </c>
      <c r="V15" s="4">
        <v>149.5</v>
      </c>
      <c r="W15" s="4">
        <v>154.80000000000001</v>
      </c>
      <c r="X15" s="4">
        <v>147.19999999999999</v>
      </c>
      <c r="Y15" s="4">
        <v>146.4</v>
      </c>
      <c r="Z15" s="4">
        <v>151.69999999999999</v>
      </c>
      <c r="AA15" s="4">
        <v>130.30000000000001</v>
      </c>
      <c r="AB15" s="4">
        <v>143.19999999999999</v>
      </c>
      <c r="AC15" s="4">
        <v>156.19999999999999</v>
      </c>
      <c r="AD15" s="4">
        <v>143.4</v>
      </c>
      <c r="AE15" s="4">
        <v>143.6</v>
      </c>
      <c r="AF15" s="4">
        <v>149.1</v>
      </c>
      <c r="AG15" s="47">
        <f t="shared" si="0"/>
        <v>-7.3235685752329853E-3</v>
      </c>
    </row>
    <row r="16" spans="1:33" x14ac:dyDescent="0.25">
      <c r="A16" s="26" t="s">
        <v>33</v>
      </c>
      <c r="B16" s="26">
        <v>2020</v>
      </c>
      <c r="C16" s="26" t="s">
        <v>35</v>
      </c>
      <c r="D16" s="49">
        <v>43891</v>
      </c>
      <c r="E16" s="26" t="s">
        <v>198</v>
      </c>
      <c r="F16" s="46">
        <v>145.1</v>
      </c>
      <c r="G16" s="46">
        <v>167</v>
      </c>
      <c r="H16" s="46">
        <v>148.1</v>
      </c>
      <c r="I16" s="46">
        <v>151.5</v>
      </c>
      <c r="J16" s="46">
        <v>131.19999999999999</v>
      </c>
      <c r="K16" s="46">
        <v>142.5</v>
      </c>
      <c r="L16" s="46">
        <v>157.30000000000001</v>
      </c>
      <c r="M16" s="46">
        <v>141.1</v>
      </c>
      <c r="N16" s="46">
        <v>113.2</v>
      </c>
      <c r="O16" s="46">
        <v>153.19999999999999</v>
      </c>
      <c r="P16" s="46">
        <v>136.69999999999999</v>
      </c>
      <c r="Q16" s="46">
        <v>159.6</v>
      </c>
      <c r="R16" s="46">
        <v>148.9</v>
      </c>
      <c r="S16" s="46">
        <v>171.2</v>
      </c>
      <c r="T16" s="46">
        <v>151.19999999999999</v>
      </c>
      <c r="U16" s="46">
        <v>141.9</v>
      </c>
      <c r="V16" s="46">
        <v>149.80000000000001</v>
      </c>
      <c r="W16" s="46">
        <v>154.5</v>
      </c>
      <c r="X16" s="46">
        <v>148.9</v>
      </c>
      <c r="Y16" s="46">
        <v>146.4</v>
      </c>
      <c r="Z16" s="46">
        <v>152.30000000000001</v>
      </c>
      <c r="AA16" s="46">
        <v>129.9</v>
      </c>
      <c r="AB16" s="46">
        <v>143.69999999999999</v>
      </c>
      <c r="AC16" s="46">
        <v>156.1</v>
      </c>
      <c r="AD16" s="46">
        <v>145.19999999999999</v>
      </c>
      <c r="AE16" s="46">
        <v>143.80000000000001</v>
      </c>
      <c r="AF16" s="46">
        <v>148.6</v>
      </c>
      <c r="AG16" s="47">
        <f t="shared" si="0"/>
        <v>-3.3534540576794099E-3</v>
      </c>
    </row>
    <row r="17" spans="1:33" x14ac:dyDescent="0.25">
      <c r="A17" s="1" t="s">
        <v>33</v>
      </c>
      <c r="B17" s="1">
        <v>2020</v>
      </c>
      <c r="C17" s="1" t="s">
        <v>36</v>
      </c>
      <c r="D17" s="48">
        <v>43922</v>
      </c>
      <c r="E17" s="1" t="s">
        <v>199</v>
      </c>
      <c r="F17" s="4">
        <v>148.69999999999999</v>
      </c>
      <c r="G17" s="4">
        <v>179.70000000000002</v>
      </c>
      <c r="H17" s="4">
        <v>148.80000000000001</v>
      </c>
      <c r="I17" s="4">
        <v>155.6</v>
      </c>
      <c r="J17" s="4">
        <v>135.1</v>
      </c>
      <c r="K17" s="4">
        <v>149.9</v>
      </c>
      <c r="L17" s="4">
        <v>168.6</v>
      </c>
      <c r="M17" s="4">
        <v>150.4</v>
      </c>
      <c r="N17" s="4">
        <v>120.3</v>
      </c>
      <c r="O17" s="4">
        <v>157.1</v>
      </c>
      <c r="P17" s="4">
        <v>136.80000000000001</v>
      </c>
      <c r="Q17" s="4">
        <v>160.5333333333333</v>
      </c>
      <c r="R17" s="4">
        <v>151.4</v>
      </c>
      <c r="S17" s="4">
        <v>176.68333333333331</v>
      </c>
      <c r="T17" s="4">
        <v>151.76666666666668</v>
      </c>
      <c r="U17" s="4">
        <v>142.88333333333333</v>
      </c>
      <c r="V17" s="4">
        <v>150.5</v>
      </c>
      <c r="W17" s="4">
        <v>154.68333333333337</v>
      </c>
      <c r="X17" s="4">
        <v>144.1</v>
      </c>
      <c r="Y17" s="4">
        <v>146.69999999999999</v>
      </c>
      <c r="Z17" s="4">
        <v>150.69999999999999</v>
      </c>
      <c r="AA17" s="4">
        <v>133.26666666666668</v>
      </c>
      <c r="AB17" s="4">
        <v>145.38333333333333</v>
      </c>
      <c r="AC17" s="4">
        <v>156.61666666666665</v>
      </c>
      <c r="AD17" s="4">
        <v>148.06666666666669</v>
      </c>
      <c r="AE17" s="4">
        <v>145.63333333333333</v>
      </c>
      <c r="AF17" s="4">
        <v>150.41666666666663</v>
      </c>
      <c r="AG17" s="47">
        <f t="shared" si="0"/>
        <v>1.2225213100044647E-2</v>
      </c>
    </row>
    <row r="18" spans="1:33" x14ac:dyDescent="0.25">
      <c r="A18" s="1" t="s">
        <v>33</v>
      </c>
      <c r="B18" s="1">
        <v>2020</v>
      </c>
      <c r="C18" s="1" t="s">
        <v>37</v>
      </c>
      <c r="D18" s="48">
        <v>43952</v>
      </c>
      <c r="E18" s="1" t="s">
        <v>200</v>
      </c>
      <c r="F18" s="4">
        <v>147.78333333333333</v>
      </c>
      <c r="G18" s="4">
        <v>181.75000000000003</v>
      </c>
      <c r="H18" s="4">
        <v>150.38333333333333</v>
      </c>
      <c r="I18" s="4">
        <v>152.96666666666667</v>
      </c>
      <c r="J18" s="4">
        <v>134.61666666666665</v>
      </c>
      <c r="K18" s="4">
        <v>146.50000000000003</v>
      </c>
      <c r="L18" s="4">
        <v>164.61666666666667</v>
      </c>
      <c r="M18" s="4">
        <v>147.46666666666667</v>
      </c>
      <c r="N18" s="4">
        <v>115.10000000000001</v>
      </c>
      <c r="O18" s="4">
        <v>156.88333333333333</v>
      </c>
      <c r="P18" s="4">
        <v>138.23333333333332</v>
      </c>
      <c r="Q18" s="4">
        <v>160.85555555555553</v>
      </c>
      <c r="R18" s="4">
        <v>152.63333333333333</v>
      </c>
      <c r="S18" s="4">
        <v>177.93055555555554</v>
      </c>
      <c r="T18" s="4">
        <v>151.97777777777779</v>
      </c>
      <c r="U18" s="4">
        <v>143.11388888888888</v>
      </c>
      <c r="V18" s="4">
        <v>150.71666666666667</v>
      </c>
      <c r="W18" s="4">
        <v>154.8138888888889</v>
      </c>
      <c r="X18" s="4">
        <v>144.5</v>
      </c>
      <c r="Y18" s="4">
        <v>146.78333333333333</v>
      </c>
      <c r="Z18" s="4">
        <v>153.08333333333334</v>
      </c>
      <c r="AA18" s="4">
        <v>133.66111111111113</v>
      </c>
      <c r="AB18" s="4">
        <v>145.81388888888887</v>
      </c>
      <c r="AC18" s="4">
        <v>156.70277777777775</v>
      </c>
      <c r="AD18" s="4">
        <v>149.0277777777778</v>
      </c>
      <c r="AE18" s="4">
        <v>146.00555555555556</v>
      </c>
      <c r="AF18" s="4">
        <v>150.15662393162393</v>
      </c>
      <c r="AG18" s="47">
        <f t="shared" si="0"/>
        <v>-1.7288159670428985E-3</v>
      </c>
    </row>
    <row r="19" spans="1:33" x14ac:dyDescent="0.25">
      <c r="A19" s="1" t="s">
        <v>33</v>
      </c>
      <c r="B19" s="1">
        <v>2020</v>
      </c>
      <c r="C19" s="1" t="s">
        <v>38</v>
      </c>
      <c r="D19" s="48">
        <v>43983</v>
      </c>
      <c r="E19" s="1" t="s">
        <v>201</v>
      </c>
      <c r="F19" s="4">
        <v>149.6</v>
      </c>
      <c r="G19" s="4">
        <v>192.7</v>
      </c>
      <c r="H19" s="4">
        <v>151.4</v>
      </c>
      <c r="I19" s="4">
        <v>153.30000000000001</v>
      </c>
      <c r="J19" s="4">
        <v>136.30000000000001</v>
      </c>
      <c r="K19" s="4">
        <v>147.19999999999999</v>
      </c>
      <c r="L19" s="4">
        <v>156.5</v>
      </c>
      <c r="M19" s="4">
        <v>150.9</v>
      </c>
      <c r="N19" s="4">
        <v>114.2</v>
      </c>
      <c r="O19" s="4">
        <v>159.5</v>
      </c>
      <c r="P19" s="4">
        <v>139.4</v>
      </c>
      <c r="Q19" s="4">
        <v>161.80000000000001</v>
      </c>
      <c r="R19" s="4">
        <v>154</v>
      </c>
      <c r="S19" s="4">
        <v>183.5</v>
      </c>
      <c r="T19" s="4">
        <v>152.5</v>
      </c>
      <c r="U19" s="4">
        <v>144.4</v>
      </c>
      <c r="V19" s="4">
        <v>151.4</v>
      </c>
      <c r="W19" s="4">
        <v>154.69999999999999</v>
      </c>
      <c r="X19" s="4">
        <v>141.9</v>
      </c>
      <c r="Y19" s="4">
        <v>146.4</v>
      </c>
      <c r="Z19" s="4">
        <v>154.4</v>
      </c>
      <c r="AA19" s="4">
        <v>135</v>
      </c>
      <c r="AB19" s="4">
        <v>148.30000000000001</v>
      </c>
      <c r="AC19" s="4">
        <v>156.4</v>
      </c>
      <c r="AD19" s="4">
        <v>151.6</v>
      </c>
      <c r="AE19" s="4">
        <v>147</v>
      </c>
      <c r="AF19" s="4">
        <v>151.80000000000001</v>
      </c>
      <c r="AG19" s="47">
        <f t="shared" si="0"/>
        <v>1.0944412742819931E-2</v>
      </c>
    </row>
    <row r="20" spans="1:33" x14ac:dyDescent="0.25">
      <c r="A20" s="1" t="s">
        <v>33</v>
      </c>
      <c r="B20" s="1">
        <v>2020</v>
      </c>
      <c r="C20" s="1" t="s">
        <v>39</v>
      </c>
      <c r="D20" s="48">
        <v>44013</v>
      </c>
      <c r="E20" s="1" t="s">
        <v>202</v>
      </c>
      <c r="F20" s="4">
        <v>149.6</v>
      </c>
      <c r="G20" s="4">
        <v>192.7</v>
      </c>
      <c r="H20" s="4">
        <v>151.4</v>
      </c>
      <c r="I20" s="4">
        <v>153.30000000000001</v>
      </c>
      <c r="J20" s="4">
        <v>136.30000000000001</v>
      </c>
      <c r="K20" s="4">
        <v>147.19999999999999</v>
      </c>
      <c r="L20" s="4">
        <v>156.5</v>
      </c>
      <c r="M20" s="4">
        <v>150.9</v>
      </c>
      <c r="N20" s="4">
        <v>114.2</v>
      </c>
      <c r="O20" s="4">
        <v>159.5</v>
      </c>
      <c r="P20" s="4">
        <v>139.4</v>
      </c>
      <c r="Q20" s="4">
        <v>161.80000000000001</v>
      </c>
      <c r="R20" s="4">
        <v>154</v>
      </c>
      <c r="S20" s="4">
        <v>183.5</v>
      </c>
      <c r="T20" s="4">
        <v>152.5</v>
      </c>
      <c r="U20" s="4">
        <v>144.4</v>
      </c>
      <c r="V20" s="4">
        <v>151.4</v>
      </c>
      <c r="W20" s="4">
        <v>154.69999999999999</v>
      </c>
      <c r="X20" s="4">
        <v>141.9</v>
      </c>
      <c r="Y20" s="4">
        <v>146.4</v>
      </c>
      <c r="Z20" s="4">
        <v>154.4</v>
      </c>
      <c r="AA20" s="4">
        <v>135</v>
      </c>
      <c r="AB20" s="4">
        <v>148.30000000000001</v>
      </c>
      <c r="AC20" s="4">
        <v>156.4</v>
      </c>
      <c r="AD20" s="4">
        <v>151.6</v>
      </c>
      <c r="AE20" s="4">
        <v>147</v>
      </c>
      <c r="AF20" s="4">
        <v>151.80000000000001</v>
      </c>
      <c r="AG20" s="47">
        <f t="shared" si="0"/>
        <v>0</v>
      </c>
    </row>
    <row r="21" spans="1:33" x14ac:dyDescent="0.25">
      <c r="A21" s="1" t="s">
        <v>33</v>
      </c>
      <c r="B21" s="1">
        <v>2020</v>
      </c>
      <c r="C21" s="1" t="s">
        <v>40</v>
      </c>
      <c r="D21" s="48">
        <v>44044</v>
      </c>
      <c r="E21" s="1" t="s">
        <v>203</v>
      </c>
      <c r="F21" s="4">
        <v>148.9</v>
      </c>
      <c r="G21" s="4">
        <v>190.9</v>
      </c>
      <c r="H21" s="4">
        <v>150.80000000000001</v>
      </c>
      <c r="I21" s="4">
        <v>153.30000000000001</v>
      </c>
      <c r="J21" s="4">
        <v>137.4</v>
      </c>
      <c r="K21" s="4">
        <v>150.4</v>
      </c>
      <c r="L21" s="4">
        <v>178.1</v>
      </c>
      <c r="M21" s="4">
        <v>150.4</v>
      </c>
      <c r="N21" s="4">
        <v>115.1</v>
      </c>
      <c r="O21" s="4">
        <v>160</v>
      </c>
      <c r="P21" s="4">
        <v>140.6</v>
      </c>
      <c r="Q21" s="4">
        <v>162.30000000000001</v>
      </c>
      <c r="R21" s="4">
        <v>157</v>
      </c>
      <c r="S21" s="4">
        <v>182.6</v>
      </c>
      <c r="T21" s="4">
        <v>153.1</v>
      </c>
      <c r="U21" s="4">
        <v>143.4</v>
      </c>
      <c r="V21" s="4">
        <v>151.69999999999999</v>
      </c>
      <c r="W21" s="4">
        <v>155.5</v>
      </c>
      <c r="X21" s="4">
        <v>143</v>
      </c>
      <c r="Y21" s="4">
        <v>148.4</v>
      </c>
      <c r="Z21" s="4">
        <v>155</v>
      </c>
      <c r="AA21" s="4">
        <v>138.5</v>
      </c>
      <c r="AB21" s="4">
        <v>146</v>
      </c>
      <c r="AC21" s="4">
        <v>158.5</v>
      </c>
      <c r="AD21" s="4">
        <v>154.30000000000001</v>
      </c>
      <c r="AE21" s="4">
        <v>149</v>
      </c>
      <c r="AF21" s="4">
        <v>153.9</v>
      </c>
      <c r="AG21" s="47">
        <f t="shared" si="0"/>
        <v>1.3833992094861622E-2</v>
      </c>
    </row>
    <row r="22" spans="1:33" x14ac:dyDescent="0.25">
      <c r="A22" s="1" t="s">
        <v>33</v>
      </c>
      <c r="B22" s="1">
        <v>2020</v>
      </c>
      <c r="C22" s="1" t="s">
        <v>41</v>
      </c>
      <c r="D22" s="48">
        <v>44075</v>
      </c>
      <c r="E22" s="1" t="s">
        <v>204</v>
      </c>
      <c r="F22" s="4">
        <v>148.4</v>
      </c>
      <c r="G22" s="4">
        <v>187.1</v>
      </c>
      <c r="H22" s="4">
        <v>152.5</v>
      </c>
      <c r="I22" s="4">
        <v>153.6</v>
      </c>
      <c r="J22" s="4">
        <v>138.19999999999999</v>
      </c>
      <c r="K22" s="4">
        <v>150.9</v>
      </c>
      <c r="L22" s="4">
        <v>186.7</v>
      </c>
      <c r="M22" s="4">
        <v>149.80000000000001</v>
      </c>
      <c r="N22" s="4">
        <v>116.4</v>
      </c>
      <c r="O22" s="4">
        <v>160.30000000000001</v>
      </c>
      <c r="P22" s="4">
        <v>142.19999999999999</v>
      </c>
      <c r="Q22" s="4">
        <v>162.9</v>
      </c>
      <c r="R22" s="4">
        <v>158</v>
      </c>
      <c r="S22" s="4">
        <v>184.4</v>
      </c>
      <c r="T22" s="4">
        <v>153.4</v>
      </c>
      <c r="U22" s="4">
        <v>144.30000000000001</v>
      </c>
      <c r="V22" s="4">
        <v>152</v>
      </c>
      <c r="W22" s="4">
        <v>156.30000000000001</v>
      </c>
      <c r="X22" s="4">
        <v>142.9</v>
      </c>
      <c r="Y22" s="4">
        <v>148.69999999999999</v>
      </c>
      <c r="Z22" s="4">
        <v>155.6</v>
      </c>
      <c r="AA22" s="4">
        <v>139.6</v>
      </c>
      <c r="AB22" s="4">
        <v>146.6</v>
      </c>
      <c r="AC22" s="4">
        <v>157.5</v>
      </c>
      <c r="AD22" s="4">
        <v>158.4</v>
      </c>
      <c r="AE22" s="4">
        <v>150</v>
      </c>
      <c r="AF22" s="4">
        <v>154.69999999999999</v>
      </c>
      <c r="AG22" s="47">
        <f t="shared" si="0"/>
        <v>5.1981806367770167E-3</v>
      </c>
    </row>
    <row r="23" spans="1:33" x14ac:dyDescent="0.25">
      <c r="A23" s="1" t="s">
        <v>33</v>
      </c>
      <c r="B23" s="1">
        <v>2020</v>
      </c>
      <c r="C23" s="1" t="s">
        <v>42</v>
      </c>
      <c r="D23" s="48">
        <v>44105</v>
      </c>
      <c r="E23" s="1" t="s">
        <v>205</v>
      </c>
      <c r="F23" s="4">
        <v>147.5</v>
      </c>
      <c r="G23" s="4">
        <v>188.9</v>
      </c>
      <c r="H23" s="4">
        <v>161.4</v>
      </c>
      <c r="I23" s="4">
        <v>153.6</v>
      </c>
      <c r="J23" s="4">
        <v>140.1</v>
      </c>
      <c r="K23" s="4">
        <v>151.19999999999999</v>
      </c>
      <c r="L23" s="4">
        <v>209.2</v>
      </c>
      <c r="M23" s="4">
        <v>150.9</v>
      </c>
      <c r="N23" s="4">
        <v>116.2</v>
      </c>
      <c r="O23" s="4">
        <v>161</v>
      </c>
      <c r="P23" s="4">
        <v>144</v>
      </c>
      <c r="Q23" s="4">
        <v>163.19999999999999</v>
      </c>
      <c r="R23" s="4">
        <v>161.4</v>
      </c>
      <c r="S23" s="4">
        <v>184.3</v>
      </c>
      <c r="T23" s="4">
        <v>153.69999999999999</v>
      </c>
      <c r="U23" s="4">
        <v>144.6</v>
      </c>
      <c r="V23" s="4">
        <v>152.30000000000001</v>
      </c>
      <c r="W23" s="4">
        <v>156.5</v>
      </c>
      <c r="X23" s="4">
        <v>143.1</v>
      </c>
      <c r="Y23" s="4">
        <v>148.69999999999999</v>
      </c>
      <c r="Z23" s="4">
        <v>156.30000000000001</v>
      </c>
      <c r="AA23" s="4">
        <v>140.6</v>
      </c>
      <c r="AB23" s="4">
        <v>146.5</v>
      </c>
      <c r="AC23" s="4">
        <v>158.5</v>
      </c>
      <c r="AD23" s="4">
        <v>157</v>
      </c>
      <c r="AE23" s="4">
        <v>150.4</v>
      </c>
      <c r="AF23" s="4">
        <v>156.4</v>
      </c>
      <c r="AG23" s="47">
        <f t="shared" si="0"/>
        <v>1.0989010989011101E-2</v>
      </c>
    </row>
    <row r="24" spans="1:33" x14ac:dyDescent="0.25">
      <c r="A24" s="1" t="s">
        <v>33</v>
      </c>
      <c r="B24" s="1">
        <v>2020</v>
      </c>
      <c r="C24" s="1" t="s">
        <v>43</v>
      </c>
      <c r="D24" s="48">
        <v>44136</v>
      </c>
      <c r="E24" s="1" t="s">
        <v>206</v>
      </c>
      <c r="F24" s="4">
        <v>146.80000000000001</v>
      </c>
      <c r="G24" s="4">
        <v>191</v>
      </c>
      <c r="H24" s="4">
        <v>173.6</v>
      </c>
      <c r="I24" s="4">
        <v>153.80000000000001</v>
      </c>
      <c r="J24" s="4">
        <v>142.69999999999999</v>
      </c>
      <c r="K24" s="4">
        <v>148.4</v>
      </c>
      <c r="L24" s="4">
        <v>230</v>
      </c>
      <c r="M24" s="4">
        <v>156.80000000000001</v>
      </c>
      <c r="N24" s="4">
        <v>115.7</v>
      </c>
      <c r="O24" s="4">
        <v>161.80000000000001</v>
      </c>
      <c r="P24" s="4">
        <v>146.5</v>
      </c>
      <c r="Q24" s="4">
        <v>163.80000000000001</v>
      </c>
      <c r="R24" s="4">
        <v>164.7</v>
      </c>
      <c r="S24" s="4">
        <v>184.8</v>
      </c>
      <c r="T24" s="4">
        <v>154.30000000000001</v>
      </c>
      <c r="U24" s="4">
        <v>144.9</v>
      </c>
      <c r="V24" s="4">
        <v>152.80000000000001</v>
      </c>
      <c r="W24" s="4">
        <v>158</v>
      </c>
      <c r="X24" s="4">
        <v>143.6</v>
      </c>
      <c r="Y24" s="4">
        <v>149.19999999999999</v>
      </c>
      <c r="Z24" s="4">
        <v>157.19999999999999</v>
      </c>
      <c r="AA24" s="4">
        <v>140.4</v>
      </c>
      <c r="AB24" s="4">
        <v>148.4</v>
      </c>
      <c r="AC24" s="4">
        <v>158.6</v>
      </c>
      <c r="AD24" s="4">
        <v>156.9</v>
      </c>
      <c r="AE24" s="4">
        <v>150.69999999999999</v>
      </c>
      <c r="AF24" s="4">
        <v>158.4</v>
      </c>
      <c r="AG24" s="47">
        <f t="shared" si="0"/>
        <v>1.278772378516624E-2</v>
      </c>
    </row>
    <row r="25" spans="1:33" x14ac:dyDescent="0.25">
      <c r="A25" s="1" t="s">
        <v>33</v>
      </c>
      <c r="B25" s="1">
        <v>2020</v>
      </c>
      <c r="C25" s="1" t="s">
        <v>44</v>
      </c>
      <c r="D25" s="48">
        <v>44166</v>
      </c>
      <c r="E25" s="1" t="s">
        <v>207</v>
      </c>
      <c r="F25" s="4">
        <v>146</v>
      </c>
      <c r="G25" s="4">
        <v>191</v>
      </c>
      <c r="H25" s="4">
        <v>175.3</v>
      </c>
      <c r="I25" s="4">
        <v>154.1</v>
      </c>
      <c r="J25" s="4">
        <v>146.6</v>
      </c>
      <c r="K25" s="4">
        <v>147.69999999999999</v>
      </c>
      <c r="L25" s="4">
        <v>230.5</v>
      </c>
      <c r="M25" s="4">
        <v>160.19999999999999</v>
      </c>
      <c r="N25" s="4">
        <v>115.3</v>
      </c>
      <c r="O25" s="4">
        <v>163</v>
      </c>
      <c r="P25" s="4">
        <v>149.19999999999999</v>
      </c>
      <c r="Q25" s="4">
        <v>164.8</v>
      </c>
      <c r="R25" s="4">
        <v>165.4</v>
      </c>
      <c r="S25" s="4">
        <v>185.4</v>
      </c>
      <c r="T25" s="4">
        <v>155</v>
      </c>
      <c r="U25" s="4">
        <v>145.4</v>
      </c>
      <c r="V25" s="4">
        <v>153.6</v>
      </c>
      <c r="W25" s="4">
        <v>158.4</v>
      </c>
      <c r="X25" s="4">
        <v>144.6</v>
      </c>
      <c r="Y25" s="4">
        <v>149.69999999999999</v>
      </c>
      <c r="Z25" s="4">
        <v>158.30000000000001</v>
      </c>
      <c r="AA25" s="4">
        <v>140.69999999999999</v>
      </c>
      <c r="AB25" s="4">
        <v>148.5</v>
      </c>
      <c r="AC25" s="4">
        <v>159.4</v>
      </c>
      <c r="AD25" s="4">
        <v>157.1</v>
      </c>
      <c r="AE25" s="4">
        <v>151.19999999999999</v>
      </c>
      <c r="AF25" s="4">
        <v>158.9</v>
      </c>
      <c r="AG25" s="47">
        <f t="shared" si="0"/>
        <v>3.1565656565656565E-3</v>
      </c>
    </row>
    <row r="26" spans="1:33" x14ac:dyDescent="0.25">
      <c r="A26" s="1" t="s">
        <v>33</v>
      </c>
      <c r="B26" s="1">
        <v>2021</v>
      </c>
      <c r="C26" s="1" t="s">
        <v>31</v>
      </c>
      <c r="D26" s="48">
        <v>44197</v>
      </c>
      <c r="E26" s="1" t="s">
        <v>208</v>
      </c>
      <c r="F26" s="4">
        <v>144.9</v>
      </c>
      <c r="G26" s="4">
        <v>190.1</v>
      </c>
      <c r="H26" s="4">
        <v>175.3</v>
      </c>
      <c r="I26" s="4">
        <v>154.1</v>
      </c>
      <c r="J26" s="4">
        <v>150.9</v>
      </c>
      <c r="K26" s="4">
        <v>149.6</v>
      </c>
      <c r="L26" s="4">
        <v>194.2</v>
      </c>
      <c r="M26" s="4">
        <v>160.4</v>
      </c>
      <c r="N26" s="4">
        <v>114.6</v>
      </c>
      <c r="O26" s="4">
        <v>164</v>
      </c>
      <c r="P26" s="4">
        <v>151.80000000000001</v>
      </c>
      <c r="Q26" s="4">
        <v>165.6</v>
      </c>
      <c r="R26" s="4">
        <v>161</v>
      </c>
      <c r="S26" s="4">
        <v>186.5</v>
      </c>
      <c r="T26" s="4">
        <v>155.5</v>
      </c>
      <c r="U26" s="4">
        <v>146.1</v>
      </c>
      <c r="V26" s="4">
        <v>154.19999999999999</v>
      </c>
      <c r="W26" s="4">
        <v>157.69999999999999</v>
      </c>
      <c r="X26" s="4">
        <v>147.9</v>
      </c>
      <c r="Y26" s="4">
        <v>150</v>
      </c>
      <c r="Z26" s="4">
        <v>159.30000000000001</v>
      </c>
      <c r="AA26" s="4">
        <v>141.9</v>
      </c>
      <c r="AB26" s="4">
        <v>149.6</v>
      </c>
      <c r="AC26" s="4">
        <v>159.19999999999999</v>
      </c>
      <c r="AD26" s="4">
        <v>156.80000000000001</v>
      </c>
      <c r="AE26" s="4">
        <v>151.9</v>
      </c>
      <c r="AF26" s="4">
        <v>157.30000000000001</v>
      </c>
      <c r="AG26" s="47">
        <f t="shared" si="0"/>
        <v>-1.006922592825673E-2</v>
      </c>
    </row>
    <row r="27" spans="1:33" x14ac:dyDescent="0.25">
      <c r="A27" s="1" t="s">
        <v>33</v>
      </c>
      <c r="B27" s="1">
        <v>2021</v>
      </c>
      <c r="C27" s="1" t="s">
        <v>34</v>
      </c>
      <c r="D27" s="48">
        <v>44228</v>
      </c>
      <c r="E27" s="1" t="s">
        <v>209</v>
      </c>
      <c r="F27" s="4">
        <v>144.30000000000001</v>
      </c>
      <c r="G27" s="4">
        <v>186.5</v>
      </c>
      <c r="H27" s="4">
        <v>168.7</v>
      </c>
      <c r="I27" s="4">
        <v>154.69999999999999</v>
      </c>
      <c r="J27" s="4">
        <v>158.69999999999999</v>
      </c>
      <c r="K27" s="4">
        <v>150.69999999999999</v>
      </c>
      <c r="L27" s="4">
        <v>160</v>
      </c>
      <c r="M27" s="4">
        <v>158.80000000000001</v>
      </c>
      <c r="N27" s="4">
        <v>112.8</v>
      </c>
      <c r="O27" s="4">
        <v>164.2</v>
      </c>
      <c r="P27" s="4">
        <v>155.5</v>
      </c>
      <c r="Q27" s="4">
        <v>167.5</v>
      </c>
      <c r="R27" s="4">
        <v>156.9</v>
      </c>
      <c r="S27" s="4">
        <v>188.3</v>
      </c>
      <c r="T27" s="4">
        <v>157.19999999999999</v>
      </c>
      <c r="U27" s="4">
        <v>147.4</v>
      </c>
      <c r="V27" s="4">
        <v>155.80000000000001</v>
      </c>
      <c r="W27" s="4">
        <v>159.80000000000001</v>
      </c>
      <c r="X27" s="4">
        <v>152.4</v>
      </c>
      <c r="Y27" s="4">
        <v>150.9</v>
      </c>
      <c r="Z27" s="4">
        <v>161.30000000000001</v>
      </c>
      <c r="AA27" s="4">
        <v>145.1</v>
      </c>
      <c r="AB27" s="4">
        <v>151.5</v>
      </c>
      <c r="AC27" s="4">
        <v>159.5</v>
      </c>
      <c r="AD27" s="4">
        <v>155.80000000000001</v>
      </c>
      <c r="AE27" s="4">
        <v>153.4</v>
      </c>
      <c r="AF27" s="4">
        <v>156.6</v>
      </c>
      <c r="AG27" s="47">
        <f t="shared" si="0"/>
        <v>-4.4500953591863762E-3</v>
      </c>
    </row>
    <row r="28" spans="1:33" x14ac:dyDescent="0.25">
      <c r="A28" s="1" t="s">
        <v>33</v>
      </c>
      <c r="B28" s="1">
        <v>2021</v>
      </c>
      <c r="C28" s="1" t="s">
        <v>35</v>
      </c>
      <c r="D28" s="48">
        <v>44256</v>
      </c>
      <c r="E28" s="1" t="s">
        <v>210</v>
      </c>
      <c r="F28" s="4">
        <v>144.1</v>
      </c>
      <c r="G28" s="4">
        <v>192.2</v>
      </c>
      <c r="H28" s="4">
        <v>163.80000000000001</v>
      </c>
      <c r="I28" s="4">
        <v>154.9</v>
      </c>
      <c r="J28" s="4">
        <v>163.9</v>
      </c>
      <c r="K28" s="4">
        <v>153.69999999999999</v>
      </c>
      <c r="L28" s="4">
        <v>149.5</v>
      </c>
      <c r="M28" s="4">
        <v>159.80000000000001</v>
      </c>
      <c r="N28" s="4">
        <v>112.6</v>
      </c>
      <c r="O28" s="4">
        <v>163.5</v>
      </c>
      <c r="P28" s="4">
        <v>156.5</v>
      </c>
      <c r="Q28" s="4">
        <v>168.2</v>
      </c>
      <c r="R28" s="4">
        <v>156.69999999999999</v>
      </c>
      <c r="S28" s="4">
        <v>188.1</v>
      </c>
      <c r="T28" s="4">
        <v>157.80000000000001</v>
      </c>
      <c r="U28" s="4">
        <v>147.9</v>
      </c>
      <c r="V28" s="4">
        <v>156.4</v>
      </c>
      <c r="W28" s="4">
        <v>159.9</v>
      </c>
      <c r="X28" s="4">
        <v>155.5</v>
      </c>
      <c r="Y28" s="4">
        <v>151.19999999999999</v>
      </c>
      <c r="Z28" s="4">
        <v>161.69999999999999</v>
      </c>
      <c r="AA28" s="4">
        <v>146.19999999999999</v>
      </c>
      <c r="AB28" s="4">
        <v>152.6</v>
      </c>
      <c r="AC28" s="4">
        <v>160.19999999999999</v>
      </c>
      <c r="AD28" s="4">
        <v>153.80000000000001</v>
      </c>
      <c r="AE28" s="4">
        <v>153.80000000000001</v>
      </c>
      <c r="AF28" s="4">
        <v>156.80000000000001</v>
      </c>
      <c r="AG28" s="47">
        <f t="shared" si="0"/>
        <v>1.2771392081737999E-3</v>
      </c>
    </row>
    <row r="29" spans="1:33" x14ac:dyDescent="0.25">
      <c r="A29" s="1" t="s">
        <v>33</v>
      </c>
      <c r="B29" s="1">
        <v>2021</v>
      </c>
      <c r="C29" s="1" t="s">
        <v>36</v>
      </c>
      <c r="D29" s="48">
        <v>44287</v>
      </c>
      <c r="E29" s="1" t="s">
        <v>211</v>
      </c>
      <c r="F29" s="4">
        <v>144.30000000000001</v>
      </c>
      <c r="G29" s="4">
        <v>198</v>
      </c>
      <c r="H29" s="4">
        <v>164.6</v>
      </c>
      <c r="I29" s="4">
        <v>155.4</v>
      </c>
      <c r="J29" s="4">
        <v>170.1</v>
      </c>
      <c r="K29" s="4">
        <v>164.4</v>
      </c>
      <c r="L29" s="4">
        <v>144.1</v>
      </c>
      <c r="M29" s="4">
        <v>161.69999999999999</v>
      </c>
      <c r="N29" s="4">
        <v>113.1</v>
      </c>
      <c r="O29" s="4">
        <v>163.9</v>
      </c>
      <c r="P29" s="4">
        <v>157.6</v>
      </c>
      <c r="Q29" s="4">
        <v>168.9</v>
      </c>
      <c r="R29" s="4">
        <v>158</v>
      </c>
      <c r="S29" s="4">
        <v>188.8</v>
      </c>
      <c r="T29" s="4">
        <v>158.80000000000001</v>
      </c>
      <c r="U29" s="4">
        <v>148.5</v>
      </c>
      <c r="V29" s="4">
        <v>157.30000000000001</v>
      </c>
      <c r="W29" s="4">
        <v>161.4</v>
      </c>
      <c r="X29" s="4">
        <v>155.6</v>
      </c>
      <c r="Y29" s="4">
        <v>151.80000000000001</v>
      </c>
      <c r="Z29" s="4">
        <v>162.30000000000001</v>
      </c>
      <c r="AA29" s="4">
        <v>146.6</v>
      </c>
      <c r="AB29" s="4">
        <v>153.19999999999999</v>
      </c>
      <c r="AC29" s="4">
        <v>160.30000000000001</v>
      </c>
      <c r="AD29" s="4">
        <v>155.4</v>
      </c>
      <c r="AE29" s="4">
        <v>154.4</v>
      </c>
      <c r="AF29" s="4">
        <v>157.80000000000001</v>
      </c>
      <c r="AG29" s="47">
        <f t="shared" si="0"/>
        <v>6.3775510204081625E-3</v>
      </c>
    </row>
    <row r="30" spans="1:33" x14ac:dyDescent="0.25">
      <c r="A30" s="1" t="s">
        <v>33</v>
      </c>
      <c r="B30" s="1">
        <v>2021</v>
      </c>
      <c r="C30" s="1" t="s">
        <v>37</v>
      </c>
      <c r="D30" s="48">
        <v>44317</v>
      </c>
      <c r="E30" s="1" t="s">
        <v>212</v>
      </c>
      <c r="F30" s="4">
        <v>146.30000000000001</v>
      </c>
      <c r="G30" s="4">
        <v>200.5</v>
      </c>
      <c r="H30" s="4">
        <v>170.3</v>
      </c>
      <c r="I30" s="4">
        <v>156.1</v>
      </c>
      <c r="J30" s="4">
        <v>178.7</v>
      </c>
      <c r="K30" s="4">
        <v>167.1</v>
      </c>
      <c r="L30" s="4">
        <v>147.9</v>
      </c>
      <c r="M30" s="4">
        <v>165.4</v>
      </c>
      <c r="N30" s="4">
        <v>114.8</v>
      </c>
      <c r="O30" s="4">
        <v>168.2</v>
      </c>
      <c r="P30" s="4">
        <v>159.30000000000001</v>
      </c>
      <c r="Q30" s="4">
        <v>170.4</v>
      </c>
      <c r="R30" s="4">
        <v>160.69999999999999</v>
      </c>
      <c r="S30" s="4">
        <v>191.9</v>
      </c>
      <c r="T30" s="4">
        <v>161.80000000000001</v>
      </c>
      <c r="U30" s="4">
        <v>152.1</v>
      </c>
      <c r="V30" s="4">
        <v>160.4</v>
      </c>
      <c r="W30" s="4">
        <v>161.6</v>
      </c>
      <c r="X30" s="4">
        <v>159.4</v>
      </c>
      <c r="Y30" s="4">
        <v>154.69999999999999</v>
      </c>
      <c r="Z30" s="4">
        <v>165.8</v>
      </c>
      <c r="AA30" s="4">
        <v>148.9</v>
      </c>
      <c r="AB30" s="4">
        <v>155.80000000000001</v>
      </c>
      <c r="AC30" s="4">
        <v>161.19999999999999</v>
      </c>
      <c r="AD30" s="4">
        <v>158.6</v>
      </c>
      <c r="AE30" s="4">
        <v>156.80000000000001</v>
      </c>
      <c r="AF30" s="4">
        <v>160.4</v>
      </c>
      <c r="AG30" s="47">
        <f t="shared" si="0"/>
        <v>1.6476552598225565E-2</v>
      </c>
    </row>
    <row r="31" spans="1:33" x14ac:dyDescent="0.25">
      <c r="A31" s="1" t="s">
        <v>33</v>
      </c>
      <c r="B31" s="1">
        <v>2021</v>
      </c>
      <c r="C31" s="1" t="s">
        <v>38</v>
      </c>
      <c r="D31" s="48">
        <v>44348</v>
      </c>
      <c r="E31" s="1" t="s">
        <v>213</v>
      </c>
      <c r="F31" s="4">
        <v>146.69999999999999</v>
      </c>
      <c r="G31" s="4">
        <v>202</v>
      </c>
      <c r="H31" s="4">
        <v>180.7</v>
      </c>
      <c r="I31" s="4">
        <v>156.19999999999999</v>
      </c>
      <c r="J31" s="4">
        <v>183.7</v>
      </c>
      <c r="K31" s="4">
        <v>164.6</v>
      </c>
      <c r="L31" s="4">
        <v>155.4</v>
      </c>
      <c r="M31" s="4">
        <v>166</v>
      </c>
      <c r="N31" s="4">
        <v>115.1</v>
      </c>
      <c r="O31" s="4">
        <v>168.5</v>
      </c>
      <c r="P31" s="4">
        <v>160</v>
      </c>
      <c r="Q31" s="4">
        <v>172.4</v>
      </c>
      <c r="R31" s="4">
        <v>162.6</v>
      </c>
      <c r="S31" s="4">
        <v>190.8</v>
      </c>
      <c r="T31" s="4">
        <v>162.19999999999999</v>
      </c>
      <c r="U31" s="4">
        <v>151.80000000000001</v>
      </c>
      <c r="V31" s="4">
        <v>160.69999999999999</v>
      </c>
      <c r="W31" s="4">
        <v>160.5</v>
      </c>
      <c r="X31" s="4">
        <v>159.80000000000001</v>
      </c>
      <c r="Y31" s="4">
        <v>154.80000000000001</v>
      </c>
      <c r="Z31" s="4">
        <v>166.3</v>
      </c>
      <c r="AA31" s="4">
        <v>150.69999999999999</v>
      </c>
      <c r="AB31" s="4">
        <v>154.9</v>
      </c>
      <c r="AC31" s="4">
        <v>161.69999999999999</v>
      </c>
      <c r="AD31" s="4">
        <v>158.80000000000001</v>
      </c>
      <c r="AE31" s="4">
        <v>157.6</v>
      </c>
      <c r="AF31" s="4">
        <v>161.30000000000001</v>
      </c>
      <c r="AG31" s="47">
        <f t="shared" si="0"/>
        <v>5.6109725685785893E-3</v>
      </c>
    </row>
    <row r="32" spans="1:33" x14ac:dyDescent="0.25">
      <c r="A32" s="1" t="s">
        <v>33</v>
      </c>
      <c r="B32" s="1">
        <v>2021</v>
      </c>
      <c r="C32" s="1" t="s">
        <v>39</v>
      </c>
      <c r="D32" s="48">
        <v>44378</v>
      </c>
      <c r="E32" s="1" t="s">
        <v>214</v>
      </c>
      <c r="F32" s="4">
        <v>146.4</v>
      </c>
      <c r="G32" s="4">
        <v>206.8</v>
      </c>
      <c r="H32" s="4">
        <v>182.2</v>
      </c>
      <c r="I32" s="4">
        <v>157.5</v>
      </c>
      <c r="J32" s="4">
        <v>182.1</v>
      </c>
      <c r="K32" s="4">
        <v>163.9</v>
      </c>
      <c r="L32" s="4">
        <v>164.2</v>
      </c>
      <c r="M32" s="4">
        <v>164</v>
      </c>
      <c r="N32" s="4">
        <v>114.5</v>
      </c>
      <c r="O32" s="4">
        <v>168.3</v>
      </c>
      <c r="P32" s="4">
        <v>160.9</v>
      </c>
      <c r="Q32" s="4">
        <v>172.2</v>
      </c>
      <c r="R32" s="4">
        <v>164</v>
      </c>
      <c r="S32" s="4">
        <v>191.2</v>
      </c>
      <c r="T32" s="4">
        <v>162.80000000000001</v>
      </c>
      <c r="U32" s="4">
        <v>153.1</v>
      </c>
      <c r="V32" s="4">
        <v>161.4</v>
      </c>
      <c r="W32" s="4">
        <v>161.5</v>
      </c>
      <c r="X32" s="4">
        <v>160.69999999999999</v>
      </c>
      <c r="Y32" s="4">
        <v>155.80000000000001</v>
      </c>
      <c r="Z32" s="4">
        <v>167</v>
      </c>
      <c r="AA32" s="4">
        <v>153.1</v>
      </c>
      <c r="AB32" s="4">
        <v>155.30000000000001</v>
      </c>
      <c r="AC32" s="4">
        <v>163.19999999999999</v>
      </c>
      <c r="AD32" s="4">
        <v>160.1</v>
      </c>
      <c r="AE32" s="4">
        <v>159</v>
      </c>
      <c r="AF32" s="4">
        <v>162.5</v>
      </c>
      <c r="AG32" s="47">
        <f t="shared" si="0"/>
        <v>7.439553626782322E-3</v>
      </c>
    </row>
    <row r="33" spans="1:33" x14ac:dyDescent="0.25">
      <c r="A33" s="1" t="s">
        <v>33</v>
      </c>
      <c r="B33" s="1">
        <v>2021</v>
      </c>
      <c r="C33" s="1" t="s">
        <v>40</v>
      </c>
      <c r="D33" s="48">
        <v>44409</v>
      </c>
      <c r="E33" s="1" t="s">
        <v>215</v>
      </c>
      <c r="F33" s="4">
        <v>146.6</v>
      </c>
      <c r="G33" s="4">
        <v>204</v>
      </c>
      <c r="H33" s="4">
        <v>172.8</v>
      </c>
      <c r="I33" s="4">
        <v>158.4</v>
      </c>
      <c r="J33" s="4">
        <v>188</v>
      </c>
      <c r="K33" s="4">
        <v>156.80000000000001</v>
      </c>
      <c r="L33" s="4">
        <v>162.19999999999999</v>
      </c>
      <c r="M33" s="4">
        <v>164.1</v>
      </c>
      <c r="N33" s="4">
        <v>119.7</v>
      </c>
      <c r="O33" s="4">
        <v>168.8</v>
      </c>
      <c r="P33" s="4">
        <v>162.69999999999999</v>
      </c>
      <c r="Q33" s="4">
        <v>173.9</v>
      </c>
      <c r="R33" s="4">
        <v>164</v>
      </c>
      <c r="S33" s="4">
        <v>192.1</v>
      </c>
      <c r="T33" s="4">
        <v>164.5</v>
      </c>
      <c r="U33" s="4">
        <v>155.30000000000001</v>
      </c>
      <c r="V33" s="4">
        <v>163.19999999999999</v>
      </c>
      <c r="W33" s="4">
        <v>162.1</v>
      </c>
      <c r="X33" s="4">
        <v>162.6</v>
      </c>
      <c r="Y33" s="4">
        <v>157.5</v>
      </c>
      <c r="Z33" s="4">
        <v>168.4</v>
      </c>
      <c r="AA33" s="4">
        <v>154</v>
      </c>
      <c r="AB33" s="4">
        <v>157.6</v>
      </c>
      <c r="AC33" s="4">
        <v>163.80000000000001</v>
      </c>
      <c r="AD33" s="4">
        <v>160</v>
      </c>
      <c r="AE33" s="4">
        <v>160</v>
      </c>
      <c r="AF33" s="4">
        <v>163.19999999999999</v>
      </c>
      <c r="AG33" s="47">
        <f t="shared" si="0"/>
        <v>4.3076923076922381E-3</v>
      </c>
    </row>
    <row r="34" spans="1:33" x14ac:dyDescent="0.25">
      <c r="A34" s="1" t="s">
        <v>33</v>
      </c>
      <c r="B34" s="1">
        <v>2021</v>
      </c>
      <c r="C34" s="1" t="s">
        <v>41</v>
      </c>
      <c r="D34" s="48">
        <v>44440</v>
      </c>
      <c r="E34" s="1" t="s">
        <v>216</v>
      </c>
      <c r="F34" s="4">
        <v>146.6</v>
      </c>
      <c r="G34" s="4">
        <v>204</v>
      </c>
      <c r="H34" s="4">
        <v>172.8</v>
      </c>
      <c r="I34" s="4">
        <v>158.4</v>
      </c>
      <c r="J34" s="4">
        <v>188</v>
      </c>
      <c r="K34" s="4">
        <v>156.69999999999999</v>
      </c>
      <c r="L34" s="4">
        <v>162.30000000000001</v>
      </c>
      <c r="M34" s="4">
        <v>164.1</v>
      </c>
      <c r="N34" s="4">
        <v>119.7</v>
      </c>
      <c r="O34" s="4">
        <v>168.8</v>
      </c>
      <c r="P34" s="4">
        <v>162.69999999999999</v>
      </c>
      <c r="Q34" s="4">
        <v>173.9</v>
      </c>
      <c r="R34" s="4">
        <v>164</v>
      </c>
      <c r="S34" s="4">
        <v>192.1</v>
      </c>
      <c r="T34" s="4">
        <v>164.6</v>
      </c>
      <c r="U34" s="4">
        <v>155.30000000000001</v>
      </c>
      <c r="V34" s="4">
        <v>163.30000000000001</v>
      </c>
      <c r="W34" s="4">
        <v>162.1</v>
      </c>
      <c r="X34" s="4">
        <v>162.6</v>
      </c>
      <c r="Y34" s="4">
        <v>157.5</v>
      </c>
      <c r="Z34" s="4">
        <v>168.4</v>
      </c>
      <c r="AA34" s="4">
        <v>154</v>
      </c>
      <c r="AB34" s="4">
        <v>157.69999999999999</v>
      </c>
      <c r="AC34" s="4">
        <v>163.69999999999999</v>
      </c>
      <c r="AD34" s="4">
        <v>160</v>
      </c>
      <c r="AE34" s="4">
        <v>160</v>
      </c>
      <c r="AF34" s="4">
        <v>163.19999999999999</v>
      </c>
      <c r="AG34" s="47">
        <f t="shared" si="0"/>
        <v>0</v>
      </c>
    </row>
    <row r="35" spans="1:33" x14ac:dyDescent="0.25">
      <c r="A35" s="1" t="s">
        <v>33</v>
      </c>
      <c r="B35" s="1">
        <v>2021</v>
      </c>
      <c r="C35" s="1" t="s">
        <v>42</v>
      </c>
      <c r="D35" s="48">
        <v>44470</v>
      </c>
      <c r="E35" s="1" t="s">
        <v>217</v>
      </c>
      <c r="F35" s="4">
        <v>147.4</v>
      </c>
      <c r="G35" s="4">
        <v>204.6</v>
      </c>
      <c r="H35" s="4">
        <v>171.2</v>
      </c>
      <c r="I35" s="4">
        <v>158.69999999999999</v>
      </c>
      <c r="J35" s="4">
        <v>190.6</v>
      </c>
      <c r="K35" s="4">
        <v>155.69999999999999</v>
      </c>
      <c r="L35" s="4">
        <v>185.3</v>
      </c>
      <c r="M35" s="4">
        <v>165.2</v>
      </c>
      <c r="N35" s="4">
        <v>121.9</v>
      </c>
      <c r="O35" s="4">
        <v>169.3</v>
      </c>
      <c r="P35" s="4">
        <v>163.19999999999999</v>
      </c>
      <c r="Q35" s="4">
        <v>174.7</v>
      </c>
      <c r="R35" s="4">
        <v>167.7</v>
      </c>
      <c r="S35" s="4">
        <v>192.7</v>
      </c>
      <c r="T35" s="4">
        <v>165.7</v>
      </c>
      <c r="U35" s="4">
        <v>156.30000000000001</v>
      </c>
      <c r="V35" s="4">
        <v>164.3</v>
      </c>
      <c r="W35" s="4">
        <v>163.6</v>
      </c>
      <c r="X35" s="4">
        <v>164.2</v>
      </c>
      <c r="Y35" s="4">
        <v>158.4</v>
      </c>
      <c r="Z35" s="4">
        <v>169.1</v>
      </c>
      <c r="AA35" s="4">
        <v>155.69999999999999</v>
      </c>
      <c r="AB35" s="4">
        <v>158.6</v>
      </c>
      <c r="AC35" s="4">
        <v>163.9</v>
      </c>
      <c r="AD35" s="4">
        <v>160.80000000000001</v>
      </c>
      <c r="AE35" s="4">
        <v>161</v>
      </c>
      <c r="AF35" s="4">
        <v>165.5</v>
      </c>
      <c r="AG35" s="47">
        <f t="shared" si="0"/>
        <v>1.4093137254902032E-2</v>
      </c>
    </row>
    <row r="36" spans="1:33" x14ac:dyDescent="0.25">
      <c r="A36" s="1" t="s">
        <v>33</v>
      </c>
      <c r="B36" s="1">
        <v>2021</v>
      </c>
      <c r="C36" s="1" t="s">
        <v>43</v>
      </c>
      <c r="D36" s="48">
        <v>44501</v>
      </c>
      <c r="E36" s="1" t="s">
        <v>218</v>
      </c>
      <c r="F36" s="4">
        <v>148.19999999999999</v>
      </c>
      <c r="G36" s="4">
        <v>201.6</v>
      </c>
      <c r="H36" s="4">
        <v>173</v>
      </c>
      <c r="I36" s="4">
        <v>159.30000000000001</v>
      </c>
      <c r="J36" s="4">
        <v>190.1</v>
      </c>
      <c r="K36" s="4">
        <v>156.5</v>
      </c>
      <c r="L36" s="4">
        <v>199.2</v>
      </c>
      <c r="M36" s="4">
        <v>165.3</v>
      </c>
      <c r="N36" s="4">
        <v>122.4</v>
      </c>
      <c r="O36" s="4">
        <v>169.6</v>
      </c>
      <c r="P36" s="4">
        <v>163.69999999999999</v>
      </c>
      <c r="Q36" s="4">
        <v>175.5</v>
      </c>
      <c r="R36" s="4">
        <v>169.7</v>
      </c>
      <c r="S36" s="4">
        <v>192.9</v>
      </c>
      <c r="T36" s="4">
        <v>167.2</v>
      </c>
      <c r="U36" s="4">
        <v>157.4</v>
      </c>
      <c r="V36" s="4">
        <v>165.8</v>
      </c>
      <c r="W36" s="4">
        <v>164.2</v>
      </c>
      <c r="X36" s="4">
        <v>163.9</v>
      </c>
      <c r="Y36" s="4">
        <v>159.30000000000001</v>
      </c>
      <c r="Z36" s="4">
        <v>169.9</v>
      </c>
      <c r="AA36" s="4">
        <v>154.80000000000001</v>
      </c>
      <c r="AB36" s="4">
        <v>159.80000000000001</v>
      </c>
      <c r="AC36" s="4">
        <v>164.3</v>
      </c>
      <c r="AD36" s="4">
        <v>162.19999999999999</v>
      </c>
      <c r="AE36" s="4">
        <v>161.4</v>
      </c>
      <c r="AF36" s="4">
        <v>166.7</v>
      </c>
      <c r="AG36" s="47">
        <f t="shared" si="0"/>
        <v>7.2507552870089949E-3</v>
      </c>
    </row>
    <row r="37" spans="1:33" x14ac:dyDescent="0.25">
      <c r="A37" s="1" t="s">
        <v>33</v>
      </c>
      <c r="B37" s="1">
        <v>2021</v>
      </c>
      <c r="C37" s="1" t="s">
        <v>44</v>
      </c>
      <c r="D37" s="48">
        <v>44531</v>
      </c>
      <c r="E37" s="1" t="s">
        <v>219</v>
      </c>
      <c r="F37" s="4">
        <v>148.69999999999999</v>
      </c>
      <c r="G37" s="4">
        <v>198.8</v>
      </c>
      <c r="H37" s="4">
        <v>177.9</v>
      </c>
      <c r="I37" s="4">
        <v>159.9</v>
      </c>
      <c r="J37" s="4">
        <v>187.6</v>
      </c>
      <c r="K37" s="4">
        <v>154.9</v>
      </c>
      <c r="L37" s="4">
        <v>188.3</v>
      </c>
      <c r="M37" s="4">
        <v>164.4</v>
      </c>
      <c r="N37" s="4">
        <v>121</v>
      </c>
      <c r="O37" s="4">
        <v>170.5</v>
      </c>
      <c r="P37" s="4">
        <v>164.2</v>
      </c>
      <c r="Q37" s="4">
        <v>176.5</v>
      </c>
      <c r="R37" s="4">
        <v>168.2</v>
      </c>
      <c r="S37" s="4">
        <v>192.4</v>
      </c>
      <c r="T37" s="4">
        <v>168.5</v>
      </c>
      <c r="U37" s="4">
        <v>158.69999999999999</v>
      </c>
      <c r="V37" s="4">
        <v>167</v>
      </c>
      <c r="W37" s="4">
        <v>163.4</v>
      </c>
      <c r="X37" s="4">
        <v>164.1</v>
      </c>
      <c r="Y37" s="4">
        <v>160.19999999999999</v>
      </c>
      <c r="Z37" s="4">
        <v>170.6</v>
      </c>
      <c r="AA37" s="4">
        <v>155.69999999999999</v>
      </c>
      <c r="AB37" s="4">
        <v>160.6</v>
      </c>
      <c r="AC37" s="4">
        <v>164.4</v>
      </c>
      <c r="AD37" s="4">
        <v>162.6</v>
      </c>
      <c r="AE37" s="4">
        <v>162</v>
      </c>
      <c r="AF37" s="4">
        <v>166.2</v>
      </c>
      <c r="AG37" s="47">
        <f t="shared" si="0"/>
        <v>-2.999400119976005E-3</v>
      </c>
    </row>
  </sheetData>
  <conditionalFormatting sqref="AG3:AG37">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7E16D-7E2B-42D5-A3DE-8948980584A5}">
  <sheetPr codeName="Sheet22"/>
  <dimension ref="A1:K37"/>
  <sheetViews>
    <sheetView zoomScale="110" zoomScaleNormal="110" workbookViewId="0">
      <selection activeCell="L35" sqref="L35"/>
    </sheetView>
  </sheetViews>
  <sheetFormatPr defaultRowHeight="13.2" x14ac:dyDescent="0.25"/>
  <cols>
    <col min="5" max="5" width="18" bestFit="1" customWidth="1"/>
    <col min="6" max="7" width="0" hidden="1" customWidth="1"/>
    <col min="10" max="10" width="0" hidden="1" customWidth="1"/>
    <col min="11" max="11" width="12.109375" bestFit="1" customWidth="1"/>
  </cols>
  <sheetData>
    <row r="1" spans="1:11" x14ac:dyDescent="0.25">
      <c r="A1" s="2" t="s">
        <v>0</v>
      </c>
      <c r="B1" s="2" t="s">
        <v>1</v>
      </c>
      <c r="C1" s="2" t="s">
        <v>2</v>
      </c>
      <c r="D1" s="25" t="s">
        <v>221</v>
      </c>
      <c r="E1" s="44" t="s">
        <v>183</v>
      </c>
      <c r="F1" s="44" t="s">
        <v>178</v>
      </c>
      <c r="G1" s="44" t="s">
        <v>179</v>
      </c>
      <c r="H1" s="44" t="s">
        <v>181</v>
      </c>
      <c r="I1" s="44" t="s">
        <v>180</v>
      </c>
      <c r="J1" s="26" t="s">
        <v>28</v>
      </c>
      <c r="K1" s="2" t="s">
        <v>29</v>
      </c>
    </row>
    <row r="2" spans="1:11" x14ac:dyDescent="0.25">
      <c r="A2" s="1" t="s">
        <v>33</v>
      </c>
      <c r="B2" s="1">
        <v>2019</v>
      </c>
      <c r="C2" s="1" t="s">
        <v>31</v>
      </c>
      <c r="D2" s="48">
        <v>43466</v>
      </c>
      <c r="E2" s="4">
        <v>134.87692307692308</v>
      </c>
      <c r="F2" s="4">
        <v>163.19999999999999</v>
      </c>
      <c r="G2" s="45">
        <v>144.33333333333334</v>
      </c>
      <c r="H2" s="4">
        <v>141.16</v>
      </c>
      <c r="I2" s="45">
        <v>138.19999999999999</v>
      </c>
      <c r="J2" s="4">
        <v>136.80000000000001</v>
      </c>
      <c r="K2" s="4">
        <v>139.6</v>
      </c>
    </row>
    <row r="3" spans="1:11" x14ac:dyDescent="0.25">
      <c r="A3" s="1" t="s">
        <v>33</v>
      </c>
      <c r="B3" s="1">
        <v>2019</v>
      </c>
      <c r="C3" s="1" t="s">
        <v>34</v>
      </c>
      <c r="D3" s="48">
        <v>43497</v>
      </c>
      <c r="E3" s="4">
        <v>135.16153846153844</v>
      </c>
      <c r="F3" s="4">
        <v>163.4</v>
      </c>
      <c r="G3" s="45">
        <v>144.63333333333333</v>
      </c>
      <c r="H3" s="4">
        <v>141.34</v>
      </c>
      <c r="I3" s="45">
        <v>138.89999999999998</v>
      </c>
      <c r="J3" s="4">
        <v>137.25</v>
      </c>
      <c r="K3" s="4">
        <v>139.9</v>
      </c>
    </row>
    <row r="4" spans="1:11" x14ac:dyDescent="0.25">
      <c r="A4" s="1" t="s">
        <v>33</v>
      </c>
      <c r="B4" s="1">
        <v>2019</v>
      </c>
      <c r="C4" s="1" t="s">
        <v>35</v>
      </c>
      <c r="D4" s="48">
        <v>43525</v>
      </c>
      <c r="E4" s="4">
        <v>135.6076923076923</v>
      </c>
      <c r="F4" s="4">
        <v>163.5</v>
      </c>
      <c r="G4" s="45">
        <v>144.83333333333334</v>
      </c>
      <c r="H4" s="4">
        <v>141.95999999999998</v>
      </c>
      <c r="I4" s="45">
        <v>138.60000000000002</v>
      </c>
      <c r="J4" s="4">
        <v>137.69999999999999</v>
      </c>
      <c r="K4" s="4">
        <v>140.4</v>
      </c>
    </row>
    <row r="5" spans="1:11" x14ac:dyDescent="0.25">
      <c r="A5" s="1" t="s">
        <v>33</v>
      </c>
      <c r="B5" s="1">
        <v>2019</v>
      </c>
      <c r="C5" s="1" t="s">
        <v>36</v>
      </c>
      <c r="D5" s="48">
        <v>43556</v>
      </c>
      <c r="E5" s="4">
        <v>136.59230769230768</v>
      </c>
      <c r="F5" s="4">
        <v>163.6</v>
      </c>
      <c r="G5" s="45">
        <v>145.03333333333333</v>
      </c>
      <c r="H5" s="4">
        <v>142.5</v>
      </c>
      <c r="I5" s="45">
        <v>138.35</v>
      </c>
      <c r="J5" s="4">
        <v>138.30000000000001</v>
      </c>
      <c r="K5" s="4">
        <v>141.19999999999999</v>
      </c>
    </row>
    <row r="6" spans="1:11" x14ac:dyDescent="0.25">
      <c r="A6" s="1" t="s">
        <v>33</v>
      </c>
      <c r="B6" s="1">
        <v>2019</v>
      </c>
      <c r="C6" s="1" t="s">
        <v>37</v>
      </c>
      <c r="D6" s="48">
        <v>43586</v>
      </c>
      <c r="E6" s="4">
        <v>137.83846153846156</v>
      </c>
      <c r="F6" s="4">
        <v>164.1</v>
      </c>
      <c r="G6" s="45">
        <v>145.36666666666667</v>
      </c>
      <c r="H6" s="4">
        <v>142.76</v>
      </c>
      <c r="I6" s="45">
        <v>138.55000000000001</v>
      </c>
      <c r="J6" s="4">
        <v>138.69999999999999</v>
      </c>
      <c r="K6" s="4">
        <v>142</v>
      </c>
    </row>
    <row r="7" spans="1:11" x14ac:dyDescent="0.25">
      <c r="A7" s="1" t="s">
        <v>33</v>
      </c>
      <c r="B7" s="1">
        <v>2019</v>
      </c>
      <c r="C7" s="1" t="s">
        <v>38</v>
      </c>
      <c r="D7" s="48">
        <v>43617</v>
      </c>
      <c r="E7" s="4">
        <v>139.54615384615386</v>
      </c>
      <c r="F7" s="4">
        <v>164.9</v>
      </c>
      <c r="G7" s="45">
        <v>145.46666666666667</v>
      </c>
      <c r="H7" s="4">
        <v>143.02000000000001</v>
      </c>
      <c r="I7" s="45">
        <v>139.05000000000001</v>
      </c>
      <c r="J7" s="4">
        <v>139.1</v>
      </c>
      <c r="K7" s="4">
        <v>142.9</v>
      </c>
    </row>
    <row r="8" spans="1:11" x14ac:dyDescent="0.25">
      <c r="A8" s="1" t="s">
        <v>33</v>
      </c>
      <c r="B8" s="1">
        <v>2019</v>
      </c>
      <c r="C8" s="1" t="s">
        <v>39</v>
      </c>
      <c r="D8" s="48">
        <v>43647</v>
      </c>
      <c r="E8" s="4">
        <v>141.34615384615384</v>
      </c>
      <c r="F8" s="4">
        <v>165.2</v>
      </c>
      <c r="G8" s="45">
        <v>145.66666666666666</v>
      </c>
      <c r="H8" s="4">
        <v>143.47999999999999</v>
      </c>
      <c r="I8" s="45">
        <v>139.94999999999999</v>
      </c>
      <c r="J8" s="4">
        <v>140</v>
      </c>
      <c r="K8" s="4">
        <v>144.19999999999999</v>
      </c>
    </row>
    <row r="9" spans="1:11" x14ac:dyDescent="0.25">
      <c r="A9" s="1" t="s">
        <v>33</v>
      </c>
      <c r="B9" s="1">
        <v>2019</v>
      </c>
      <c r="C9" s="1" t="s">
        <v>40</v>
      </c>
      <c r="D9" s="48">
        <v>43678</v>
      </c>
      <c r="E9" s="4">
        <v>142.03846153846155</v>
      </c>
      <c r="F9" s="4">
        <v>165.8</v>
      </c>
      <c r="G9" s="45">
        <v>145.86666666666667</v>
      </c>
      <c r="H9" s="4">
        <v>143.86000000000001</v>
      </c>
      <c r="I9" s="45">
        <v>141.44999999999999</v>
      </c>
      <c r="J9" s="4">
        <v>140.55000000000001</v>
      </c>
      <c r="K9" s="4">
        <v>145</v>
      </c>
    </row>
    <row r="10" spans="1:11" x14ac:dyDescent="0.25">
      <c r="A10" s="1" t="s">
        <v>33</v>
      </c>
      <c r="B10" s="1">
        <v>2019</v>
      </c>
      <c r="C10" s="1" t="s">
        <v>41</v>
      </c>
      <c r="D10" s="48">
        <v>43709</v>
      </c>
      <c r="E10" s="4">
        <v>142.89999999999998</v>
      </c>
      <c r="F10" s="4">
        <v>166.5</v>
      </c>
      <c r="G10" s="45">
        <v>145.89999999999998</v>
      </c>
      <c r="H10" s="4">
        <v>144.34</v>
      </c>
      <c r="I10" s="45">
        <v>142.14999999999998</v>
      </c>
      <c r="J10" s="4">
        <v>141</v>
      </c>
      <c r="K10" s="4">
        <v>145.80000000000001</v>
      </c>
    </row>
    <row r="11" spans="1:11" x14ac:dyDescent="0.25">
      <c r="A11" s="1" t="s">
        <v>33</v>
      </c>
      <c r="B11" s="1">
        <v>2019</v>
      </c>
      <c r="C11" s="1" t="s">
        <v>42</v>
      </c>
      <c r="D11" s="48">
        <v>43739</v>
      </c>
      <c r="E11" s="4">
        <v>145.04615384615383</v>
      </c>
      <c r="F11" s="4">
        <v>167.1</v>
      </c>
      <c r="G11" s="45">
        <v>146.13333333333335</v>
      </c>
      <c r="H11" s="4">
        <v>144.94</v>
      </c>
      <c r="I11" s="45">
        <v>142.5</v>
      </c>
      <c r="J11" s="4">
        <v>141.35</v>
      </c>
      <c r="K11" s="4">
        <v>147.19999999999999</v>
      </c>
    </row>
    <row r="12" spans="1:11" x14ac:dyDescent="0.25">
      <c r="A12" s="1" t="s">
        <v>33</v>
      </c>
      <c r="B12" s="1">
        <v>2019</v>
      </c>
      <c r="C12" s="1" t="s">
        <v>43</v>
      </c>
      <c r="D12" s="48">
        <v>43770</v>
      </c>
      <c r="E12" s="4">
        <v>146.99230769230769</v>
      </c>
      <c r="F12" s="4">
        <v>167.9</v>
      </c>
      <c r="G12" s="45">
        <v>146.5</v>
      </c>
      <c r="H12" s="4">
        <v>145.56</v>
      </c>
      <c r="I12" s="45">
        <v>142.80000000000001</v>
      </c>
      <c r="J12" s="4">
        <v>141.69999999999999</v>
      </c>
      <c r="K12" s="4">
        <v>148.6</v>
      </c>
    </row>
    <row r="13" spans="1:11" x14ac:dyDescent="0.25">
      <c r="A13" s="1" t="s">
        <v>33</v>
      </c>
      <c r="B13" s="1">
        <v>2019</v>
      </c>
      <c r="C13" s="1" t="s">
        <v>44</v>
      </c>
      <c r="D13" s="48">
        <v>43800</v>
      </c>
      <c r="E13" s="4">
        <v>149.70000000000002</v>
      </c>
      <c r="F13" s="4">
        <v>168.5</v>
      </c>
      <c r="G13" s="45">
        <v>146.86666666666667</v>
      </c>
      <c r="H13" s="4">
        <v>146.48000000000002</v>
      </c>
      <c r="I13" s="45">
        <v>143.10000000000002</v>
      </c>
      <c r="J13" s="4">
        <v>142.4</v>
      </c>
      <c r="K13" s="4">
        <v>150.4</v>
      </c>
    </row>
    <row r="14" spans="1:11" x14ac:dyDescent="0.25">
      <c r="A14" s="1" t="s">
        <v>33</v>
      </c>
      <c r="B14" s="1">
        <v>2020</v>
      </c>
      <c r="C14" s="1" t="s">
        <v>31</v>
      </c>
      <c r="D14" s="48">
        <v>43831</v>
      </c>
      <c r="E14" s="4">
        <v>149.26153846153846</v>
      </c>
      <c r="F14" s="4">
        <v>169.2</v>
      </c>
      <c r="G14" s="45">
        <v>147.06666666666666</v>
      </c>
      <c r="H14" s="4">
        <v>147.33999999999997</v>
      </c>
      <c r="I14" s="45">
        <v>144.25</v>
      </c>
      <c r="J14" s="4">
        <v>143.10000000000002</v>
      </c>
      <c r="K14" s="4">
        <v>150.19999999999999</v>
      </c>
    </row>
    <row r="15" spans="1:11" x14ac:dyDescent="0.25">
      <c r="A15" s="1" t="s">
        <v>33</v>
      </c>
      <c r="B15" s="1">
        <v>2020</v>
      </c>
      <c r="C15" s="1" t="s">
        <v>34</v>
      </c>
      <c r="D15" s="48">
        <v>43862</v>
      </c>
      <c r="E15" s="4">
        <v>147.04615384615383</v>
      </c>
      <c r="F15" s="4">
        <v>170.1</v>
      </c>
      <c r="G15" s="45">
        <v>147.33333333333334</v>
      </c>
      <c r="H15" s="4">
        <v>148.04000000000002</v>
      </c>
      <c r="I15" s="45">
        <v>144.9</v>
      </c>
      <c r="J15" s="4">
        <v>143.39999999999998</v>
      </c>
      <c r="K15" s="4">
        <v>149.1</v>
      </c>
    </row>
    <row r="16" spans="1:11" x14ac:dyDescent="0.25">
      <c r="A16" s="26" t="s">
        <v>33</v>
      </c>
      <c r="B16" s="26">
        <v>2020</v>
      </c>
      <c r="C16" s="26" t="s">
        <v>35</v>
      </c>
      <c r="D16" s="49">
        <v>43891</v>
      </c>
      <c r="E16" s="46">
        <v>145.80000000000001</v>
      </c>
      <c r="F16" s="46">
        <v>171.2</v>
      </c>
      <c r="G16" s="50">
        <v>147.63333333333335</v>
      </c>
      <c r="H16" s="46">
        <v>148.33999999999997</v>
      </c>
      <c r="I16" s="50">
        <v>145.80000000000001</v>
      </c>
      <c r="J16" s="46">
        <v>143.75</v>
      </c>
      <c r="K16" s="46">
        <v>148.6</v>
      </c>
    </row>
    <row r="17" spans="1:11" x14ac:dyDescent="0.25">
      <c r="A17" s="1" t="s">
        <v>33</v>
      </c>
      <c r="B17" s="1">
        <v>2020</v>
      </c>
      <c r="C17" s="1" t="s">
        <v>36</v>
      </c>
      <c r="D17" s="48">
        <v>43922</v>
      </c>
      <c r="E17" s="4">
        <v>150.99487179487178</v>
      </c>
      <c r="F17" s="4">
        <v>176.68333333333331</v>
      </c>
      <c r="G17" s="45">
        <v>148.38333333333333</v>
      </c>
      <c r="H17" s="4">
        <v>147.87333333333333</v>
      </c>
      <c r="I17" s="45">
        <v>147.38333333333333</v>
      </c>
      <c r="J17" s="4">
        <v>145.50833333333333</v>
      </c>
      <c r="K17" s="4">
        <v>150.41666666666663</v>
      </c>
    </row>
    <row r="18" spans="1:11" x14ac:dyDescent="0.25">
      <c r="A18" s="1" t="s">
        <v>33</v>
      </c>
      <c r="B18" s="1">
        <v>2020</v>
      </c>
      <c r="C18" s="1" t="s">
        <v>37</v>
      </c>
      <c r="D18" s="48">
        <v>43952</v>
      </c>
      <c r="E18" s="4">
        <v>149.98376068376066</v>
      </c>
      <c r="F18" s="4">
        <v>177.93055555555554</v>
      </c>
      <c r="G18" s="45">
        <v>148.60277777777779</v>
      </c>
      <c r="H18" s="4">
        <v>148.55222222222224</v>
      </c>
      <c r="I18" s="45">
        <v>147.90555555555557</v>
      </c>
      <c r="J18" s="4">
        <v>145.90972222222223</v>
      </c>
      <c r="K18" s="4">
        <v>150.15662393162393</v>
      </c>
    </row>
    <row r="19" spans="1:11" x14ac:dyDescent="0.25">
      <c r="A19" s="1" t="s">
        <v>33</v>
      </c>
      <c r="B19" s="1">
        <v>2020</v>
      </c>
      <c r="C19" s="1" t="s">
        <v>38</v>
      </c>
      <c r="D19" s="48">
        <v>43983</v>
      </c>
      <c r="E19" s="4">
        <v>151.2923076923077</v>
      </c>
      <c r="F19" s="4">
        <v>183.5</v>
      </c>
      <c r="G19" s="45">
        <v>149.43333333333331</v>
      </c>
      <c r="H19" s="4">
        <v>148.47999999999999</v>
      </c>
      <c r="I19" s="45">
        <v>149</v>
      </c>
      <c r="J19" s="4">
        <v>147.65</v>
      </c>
      <c r="K19" s="4">
        <v>151.80000000000001</v>
      </c>
    </row>
    <row r="20" spans="1:11" x14ac:dyDescent="0.25">
      <c r="A20" s="1" t="s">
        <v>33</v>
      </c>
      <c r="B20" s="1">
        <v>2020</v>
      </c>
      <c r="C20" s="1" t="s">
        <v>39</v>
      </c>
      <c r="D20" s="48">
        <v>44013</v>
      </c>
      <c r="E20" s="4">
        <v>151.2923076923077</v>
      </c>
      <c r="F20" s="4">
        <v>183.5</v>
      </c>
      <c r="G20" s="45">
        <v>149.43333333333331</v>
      </c>
      <c r="H20" s="4">
        <v>148.47999999999999</v>
      </c>
      <c r="I20" s="45">
        <v>149</v>
      </c>
      <c r="J20" s="4">
        <v>147.65</v>
      </c>
      <c r="K20" s="4">
        <v>151.80000000000001</v>
      </c>
    </row>
    <row r="21" spans="1:11" x14ac:dyDescent="0.25">
      <c r="A21" s="1" t="s">
        <v>33</v>
      </c>
      <c r="B21" s="1">
        <v>2020</v>
      </c>
      <c r="C21" s="1" t="s">
        <v>40</v>
      </c>
      <c r="D21" s="48">
        <v>44044</v>
      </c>
      <c r="E21" s="4">
        <v>153.47692307692307</v>
      </c>
      <c r="F21" s="4">
        <v>182.6</v>
      </c>
      <c r="G21" s="45">
        <v>149.4</v>
      </c>
      <c r="H21" s="4">
        <v>150.1</v>
      </c>
      <c r="I21" s="45">
        <v>151.35000000000002</v>
      </c>
      <c r="J21" s="4">
        <v>147.5</v>
      </c>
      <c r="K21" s="4">
        <v>153.9</v>
      </c>
    </row>
    <row r="22" spans="1:11" x14ac:dyDescent="0.25">
      <c r="A22" s="1" t="s">
        <v>33</v>
      </c>
      <c r="B22" s="1">
        <v>2020</v>
      </c>
      <c r="C22" s="1" t="s">
        <v>41</v>
      </c>
      <c r="D22" s="48">
        <v>44075</v>
      </c>
      <c r="E22" s="4">
        <v>154.38461538461539</v>
      </c>
      <c r="F22" s="4">
        <v>184.4</v>
      </c>
      <c r="G22" s="45">
        <v>149.9</v>
      </c>
      <c r="H22" s="4">
        <v>150.38000000000002</v>
      </c>
      <c r="I22" s="45">
        <v>153.55000000000001</v>
      </c>
      <c r="J22" s="4">
        <v>148.30000000000001</v>
      </c>
      <c r="K22" s="4">
        <v>154.69999999999999</v>
      </c>
    </row>
    <row r="23" spans="1:11" x14ac:dyDescent="0.25">
      <c r="A23" s="1" t="s">
        <v>33</v>
      </c>
      <c r="B23" s="1">
        <v>2020</v>
      </c>
      <c r="C23" s="1" t="s">
        <v>42</v>
      </c>
      <c r="D23" s="48">
        <v>44105</v>
      </c>
      <c r="E23" s="4">
        <v>157.5846153846154</v>
      </c>
      <c r="F23" s="4">
        <v>184.3</v>
      </c>
      <c r="G23" s="45">
        <v>150.19999999999999</v>
      </c>
      <c r="H23" s="4">
        <v>151</v>
      </c>
      <c r="I23" s="45">
        <v>152.85</v>
      </c>
      <c r="J23" s="4">
        <v>148.44999999999999</v>
      </c>
      <c r="K23" s="4">
        <v>156.4</v>
      </c>
    </row>
    <row r="24" spans="1:11" x14ac:dyDescent="0.25">
      <c r="A24" s="1" t="s">
        <v>33</v>
      </c>
      <c r="B24" s="1">
        <v>2020</v>
      </c>
      <c r="C24" s="1" t="s">
        <v>43</v>
      </c>
      <c r="D24" s="48">
        <v>44136</v>
      </c>
      <c r="E24" s="4">
        <v>161.19999999999999</v>
      </c>
      <c r="F24" s="4">
        <v>184.8</v>
      </c>
      <c r="G24" s="45">
        <v>150.66666666666669</v>
      </c>
      <c r="H24" s="4">
        <v>151.56</v>
      </c>
      <c r="I24" s="45">
        <v>153.05000000000001</v>
      </c>
      <c r="J24" s="4">
        <v>149.55000000000001</v>
      </c>
      <c r="K24" s="4">
        <v>158.4</v>
      </c>
    </row>
    <row r="25" spans="1:11" x14ac:dyDescent="0.25">
      <c r="A25" s="1" t="s">
        <v>33</v>
      </c>
      <c r="B25" s="1">
        <v>2020</v>
      </c>
      <c r="C25" s="1" t="s">
        <v>44</v>
      </c>
      <c r="D25" s="48">
        <v>44166</v>
      </c>
      <c r="E25" s="4">
        <v>162.23846153846154</v>
      </c>
      <c r="F25" s="4">
        <v>185.4</v>
      </c>
      <c r="G25" s="45">
        <v>151.33333333333334</v>
      </c>
      <c r="H25" s="4">
        <v>152.28</v>
      </c>
      <c r="I25" s="45">
        <v>153.39999999999998</v>
      </c>
      <c r="J25" s="4">
        <v>149.85</v>
      </c>
      <c r="K25" s="4">
        <v>158.9</v>
      </c>
    </row>
    <row r="26" spans="1:11" x14ac:dyDescent="0.25">
      <c r="A26" s="1" t="s">
        <v>33</v>
      </c>
      <c r="B26" s="1">
        <v>2021</v>
      </c>
      <c r="C26" s="1" t="s">
        <v>31</v>
      </c>
      <c r="D26" s="48">
        <v>44197</v>
      </c>
      <c r="E26" s="4">
        <v>159.73076923076923</v>
      </c>
      <c r="F26" s="4">
        <v>186.5</v>
      </c>
      <c r="G26" s="45">
        <v>151.93333333333334</v>
      </c>
      <c r="H26" s="4">
        <v>153.19999999999999</v>
      </c>
      <c r="I26" s="45">
        <v>153.4</v>
      </c>
      <c r="J26" s="4">
        <v>150.75</v>
      </c>
      <c r="K26" s="4">
        <v>157.30000000000001</v>
      </c>
    </row>
    <row r="27" spans="1:11" x14ac:dyDescent="0.25">
      <c r="A27" s="1" t="s">
        <v>33</v>
      </c>
      <c r="B27" s="1">
        <v>2021</v>
      </c>
      <c r="C27" s="1" t="s">
        <v>34</v>
      </c>
      <c r="D27" s="48">
        <v>44228</v>
      </c>
      <c r="E27" s="4">
        <v>156.8692307692308</v>
      </c>
      <c r="F27" s="4">
        <v>188.3</v>
      </c>
      <c r="G27" s="45">
        <v>153.46666666666667</v>
      </c>
      <c r="H27" s="4">
        <v>155.62000000000003</v>
      </c>
      <c r="I27" s="45">
        <v>153.35000000000002</v>
      </c>
      <c r="J27" s="4">
        <v>152.44999999999999</v>
      </c>
      <c r="K27" s="4">
        <v>156.6</v>
      </c>
    </row>
    <row r="28" spans="1:11" x14ac:dyDescent="0.25">
      <c r="A28" s="1" t="s">
        <v>33</v>
      </c>
      <c r="B28" s="1">
        <v>2021</v>
      </c>
      <c r="C28" s="1" t="s">
        <v>35</v>
      </c>
      <c r="D28" s="48">
        <v>44256</v>
      </c>
      <c r="E28" s="4">
        <v>156.87692307692308</v>
      </c>
      <c r="F28" s="4">
        <v>188.1</v>
      </c>
      <c r="G28" s="45">
        <v>154.03333333333333</v>
      </c>
      <c r="H28" s="4">
        <v>156.69999999999999</v>
      </c>
      <c r="I28" s="45">
        <v>152.5</v>
      </c>
      <c r="J28" s="4">
        <v>153.19999999999999</v>
      </c>
      <c r="K28" s="4">
        <v>156.80000000000001</v>
      </c>
    </row>
    <row r="29" spans="1:11" x14ac:dyDescent="0.25">
      <c r="A29" s="1" t="s">
        <v>33</v>
      </c>
      <c r="B29" s="1">
        <v>2021</v>
      </c>
      <c r="C29" s="1" t="s">
        <v>36</v>
      </c>
      <c r="D29" s="48">
        <v>44287</v>
      </c>
      <c r="E29" s="4">
        <v>158.77692307692308</v>
      </c>
      <c r="F29" s="4">
        <v>188.8</v>
      </c>
      <c r="G29" s="45">
        <v>154.86666666666667</v>
      </c>
      <c r="H29" s="4">
        <v>157.24</v>
      </c>
      <c r="I29" s="45">
        <v>153.60000000000002</v>
      </c>
      <c r="J29" s="4">
        <v>153.80000000000001</v>
      </c>
      <c r="K29" s="4">
        <v>157.80000000000001</v>
      </c>
    </row>
    <row r="30" spans="1:11" x14ac:dyDescent="0.25">
      <c r="A30" s="1" t="s">
        <v>33</v>
      </c>
      <c r="B30" s="1">
        <v>2021</v>
      </c>
      <c r="C30" s="1" t="s">
        <v>37</v>
      </c>
      <c r="D30" s="48">
        <v>44317</v>
      </c>
      <c r="E30" s="4">
        <v>161.9769230769231</v>
      </c>
      <c r="F30" s="4">
        <v>191.9</v>
      </c>
      <c r="G30" s="45">
        <v>158.1</v>
      </c>
      <c r="H30" s="4">
        <v>159.38000000000002</v>
      </c>
      <c r="I30" s="45">
        <v>156.64999999999998</v>
      </c>
      <c r="J30" s="4">
        <v>156.30000000000001</v>
      </c>
      <c r="K30" s="4">
        <v>160.4</v>
      </c>
    </row>
    <row r="31" spans="1:11" x14ac:dyDescent="0.25">
      <c r="A31" s="1" t="s">
        <v>33</v>
      </c>
      <c r="B31" s="1">
        <v>2021</v>
      </c>
      <c r="C31" s="1" t="s">
        <v>38</v>
      </c>
      <c r="D31" s="48">
        <v>44348</v>
      </c>
      <c r="E31" s="4">
        <v>164.14615384615385</v>
      </c>
      <c r="F31" s="4">
        <v>190.8</v>
      </c>
      <c r="G31" s="45">
        <v>158.23333333333332</v>
      </c>
      <c r="H31" s="4">
        <v>159.80000000000001</v>
      </c>
      <c r="I31" s="45">
        <v>156.80000000000001</v>
      </c>
      <c r="J31" s="4">
        <v>156.25</v>
      </c>
      <c r="K31" s="4">
        <v>161.30000000000001</v>
      </c>
    </row>
    <row r="32" spans="1:11" x14ac:dyDescent="0.25">
      <c r="A32" s="1" t="s">
        <v>33</v>
      </c>
      <c r="B32" s="1">
        <v>2021</v>
      </c>
      <c r="C32" s="1" t="s">
        <v>39</v>
      </c>
      <c r="D32" s="48">
        <v>44378</v>
      </c>
      <c r="E32" s="4">
        <v>165.15384615384616</v>
      </c>
      <c r="F32" s="4">
        <v>191.2</v>
      </c>
      <c r="G32" s="45">
        <v>159.1</v>
      </c>
      <c r="H32" s="4">
        <v>161.1</v>
      </c>
      <c r="I32" s="45">
        <v>157.94999999999999</v>
      </c>
      <c r="J32" s="4">
        <v>157.15</v>
      </c>
      <c r="K32" s="4">
        <v>162.5</v>
      </c>
    </row>
    <row r="33" spans="1:11" x14ac:dyDescent="0.25">
      <c r="A33" s="1" t="s">
        <v>33</v>
      </c>
      <c r="B33" s="1">
        <v>2021</v>
      </c>
      <c r="C33" s="1" t="s">
        <v>40</v>
      </c>
      <c r="D33" s="48">
        <v>44409</v>
      </c>
      <c r="E33" s="4">
        <v>164.76923076923077</v>
      </c>
      <c r="F33" s="4">
        <v>192.1</v>
      </c>
      <c r="G33" s="45">
        <v>161</v>
      </c>
      <c r="H33" s="4">
        <v>162.18</v>
      </c>
      <c r="I33" s="45">
        <v>158.75</v>
      </c>
      <c r="J33" s="4">
        <v>158.80000000000001</v>
      </c>
      <c r="K33" s="4">
        <v>163.19999999999999</v>
      </c>
    </row>
    <row r="34" spans="1:11" x14ac:dyDescent="0.25">
      <c r="A34" s="1" t="s">
        <v>33</v>
      </c>
      <c r="B34" s="1">
        <v>2021</v>
      </c>
      <c r="C34" s="1" t="s">
        <v>41</v>
      </c>
      <c r="D34" s="48">
        <v>44440</v>
      </c>
      <c r="E34" s="4">
        <v>164.76923076923077</v>
      </c>
      <c r="F34" s="4">
        <v>192.1</v>
      </c>
      <c r="G34" s="45">
        <v>161.06666666666666</v>
      </c>
      <c r="H34" s="4">
        <v>162.16</v>
      </c>
      <c r="I34" s="45">
        <v>158.75</v>
      </c>
      <c r="J34" s="4">
        <v>158.85</v>
      </c>
      <c r="K34" s="4">
        <v>163.19999999999999</v>
      </c>
    </row>
    <row r="35" spans="1:11" x14ac:dyDescent="0.25">
      <c r="A35" s="1" t="s">
        <v>33</v>
      </c>
      <c r="B35" s="1">
        <v>2021</v>
      </c>
      <c r="C35" s="1" t="s">
        <v>42</v>
      </c>
      <c r="D35" s="48">
        <v>44470</v>
      </c>
      <c r="E35" s="4">
        <v>167.34615384615384</v>
      </c>
      <c r="F35" s="4">
        <v>192.7</v>
      </c>
      <c r="G35" s="45">
        <v>162.1</v>
      </c>
      <c r="H35" s="4">
        <v>163.29999999999998</v>
      </c>
      <c r="I35" s="45">
        <v>159.60000000000002</v>
      </c>
      <c r="J35" s="4">
        <v>159.80000000000001</v>
      </c>
      <c r="K35" s="4">
        <v>165.5</v>
      </c>
    </row>
    <row r="36" spans="1:11" x14ac:dyDescent="0.25">
      <c r="A36" s="1" t="s">
        <v>33</v>
      </c>
      <c r="B36" s="1">
        <v>2021</v>
      </c>
      <c r="C36" s="1" t="s">
        <v>43</v>
      </c>
      <c r="D36" s="48">
        <v>44501</v>
      </c>
      <c r="E36" s="4">
        <v>168.77692307692308</v>
      </c>
      <c r="F36" s="4">
        <v>192.9</v>
      </c>
      <c r="G36" s="45">
        <v>163.46666666666667</v>
      </c>
      <c r="H36" s="4">
        <v>163.42000000000002</v>
      </c>
      <c r="I36" s="45">
        <v>160.75</v>
      </c>
      <c r="J36" s="4">
        <v>160.60000000000002</v>
      </c>
      <c r="K36" s="4">
        <v>166.7</v>
      </c>
    </row>
    <row r="37" spans="1:11" x14ac:dyDescent="0.25">
      <c r="A37" s="1" t="s">
        <v>33</v>
      </c>
      <c r="B37" s="1">
        <v>2021</v>
      </c>
      <c r="C37" s="1" t="s">
        <v>44</v>
      </c>
      <c r="D37" s="48">
        <v>44531</v>
      </c>
      <c r="E37" s="4">
        <v>167.76153846153846</v>
      </c>
      <c r="F37" s="4">
        <v>192.4</v>
      </c>
      <c r="G37" s="45">
        <v>164.73333333333332</v>
      </c>
      <c r="H37" s="4">
        <v>163.63999999999999</v>
      </c>
      <c r="I37" s="45">
        <v>161.39999999999998</v>
      </c>
      <c r="J37" s="4">
        <v>161.30000000000001</v>
      </c>
      <c r="K37" s="4">
        <v>166.2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6D87-4B9C-42B4-AE43-AA14D4325620}">
  <sheetPr codeName="Sheet3"/>
  <dimension ref="A3:B15"/>
  <sheetViews>
    <sheetView workbookViewId="0">
      <selection activeCell="B24" sqref="B24"/>
    </sheetView>
  </sheetViews>
  <sheetFormatPr defaultRowHeight="13.2" x14ac:dyDescent="0.25"/>
  <cols>
    <col min="1" max="1" width="13.33203125" bestFit="1" customWidth="1"/>
    <col min="2" max="2" width="22.109375" bestFit="1" customWidth="1"/>
  </cols>
  <sheetData>
    <row r="3" spans="1:2" x14ac:dyDescent="0.25">
      <c r="A3" s="29" t="s">
        <v>151</v>
      </c>
      <c r="B3" t="s">
        <v>155</v>
      </c>
    </row>
    <row r="4" spans="1:2" x14ac:dyDescent="0.25">
      <c r="A4" s="30">
        <v>2013</v>
      </c>
      <c r="B4">
        <v>12</v>
      </c>
    </row>
    <row r="5" spans="1:2" x14ac:dyDescent="0.25">
      <c r="A5" s="30">
        <v>2014</v>
      </c>
      <c r="B5">
        <v>12</v>
      </c>
    </row>
    <row r="6" spans="1:2" x14ac:dyDescent="0.25">
      <c r="A6" s="30">
        <v>2015</v>
      </c>
      <c r="B6">
        <v>12</v>
      </c>
    </row>
    <row r="7" spans="1:2" x14ac:dyDescent="0.25">
      <c r="A7" s="30">
        <v>2016</v>
      </c>
      <c r="B7">
        <v>12</v>
      </c>
    </row>
    <row r="8" spans="1:2" x14ac:dyDescent="0.25">
      <c r="A8" s="30">
        <v>2017</v>
      </c>
      <c r="B8">
        <v>12</v>
      </c>
    </row>
    <row r="9" spans="1:2" x14ac:dyDescent="0.25">
      <c r="A9" s="30">
        <v>2018</v>
      </c>
      <c r="B9">
        <v>12</v>
      </c>
    </row>
    <row r="10" spans="1:2" x14ac:dyDescent="0.25">
      <c r="A10" s="30">
        <v>2019</v>
      </c>
      <c r="B10">
        <v>11</v>
      </c>
    </row>
    <row r="11" spans="1:2" x14ac:dyDescent="0.25">
      <c r="A11" s="30">
        <v>2020</v>
      </c>
      <c r="B11">
        <v>12</v>
      </c>
    </row>
    <row r="12" spans="1:2" x14ac:dyDescent="0.25">
      <c r="A12" s="30">
        <v>2021</v>
      </c>
      <c r="B12">
        <v>12</v>
      </c>
    </row>
    <row r="13" spans="1:2" x14ac:dyDescent="0.25">
      <c r="A13" s="30">
        <v>2022</v>
      </c>
      <c r="B13">
        <v>12</v>
      </c>
    </row>
    <row r="14" spans="1:2" x14ac:dyDescent="0.25">
      <c r="A14" s="30">
        <v>2023</v>
      </c>
      <c r="B14">
        <v>5</v>
      </c>
    </row>
    <row r="15" spans="1:2" x14ac:dyDescent="0.25">
      <c r="A15" s="30" t="s">
        <v>152</v>
      </c>
      <c r="B15">
        <v>12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6377-AE0B-4E7B-B50E-BE0CC030CBB7}">
  <sheetPr>
    <tabColor theme="7" tint="0.59999389629810485"/>
  </sheetPr>
  <dimension ref="D1:AJ54"/>
  <sheetViews>
    <sheetView showGridLines="0" topLeftCell="A10" zoomScale="60" zoomScaleNormal="60" workbookViewId="0"/>
  </sheetViews>
  <sheetFormatPr defaultRowHeight="13.2" x14ac:dyDescent="0.25"/>
  <cols>
    <col min="1" max="1" width="2.21875" customWidth="1"/>
    <col min="2" max="2" width="2.109375" customWidth="1"/>
    <col min="3" max="3" width="2" customWidth="1"/>
    <col min="4" max="4" width="6.109375" customWidth="1"/>
    <col min="20" max="23" width="10.33203125" customWidth="1"/>
    <col min="28" max="28" width="10" customWidth="1"/>
    <col min="29" max="29" width="5.88671875" customWidth="1"/>
  </cols>
  <sheetData>
    <row r="1" spans="4:34" ht="12" customHeight="1" x14ac:dyDescent="0.25"/>
    <row r="2" spans="4:34" ht="10.199999999999999" customHeight="1" thickBot="1" x14ac:dyDescent="0.3"/>
    <row r="3" spans="4:34" x14ac:dyDescent="0.25">
      <c r="D3" s="56"/>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8"/>
    </row>
    <row r="4" spans="4:34" x14ac:dyDescent="0.25">
      <c r="D4" s="59"/>
      <c r="AF4" s="60"/>
    </row>
    <row r="5" spans="4:34" x14ac:dyDescent="0.25">
      <c r="D5" s="59"/>
      <c r="AF5" s="60"/>
    </row>
    <row r="6" spans="4:34" x14ac:dyDescent="0.25">
      <c r="D6" s="59"/>
      <c r="AF6" s="60"/>
    </row>
    <row r="7" spans="4:34" x14ac:dyDescent="0.25">
      <c r="D7" s="59"/>
      <c r="AF7" s="60"/>
    </row>
    <row r="8" spans="4:34" x14ac:dyDescent="0.25">
      <c r="D8" s="59"/>
      <c r="AF8" s="60"/>
    </row>
    <row r="9" spans="4:34" x14ac:dyDescent="0.25">
      <c r="D9" s="59"/>
      <c r="AF9" s="60"/>
    </row>
    <row r="10" spans="4:34" x14ac:dyDescent="0.25">
      <c r="D10" s="59"/>
      <c r="AF10" s="60"/>
    </row>
    <row r="11" spans="4:34" ht="13.2" customHeight="1" x14ac:dyDescent="0.25">
      <c r="D11" s="59"/>
      <c r="E11" s="161" t="s">
        <v>306</v>
      </c>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60"/>
    </row>
    <row r="12" spans="4:34" ht="13.2" customHeight="1" x14ac:dyDescent="0.25">
      <c r="D12" s="59"/>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86"/>
      <c r="AG12" s="74"/>
      <c r="AH12" s="74"/>
    </row>
    <row r="13" spans="4:34" ht="13.2" customHeight="1" x14ac:dyDescent="0.25">
      <c r="D13" s="59"/>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86"/>
      <c r="AG13" s="74"/>
      <c r="AH13" s="74"/>
    </row>
    <row r="14" spans="4:34" ht="13.2" customHeight="1" x14ac:dyDescent="0.25">
      <c r="D14" s="59"/>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86"/>
      <c r="AG14" s="74"/>
      <c r="AH14" s="74"/>
    </row>
    <row r="15" spans="4:34" ht="13.2" customHeight="1" x14ac:dyDescent="0.25">
      <c r="D15" s="59"/>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86"/>
      <c r="AG15" s="74"/>
      <c r="AH15" s="74"/>
    </row>
    <row r="16" spans="4:34" ht="13.2" customHeight="1" x14ac:dyDescent="0.25">
      <c r="D16" s="59"/>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86"/>
      <c r="AG16" s="74"/>
      <c r="AH16" s="74"/>
    </row>
    <row r="17" spans="4:36" ht="13.2" customHeight="1" x14ac:dyDescent="0.25">
      <c r="D17" s="59"/>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86"/>
      <c r="AG17" s="74"/>
      <c r="AH17" s="74"/>
    </row>
    <row r="18" spans="4:36" ht="13.2" customHeight="1" x14ac:dyDescent="0.25">
      <c r="D18" s="59"/>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86"/>
      <c r="AG18" s="74"/>
      <c r="AH18" s="74"/>
    </row>
    <row r="19" spans="4:36" ht="15" customHeight="1" x14ac:dyDescent="0.25">
      <c r="D19" s="59"/>
      <c r="E19" s="147"/>
      <c r="F19" s="147"/>
      <c r="G19" s="147"/>
      <c r="H19" s="147"/>
      <c r="I19" s="147"/>
      <c r="J19" s="148"/>
      <c r="K19" s="148"/>
      <c r="L19" s="148"/>
      <c r="M19" s="148"/>
      <c r="N19" s="148"/>
      <c r="AF19" s="60"/>
    </row>
    <row r="20" spans="4:36" ht="15" customHeight="1" x14ac:dyDescent="0.25">
      <c r="D20" s="59"/>
      <c r="E20" s="147"/>
      <c r="F20" s="147"/>
      <c r="G20" s="147"/>
      <c r="H20" s="147"/>
      <c r="I20" s="147"/>
      <c r="J20" s="148"/>
      <c r="K20" s="148"/>
      <c r="L20" s="148"/>
      <c r="M20" s="148"/>
      <c r="N20" s="148"/>
      <c r="AF20" s="60"/>
      <c r="AH20" s="74"/>
      <c r="AI20" s="74"/>
      <c r="AJ20" s="74"/>
    </row>
    <row r="21" spans="4:36" ht="15" customHeight="1" x14ac:dyDescent="0.25">
      <c r="D21" s="59"/>
      <c r="E21" s="135"/>
      <c r="F21" s="135"/>
      <c r="G21" s="135"/>
      <c r="H21" s="135"/>
      <c r="I21" s="135"/>
      <c r="J21" s="136"/>
      <c r="K21" s="136"/>
      <c r="L21" s="136"/>
      <c r="M21" s="136"/>
      <c r="N21" s="136"/>
      <c r="AF21" s="60"/>
      <c r="AH21" s="74"/>
      <c r="AI21" s="74"/>
      <c r="AJ21" s="74"/>
    </row>
    <row r="22" spans="4:36" ht="15" customHeight="1" x14ac:dyDescent="0.25">
      <c r="D22" s="59"/>
      <c r="E22" s="135"/>
      <c r="F22" s="135"/>
      <c r="G22" s="135"/>
      <c r="H22" s="135"/>
      <c r="I22" s="135"/>
      <c r="J22" s="136"/>
      <c r="K22" s="136"/>
      <c r="L22" s="136"/>
      <c r="M22" s="136"/>
      <c r="N22" s="136"/>
      <c r="AF22" s="60"/>
      <c r="AH22" s="74"/>
      <c r="AI22" s="74"/>
      <c r="AJ22" s="74"/>
    </row>
    <row r="23" spans="4:36" ht="15" customHeight="1" x14ac:dyDescent="0.25">
      <c r="D23" s="59"/>
      <c r="E23" s="135"/>
      <c r="F23" s="135"/>
      <c r="G23" s="135"/>
      <c r="H23" s="135"/>
      <c r="I23" s="135"/>
      <c r="J23" s="136"/>
      <c r="K23" s="136"/>
      <c r="L23" s="136"/>
      <c r="M23" s="136"/>
      <c r="N23" s="136"/>
      <c r="AF23" s="60"/>
      <c r="AH23" s="74"/>
      <c r="AI23" s="74"/>
      <c r="AJ23" s="74"/>
    </row>
    <row r="24" spans="4:36" ht="15" customHeight="1" x14ac:dyDescent="0.25">
      <c r="D24" s="59"/>
      <c r="E24" s="135"/>
      <c r="F24" s="135"/>
      <c r="G24" s="135"/>
      <c r="H24" s="135"/>
      <c r="I24" s="135"/>
      <c r="J24" s="136"/>
      <c r="K24" s="136"/>
      <c r="L24" s="136"/>
      <c r="M24" s="136"/>
      <c r="N24" s="136"/>
      <c r="AF24" s="60"/>
      <c r="AH24" s="74"/>
      <c r="AI24" s="74"/>
      <c r="AJ24" s="74"/>
    </row>
    <row r="25" spans="4:36" ht="15" customHeight="1" x14ac:dyDescent="0.25">
      <c r="D25" s="59"/>
      <c r="E25" s="135"/>
      <c r="F25" s="135"/>
      <c r="G25" s="135"/>
      <c r="H25" s="135"/>
      <c r="I25" s="135"/>
      <c r="J25" s="136"/>
      <c r="K25" s="136"/>
      <c r="L25" s="136"/>
      <c r="M25" s="136"/>
      <c r="N25" s="136"/>
      <c r="AF25" s="60"/>
      <c r="AH25" s="74"/>
      <c r="AI25" s="74"/>
      <c r="AJ25" s="74"/>
    </row>
    <row r="26" spans="4:36" ht="15" customHeight="1" x14ac:dyDescent="0.25">
      <c r="D26" s="59"/>
      <c r="E26" s="135"/>
      <c r="F26" s="135"/>
      <c r="G26" s="135"/>
      <c r="H26" s="135"/>
      <c r="I26" s="135"/>
      <c r="J26" s="136"/>
      <c r="K26" s="136"/>
      <c r="L26" s="136"/>
      <c r="M26" s="136"/>
      <c r="N26" s="136"/>
      <c r="AF26" s="60"/>
      <c r="AH26" s="74"/>
      <c r="AI26" s="74"/>
      <c r="AJ26" s="74"/>
    </row>
    <row r="27" spans="4:36" ht="15" customHeight="1" x14ac:dyDescent="0.25">
      <c r="D27" s="59"/>
      <c r="E27" s="135"/>
      <c r="F27" s="135"/>
      <c r="G27" s="135"/>
      <c r="H27" s="135"/>
      <c r="I27" s="135"/>
      <c r="J27" s="136"/>
      <c r="K27" s="136"/>
      <c r="L27" s="136"/>
      <c r="M27" s="136"/>
      <c r="N27" s="136"/>
      <c r="AF27" s="60"/>
    </row>
    <row r="28" spans="4:36" ht="15" customHeight="1" x14ac:dyDescent="0.25">
      <c r="D28" s="59"/>
      <c r="E28" s="135"/>
      <c r="F28" s="135"/>
      <c r="G28" s="135"/>
      <c r="H28" s="135"/>
      <c r="I28" s="135"/>
      <c r="J28" s="136"/>
      <c r="K28" s="136"/>
      <c r="L28" s="136"/>
      <c r="M28" s="136"/>
      <c r="N28" s="136"/>
      <c r="AF28" s="60"/>
    </row>
    <row r="29" spans="4:36" ht="15" customHeight="1" x14ac:dyDescent="0.25">
      <c r="D29" s="59"/>
      <c r="E29" s="135"/>
      <c r="F29" s="135"/>
      <c r="G29" s="135"/>
      <c r="H29" s="135"/>
      <c r="I29" s="135"/>
      <c r="J29" s="136"/>
      <c r="K29" s="136"/>
      <c r="L29" s="136"/>
      <c r="M29" s="136"/>
      <c r="N29" s="136"/>
      <c r="AF29" s="60"/>
    </row>
    <row r="30" spans="4:36" ht="15" customHeight="1" x14ac:dyDescent="0.25">
      <c r="D30" s="59"/>
      <c r="E30" s="135"/>
      <c r="F30" s="135"/>
      <c r="G30" s="135"/>
      <c r="H30" s="135"/>
      <c r="I30" s="135"/>
      <c r="J30" s="136"/>
      <c r="K30" s="136"/>
      <c r="L30" s="136"/>
      <c r="M30" s="136"/>
      <c r="N30" s="136"/>
      <c r="AF30" s="60"/>
    </row>
    <row r="31" spans="4:36" ht="15" customHeight="1" x14ac:dyDescent="0.25">
      <c r="D31" s="59"/>
      <c r="E31" s="135"/>
      <c r="F31" s="135"/>
      <c r="G31" s="135"/>
      <c r="H31" s="135"/>
      <c r="I31" s="135"/>
      <c r="J31" s="136"/>
      <c r="K31" s="136"/>
      <c r="L31" s="136"/>
      <c r="M31" s="136"/>
      <c r="N31" s="136"/>
      <c r="AF31" s="60"/>
    </row>
    <row r="32" spans="4:36" ht="15" customHeight="1" x14ac:dyDescent="0.25">
      <c r="D32" s="59"/>
      <c r="E32" s="135"/>
      <c r="F32" s="135"/>
      <c r="G32" s="135"/>
      <c r="H32" s="135"/>
      <c r="I32" s="135"/>
      <c r="J32" s="136"/>
      <c r="K32" s="136"/>
      <c r="L32" s="136"/>
      <c r="M32" s="136"/>
      <c r="N32" s="136"/>
      <c r="AF32" s="60"/>
    </row>
    <row r="33" spans="4:32" ht="15" customHeight="1" x14ac:dyDescent="0.25">
      <c r="D33" s="59"/>
      <c r="E33" s="135"/>
      <c r="F33" s="135"/>
      <c r="G33" s="135"/>
      <c r="H33" s="135"/>
      <c r="I33" s="135"/>
      <c r="J33" s="136"/>
      <c r="K33" s="136"/>
      <c r="L33" s="136"/>
      <c r="M33" s="136"/>
      <c r="N33" s="136"/>
      <c r="AF33" s="60"/>
    </row>
    <row r="34" spans="4:32" ht="15" customHeight="1" x14ac:dyDescent="0.25">
      <c r="D34" s="59"/>
      <c r="E34" s="135"/>
      <c r="F34" s="135"/>
      <c r="G34" s="135"/>
      <c r="H34" s="135"/>
      <c r="I34" s="135"/>
      <c r="J34" s="136"/>
      <c r="K34" s="136"/>
      <c r="L34" s="136"/>
      <c r="M34" s="136"/>
      <c r="N34" s="136"/>
      <c r="AF34" s="60"/>
    </row>
    <row r="35" spans="4:32" ht="15" customHeight="1" x14ac:dyDescent="0.25">
      <c r="D35" s="59"/>
      <c r="E35" s="135"/>
      <c r="F35" s="135"/>
      <c r="G35" s="135"/>
      <c r="H35" s="135"/>
      <c r="I35" s="135"/>
      <c r="J35" s="136"/>
      <c r="K35" s="136"/>
      <c r="L35" s="136"/>
      <c r="M35" s="136"/>
      <c r="N35" s="136"/>
      <c r="AF35" s="60"/>
    </row>
    <row r="36" spans="4:32" ht="15" customHeight="1" x14ac:dyDescent="0.25">
      <c r="D36" s="59"/>
      <c r="E36" s="135"/>
      <c r="F36" s="135"/>
      <c r="G36" s="135"/>
      <c r="H36" s="135"/>
      <c r="I36" s="135"/>
      <c r="J36" s="136"/>
      <c r="K36" s="136"/>
      <c r="L36" s="136"/>
      <c r="M36" s="136"/>
      <c r="N36" s="136"/>
      <c r="AF36" s="60"/>
    </row>
    <row r="37" spans="4:32" ht="15" customHeight="1" x14ac:dyDescent="0.25">
      <c r="D37" s="59"/>
      <c r="E37" s="135"/>
      <c r="F37" s="135"/>
      <c r="G37" s="135"/>
      <c r="H37" s="135"/>
      <c r="I37" s="135"/>
      <c r="J37" s="136"/>
      <c r="K37" s="136"/>
      <c r="L37" s="136"/>
      <c r="M37" s="136"/>
      <c r="N37" s="136"/>
      <c r="AF37" s="60"/>
    </row>
    <row r="38" spans="4:32" ht="15" customHeight="1" x14ac:dyDescent="0.25">
      <c r="D38" s="59"/>
      <c r="E38" s="135"/>
      <c r="F38" s="135"/>
      <c r="G38" s="135"/>
      <c r="H38" s="135"/>
      <c r="I38" s="135"/>
      <c r="J38" s="136"/>
      <c r="K38" s="136"/>
      <c r="L38" s="136"/>
      <c r="M38" s="136"/>
      <c r="N38" s="136"/>
      <c r="AF38" s="60"/>
    </row>
    <row r="39" spans="4:32" ht="15" customHeight="1" x14ac:dyDescent="0.25">
      <c r="D39" s="59"/>
      <c r="E39" s="135"/>
      <c r="F39" s="135"/>
      <c r="G39" s="135"/>
      <c r="H39" s="135"/>
      <c r="I39" s="135"/>
      <c r="J39" s="136"/>
      <c r="K39" s="136"/>
      <c r="L39" s="136"/>
      <c r="M39" s="136"/>
      <c r="N39" s="136"/>
      <c r="AF39" s="60"/>
    </row>
    <row r="40" spans="4:32" ht="15" customHeight="1" x14ac:dyDescent="0.25">
      <c r="D40" s="59"/>
      <c r="E40" s="135"/>
      <c r="F40" s="135"/>
      <c r="G40" s="135"/>
      <c r="H40" s="135"/>
      <c r="I40" s="135"/>
      <c r="J40" s="136"/>
      <c r="K40" s="136"/>
      <c r="L40" s="136"/>
      <c r="M40" s="136"/>
      <c r="N40" s="136"/>
      <c r="AF40" s="60"/>
    </row>
    <row r="41" spans="4:32" ht="15" customHeight="1" x14ac:dyDescent="0.25">
      <c r="D41" s="59"/>
      <c r="E41" s="135"/>
      <c r="F41" s="135"/>
      <c r="G41" s="135"/>
      <c r="H41" s="135"/>
      <c r="I41" s="135"/>
      <c r="J41" s="136"/>
      <c r="K41" s="136"/>
      <c r="L41" s="136"/>
      <c r="M41" s="136"/>
      <c r="N41" s="136"/>
      <c r="AF41" s="60"/>
    </row>
    <row r="42" spans="4:32" ht="15" customHeight="1" x14ac:dyDescent="0.25">
      <c r="D42" s="59"/>
      <c r="E42" s="135"/>
      <c r="F42" s="135"/>
      <c r="G42" s="135"/>
      <c r="H42" s="135"/>
      <c r="I42" s="135"/>
      <c r="J42" s="136"/>
      <c r="K42" s="136"/>
      <c r="L42" s="136"/>
      <c r="M42" s="136"/>
      <c r="N42" s="136"/>
      <c r="AF42" s="60"/>
    </row>
    <row r="43" spans="4:32" ht="15" customHeight="1" x14ac:dyDescent="0.25">
      <c r="D43" s="59"/>
      <c r="E43" s="135"/>
      <c r="F43" s="135"/>
      <c r="G43" s="135"/>
      <c r="H43" s="135"/>
      <c r="I43" s="135"/>
      <c r="J43" s="136"/>
      <c r="K43" s="136"/>
      <c r="L43" s="136"/>
      <c r="M43" s="136"/>
      <c r="N43" s="136"/>
      <c r="AF43" s="60"/>
    </row>
    <row r="44" spans="4:32" ht="15" customHeight="1" x14ac:dyDescent="0.25">
      <c r="D44" s="59"/>
      <c r="E44" s="135"/>
      <c r="F44" s="135"/>
      <c r="G44" s="135"/>
      <c r="H44" s="135"/>
      <c r="I44" s="135"/>
      <c r="J44" s="136"/>
      <c r="K44" s="136"/>
      <c r="L44" s="136"/>
      <c r="M44" s="136"/>
      <c r="N44" s="136"/>
      <c r="AF44" s="60"/>
    </row>
    <row r="45" spans="4:32" ht="15" customHeight="1" x14ac:dyDescent="0.25">
      <c r="D45" s="59"/>
      <c r="E45" s="64"/>
      <c r="F45" s="64"/>
      <c r="G45" s="64"/>
      <c r="H45" s="64"/>
      <c r="I45" s="64"/>
      <c r="J45" s="73"/>
      <c r="K45" s="73"/>
      <c r="L45" s="73"/>
      <c r="M45" s="73"/>
      <c r="N45" s="73"/>
      <c r="AF45" s="60"/>
    </row>
    <row r="46" spans="4:32" ht="15" customHeight="1" x14ac:dyDescent="0.25">
      <c r="D46" s="59"/>
      <c r="E46" s="64"/>
      <c r="F46" s="64"/>
      <c r="G46" s="64"/>
      <c r="H46" s="64"/>
      <c r="I46" s="64"/>
      <c r="J46" s="73"/>
      <c r="K46" s="73"/>
      <c r="L46" s="73"/>
      <c r="M46" s="73"/>
      <c r="N46" s="73"/>
      <c r="AF46" s="60"/>
    </row>
    <row r="47" spans="4:32" ht="15" customHeight="1" x14ac:dyDescent="0.25">
      <c r="D47" s="59"/>
      <c r="E47" s="64"/>
      <c r="F47" s="64"/>
      <c r="G47" s="64"/>
      <c r="H47" s="64"/>
      <c r="I47" s="64"/>
      <c r="J47" s="73"/>
      <c r="K47" s="73"/>
      <c r="L47" s="73"/>
      <c r="M47" s="73"/>
      <c r="N47" s="73"/>
      <c r="AF47" s="60"/>
    </row>
    <row r="48" spans="4:32" x14ac:dyDescent="0.25">
      <c r="D48" s="59"/>
      <c r="AF48" s="60"/>
    </row>
    <row r="49" spans="4:32" x14ac:dyDescent="0.25">
      <c r="D49" s="59"/>
      <c r="AF49" s="60"/>
    </row>
    <row r="50" spans="4:32" x14ac:dyDescent="0.25">
      <c r="D50" s="59"/>
      <c r="AF50" s="60"/>
    </row>
    <row r="51" spans="4:32" x14ac:dyDescent="0.25">
      <c r="D51" s="59"/>
      <c r="AF51" s="60"/>
    </row>
    <row r="52" spans="4:32" x14ac:dyDescent="0.25">
      <c r="D52" s="59"/>
      <c r="E52" s="137" t="s">
        <v>271</v>
      </c>
      <c r="F52" s="138"/>
      <c r="G52" s="138"/>
      <c r="H52" s="138"/>
      <c r="I52" s="138"/>
      <c r="J52" s="138"/>
      <c r="K52" s="138"/>
      <c r="L52" s="138"/>
      <c r="M52" s="138"/>
      <c r="N52" s="138"/>
      <c r="P52" s="66"/>
      <c r="Q52" s="66"/>
      <c r="R52" s="66"/>
      <c r="S52" s="160" t="s">
        <v>273</v>
      </c>
      <c r="T52" s="160"/>
      <c r="U52" s="151" t="str">
        <f>HYPERLINK("#'Data Mapping'!E1","Mapping Sheet")</f>
        <v>Mapping Sheet</v>
      </c>
      <c r="V52" s="151"/>
      <c r="W52" s="151"/>
      <c r="X52" s="151"/>
      <c r="Y52" s="65"/>
      <c r="Z52" s="65"/>
      <c r="AA52" s="65"/>
      <c r="AB52" s="65"/>
      <c r="AF52" s="60"/>
    </row>
    <row r="53" spans="4:32" x14ac:dyDescent="0.25">
      <c r="D53" s="59"/>
      <c r="E53" s="137" t="s">
        <v>287</v>
      </c>
      <c r="F53" s="138"/>
      <c r="G53" s="138"/>
      <c r="H53" s="138"/>
      <c r="I53" s="138"/>
      <c r="J53" s="138"/>
      <c r="K53" s="138"/>
      <c r="L53" s="138"/>
      <c r="M53" s="138"/>
      <c r="N53" s="138"/>
      <c r="O53" s="66"/>
      <c r="P53" s="66"/>
      <c r="Q53" s="66"/>
      <c r="R53" s="66"/>
      <c r="S53" s="160"/>
      <c r="T53" s="160"/>
      <c r="U53" s="151"/>
      <c r="V53" s="151"/>
      <c r="W53" s="151"/>
      <c r="X53" s="151"/>
      <c r="Y53" s="65"/>
      <c r="Z53" s="65"/>
      <c r="AA53" s="65"/>
      <c r="AB53" s="65"/>
      <c r="AF53" s="60"/>
    </row>
    <row r="54" spans="4:32" ht="13.8" thickBot="1" x14ac:dyDescent="0.3">
      <c r="D54" s="61"/>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3"/>
    </row>
  </sheetData>
  <mergeCells count="19">
    <mergeCell ref="E31:I44"/>
    <mergeCell ref="J31:N44"/>
    <mergeCell ref="E52:N52"/>
    <mergeCell ref="S52:T53"/>
    <mergeCell ref="U52:X53"/>
    <mergeCell ref="E53:N53"/>
    <mergeCell ref="E25:I26"/>
    <mergeCell ref="J25:N26"/>
    <mergeCell ref="E27:I28"/>
    <mergeCell ref="J27:N28"/>
    <mergeCell ref="E29:I30"/>
    <mergeCell ref="J29:N30"/>
    <mergeCell ref="E23:I24"/>
    <mergeCell ref="J23:N24"/>
    <mergeCell ref="E11:AE18"/>
    <mergeCell ref="E19:I20"/>
    <mergeCell ref="J19:N20"/>
    <mergeCell ref="E21:I22"/>
    <mergeCell ref="J21:N22"/>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544E-F52C-409F-812F-FA0CAD17DD33}">
  <sheetPr codeName="Sheet24">
    <tabColor theme="8" tint="0.39997558519241921"/>
  </sheetPr>
  <dimension ref="A1:AI95"/>
  <sheetViews>
    <sheetView workbookViewId="0">
      <selection activeCell="E11" sqref="E11"/>
    </sheetView>
  </sheetViews>
  <sheetFormatPr defaultRowHeight="13.2" x14ac:dyDescent="0.25"/>
  <cols>
    <col min="5" max="5" width="20.21875" customWidth="1"/>
    <col min="6" max="6" width="13.77734375" customWidth="1"/>
    <col min="8" max="8" width="17.109375" customWidth="1"/>
    <col min="9" max="9" width="12.88671875" customWidth="1"/>
    <col min="11" max="11" width="11.77734375" customWidth="1"/>
    <col min="12" max="12" width="19.33203125" customWidth="1"/>
    <col min="13" max="13" width="23.33203125" customWidth="1"/>
    <col min="15" max="15" width="22.77734375" customWidth="1"/>
    <col min="16" max="16" width="32.5546875" customWidth="1"/>
    <col min="17" max="17" width="19.44140625" customWidth="1"/>
    <col min="18" max="18" width="26.21875" customWidth="1"/>
    <col min="19" max="19" width="9.44140625" customWidth="1"/>
    <col min="20" max="20" width="10.33203125" customWidth="1"/>
    <col min="21" max="21" width="20.44140625" customWidth="1"/>
    <col min="22" max="22" width="9.44140625" customWidth="1"/>
    <col min="23" max="23" width="13.6640625" customWidth="1"/>
    <col min="24" max="24" width="27.5546875" customWidth="1"/>
    <col min="26" max="26" width="26.88671875" customWidth="1"/>
    <col min="27" max="27" width="25" customWidth="1"/>
    <col min="28" max="28" width="11" customWidth="1"/>
    <col min="29" max="29" width="23.77734375" customWidth="1"/>
    <col min="30" max="30" width="14.21875" customWidth="1"/>
    <col min="31" max="31" width="14" customWidth="1"/>
    <col min="32" max="32" width="15.6640625" customWidth="1"/>
  </cols>
  <sheetData>
    <row r="1" spans="1:35" x14ac:dyDescent="0.25">
      <c r="A1" s="2" t="s">
        <v>0</v>
      </c>
      <c r="B1" s="2" t="s">
        <v>1</v>
      </c>
      <c r="C1" s="2" t="s">
        <v>2</v>
      </c>
      <c r="D1" s="2" t="s">
        <v>269</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53" t="s">
        <v>266</v>
      </c>
      <c r="AH1" s="53" t="s">
        <v>2</v>
      </c>
      <c r="AI1" s="53" t="s">
        <v>266</v>
      </c>
    </row>
    <row r="2" spans="1:35" x14ac:dyDescent="0.25">
      <c r="A2" s="1" t="s">
        <v>33</v>
      </c>
      <c r="B2" s="1">
        <v>2021</v>
      </c>
      <c r="C2" s="1" t="s">
        <v>31</v>
      </c>
      <c r="D2" s="48">
        <v>44197</v>
      </c>
      <c r="E2" s="88">
        <f>INDEX('Main Data'!$E$1:$AE$376,MATCH(_xlfn.CONCAT('Obj 5 - Data'!$B2,'Obj 5 - Data'!$C2,'Obj 5 - Data'!$A2),'Main Data'!$D$1:$D$376,0),MATCH('Obj 5 - Data'!E$1,'Main Data'!$E$1:$AE$1,0))</f>
        <v>144.9</v>
      </c>
      <c r="F2" s="88">
        <f>INDEX('Main Data'!$E$1:$AE$376,MATCH(_xlfn.CONCAT('Obj 5 - Data'!$B2,'Obj 5 - Data'!$C2,'Obj 5 - Data'!$A2),'Main Data'!$D$1:$D$376,0),MATCH('Obj 5 - Data'!F$1,'Main Data'!$E$1:$AE$1,0))</f>
        <v>190.1</v>
      </c>
      <c r="G2" s="88">
        <f>INDEX('Main Data'!$E$1:$AE$376,MATCH(_xlfn.CONCAT('Obj 5 - Data'!$B2,'Obj 5 - Data'!$C2,'Obj 5 - Data'!$A2),'Main Data'!$D$1:$D$376,0),MATCH('Obj 5 - Data'!G$1,'Main Data'!$E$1:$AE$1,0))</f>
        <v>175.3</v>
      </c>
      <c r="H2" s="88">
        <f>INDEX('Main Data'!$E$1:$AE$376,MATCH(_xlfn.CONCAT('Obj 5 - Data'!$B2,'Obj 5 - Data'!$C2,'Obj 5 - Data'!$A2),'Main Data'!$D$1:$D$376,0),MATCH('Obj 5 - Data'!H$1,'Main Data'!$E$1:$AE$1,0))</f>
        <v>154.1</v>
      </c>
      <c r="I2" s="88">
        <f>INDEX('Main Data'!$E$1:$AE$376,MATCH(_xlfn.CONCAT('Obj 5 - Data'!$B2,'Obj 5 - Data'!$C2,'Obj 5 - Data'!$A2),'Main Data'!$D$1:$D$376,0),MATCH('Obj 5 - Data'!I$1,'Main Data'!$E$1:$AE$1,0))</f>
        <v>150.9</v>
      </c>
      <c r="J2" s="88">
        <f>INDEX('Main Data'!$E$1:$AE$376,MATCH(_xlfn.CONCAT('Obj 5 - Data'!$B2,'Obj 5 - Data'!$C2,'Obj 5 - Data'!$A2),'Main Data'!$D$1:$D$376,0),MATCH('Obj 5 - Data'!J$1,'Main Data'!$E$1:$AE$1,0))</f>
        <v>149.6</v>
      </c>
      <c r="K2" s="88">
        <f>INDEX('Main Data'!$E$1:$AE$376,MATCH(_xlfn.CONCAT('Obj 5 - Data'!$B2,'Obj 5 - Data'!$C2,'Obj 5 - Data'!$A2),'Main Data'!$D$1:$D$376,0),MATCH('Obj 5 - Data'!K$1,'Main Data'!$E$1:$AE$1,0))</f>
        <v>194.2</v>
      </c>
      <c r="L2" s="88">
        <f>INDEX('Main Data'!$E$1:$AE$376,MATCH(_xlfn.CONCAT('Obj 5 - Data'!$B2,'Obj 5 - Data'!$C2,'Obj 5 - Data'!$A2),'Main Data'!$D$1:$D$376,0),MATCH('Obj 5 - Data'!L$1,'Main Data'!$E$1:$AE$1,0))</f>
        <v>160.4</v>
      </c>
      <c r="M2" s="88">
        <f>INDEX('Main Data'!$E$1:$AE$376,MATCH(_xlfn.CONCAT('Obj 5 - Data'!$B2,'Obj 5 - Data'!$C2,'Obj 5 - Data'!$A2),'Main Data'!$D$1:$D$376,0),MATCH('Obj 5 - Data'!M$1,'Main Data'!$E$1:$AE$1,0))</f>
        <v>114.6</v>
      </c>
      <c r="N2" s="88">
        <f>INDEX('Main Data'!$E$1:$AE$376,MATCH(_xlfn.CONCAT('Obj 5 - Data'!$B2,'Obj 5 - Data'!$C2,'Obj 5 - Data'!$A2),'Main Data'!$D$1:$D$376,0),MATCH('Obj 5 - Data'!N$1,'Main Data'!$E$1:$AE$1,0))</f>
        <v>164</v>
      </c>
      <c r="O2" s="88">
        <f>INDEX('Main Data'!$E$1:$AE$376,MATCH(_xlfn.CONCAT('Obj 5 - Data'!$B2,'Obj 5 - Data'!$C2,'Obj 5 - Data'!$A2),'Main Data'!$D$1:$D$376,0),MATCH('Obj 5 - Data'!O$1,'Main Data'!$E$1:$AE$1,0))</f>
        <v>151.80000000000001</v>
      </c>
      <c r="P2" s="88">
        <f>INDEX('Main Data'!$E$1:$AE$376,MATCH(_xlfn.CONCAT('Obj 5 - Data'!$B2,'Obj 5 - Data'!$C2,'Obj 5 - Data'!$A2),'Main Data'!$D$1:$D$376,0),MATCH('Obj 5 - Data'!P$1,'Main Data'!$E$1:$AE$1,0))</f>
        <v>165.6</v>
      </c>
      <c r="Q2" s="88">
        <f>INDEX('Main Data'!$E$1:$AE$376,MATCH(_xlfn.CONCAT('Obj 5 - Data'!$B2,'Obj 5 - Data'!$C2,'Obj 5 - Data'!$A2),'Main Data'!$D$1:$D$376,0),MATCH('Obj 5 - Data'!Q$1,'Main Data'!$E$1:$AE$1,0))</f>
        <v>161</v>
      </c>
      <c r="R2" s="88">
        <f>INDEX('Main Data'!$E$1:$AE$376,MATCH(_xlfn.CONCAT('Obj 5 - Data'!$B2,'Obj 5 - Data'!$C2,'Obj 5 - Data'!$A2),'Main Data'!$D$1:$D$376,0),MATCH('Obj 5 - Data'!R$1,'Main Data'!$E$1:$AE$1,0))</f>
        <v>186.5</v>
      </c>
      <c r="S2" s="88">
        <f>INDEX('Main Data'!$E$1:$AE$376,MATCH(_xlfn.CONCAT('Obj 5 - Data'!$B2,'Obj 5 - Data'!$C2,'Obj 5 - Data'!$A2),'Main Data'!$D$1:$D$376,0),MATCH('Obj 5 - Data'!S$1,'Main Data'!$E$1:$AE$1,0))</f>
        <v>155.5</v>
      </c>
      <c r="T2" s="88">
        <f>INDEX('Main Data'!$E$1:$AE$376,MATCH(_xlfn.CONCAT('Obj 5 - Data'!$B2,'Obj 5 - Data'!$C2,'Obj 5 - Data'!$A2),'Main Data'!$D$1:$D$376,0),MATCH('Obj 5 - Data'!T$1,'Main Data'!$E$1:$AE$1,0))</f>
        <v>146.1</v>
      </c>
      <c r="U2" s="88">
        <f>INDEX('Main Data'!$E$1:$AE$376,MATCH(_xlfn.CONCAT('Obj 5 - Data'!$B2,'Obj 5 - Data'!$C2,'Obj 5 - Data'!$A2),'Main Data'!$D$1:$D$376,0),MATCH('Obj 5 - Data'!U$1,'Main Data'!$E$1:$AE$1,0))</f>
        <v>154.19999999999999</v>
      </c>
      <c r="V2" s="88">
        <f>INDEX('Main Data'!$E$1:$AE$376,MATCH(_xlfn.CONCAT('Obj 5 - Data'!$B2,'Obj 5 - Data'!$C2,'Obj 5 - Data'!$A2),'Main Data'!$D$1:$D$376,0),MATCH('Obj 5 - Data'!V$1,'Main Data'!$E$1:$AE$1,0))</f>
        <v>157.69999999999999</v>
      </c>
      <c r="W2" s="88">
        <f>INDEX('Main Data'!$E$1:$AE$376,MATCH(_xlfn.CONCAT('Obj 5 - Data'!$B2,'Obj 5 - Data'!$C2,'Obj 5 - Data'!$A2),'Main Data'!$D$1:$D$376,0),MATCH('Obj 5 - Data'!W$1,'Main Data'!$E$1:$AE$1,0))</f>
        <v>147.9</v>
      </c>
      <c r="X2" s="88">
        <f>INDEX('Main Data'!$E$1:$AE$376,MATCH(_xlfn.CONCAT('Obj 5 - Data'!$B2,'Obj 5 - Data'!$C2,'Obj 5 - Data'!$A2),'Main Data'!$D$1:$D$376,0),MATCH('Obj 5 - Data'!X$1,'Main Data'!$E$1:$AE$1,0))</f>
        <v>150</v>
      </c>
      <c r="Y2" s="88">
        <f>INDEX('Main Data'!$E$1:$AE$376,MATCH(_xlfn.CONCAT('Obj 5 - Data'!$B2,'Obj 5 - Data'!$C2,'Obj 5 - Data'!$A2),'Main Data'!$D$1:$D$376,0),MATCH('Obj 5 - Data'!Y$1,'Main Data'!$E$1:$AE$1,0))</f>
        <v>159.30000000000001</v>
      </c>
      <c r="Z2" s="88">
        <f>INDEX('Main Data'!$E$1:$AE$376,MATCH(_xlfn.CONCAT('Obj 5 - Data'!$B2,'Obj 5 - Data'!$C2,'Obj 5 - Data'!$A2),'Main Data'!$D$1:$D$376,0),MATCH('Obj 5 - Data'!Z$1,'Main Data'!$E$1:$AE$1,0))</f>
        <v>141.9</v>
      </c>
      <c r="AA2" s="88">
        <f>INDEX('Main Data'!$E$1:$AE$376,MATCH(_xlfn.CONCAT('Obj 5 - Data'!$B2,'Obj 5 - Data'!$C2,'Obj 5 - Data'!$A2),'Main Data'!$D$1:$D$376,0),MATCH('Obj 5 - Data'!AA$1,'Main Data'!$E$1:$AE$1,0))</f>
        <v>149.6</v>
      </c>
      <c r="AB2" s="88">
        <f>INDEX('Main Data'!$E$1:$AE$376,MATCH(_xlfn.CONCAT('Obj 5 - Data'!$B2,'Obj 5 - Data'!$C2,'Obj 5 - Data'!$A2),'Main Data'!$D$1:$D$376,0),MATCH('Obj 5 - Data'!AB$1,'Main Data'!$E$1:$AE$1,0))</f>
        <v>159.19999999999999</v>
      </c>
      <c r="AC2" s="88">
        <f>INDEX('Main Data'!$E$1:$AE$376,MATCH(_xlfn.CONCAT('Obj 5 - Data'!$B2,'Obj 5 - Data'!$C2,'Obj 5 - Data'!$A2),'Main Data'!$D$1:$D$376,0),MATCH('Obj 5 - Data'!AC$1,'Main Data'!$E$1:$AE$1,0))</f>
        <v>156.80000000000001</v>
      </c>
      <c r="AD2" s="88">
        <f>INDEX('Main Data'!$E$1:$AE$376,MATCH(_xlfn.CONCAT('Obj 5 - Data'!$B2,'Obj 5 - Data'!$C2,'Obj 5 - Data'!$A2),'Main Data'!$D$1:$D$376,0),MATCH('Obj 5 - Data'!AD$1,'Main Data'!$E$1:$AE$1,0))</f>
        <v>151.9</v>
      </c>
      <c r="AE2" s="88">
        <f>INDEX('Main Data'!$E$1:$AE$376,MATCH(_xlfn.CONCAT('Obj 5 - Data'!$B2,'Obj 5 - Data'!$C2,'Obj 5 - Data'!$A2),'Main Data'!$D$1:$D$376,0),MATCH('Obj 5 - Data'!AE$1,'Main Data'!$E$1:$AE$1,0))</f>
        <v>157.30000000000001</v>
      </c>
      <c r="AF2" s="32">
        <v>54.794569624999994</v>
      </c>
      <c r="AH2" s="52">
        <v>44197</v>
      </c>
      <c r="AI2" s="32">
        <v>54.794569624999994</v>
      </c>
    </row>
    <row r="3" spans="1:35" x14ac:dyDescent="0.25">
      <c r="A3" s="1" t="s">
        <v>33</v>
      </c>
      <c r="B3" s="1">
        <v>2021</v>
      </c>
      <c r="C3" s="1" t="s">
        <v>34</v>
      </c>
      <c r="D3" s="48">
        <v>44228</v>
      </c>
      <c r="E3" s="4">
        <v>144.30000000000001</v>
      </c>
      <c r="F3" s="4">
        <v>186.5</v>
      </c>
      <c r="G3" s="4">
        <v>168.7</v>
      </c>
      <c r="H3" s="4">
        <v>154.69999999999999</v>
      </c>
      <c r="I3" s="4">
        <v>158.69999999999999</v>
      </c>
      <c r="J3" s="4">
        <v>150.69999999999999</v>
      </c>
      <c r="K3" s="4">
        <v>160</v>
      </c>
      <c r="L3" s="4">
        <v>158.80000000000001</v>
      </c>
      <c r="M3" s="4">
        <v>112.8</v>
      </c>
      <c r="N3" s="4">
        <v>164.2</v>
      </c>
      <c r="O3" s="4">
        <v>155.5</v>
      </c>
      <c r="P3" s="4">
        <v>167.5</v>
      </c>
      <c r="Q3" s="4">
        <v>156.9</v>
      </c>
      <c r="R3" s="4">
        <v>188.3</v>
      </c>
      <c r="S3" s="4">
        <v>157.19999999999999</v>
      </c>
      <c r="T3" s="4">
        <v>147.4</v>
      </c>
      <c r="U3" s="4">
        <v>155.80000000000001</v>
      </c>
      <c r="V3" s="4">
        <v>159.80000000000001</v>
      </c>
      <c r="W3" s="4">
        <v>152.4</v>
      </c>
      <c r="X3" s="4">
        <v>150.9</v>
      </c>
      <c r="Y3" s="4">
        <v>161.30000000000001</v>
      </c>
      <c r="Z3" s="4">
        <v>145.1</v>
      </c>
      <c r="AA3" s="4">
        <v>151.5</v>
      </c>
      <c r="AB3" s="4">
        <v>159.5</v>
      </c>
      <c r="AC3" s="4">
        <v>155.80000000000001</v>
      </c>
      <c r="AD3" s="4">
        <v>153.4</v>
      </c>
      <c r="AE3" s="4">
        <v>156.6</v>
      </c>
      <c r="AF3" s="32">
        <v>61.216117289473672</v>
      </c>
      <c r="AH3" s="52">
        <v>44228</v>
      </c>
      <c r="AI3" s="32">
        <v>61.216117289473672</v>
      </c>
    </row>
    <row r="4" spans="1:35" x14ac:dyDescent="0.25">
      <c r="A4" s="1" t="s">
        <v>33</v>
      </c>
      <c r="B4" s="1">
        <v>2021</v>
      </c>
      <c r="C4" s="1" t="s">
        <v>35</v>
      </c>
      <c r="D4" s="48">
        <v>44256</v>
      </c>
      <c r="E4" s="4">
        <v>144.1</v>
      </c>
      <c r="F4" s="4">
        <v>192.2</v>
      </c>
      <c r="G4" s="4">
        <v>163.80000000000001</v>
      </c>
      <c r="H4" s="4">
        <v>154.9</v>
      </c>
      <c r="I4" s="4">
        <v>163.9</v>
      </c>
      <c r="J4" s="4">
        <v>153.69999999999999</v>
      </c>
      <c r="K4" s="4">
        <v>149.5</v>
      </c>
      <c r="L4" s="4">
        <v>159.80000000000001</v>
      </c>
      <c r="M4" s="4">
        <v>112.6</v>
      </c>
      <c r="N4" s="4">
        <v>163.5</v>
      </c>
      <c r="O4" s="4">
        <v>156.5</v>
      </c>
      <c r="P4" s="4">
        <v>168.2</v>
      </c>
      <c r="Q4" s="4">
        <v>156.69999999999999</v>
      </c>
      <c r="R4" s="4">
        <v>188.1</v>
      </c>
      <c r="S4" s="4">
        <v>157.80000000000001</v>
      </c>
      <c r="T4" s="4">
        <v>147.9</v>
      </c>
      <c r="U4" s="4">
        <v>156.4</v>
      </c>
      <c r="V4" s="4">
        <v>159.9</v>
      </c>
      <c r="W4" s="4">
        <v>155.5</v>
      </c>
      <c r="X4" s="4">
        <v>151.19999999999999</v>
      </c>
      <c r="Y4" s="4">
        <v>161.69999999999999</v>
      </c>
      <c r="Z4" s="4">
        <v>146.19999999999999</v>
      </c>
      <c r="AA4" s="4">
        <v>152.6</v>
      </c>
      <c r="AB4" s="4">
        <v>160.19999999999999</v>
      </c>
      <c r="AC4" s="4">
        <v>153.80000000000001</v>
      </c>
      <c r="AD4" s="4">
        <v>153.80000000000001</v>
      </c>
      <c r="AE4" s="4">
        <v>156.80000000000001</v>
      </c>
      <c r="AF4" s="32">
        <v>64.729496782608663</v>
      </c>
      <c r="AH4" s="52">
        <v>44256</v>
      </c>
      <c r="AI4" s="32">
        <v>64.729496782608663</v>
      </c>
    </row>
    <row r="5" spans="1:35" x14ac:dyDescent="0.25">
      <c r="A5" s="1" t="s">
        <v>33</v>
      </c>
      <c r="B5" s="1">
        <v>2021</v>
      </c>
      <c r="C5" s="1" t="s">
        <v>36</v>
      </c>
      <c r="D5" s="48">
        <v>44287</v>
      </c>
      <c r="E5" s="4">
        <v>144.30000000000001</v>
      </c>
      <c r="F5" s="4">
        <v>198</v>
      </c>
      <c r="G5" s="4">
        <v>164.6</v>
      </c>
      <c r="H5" s="4">
        <v>155.4</v>
      </c>
      <c r="I5" s="4">
        <v>170.1</v>
      </c>
      <c r="J5" s="4">
        <v>164.4</v>
      </c>
      <c r="K5" s="4">
        <v>144.1</v>
      </c>
      <c r="L5" s="4">
        <v>161.69999999999999</v>
      </c>
      <c r="M5" s="4">
        <v>113.1</v>
      </c>
      <c r="N5" s="4">
        <v>163.9</v>
      </c>
      <c r="O5" s="4">
        <v>157.6</v>
      </c>
      <c r="P5" s="4">
        <v>168.9</v>
      </c>
      <c r="Q5" s="4">
        <v>158</v>
      </c>
      <c r="R5" s="4">
        <v>188.8</v>
      </c>
      <c r="S5" s="4">
        <v>158.80000000000001</v>
      </c>
      <c r="T5" s="4">
        <v>148.5</v>
      </c>
      <c r="U5" s="4">
        <v>157.30000000000001</v>
      </c>
      <c r="V5" s="4">
        <v>161.4</v>
      </c>
      <c r="W5" s="4">
        <v>155.6</v>
      </c>
      <c r="X5" s="4">
        <v>151.80000000000001</v>
      </c>
      <c r="Y5" s="4">
        <v>162.30000000000001</v>
      </c>
      <c r="Z5" s="4">
        <v>146.6</v>
      </c>
      <c r="AA5" s="4">
        <v>153.19999999999999</v>
      </c>
      <c r="AB5" s="4">
        <v>160.30000000000001</v>
      </c>
      <c r="AC5" s="4">
        <v>155.4</v>
      </c>
      <c r="AD5" s="4">
        <v>154.4</v>
      </c>
      <c r="AE5" s="4">
        <v>157.80000000000001</v>
      </c>
      <c r="AF5" s="32">
        <v>63.396976500000008</v>
      </c>
      <c r="AH5" s="52">
        <v>44287</v>
      </c>
      <c r="AI5" s="32">
        <v>63.396976500000008</v>
      </c>
    </row>
    <row r="6" spans="1:35" x14ac:dyDescent="0.25">
      <c r="A6" s="1" t="s">
        <v>33</v>
      </c>
      <c r="B6" s="1">
        <v>2021</v>
      </c>
      <c r="C6" s="1" t="s">
        <v>37</v>
      </c>
      <c r="D6" s="48">
        <v>44317</v>
      </c>
      <c r="E6" s="4">
        <v>146.30000000000001</v>
      </c>
      <c r="F6" s="4">
        <v>200.5</v>
      </c>
      <c r="G6" s="4">
        <v>170.3</v>
      </c>
      <c r="H6" s="4">
        <v>156.1</v>
      </c>
      <c r="I6" s="4">
        <v>178.7</v>
      </c>
      <c r="J6" s="4">
        <v>167.1</v>
      </c>
      <c r="K6" s="4">
        <v>147.9</v>
      </c>
      <c r="L6" s="4">
        <v>165.4</v>
      </c>
      <c r="M6" s="4">
        <v>114.8</v>
      </c>
      <c r="N6" s="4">
        <v>168.2</v>
      </c>
      <c r="O6" s="4">
        <v>159.30000000000001</v>
      </c>
      <c r="P6" s="4">
        <v>170.4</v>
      </c>
      <c r="Q6" s="4">
        <v>160.69999999999999</v>
      </c>
      <c r="R6" s="4">
        <v>191.9</v>
      </c>
      <c r="S6" s="4">
        <v>161.80000000000001</v>
      </c>
      <c r="T6" s="4">
        <v>152.1</v>
      </c>
      <c r="U6" s="4">
        <v>160.4</v>
      </c>
      <c r="V6" s="4">
        <v>161.6</v>
      </c>
      <c r="W6" s="4">
        <v>159.4</v>
      </c>
      <c r="X6" s="4">
        <v>154.69999999999999</v>
      </c>
      <c r="Y6" s="4">
        <v>165.8</v>
      </c>
      <c r="Z6" s="4">
        <v>148.9</v>
      </c>
      <c r="AA6" s="4">
        <v>155.80000000000001</v>
      </c>
      <c r="AB6" s="4">
        <v>161.19999999999999</v>
      </c>
      <c r="AC6" s="4">
        <v>158.6</v>
      </c>
      <c r="AD6" s="4">
        <v>156.80000000000001</v>
      </c>
      <c r="AE6" s="4">
        <v>160.4</v>
      </c>
      <c r="AF6" s="32">
        <v>66.953084852941174</v>
      </c>
      <c r="AH6" s="52">
        <v>44317</v>
      </c>
      <c r="AI6" s="32">
        <v>66.953084852941174</v>
      </c>
    </row>
    <row r="7" spans="1:35" x14ac:dyDescent="0.25">
      <c r="A7" s="1" t="s">
        <v>33</v>
      </c>
      <c r="B7" s="1">
        <v>2021</v>
      </c>
      <c r="C7" s="1" t="s">
        <v>38</v>
      </c>
      <c r="D7" s="48">
        <v>44348</v>
      </c>
      <c r="E7" s="4">
        <v>146.69999999999999</v>
      </c>
      <c r="F7" s="4">
        <v>202</v>
      </c>
      <c r="G7" s="4">
        <v>180.7</v>
      </c>
      <c r="H7" s="4">
        <v>156.19999999999999</v>
      </c>
      <c r="I7" s="4">
        <v>183.7</v>
      </c>
      <c r="J7" s="4">
        <v>164.6</v>
      </c>
      <c r="K7" s="4">
        <v>155.4</v>
      </c>
      <c r="L7" s="4">
        <v>166</v>
      </c>
      <c r="M7" s="4">
        <v>115.1</v>
      </c>
      <c r="N7" s="4">
        <v>168.5</v>
      </c>
      <c r="O7" s="4">
        <v>160</v>
      </c>
      <c r="P7" s="4">
        <v>172.4</v>
      </c>
      <c r="Q7" s="4">
        <v>162.6</v>
      </c>
      <c r="R7" s="4">
        <v>190.8</v>
      </c>
      <c r="S7" s="4">
        <v>162.19999999999999</v>
      </c>
      <c r="T7" s="4">
        <v>151.80000000000001</v>
      </c>
      <c r="U7" s="4">
        <v>160.69999999999999</v>
      </c>
      <c r="V7" s="4">
        <v>160.5</v>
      </c>
      <c r="W7" s="4">
        <v>159.80000000000001</v>
      </c>
      <c r="X7" s="4">
        <v>154.80000000000001</v>
      </c>
      <c r="Y7" s="4">
        <v>166.3</v>
      </c>
      <c r="Z7" s="4">
        <v>150.69999999999999</v>
      </c>
      <c r="AA7" s="4">
        <v>154.9</v>
      </c>
      <c r="AB7" s="4">
        <v>161.69999999999999</v>
      </c>
      <c r="AC7" s="4">
        <v>158.80000000000001</v>
      </c>
      <c r="AD7" s="4">
        <v>157.6</v>
      </c>
      <c r="AE7" s="4">
        <v>161.30000000000001</v>
      </c>
      <c r="AF7" s="32">
        <v>71.982647477272721</v>
      </c>
      <c r="AH7" s="52">
        <v>44348</v>
      </c>
      <c r="AI7" s="32">
        <v>71.982647477272721</v>
      </c>
    </row>
    <row r="8" spans="1:35" x14ac:dyDescent="0.25">
      <c r="A8" s="1" t="s">
        <v>33</v>
      </c>
      <c r="B8" s="1">
        <v>2021</v>
      </c>
      <c r="C8" s="1" t="s">
        <v>39</v>
      </c>
      <c r="D8" s="48">
        <v>44378</v>
      </c>
      <c r="E8" s="4">
        <v>146.4</v>
      </c>
      <c r="F8" s="4">
        <v>206.8</v>
      </c>
      <c r="G8" s="4">
        <v>182.2</v>
      </c>
      <c r="H8" s="4">
        <v>157.5</v>
      </c>
      <c r="I8" s="4">
        <v>182.1</v>
      </c>
      <c r="J8" s="4">
        <v>163.9</v>
      </c>
      <c r="K8" s="4">
        <v>164.2</v>
      </c>
      <c r="L8" s="4">
        <v>164</v>
      </c>
      <c r="M8" s="4">
        <v>114.5</v>
      </c>
      <c r="N8" s="4">
        <v>168.3</v>
      </c>
      <c r="O8" s="4">
        <v>160.9</v>
      </c>
      <c r="P8" s="4">
        <v>172.2</v>
      </c>
      <c r="Q8" s="4">
        <v>164</v>
      </c>
      <c r="R8" s="4">
        <v>191.2</v>
      </c>
      <c r="S8" s="4">
        <v>162.80000000000001</v>
      </c>
      <c r="T8" s="4">
        <v>153.1</v>
      </c>
      <c r="U8" s="4">
        <v>161.4</v>
      </c>
      <c r="V8" s="4">
        <v>161.5</v>
      </c>
      <c r="W8" s="4">
        <v>160.69999999999999</v>
      </c>
      <c r="X8" s="4">
        <v>155.80000000000001</v>
      </c>
      <c r="Y8" s="4">
        <v>167</v>
      </c>
      <c r="Z8" s="4">
        <v>153.1</v>
      </c>
      <c r="AA8" s="4">
        <v>155.30000000000001</v>
      </c>
      <c r="AB8" s="4">
        <v>163.19999999999999</v>
      </c>
      <c r="AC8" s="4">
        <v>160.1</v>
      </c>
      <c r="AD8" s="4">
        <v>159</v>
      </c>
      <c r="AE8" s="4">
        <v>162.5</v>
      </c>
      <c r="AF8" s="32">
        <v>73.539060523809511</v>
      </c>
      <c r="AH8" s="52">
        <v>44378</v>
      </c>
      <c r="AI8" s="32">
        <v>73.539060523809511</v>
      </c>
    </row>
    <row r="9" spans="1:35" x14ac:dyDescent="0.25">
      <c r="A9" s="1" t="s">
        <v>33</v>
      </c>
      <c r="B9" s="1">
        <v>2021</v>
      </c>
      <c r="C9" s="1" t="s">
        <v>40</v>
      </c>
      <c r="D9" s="48">
        <v>44409</v>
      </c>
      <c r="E9" s="4">
        <v>146.6</v>
      </c>
      <c r="F9" s="4">
        <v>204</v>
      </c>
      <c r="G9" s="4">
        <v>172.8</v>
      </c>
      <c r="H9" s="4">
        <v>158.4</v>
      </c>
      <c r="I9" s="4">
        <v>188</v>
      </c>
      <c r="J9" s="4">
        <v>156.80000000000001</v>
      </c>
      <c r="K9" s="4">
        <v>162.19999999999999</v>
      </c>
      <c r="L9" s="4">
        <v>164.1</v>
      </c>
      <c r="M9" s="4">
        <v>119.7</v>
      </c>
      <c r="N9" s="4">
        <v>168.8</v>
      </c>
      <c r="O9" s="4">
        <v>162.69999999999999</v>
      </c>
      <c r="P9" s="4">
        <v>173.9</v>
      </c>
      <c r="Q9" s="4">
        <v>164</v>
      </c>
      <c r="R9" s="4">
        <v>192.1</v>
      </c>
      <c r="S9" s="4">
        <v>164.5</v>
      </c>
      <c r="T9" s="4">
        <v>155.30000000000001</v>
      </c>
      <c r="U9" s="4">
        <v>163.19999999999999</v>
      </c>
      <c r="V9" s="4">
        <v>162.1</v>
      </c>
      <c r="W9" s="4">
        <v>162.6</v>
      </c>
      <c r="X9" s="4">
        <v>157.5</v>
      </c>
      <c r="Y9" s="4">
        <v>168.4</v>
      </c>
      <c r="Z9" s="4">
        <v>154</v>
      </c>
      <c r="AA9" s="4">
        <v>157.6</v>
      </c>
      <c r="AB9" s="4">
        <v>163.80000000000001</v>
      </c>
      <c r="AC9" s="4">
        <v>160</v>
      </c>
      <c r="AD9" s="4">
        <v>160</v>
      </c>
      <c r="AE9" s="4">
        <v>163.19999999999999</v>
      </c>
      <c r="AF9" s="32">
        <v>69.804724424999989</v>
      </c>
      <c r="AH9" s="52">
        <v>44409</v>
      </c>
      <c r="AI9" s="32">
        <v>69.804724424999989</v>
      </c>
    </row>
    <row r="10" spans="1:35" x14ac:dyDescent="0.25">
      <c r="A10" s="1" t="s">
        <v>33</v>
      </c>
      <c r="B10" s="1">
        <v>2021</v>
      </c>
      <c r="C10" s="1" t="s">
        <v>41</v>
      </c>
      <c r="D10" s="48">
        <v>44440</v>
      </c>
      <c r="E10" s="4">
        <v>146.6</v>
      </c>
      <c r="F10" s="4">
        <v>204</v>
      </c>
      <c r="G10" s="4">
        <v>172.8</v>
      </c>
      <c r="H10" s="4">
        <v>158.4</v>
      </c>
      <c r="I10" s="4">
        <v>188</v>
      </c>
      <c r="J10" s="4">
        <v>156.69999999999999</v>
      </c>
      <c r="K10" s="4">
        <v>162.30000000000001</v>
      </c>
      <c r="L10" s="4">
        <v>164.1</v>
      </c>
      <c r="M10" s="4">
        <v>119.7</v>
      </c>
      <c r="N10" s="4">
        <v>168.8</v>
      </c>
      <c r="O10" s="4">
        <v>162.69999999999999</v>
      </c>
      <c r="P10" s="4">
        <v>173.9</v>
      </c>
      <c r="Q10" s="4">
        <v>164</v>
      </c>
      <c r="R10" s="4">
        <v>192.1</v>
      </c>
      <c r="S10" s="4">
        <v>164.6</v>
      </c>
      <c r="T10" s="4">
        <v>155.30000000000001</v>
      </c>
      <c r="U10" s="4">
        <v>163.30000000000001</v>
      </c>
      <c r="V10" s="4">
        <v>162.1</v>
      </c>
      <c r="W10" s="4">
        <v>162.6</v>
      </c>
      <c r="X10" s="4">
        <v>157.5</v>
      </c>
      <c r="Y10" s="4">
        <v>168.4</v>
      </c>
      <c r="Z10" s="4">
        <v>154</v>
      </c>
      <c r="AA10" s="4">
        <v>157.69999999999999</v>
      </c>
      <c r="AB10" s="4">
        <v>163.69999999999999</v>
      </c>
      <c r="AC10" s="4">
        <v>160</v>
      </c>
      <c r="AD10" s="4">
        <v>160</v>
      </c>
      <c r="AE10" s="4">
        <v>163.19999999999999</v>
      </c>
      <c r="AF10" s="32">
        <v>73.130738295454549</v>
      </c>
      <c r="AH10" s="52">
        <v>44440</v>
      </c>
      <c r="AI10" s="32">
        <v>73.130738295454549</v>
      </c>
    </row>
    <row r="11" spans="1:35" x14ac:dyDescent="0.25">
      <c r="A11" s="1" t="s">
        <v>33</v>
      </c>
      <c r="B11" s="1">
        <v>2021</v>
      </c>
      <c r="C11" s="1" t="s">
        <v>42</v>
      </c>
      <c r="D11" s="48">
        <v>44470</v>
      </c>
      <c r="E11" s="4">
        <v>147.4</v>
      </c>
      <c r="F11" s="4">
        <v>204.6</v>
      </c>
      <c r="G11" s="4">
        <v>171.2</v>
      </c>
      <c r="H11" s="4">
        <v>158.69999999999999</v>
      </c>
      <c r="I11" s="4">
        <v>190.6</v>
      </c>
      <c r="J11" s="4">
        <v>155.69999999999999</v>
      </c>
      <c r="K11" s="4">
        <v>185.3</v>
      </c>
      <c r="L11" s="4">
        <v>165.2</v>
      </c>
      <c r="M11" s="4">
        <v>121.9</v>
      </c>
      <c r="N11" s="4">
        <v>169.3</v>
      </c>
      <c r="O11" s="4">
        <v>163.19999999999999</v>
      </c>
      <c r="P11" s="4">
        <v>174.7</v>
      </c>
      <c r="Q11" s="4">
        <v>167.7</v>
      </c>
      <c r="R11" s="4">
        <v>192.7</v>
      </c>
      <c r="S11" s="4">
        <v>165.7</v>
      </c>
      <c r="T11" s="4">
        <v>156.30000000000001</v>
      </c>
      <c r="U11" s="4">
        <v>164.3</v>
      </c>
      <c r="V11" s="4">
        <v>163.6</v>
      </c>
      <c r="W11" s="4">
        <v>164.2</v>
      </c>
      <c r="X11" s="4">
        <v>158.4</v>
      </c>
      <c r="Y11" s="4">
        <v>169.1</v>
      </c>
      <c r="Z11" s="4">
        <v>155.69999999999999</v>
      </c>
      <c r="AA11" s="4">
        <v>158.6</v>
      </c>
      <c r="AB11" s="4">
        <v>163.9</v>
      </c>
      <c r="AC11" s="4">
        <v>160.80000000000001</v>
      </c>
      <c r="AD11" s="4">
        <v>161</v>
      </c>
      <c r="AE11" s="4">
        <v>165.5</v>
      </c>
      <c r="AF11" s="32">
        <v>82.107393785714294</v>
      </c>
      <c r="AH11" s="52">
        <v>44470</v>
      </c>
      <c r="AI11" s="32">
        <v>82.107393785714294</v>
      </c>
    </row>
    <row r="12" spans="1:35" x14ac:dyDescent="0.25">
      <c r="A12" s="1" t="s">
        <v>33</v>
      </c>
      <c r="B12" s="1">
        <v>2021</v>
      </c>
      <c r="C12" s="1" t="s">
        <v>43</v>
      </c>
      <c r="D12" s="48">
        <v>44501</v>
      </c>
      <c r="E12" s="4">
        <v>148.19999999999999</v>
      </c>
      <c r="F12" s="4">
        <v>201.6</v>
      </c>
      <c r="G12" s="4">
        <v>173</v>
      </c>
      <c r="H12" s="4">
        <v>159.30000000000001</v>
      </c>
      <c r="I12" s="4">
        <v>190.1</v>
      </c>
      <c r="J12" s="4">
        <v>156.5</v>
      </c>
      <c r="K12" s="4">
        <v>199.2</v>
      </c>
      <c r="L12" s="4">
        <v>165.3</v>
      </c>
      <c r="M12" s="4">
        <v>122.4</v>
      </c>
      <c r="N12" s="4">
        <v>169.6</v>
      </c>
      <c r="O12" s="4">
        <v>163.69999999999999</v>
      </c>
      <c r="P12" s="4">
        <v>175.5</v>
      </c>
      <c r="Q12" s="4">
        <v>169.7</v>
      </c>
      <c r="R12" s="4">
        <v>192.9</v>
      </c>
      <c r="S12" s="4">
        <v>167.2</v>
      </c>
      <c r="T12" s="4">
        <v>157.4</v>
      </c>
      <c r="U12" s="4">
        <v>165.8</v>
      </c>
      <c r="V12" s="4">
        <v>164.2</v>
      </c>
      <c r="W12" s="4">
        <v>163.9</v>
      </c>
      <c r="X12" s="4">
        <v>159.30000000000001</v>
      </c>
      <c r="Y12" s="4">
        <v>169.9</v>
      </c>
      <c r="Z12" s="4">
        <v>154.80000000000001</v>
      </c>
      <c r="AA12" s="4">
        <v>159.80000000000001</v>
      </c>
      <c r="AB12" s="4">
        <v>164.3</v>
      </c>
      <c r="AC12" s="4">
        <v>162.19999999999999</v>
      </c>
      <c r="AD12" s="4">
        <v>161.4</v>
      </c>
      <c r="AE12" s="4">
        <v>166.7</v>
      </c>
      <c r="AF12" s="32">
        <v>80.637301023809528</v>
      </c>
      <c r="AH12" s="52">
        <v>44501</v>
      </c>
      <c r="AI12" s="32">
        <v>80.637301023809528</v>
      </c>
    </row>
    <row r="13" spans="1:35" x14ac:dyDescent="0.25">
      <c r="A13" s="1" t="s">
        <v>33</v>
      </c>
      <c r="B13" s="1">
        <v>2021</v>
      </c>
      <c r="C13" s="1" t="s">
        <v>44</v>
      </c>
      <c r="D13" s="48">
        <v>44531</v>
      </c>
      <c r="E13" s="4">
        <v>148.69999999999999</v>
      </c>
      <c r="F13" s="4">
        <v>198.8</v>
      </c>
      <c r="G13" s="4">
        <v>177.9</v>
      </c>
      <c r="H13" s="4">
        <v>159.9</v>
      </c>
      <c r="I13" s="4">
        <v>187.6</v>
      </c>
      <c r="J13" s="4">
        <v>154.9</v>
      </c>
      <c r="K13" s="4">
        <v>188.3</v>
      </c>
      <c r="L13" s="4">
        <v>164.4</v>
      </c>
      <c r="M13" s="4">
        <v>121</v>
      </c>
      <c r="N13" s="4">
        <v>170.5</v>
      </c>
      <c r="O13" s="4">
        <v>164.2</v>
      </c>
      <c r="P13" s="4">
        <v>176.5</v>
      </c>
      <c r="Q13" s="4">
        <v>168.2</v>
      </c>
      <c r="R13" s="4">
        <v>192.4</v>
      </c>
      <c r="S13" s="4">
        <v>168.5</v>
      </c>
      <c r="T13" s="4">
        <v>158.69999999999999</v>
      </c>
      <c r="U13" s="4">
        <v>167</v>
      </c>
      <c r="V13" s="4">
        <v>163.4</v>
      </c>
      <c r="W13" s="4">
        <v>164.1</v>
      </c>
      <c r="X13" s="4">
        <v>160.19999999999999</v>
      </c>
      <c r="Y13" s="4">
        <v>170.6</v>
      </c>
      <c r="Z13" s="4">
        <v>155.69999999999999</v>
      </c>
      <c r="AA13" s="4">
        <v>160.6</v>
      </c>
      <c r="AB13" s="4">
        <v>164.4</v>
      </c>
      <c r="AC13" s="4">
        <v>162.6</v>
      </c>
      <c r="AD13" s="4">
        <v>162</v>
      </c>
      <c r="AE13" s="4">
        <v>166.2</v>
      </c>
      <c r="AF13" s="32">
        <v>73.298823523809531</v>
      </c>
      <c r="AH13" s="52">
        <v>44531</v>
      </c>
      <c r="AI13" s="32">
        <v>73.298823523809531</v>
      </c>
    </row>
    <row r="14" spans="1:35" x14ac:dyDescent="0.25">
      <c r="A14" s="1" t="s">
        <v>33</v>
      </c>
      <c r="B14" s="1">
        <v>2022</v>
      </c>
      <c r="C14" s="1" t="s">
        <v>31</v>
      </c>
      <c r="D14" s="48">
        <v>44562</v>
      </c>
      <c r="E14" s="4">
        <v>149.5</v>
      </c>
      <c r="F14" s="4">
        <v>198.7</v>
      </c>
      <c r="G14" s="4">
        <v>178.8</v>
      </c>
      <c r="H14" s="4">
        <v>160.5</v>
      </c>
      <c r="I14" s="4">
        <v>184.7</v>
      </c>
      <c r="J14" s="4">
        <v>153.69999999999999</v>
      </c>
      <c r="K14" s="4">
        <v>174.3</v>
      </c>
      <c r="L14" s="4">
        <v>163.9</v>
      </c>
      <c r="M14" s="4">
        <v>120</v>
      </c>
      <c r="N14" s="4">
        <v>172.1</v>
      </c>
      <c r="O14" s="4">
        <v>164.3</v>
      </c>
      <c r="P14" s="4">
        <v>177.3</v>
      </c>
      <c r="Q14" s="4">
        <v>166.4</v>
      </c>
      <c r="R14" s="4">
        <v>192.2</v>
      </c>
      <c r="S14" s="4">
        <v>169.9</v>
      </c>
      <c r="T14" s="4">
        <v>160.69999999999999</v>
      </c>
      <c r="U14" s="4">
        <v>168.5</v>
      </c>
      <c r="V14" s="4">
        <v>164.5</v>
      </c>
      <c r="W14" s="4">
        <v>164.2</v>
      </c>
      <c r="X14" s="4">
        <v>161.1</v>
      </c>
      <c r="Y14" s="4">
        <v>171.4</v>
      </c>
      <c r="Z14" s="4">
        <v>156.5</v>
      </c>
      <c r="AA14" s="4">
        <v>161.19999999999999</v>
      </c>
      <c r="AB14" s="4">
        <v>164.7</v>
      </c>
      <c r="AC14" s="4">
        <v>163</v>
      </c>
      <c r="AD14" s="4">
        <v>162.69999999999999</v>
      </c>
      <c r="AE14" s="4">
        <v>165.7</v>
      </c>
      <c r="AF14" s="32">
        <v>84.666318799999985</v>
      </c>
      <c r="AH14" s="52">
        <v>44562</v>
      </c>
      <c r="AI14" s="32">
        <v>84.666318799999985</v>
      </c>
    </row>
    <row r="15" spans="1:35" x14ac:dyDescent="0.25">
      <c r="A15" s="1" t="s">
        <v>33</v>
      </c>
      <c r="B15" s="1">
        <v>2022</v>
      </c>
      <c r="C15" s="1" t="s">
        <v>34</v>
      </c>
      <c r="D15" s="48">
        <v>44593</v>
      </c>
      <c r="E15" s="4">
        <v>150</v>
      </c>
      <c r="F15" s="4">
        <v>200.6</v>
      </c>
      <c r="G15" s="4">
        <v>175.8</v>
      </c>
      <c r="H15" s="4">
        <v>160.69999999999999</v>
      </c>
      <c r="I15" s="4">
        <v>184.9</v>
      </c>
      <c r="J15" s="4">
        <v>153.69999999999999</v>
      </c>
      <c r="K15" s="4">
        <v>169.7</v>
      </c>
      <c r="L15" s="4">
        <v>163.69999999999999</v>
      </c>
      <c r="M15" s="4">
        <v>118.9</v>
      </c>
      <c r="N15" s="4">
        <v>174.3</v>
      </c>
      <c r="O15" s="4">
        <v>164.7</v>
      </c>
      <c r="P15" s="4">
        <v>178</v>
      </c>
      <c r="Q15" s="4">
        <v>166.2</v>
      </c>
      <c r="R15" s="4">
        <v>192.8</v>
      </c>
      <c r="S15" s="4">
        <v>170.8</v>
      </c>
      <c r="T15" s="4">
        <v>162.4</v>
      </c>
      <c r="U15" s="4">
        <v>169.6</v>
      </c>
      <c r="V15" s="4">
        <v>165.5</v>
      </c>
      <c r="W15" s="4">
        <v>165.7</v>
      </c>
      <c r="X15" s="4">
        <v>161.80000000000001</v>
      </c>
      <c r="Y15" s="4">
        <v>172.2</v>
      </c>
      <c r="Z15" s="4">
        <v>156.9</v>
      </c>
      <c r="AA15" s="4">
        <v>162.1</v>
      </c>
      <c r="AB15" s="4">
        <v>165.4</v>
      </c>
      <c r="AC15" s="4">
        <v>164.4</v>
      </c>
      <c r="AD15" s="4">
        <v>163.5</v>
      </c>
      <c r="AE15" s="4">
        <v>166.1</v>
      </c>
      <c r="AF15" s="32">
        <v>94.067715194444446</v>
      </c>
      <c r="AH15" s="52">
        <v>44593</v>
      </c>
      <c r="AI15" s="32">
        <v>94.067715194444446</v>
      </c>
    </row>
    <row r="16" spans="1:35" x14ac:dyDescent="0.25">
      <c r="A16" s="1" t="s">
        <v>33</v>
      </c>
      <c r="B16" s="1">
        <v>2022</v>
      </c>
      <c r="C16" s="1" t="s">
        <v>35</v>
      </c>
      <c r="D16" s="48">
        <v>44621</v>
      </c>
      <c r="E16" s="4">
        <v>151.30000000000001</v>
      </c>
      <c r="F16" s="4">
        <v>210.7</v>
      </c>
      <c r="G16" s="4">
        <v>167.8</v>
      </c>
      <c r="H16" s="4">
        <v>162.19999999999999</v>
      </c>
      <c r="I16" s="4">
        <v>194.6</v>
      </c>
      <c r="J16" s="4">
        <v>157.6</v>
      </c>
      <c r="K16" s="4">
        <v>166.9</v>
      </c>
      <c r="L16" s="4">
        <v>163.9</v>
      </c>
      <c r="M16" s="4">
        <v>118.8</v>
      </c>
      <c r="N16" s="4">
        <v>177.4</v>
      </c>
      <c r="O16" s="4">
        <v>165.3</v>
      </c>
      <c r="P16" s="4">
        <v>179.3</v>
      </c>
      <c r="Q16" s="4">
        <v>168.4</v>
      </c>
      <c r="R16" s="4">
        <v>193.7</v>
      </c>
      <c r="S16" s="4">
        <v>172.1</v>
      </c>
      <c r="T16" s="4">
        <v>164.6</v>
      </c>
      <c r="U16" s="4">
        <v>171.1</v>
      </c>
      <c r="V16" s="4">
        <v>165.3</v>
      </c>
      <c r="W16" s="4">
        <v>167.2</v>
      </c>
      <c r="X16" s="4">
        <v>162.80000000000001</v>
      </c>
      <c r="Y16" s="4">
        <v>173</v>
      </c>
      <c r="Z16" s="4">
        <v>157.9</v>
      </c>
      <c r="AA16" s="4">
        <v>163.30000000000001</v>
      </c>
      <c r="AB16" s="4">
        <v>166</v>
      </c>
      <c r="AC16" s="4">
        <v>167.2</v>
      </c>
      <c r="AD16" s="4">
        <v>164.6</v>
      </c>
      <c r="AE16" s="4">
        <v>167.7</v>
      </c>
      <c r="AF16" s="32">
        <v>112.87479254347826</v>
      </c>
      <c r="AH16" s="52">
        <v>44621</v>
      </c>
      <c r="AI16" s="32">
        <v>112.87479254347826</v>
      </c>
    </row>
    <row r="17" spans="1:35" x14ac:dyDescent="0.25">
      <c r="A17" s="1" t="s">
        <v>33</v>
      </c>
      <c r="B17" s="1">
        <v>2022</v>
      </c>
      <c r="C17" s="1" t="s">
        <v>36</v>
      </c>
      <c r="D17" s="48">
        <v>44652</v>
      </c>
      <c r="E17" s="4">
        <v>152.9</v>
      </c>
      <c r="F17" s="4">
        <v>211.8</v>
      </c>
      <c r="G17" s="4">
        <v>164.5</v>
      </c>
      <c r="H17" s="4">
        <v>163.9</v>
      </c>
      <c r="I17" s="4">
        <v>199.5</v>
      </c>
      <c r="J17" s="4">
        <v>172.6</v>
      </c>
      <c r="K17" s="4">
        <v>166.2</v>
      </c>
      <c r="L17" s="4">
        <v>164.7</v>
      </c>
      <c r="M17" s="4">
        <v>119</v>
      </c>
      <c r="N17" s="4">
        <v>181.3</v>
      </c>
      <c r="O17" s="4">
        <v>166.2</v>
      </c>
      <c r="P17" s="4">
        <v>180.9</v>
      </c>
      <c r="Q17" s="4">
        <v>170.8</v>
      </c>
      <c r="R17" s="4">
        <v>193.9</v>
      </c>
      <c r="S17" s="4">
        <v>173.9</v>
      </c>
      <c r="T17" s="4">
        <v>166.5</v>
      </c>
      <c r="U17" s="4">
        <v>172.8</v>
      </c>
      <c r="V17" s="4">
        <v>167</v>
      </c>
      <c r="W17" s="4">
        <v>172.2</v>
      </c>
      <c r="X17" s="4">
        <v>164</v>
      </c>
      <c r="Y17" s="4">
        <v>174</v>
      </c>
      <c r="Z17" s="4">
        <v>162.6</v>
      </c>
      <c r="AA17" s="4">
        <v>164.4</v>
      </c>
      <c r="AB17" s="4">
        <v>166.9</v>
      </c>
      <c r="AC17" s="4">
        <v>168.8</v>
      </c>
      <c r="AD17" s="4">
        <v>166.8</v>
      </c>
      <c r="AE17" s="4">
        <v>170.1</v>
      </c>
      <c r="AF17" s="32">
        <v>102.96599786842103</v>
      </c>
      <c r="AH17" s="52">
        <v>44652</v>
      </c>
      <c r="AI17" s="32">
        <v>102.96599786842103</v>
      </c>
    </row>
    <row r="18" spans="1:35" x14ac:dyDescent="0.25">
      <c r="A18" s="1" t="s">
        <v>33</v>
      </c>
      <c r="B18" s="1">
        <v>2022</v>
      </c>
      <c r="C18" s="1" t="s">
        <v>37</v>
      </c>
      <c r="D18" s="48">
        <v>44682</v>
      </c>
      <c r="E18" s="4">
        <v>154.1</v>
      </c>
      <c r="F18" s="4">
        <v>217</v>
      </c>
      <c r="G18" s="4">
        <v>162.4</v>
      </c>
      <c r="H18" s="4">
        <v>164.9</v>
      </c>
      <c r="I18" s="4">
        <v>202.4</v>
      </c>
      <c r="J18" s="4">
        <v>171</v>
      </c>
      <c r="K18" s="4">
        <v>174.9</v>
      </c>
      <c r="L18" s="4">
        <v>164.7</v>
      </c>
      <c r="M18" s="4">
        <v>119.7</v>
      </c>
      <c r="N18" s="4">
        <v>184.9</v>
      </c>
      <c r="O18" s="4">
        <v>167.1</v>
      </c>
      <c r="P18" s="4">
        <v>182.5</v>
      </c>
      <c r="Q18" s="4">
        <v>173.3</v>
      </c>
      <c r="R18" s="4">
        <v>194.1</v>
      </c>
      <c r="S18" s="4">
        <v>175.6</v>
      </c>
      <c r="T18" s="4">
        <v>168.4</v>
      </c>
      <c r="U18" s="4">
        <v>174.6</v>
      </c>
      <c r="V18" s="4">
        <v>167.5</v>
      </c>
      <c r="W18" s="4">
        <v>174.6</v>
      </c>
      <c r="X18" s="4">
        <v>165.2</v>
      </c>
      <c r="Y18" s="4">
        <v>174.8</v>
      </c>
      <c r="Z18" s="4">
        <v>163</v>
      </c>
      <c r="AA18" s="4">
        <v>165.1</v>
      </c>
      <c r="AB18" s="4">
        <v>167.9</v>
      </c>
      <c r="AC18" s="4">
        <v>168.4</v>
      </c>
      <c r="AD18" s="4">
        <v>167.5</v>
      </c>
      <c r="AE18" s="4">
        <v>171.7</v>
      </c>
      <c r="AF18" s="32">
        <v>109.50503773684208</v>
      </c>
      <c r="AH18" s="52">
        <v>44682</v>
      </c>
      <c r="AI18" s="32">
        <v>109.50503773684208</v>
      </c>
    </row>
    <row r="19" spans="1:35" x14ac:dyDescent="0.25">
      <c r="A19" s="1" t="s">
        <v>33</v>
      </c>
      <c r="B19" s="1">
        <v>2022</v>
      </c>
      <c r="C19" s="1" t="s">
        <v>38</v>
      </c>
      <c r="D19" s="48">
        <v>44713</v>
      </c>
      <c r="E19" s="4">
        <v>155</v>
      </c>
      <c r="F19" s="4">
        <v>219.4</v>
      </c>
      <c r="G19" s="4">
        <v>170.8</v>
      </c>
      <c r="H19" s="4">
        <v>165.8</v>
      </c>
      <c r="I19" s="4">
        <v>200.9</v>
      </c>
      <c r="J19" s="4">
        <v>169.7</v>
      </c>
      <c r="K19" s="4">
        <v>182.3</v>
      </c>
      <c r="L19" s="4">
        <v>164.3</v>
      </c>
      <c r="M19" s="4">
        <v>119.9</v>
      </c>
      <c r="N19" s="4">
        <v>187.1</v>
      </c>
      <c r="O19" s="4">
        <v>167.9</v>
      </c>
      <c r="P19" s="4">
        <v>183.9</v>
      </c>
      <c r="Q19" s="4">
        <v>174.9</v>
      </c>
      <c r="R19" s="4">
        <v>194.3</v>
      </c>
      <c r="S19" s="4">
        <v>177.1</v>
      </c>
      <c r="T19" s="4">
        <v>169.9</v>
      </c>
      <c r="U19" s="4">
        <v>176</v>
      </c>
      <c r="V19" s="4">
        <v>166.8</v>
      </c>
      <c r="W19" s="4">
        <v>176</v>
      </c>
      <c r="X19" s="4">
        <v>166.4</v>
      </c>
      <c r="Y19" s="4">
        <v>175.4</v>
      </c>
      <c r="Z19" s="4">
        <v>161.1</v>
      </c>
      <c r="AA19" s="4">
        <v>165.8</v>
      </c>
      <c r="AB19" s="4">
        <v>169</v>
      </c>
      <c r="AC19" s="4">
        <v>169.4</v>
      </c>
      <c r="AD19" s="4">
        <v>167.5</v>
      </c>
      <c r="AE19" s="4">
        <v>172.6</v>
      </c>
      <c r="AF19" s="32">
        <v>116.01138504999999</v>
      </c>
      <c r="AH19" s="52">
        <v>44713</v>
      </c>
      <c r="AI19" s="32">
        <v>116.01138504999999</v>
      </c>
    </row>
    <row r="20" spans="1:35" x14ac:dyDescent="0.25">
      <c r="A20" s="1" t="s">
        <v>33</v>
      </c>
      <c r="B20" s="1">
        <v>2022</v>
      </c>
      <c r="C20" s="1" t="s">
        <v>39</v>
      </c>
      <c r="D20" s="48">
        <v>44743</v>
      </c>
      <c r="E20" s="4">
        <v>156.5</v>
      </c>
      <c r="F20" s="4">
        <v>213</v>
      </c>
      <c r="G20" s="4">
        <v>175.2</v>
      </c>
      <c r="H20" s="4">
        <v>166.6</v>
      </c>
      <c r="I20" s="4">
        <v>195.8</v>
      </c>
      <c r="J20" s="4">
        <v>174.2</v>
      </c>
      <c r="K20" s="4">
        <v>182.1</v>
      </c>
      <c r="L20" s="4">
        <v>164.3</v>
      </c>
      <c r="M20" s="4">
        <v>120</v>
      </c>
      <c r="N20" s="4">
        <v>190</v>
      </c>
      <c r="O20" s="4">
        <v>168.4</v>
      </c>
      <c r="P20" s="4">
        <v>185.2</v>
      </c>
      <c r="Q20" s="4">
        <v>175</v>
      </c>
      <c r="R20" s="4">
        <v>194.6</v>
      </c>
      <c r="S20" s="4">
        <v>178.3</v>
      </c>
      <c r="T20" s="4">
        <v>171.3</v>
      </c>
      <c r="U20" s="4">
        <v>177.3</v>
      </c>
      <c r="V20" s="4">
        <v>167.8</v>
      </c>
      <c r="W20" s="4">
        <v>179.6</v>
      </c>
      <c r="X20" s="4">
        <v>167.4</v>
      </c>
      <c r="Y20" s="4">
        <v>176.1</v>
      </c>
      <c r="Z20" s="4">
        <v>161.6</v>
      </c>
      <c r="AA20" s="4">
        <v>166.3</v>
      </c>
      <c r="AB20" s="4">
        <v>171.4</v>
      </c>
      <c r="AC20" s="4">
        <v>169.7</v>
      </c>
      <c r="AD20" s="4">
        <v>168.4</v>
      </c>
      <c r="AE20" s="4">
        <v>173.4</v>
      </c>
      <c r="AF20" s="32">
        <v>105.49124737500001</v>
      </c>
      <c r="AH20" s="52">
        <v>44743</v>
      </c>
      <c r="AI20" s="32">
        <v>105.49124737500001</v>
      </c>
    </row>
    <row r="21" spans="1:35" x14ac:dyDescent="0.25">
      <c r="A21" s="1" t="s">
        <v>33</v>
      </c>
      <c r="B21" s="1">
        <v>2022</v>
      </c>
      <c r="C21" s="1" t="s">
        <v>40</v>
      </c>
      <c r="D21" s="48">
        <v>44774</v>
      </c>
      <c r="E21" s="4">
        <v>160.30000000000001</v>
      </c>
      <c r="F21" s="4">
        <v>206.5</v>
      </c>
      <c r="G21" s="4">
        <v>169.2</v>
      </c>
      <c r="H21" s="4">
        <v>168.1</v>
      </c>
      <c r="I21" s="4">
        <v>192.4</v>
      </c>
      <c r="J21" s="4">
        <v>172.9</v>
      </c>
      <c r="K21" s="4">
        <v>186.7</v>
      </c>
      <c r="L21" s="4">
        <v>167.2</v>
      </c>
      <c r="M21" s="4">
        <v>120.9</v>
      </c>
      <c r="N21" s="4">
        <v>193.6</v>
      </c>
      <c r="O21" s="4">
        <v>168.8</v>
      </c>
      <c r="P21" s="4">
        <v>186.3</v>
      </c>
      <c r="Q21" s="4">
        <v>176.3</v>
      </c>
      <c r="R21" s="4">
        <v>195</v>
      </c>
      <c r="S21" s="4">
        <v>179.5</v>
      </c>
      <c r="T21" s="4">
        <v>172.7</v>
      </c>
      <c r="U21" s="4">
        <v>178.5</v>
      </c>
      <c r="V21" s="4">
        <v>169</v>
      </c>
      <c r="W21" s="4">
        <v>178.8</v>
      </c>
      <c r="X21" s="4">
        <v>168.5</v>
      </c>
      <c r="Y21" s="4">
        <v>176.8</v>
      </c>
      <c r="Z21" s="4">
        <v>161.9</v>
      </c>
      <c r="AA21" s="4">
        <v>166.9</v>
      </c>
      <c r="AB21" s="4">
        <v>172.3</v>
      </c>
      <c r="AC21" s="4">
        <v>171.2</v>
      </c>
      <c r="AD21" s="4">
        <v>169.1</v>
      </c>
      <c r="AE21" s="4">
        <v>174.3</v>
      </c>
      <c r="AF21" s="32">
        <v>97.404465428571427</v>
      </c>
      <c r="AH21" s="52">
        <v>44774</v>
      </c>
      <c r="AI21" s="32">
        <v>97.404465428571427</v>
      </c>
    </row>
    <row r="22" spans="1:35" x14ac:dyDescent="0.25">
      <c r="A22" s="1" t="s">
        <v>33</v>
      </c>
      <c r="B22" s="1">
        <v>2022</v>
      </c>
      <c r="C22" s="1" t="s">
        <v>41</v>
      </c>
      <c r="D22" s="48">
        <v>44805</v>
      </c>
      <c r="E22" s="4">
        <v>163.5</v>
      </c>
      <c r="F22" s="4">
        <v>209.2</v>
      </c>
      <c r="G22" s="4">
        <v>169.7</v>
      </c>
      <c r="H22" s="4">
        <v>169.7</v>
      </c>
      <c r="I22" s="4">
        <v>188.7</v>
      </c>
      <c r="J22" s="4">
        <v>165.7</v>
      </c>
      <c r="K22" s="4">
        <v>191.8</v>
      </c>
      <c r="L22" s="4">
        <v>169.1</v>
      </c>
      <c r="M22" s="4">
        <v>121.6</v>
      </c>
      <c r="N22" s="4">
        <v>197.3</v>
      </c>
      <c r="O22" s="4">
        <v>169.4</v>
      </c>
      <c r="P22" s="4">
        <v>187.4</v>
      </c>
      <c r="Q22" s="4">
        <v>177.8</v>
      </c>
      <c r="R22" s="4">
        <v>195.9</v>
      </c>
      <c r="S22" s="4">
        <v>180.9</v>
      </c>
      <c r="T22" s="4">
        <v>174.3</v>
      </c>
      <c r="U22" s="4">
        <v>179.9</v>
      </c>
      <c r="V22" s="4">
        <v>169.5</v>
      </c>
      <c r="W22" s="4">
        <v>179.5</v>
      </c>
      <c r="X22" s="4">
        <v>169.5</v>
      </c>
      <c r="Y22" s="4">
        <v>177.8</v>
      </c>
      <c r="Z22" s="4">
        <v>162.30000000000001</v>
      </c>
      <c r="AA22" s="4">
        <v>167.6</v>
      </c>
      <c r="AB22" s="4">
        <v>173.1</v>
      </c>
      <c r="AC22" s="4">
        <v>170.9</v>
      </c>
      <c r="AD22" s="4">
        <v>169.7</v>
      </c>
      <c r="AE22" s="4">
        <v>175.3</v>
      </c>
      <c r="AF22" s="32">
        <v>90.706344809523813</v>
      </c>
      <c r="AH22" s="52">
        <v>44805</v>
      </c>
      <c r="AI22" s="32">
        <v>90.706344809523813</v>
      </c>
    </row>
    <row r="23" spans="1:35" x14ac:dyDescent="0.25">
      <c r="A23" s="1" t="s">
        <v>33</v>
      </c>
      <c r="B23" s="1">
        <v>2022</v>
      </c>
      <c r="C23" s="1" t="s">
        <v>42</v>
      </c>
      <c r="D23" s="48">
        <v>44835</v>
      </c>
      <c r="E23" s="4">
        <v>165.2</v>
      </c>
      <c r="F23" s="4">
        <v>210.9</v>
      </c>
      <c r="G23" s="4">
        <v>170.9</v>
      </c>
      <c r="H23" s="4">
        <v>170.9</v>
      </c>
      <c r="I23" s="4">
        <v>186.5</v>
      </c>
      <c r="J23" s="4">
        <v>163.80000000000001</v>
      </c>
      <c r="K23" s="4">
        <v>199.7</v>
      </c>
      <c r="L23" s="4">
        <v>169.8</v>
      </c>
      <c r="M23" s="4">
        <v>121.9</v>
      </c>
      <c r="N23" s="4">
        <v>199.9</v>
      </c>
      <c r="O23" s="4">
        <v>169.9</v>
      </c>
      <c r="P23" s="4">
        <v>188.3</v>
      </c>
      <c r="Q23" s="4">
        <v>179.6</v>
      </c>
      <c r="R23" s="4">
        <v>196.3</v>
      </c>
      <c r="S23" s="4">
        <v>181.9</v>
      </c>
      <c r="T23" s="4">
        <v>175.3</v>
      </c>
      <c r="U23" s="4">
        <v>181</v>
      </c>
      <c r="V23" s="4">
        <v>171.2</v>
      </c>
      <c r="W23" s="4">
        <v>180.5</v>
      </c>
      <c r="X23" s="4">
        <v>170.4</v>
      </c>
      <c r="Y23" s="4">
        <v>178.7</v>
      </c>
      <c r="Z23" s="4">
        <v>162.9</v>
      </c>
      <c r="AA23" s="4">
        <v>168.2</v>
      </c>
      <c r="AB23" s="4">
        <v>173.4</v>
      </c>
      <c r="AC23" s="4">
        <v>172.1</v>
      </c>
      <c r="AD23" s="4">
        <v>170.5</v>
      </c>
      <c r="AE23" s="4">
        <v>176.7</v>
      </c>
      <c r="AF23" s="32">
        <v>91.698948700000003</v>
      </c>
      <c r="AH23" s="52">
        <v>44835</v>
      </c>
      <c r="AI23" s="32">
        <v>91.698948700000003</v>
      </c>
    </row>
    <row r="24" spans="1:35" x14ac:dyDescent="0.25">
      <c r="A24" s="1" t="s">
        <v>33</v>
      </c>
      <c r="B24" s="1">
        <v>2022</v>
      </c>
      <c r="C24" s="1" t="s">
        <v>43</v>
      </c>
      <c r="D24" s="48">
        <v>44866</v>
      </c>
      <c r="E24" s="4">
        <v>167.4</v>
      </c>
      <c r="F24" s="4">
        <v>209.4</v>
      </c>
      <c r="G24" s="4">
        <v>181.4</v>
      </c>
      <c r="H24" s="4">
        <v>172.3</v>
      </c>
      <c r="I24" s="4">
        <v>188.9</v>
      </c>
      <c r="J24" s="4">
        <v>160.69999999999999</v>
      </c>
      <c r="K24" s="4">
        <v>183.1</v>
      </c>
      <c r="L24" s="4">
        <v>170.5</v>
      </c>
      <c r="M24" s="4">
        <v>122.1</v>
      </c>
      <c r="N24" s="4">
        <v>202.8</v>
      </c>
      <c r="O24" s="4">
        <v>170.4</v>
      </c>
      <c r="P24" s="4">
        <v>189.5</v>
      </c>
      <c r="Q24" s="4">
        <v>178.3</v>
      </c>
      <c r="R24" s="4">
        <v>196.9</v>
      </c>
      <c r="S24" s="4">
        <v>183.1</v>
      </c>
      <c r="T24" s="4">
        <v>176.2</v>
      </c>
      <c r="U24" s="4">
        <v>182.1</v>
      </c>
      <c r="V24" s="4">
        <v>171.8</v>
      </c>
      <c r="W24" s="4">
        <v>181.3</v>
      </c>
      <c r="X24" s="4">
        <v>171.4</v>
      </c>
      <c r="Y24" s="4">
        <v>179.8</v>
      </c>
      <c r="Z24" s="4">
        <v>163</v>
      </c>
      <c r="AA24" s="4">
        <v>168.5</v>
      </c>
      <c r="AB24" s="4">
        <v>173.7</v>
      </c>
      <c r="AC24" s="4">
        <v>173.6</v>
      </c>
      <c r="AD24" s="4">
        <v>171.1</v>
      </c>
      <c r="AE24" s="4">
        <v>176.5</v>
      </c>
      <c r="AF24" s="32">
        <v>87.552266068181822</v>
      </c>
      <c r="AH24" s="52">
        <v>44866</v>
      </c>
      <c r="AI24" s="32">
        <v>87.552266068181822</v>
      </c>
    </row>
    <row r="25" spans="1:35" x14ac:dyDescent="0.25">
      <c r="A25" s="1" t="s">
        <v>33</v>
      </c>
      <c r="B25" s="1">
        <v>2022</v>
      </c>
      <c r="C25" s="1" t="s">
        <v>44</v>
      </c>
      <c r="D25" s="48">
        <v>44896</v>
      </c>
      <c r="E25" s="4">
        <v>169.2</v>
      </c>
      <c r="F25" s="4">
        <v>209</v>
      </c>
      <c r="G25" s="4">
        <v>190.2</v>
      </c>
      <c r="H25" s="4">
        <v>173.6</v>
      </c>
      <c r="I25" s="4">
        <v>188.5</v>
      </c>
      <c r="J25" s="4">
        <v>158</v>
      </c>
      <c r="K25" s="4">
        <v>159.9</v>
      </c>
      <c r="L25" s="4">
        <v>170.8</v>
      </c>
      <c r="M25" s="4">
        <v>121.8</v>
      </c>
      <c r="N25" s="4">
        <v>205.2</v>
      </c>
      <c r="O25" s="4">
        <v>171</v>
      </c>
      <c r="P25" s="4">
        <v>190.3</v>
      </c>
      <c r="Q25" s="4">
        <v>175.9</v>
      </c>
      <c r="R25" s="4">
        <v>197.3</v>
      </c>
      <c r="S25" s="4">
        <v>184</v>
      </c>
      <c r="T25" s="4">
        <v>177</v>
      </c>
      <c r="U25" s="4">
        <v>183</v>
      </c>
      <c r="V25" s="4">
        <v>170.7</v>
      </c>
      <c r="W25" s="4">
        <v>182</v>
      </c>
      <c r="X25" s="4">
        <v>172.1</v>
      </c>
      <c r="Y25" s="4">
        <v>181.1</v>
      </c>
      <c r="Z25" s="4">
        <v>163.4</v>
      </c>
      <c r="AA25" s="4">
        <v>168.9</v>
      </c>
      <c r="AB25" s="4">
        <v>174.1</v>
      </c>
      <c r="AC25" s="4">
        <v>175.8</v>
      </c>
      <c r="AD25" s="4">
        <v>172</v>
      </c>
      <c r="AE25" s="4">
        <v>175.7</v>
      </c>
      <c r="AF25" s="32">
        <v>78.100942275000008</v>
      </c>
      <c r="AH25" s="52">
        <v>44896</v>
      </c>
      <c r="AI25" s="32">
        <v>78.100942275000008</v>
      </c>
    </row>
    <row r="26" spans="1:35" x14ac:dyDescent="0.25">
      <c r="A26" s="1" t="s">
        <v>33</v>
      </c>
      <c r="B26" s="1">
        <v>2023</v>
      </c>
      <c r="C26" s="1" t="s">
        <v>31</v>
      </c>
      <c r="D26" s="48">
        <v>44927</v>
      </c>
      <c r="E26" s="4">
        <v>173.8</v>
      </c>
      <c r="F26" s="4">
        <v>210.7</v>
      </c>
      <c r="G26" s="4">
        <v>194.5</v>
      </c>
      <c r="H26" s="4">
        <v>174.6</v>
      </c>
      <c r="I26" s="4">
        <v>187.2</v>
      </c>
      <c r="J26" s="4">
        <v>158.30000000000001</v>
      </c>
      <c r="K26" s="4">
        <v>153.9</v>
      </c>
      <c r="L26" s="4">
        <v>170.9</v>
      </c>
      <c r="M26" s="4">
        <v>121.1</v>
      </c>
      <c r="N26" s="4">
        <v>208.4</v>
      </c>
      <c r="O26" s="4">
        <v>171.4</v>
      </c>
      <c r="P26" s="4">
        <v>191.2</v>
      </c>
      <c r="Q26" s="4">
        <v>176.7</v>
      </c>
      <c r="R26" s="4">
        <v>198.2</v>
      </c>
      <c r="S26" s="4">
        <v>184.9</v>
      </c>
      <c r="T26" s="4">
        <v>177.6</v>
      </c>
      <c r="U26" s="4">
        <v>183.8</v>
      </c>
      <c r="V26" s="4">
        <v>172.1</v>
      </c>
      <c r="W26" s="4">
        <v>182</v>
      </c>
      <c r="X26" s="4">
        <v>172.9</v>
      </c>
      <c r="Y26" s="4">
        <v>182.3</v>
      </c>
      <c r="Z26" s="4">
        <v>163.6</v>
      </c>
      <c r="AA26" s="4">
        <v>169.5</v>
      </c>
      <c r="AB26" s="4">
        <v>174.3</v>
      </c>
      <c r="AC26" s="4">
        <v>178.6</v>
      </c>
      <c r="AD26" s="4">
        <v>172.8</v>
      </c>
      <c r="AE26" s="4">
        <v>176.5</v>
      </c>
      <c r="AF26" s="32">
        <v>80.922269684210534</v>
      </c>
      <c r="AH26" s="52">
        <v>44927</v>
      </c>
      <c r="AI26" s="32">
        <v>80.922269684210534</v>
      </c>
    </row>
    <row r="27" spans="1:35" x14ac:dyDescent="0.25">
      <c r="A27" s="1" t="s">
        <v>33</v>
      </c>
      <c r="B27" s="1">
        <v>2023</v>
      </c>
      <c r="C27" s="1" t="s">
        <v>34</v>
      </c>
      <c r="D27" s="48">
        <v>44958</v>
      </c>
      <c r="E27" s="4">
        <v>174.4</v>
      </c>
      <c r="F27" s="4">
        <v>207.7</v>
      </c>
      <c r="G27" s="4">
        <v>175.2</v>
      </c>
      <c r="H27" s="4">
        <v>177.3</v>
      </c>
      <c r="I27" s="4">
        <v>179.3</v>
      </c>
      <c r="J27" s="4">
        <v>169.5</v>
      </c>
      <c r="K27" s="4">
        <v>152.69999999999999</v>
      </c>
      <c r="L27" s="4">
        <v>171</v>
      </c>
      <c r="M27" s="4">
        <v>120</v>
      </c>
      <c r="N27" s="4">
        <v>209.7</v>
      </c>
      <c r="O27" s="4">
        <v>172.3</v>
      </c>
      <c r="P27" s="4">
        <v>193</v>
      </c>
      <c r="Q27" s="4">
        <v>177</v>
      </c>
      <c r="R27" s="4">
        <v>199.5</v>
      </c>
      <c r="S27" s="4">
        <v>186.2</v>
      </c>
      <c r="T27" s="4">
        <v>178.7</v>
      </c>
      <c r="U27" s="4">
        <v>185.1</v>
      </c>
      <c r="V27" s="4">
        <v>173.5</v>
      </c>
      <c r="W27" s="4">
        <v>182.1</v>
      </c>
      <c r="X27" s="4">
        <v>174.2</v>
      </c>
      <c r="Y27" s="4">
        <v>184.4</v>
      </c>
      <c r="Z27" s="4">
        <v>164.2</v>
      </c>
      <c r="AA27" s="4">
        <v>170.3</v>
      </c>
      <c r="AB27" s="4">
        <v>175</v>
      </c>
      <c r="AC27" s="4">
        <v>181</v>
      </c>
      <c r="AD27" s="4">
        <v>174.1</v>
      </c>
      <c r="AE27" s="4">
        <v>177.2</v>
      </c>
      <c r="AF27" s="32">
        <v>82.278706675000009</v>
      </c>
      <c r="AH27" s="52">
        <v>44958</v>
      </c>
      <c r="AI27" s="32">
        <v>82.278706675000009</v>
      </c>
    </row>
    <row r="28" spans="1:35" x14ac:dyDescent="0.25">
      <c r="A28" s="1" t="s">
        <v>33</v>
      </c>
      <c r="B28" s="1">
        <v>2023</v>
      </c>
      <c r="C28" s="1" t="s">
        <v>35</v>
      </c>
      <c r="D28" s="48">
        <v>44986</v>
      </c>
      <c r="E28" s="4">
        <v>174.4</v>
      </c>
      <c r="F28" s="4">
        <v>207.7</v>
      </c>
      <c r="G28" s="4">
        <v>175.2</v>
      </c>
      <c r="H28" s="4">
        <v>177.3</v>
      </c>
      <c r="I28" s="4">
        <v>179.2</v>
      </c>
      <c r="J28" s="4">
        <v>169.5</v>
      </c>
      <c r="K28" s="4">
        <v>152.80000000000001</v>
      </c>
      <c r="L28" s="4">
        <v>171.1</v>
      </c>
      <c r="M28" s="4">
        <v>120</v>
      </c>
      <c r="N28" s="4">
        <v>209.7</v>
      </c>
      <c r="O28" s="4">
        <v>172.3</v>
      </c>
      <c r="P28" s="4">
        <v>193</v>
      </c>
      <c r="Q28" s="4">
        <v>177</v>
      </c>
      <c r="R28" s="4">
        <v>199.5</v>
      </c>
      <c r="S28" s="4">
        <v>186.1</v>
      </c>
      <c r="T28" s="4">
        <v>178.7</v>
      </c>
      <c r="U28" s="4">
        <v>185.1</v>
      </c>
      <c r="V28" s="4">
        <v>173.5</v>
      </c>
      <c r="W28" s="4">
        <v>181.9</v>
      </c>
      <c r="X28" s="4">
        <v>174.2</v>
      </c>
      <c r="Y28" s="4">
        <v>184.4</v>
      </c>
      <c r="Z28" s="4">
        <v>164.2</v>
      </c>
      <c r="AA28" s="4">
        <v>170.3</v>
      </c>
      <c r="AB28" s="4">
        <v>175</v>
      </c>
      <c r="AC28" s="4">
        <v>181</v>
      </c>
      <c r="AD28" s="4">
        <v>174.1</v>
      </c>
      <c r="AE28" s="4">
        <v>177.2</v>
      </c>
      <c r="AF28" s="32">
        <v>78.539480282608693</v>
      </c>
      <c r="AH28" s="52">
        <v>44986</v>
      </c>
      <c r="AI28" s="32">
        <v>78.539480282608693</v>
      </c>
    </row>
    <row r="29" spans="1:35" x14ac:dyDescent="0.25">
      <c r="A29" s="1" t="s">
        <v>33</v>
      </c>
      <c r="B29" s="1">
        <v>2023</v>
      </c>
      <c r="C29" s="1" t="s">
        <v>36</v>
      </c>
      <c r="D29" s="48">
        <v>45017</v>
      </c>
      <c r="E29" s="4">
        <v>173.8</v>
      </c>
      <c r="F29" s="4">
        <v>209.3</v>
      </c>
      <c r="G29" s="4">
        <v>169.6</v>
      </c>
      <c r="H29" s="4">
        <v>178.4</v>
      </c>
      <c r="I29" s="4">
        <v>174.9</v>
      </c>
      <c r="J29" s="4">
        <v>176.3</v>
      </c>
      <c r="K29" s="4">
        <v>155.4</v>
      </c>
      <c r="L29" s="4">
        <v>173.4</v>
      </c>
      <c r="M29" s="4">
        <v>121.3</v>
      </c>
      <c r="N29" s="4">
        <v>212.9</v>
      </c>
      <c r="O29" s="4">
        <v>172.9</v>
      </c>
      <c r="P29" s="4">
        <v>193.5</v>
      </c>
      <c r="Q29" s="4">
        <v>177.9</v>
      </c>
      <c r="R29" s="4">
        <v>200.6</v>
      </c>
      <c r="S29" s="4">
        <v>186.9</v>
      </c>
      <c r="T29" s="4">
        <v>179.2</v>
      </c>
      <c r="U29" s="4">
        <v>185.7</v>
      </c>
      <c r="V29" s="4">
        <v>175.2</v>
      </c>
      <c r="W29" s="4">
        <v>181.7</v>
      </c>
      <c r="X29" s="4">
        <v>174.6</v>
      </c>
      <c r="Y29" s="4">
        <v>185</v>
      </c>
      <c r="Z29" s="4">
        <v>164.5</v>
      </c>
      <c r="AA29" s="4">
        <v>170.7</v>
      </c>
      <c r="AB29" s="4">
        <v>176.4</v>
      </c>
      <c r="AC29" s="4">
        <v>184</v>
      </c>
      <c r="AD29" s="4">
        <v>175</v>
      </c>
      <c r="AE29" s="4">
        <v>178.1</v>
      </c>
      <c r="AF29" s="32">
        <v>83.755358416666667</v>
      </c>
      <c r="AH29" s="52">
        <v>45017</v>
      </c>
      <c r="AI29" s="32">
        <v>83.755358416666667</v>
      </c>
    </row>
    <row r="30" spans="1:35" x14ac:dyDescent="0.25">
      <c r="A30" s="1" t="s">
        <v>33</v>
      </c>
      <c r="B30" s="1">
        <v>2023</v>
      </c>
      <c r="C30" s="1" t="s">
        <v>37</v>
      </c>
      <c r="D30" s="48">
        <v>45047</v>
      </c>
      <c r="E30" s="4">
        <v>173.7</v>
      </c>
      <c r="F30" s="4">
        <v>214.3</v>
      </c>
      <c r="G30" s="4">
        <v>173.2</v>
      </c>
      <c r="H30" s="4">
        <v>179.5</v>
      </c>
      <c r="I30" s="4">
        <v>170</v>
      </c>
      <c r="J30" s="4">
        <v>172.2</v>
      </c>
      <c r="K30" s="4">
        <v>161</v>
      </c>
      <c r="L30" s="4">
        <v>175.6</v>
      </c>
      <c r="M30" s="4">
        <v>122.7</v>
      </c>
      <c r="N30" s="4">
        <v>218</v>
      </c>
      <c r="O30" s="4">
        <v>173.4</v>
      </c>
      <c r="P30" s="4">
        <v>194.2</v>
      </c>
      <c r="Q30" s="4">
        <v>179.1</v>
      </c>
      <c r="R30" s="4">
        <v>201</v>
      </c>
      <c r="S30" s="4">
        <v>187.3</v>
      </c>
      <c r="T30" s="4">
        <v>179.7</v>
      </c>
      <c r="U30" s="4">
        <v>186.2</v>
      </c>
      <c r="V30" s="4">
        <v>175.6</v>
      </c>
      <c r="W30" s="4">
        <v>182.8</v>
      </c>
      <c r="X30" s="4">
        <v>175.2</v>
      </c>
      <c r="Y30" s="4">
        <v>185.7</v>
      </c>
      <c r="Z30" s="4">
        <v>164.8</v>
      </c>
      <c r="AA30" s="4">
        <v>171.2</v>
      </c>
      <c r="AB30" s="4">
        <v>177.1</v>
      </c>
      <c r="AC30" s="4">
        <v>185.2</v>
      </c>
      <c r="AD30" s="4">
        <v>175.7</v>
      </c>
      <c r="AE30" s="4">
        <v>179.1</v>
      </c>
      <c r="AF30" s="32">
        <v>74.981547824999993</v>
      </c>
      <c r="AH30" s="52">
        <v>45047</v>
      </c>
      <c r="AI30" s="32">
        <v>74.981547824999993</v>
      </c>
    </row>
    <row r="34" spans="1:32" x14ac:dyDescent="0.25">
      <c r="A34" s="103" t="s">
        <v>0</v>
      </c>
      <c r="B34" s="104" t="s">
        <v>1</v>
      </c>
      <c r="C34" s="104" t="s">
        <v>2</v>
      </c>
      <c r="D34" s="104" t="s">
        <v>269</v>
      </c>
      <c r="E34" s="104" t="s">
        <v>3</v>
      </c>
      <c r="F34" s="104" t="s">
        <v>4</v>
      </c>
      <c r="G34" s="104" t="s">
        <v>5</v>
      </c>
      <c r="H34" s="104" t="s">
        <v>6</v>
      </c>
      <c r="I34" s="104" t="s">
        <v>7</v>
      </c>
      <c r="J34" s="104" t="s">
        <v>8</v>
      </c>
      <c r="K34" s="104" t="s">
        <v>9</v>
      </c>
      <c r="L34" s="104" t="s">
        <v>10</v>
      </c>
      <c r="M34" s="104" t="s">
        <v>11</v>
      </c>
      <c r="N34" s="104" t="s">
        <v>12</v>
      </c>
      <c r="O34" s="104" t="s">
        <v>13</v>
      </c>
      <c r="P34" s="104" t="s">
        <v>14</v>
      </c>
      <c r="Q34" s="104" t="s">
        <v>15</v>
      </c>
      <c r="R34" s="104" t="s">
        <v>16</v>
      </c>
      <c r="S34" s="104" t="s">
        <v>17</v>
      </c>
      <c r="T34" s="104" t="s">
        <v>18</v>
      </c>
      <c r="U34" s="104" t="s">
        <v>19</v>
      </c>
      <c r="V34" s="104" t="s">
        <v>20</v>
      </c>
      <c r="W34" s="104" t="s">
        <v>21</v>
      </c>
      <c r="X34" s="104" t="s">
        <v>22</v>
      </c>
      <c r="Y34" s="104" t="s">
        <v>23</v>
      </c>
      <c r="Z34" s="104" t="s">
        <v>24</v>
      </c>
      <c r="AA34" s="104" t="s">
        <v>25</v>
      </c>
      <c r="AB34" s="104" t="s">
        <v>26</v>
      </c>
      <c r="AC34" s="104" t="s">
        <v>27</v>
      </c>
      <c r="AD34" s="104" t="s">
        <v>28</v>
      </c>
      <c r="AE34" s="104" t="s">
        <v>29</v>
      </c>
      <c r="AF34" s="106" t="s">
        <v>266</v>
      </c>
    </row>
    <row r="35" spans="1:32" x14ac:dyDescent="0.25">
      <c r="A35" s="102" t="s">
        <v>30</v>
      </c>
      <c r="B35" s="93">
        <v>2021</v>
      </c>
      <c r="C35" s="93" t="s">
        <v>31</v>
      </c>
      <c r="D35" s="95">
        <v>44197</v>
      </c>
      <c r="E35" s="109">
        <f>INDEX('Main Data'!$E$1:$AE$376,MATCH(_xlfn.CONCAT('Obj 5 - Data'!$B35,'Obj 5 - Data'!$C35,'Obj 5 - Data'!$A35),'Main Data'!$D$1:$D$376,0),MATCH('Obj 5 - Data'!E$1,'Main Data'!$E$1:$AE$1,0))</f>
        <v>143.4</v>
      </c>
      <c r="F35" s="109">
        <f>INDEX('Main Data'!$E$1:$AE$376,MATCH(_xlfn.CONCAT('Obj 5 - Data'!$B35,'Obj 5 - Data'!$C35,'Obj 5 - Data'!$A35),'Main Data'!$D$1:$D$376,0),MATCH('Obj 5 - Data'!F$1,'Main Data'!$E$1:$AE$1,0))</f>
        <v>187.5</v>
      </c>
      <c r="G35" s="109">
        <f>INDEX('Main Data'!$E$1:$AE$376,MATCH(_xlfn.CONCAT('Obj 5 - Data'!$B35,'Obj 5 - Data'!$C35,'Obj 5 - Data'!$A35),'Main Data'!$D$1:$D$376,0),MATCH('Obj 5 - Data'!G$1,'Main Data'!$E$1:$AE$1,0))</f>
        <v>173.4</v>
      </c>
      <c r="H35" s="109">
        <f>INDEX('Main Data'!$E$1:$AE$376,MATCH(_xlfn.CONCAT('Obj 5 - Data'!$B35,'Obj 5 - Data'!$C35,'Obj 5 - Data'!$A35),'Main Data'!$D$1:$D$376,0),MATCH('Obj 5 - Data'!H$1,'Main Data'!$E$1:$AE$1,0))</f>
        <v>154</v>
      </c>
      <c r="I35" s="109">
        <f>INDEX('Main Data'!$E$1:$AE$376,MATCH(_xlfn.CONCAT('Obj 5 - Data'!$B35,'Obj 5 - Data'!$C35,'Obj 5 - Data'!$A35),'Main Data'!$D$1:$D$376,0),MATCH('Obj 5 - Data'!I$1,'Main Data'!$E$1:$AE$1,0))</f>
        <v>154.80000000000001</v>
      </c>
      <c r="J35" s="109">
        <f>INDEX('Main Data'!$E$1:$AE$376,MATCH(_xlfn.CONCAT('Obj 5 - Data'!$B35,'Obj 5 - Data'!$C35,'Obj 5 - Data'!$A35),'Main Data'!$D$1:$D$376,0),MATCH('Obj 5 - Data'!J$1,'Main Data'!$E$1:$AE$1,0))</f>
        <v>147</v>
      </c>
      <c r="K35" s="109">
        <f>INDEX('Main Data'!$E$1:$AE$376,MATCH(_xlfn.CONCAT('Obj 5 - Data'!$B35,'Obj 5 - Data'!$C35,'Obj 5 - Data'!$A35),'Main Data'!$D$1:$D$376,0),MATCH('Obj 5 - Data'!K$1,'Main Data'!$E$1:$AE$1,0))</f>
        <v>187.8</v>
      </c>
      <c r="L35" s="109">
        <f>INDEX('Main Data'!$E$1:$AE$376,MATCH(_xlfn.CONCAT('Obj 5 - Data'!$B35,'Obj 5 - Data'!$C35,'Obj 5 - Data'!$A35),'Main Data'!$D$1:$D$376,0),MATCH('Obj 5 - Data'!L$1,'Main Data'!$E$1:$AE$1,0))</f>
        <v>159.5</v>
      </c>
      <c r="M35" s="109">
        <f>INDEX('Main Data'!$E$1:$AE$376,MATCH(_xlfn.CONCAT('Obj 5 - Data'!$B35,'Obj 5 - Data'!$C35,'Obj 5 - Data'!$A35),'Main Data'!$D$1:$D$376,0),MATCH('Obj 5 - Data'!M$1,'Main Data'!$E$1:$AE$1,0))</f>
        <v>113.8</v>
      </c>
      <c r="N35" s="109">
        <f>INDEX('Main Data'!$E$1:$AE$376,MATCH(_xlfn.CONCAT('Obj 5 - Data'!$B35,'Obj 5 - Data'!$C35,'Obj 5 - Data'!$A35),'Main Data'!$D$1:$D$376,0),MATCH('Obj 5 - Data'!N$1,'Main Data'!$E$1:$AE$1,0))</f>
        <v>164.5</v>
      </c>
      <c r="O35" s="109">
        <f>INDEX('Main Data'!$E$1:$AE$376,MATCH(_xlfn.CONCAT('Obj 5 - Data'!$B35,'Obj 5 - Data'!$C35,'Obj 5 - Data'!$A35),'Main Data'!$D$1:$D$376,0),MATCH('Obj 5 - Data'!O$1,'Main Data'!$E$1:$AE$1,0))</f>
        <v>156.1</v>
      </c>
      <c r="P35" s="109">
        <f>INDEX('Main Data'!$E$1:$AE$376,MATCH(_xlfn.CONCAT('Obj 5 - Data'!$B35,'Obj 5 - Data'!$C35,'Obj 5 - Data'!$A35),'Main Data'!$D$1:$D$376,0),MATCH('Obj 5 - Data'!P$1,'Main Data'!$E$1:$AE$1,0))</f>
        <v>164.3</v>
      </c>
      <c r="Q35" s="109">
        <f>INDEX('Main Data'!$E$1:$AE$376,MATCH(_xlfn.CONCAT('Obj 5 - Data'!$B35,'Obj 5 - Data'!$C35,'Obj 5 - Data'!$A35),'Main Data'!$D$1:$D$376,0),MATCH('Obj 5 - Data'!Q$1,'Main Data'!$E$1:$AE$1,0))</f>
        <v>159.6</v>
      </c>
      <c r="R35" s="109">
        <f>INDEX('Main Data'!$E$1:$AE$376,MATCH(_xlfn.CONCAT('Obj 5 - Data'!$B35,'Obj 5 - Data'!$C35,'Obj 5 - Data'!$A35),'Main Data'!$D$1:$D$376,0),MATCH('Obj 5 - Data'!R$1,'Main Data'!$E$1:$AE$1,0))</f>
        <v>184.6</v>
      </c>
      <c r="S35" s="109">
        <f>INDEX('Main Data'!$E$1:$AE$376,MATCH(_xlfn.CONCAT('Obj 5 - Data'!$B35,'Obj 5 - Data'!$C35,'Obj 5 - Data'!$A35),'Main Data'!$D$1:$D$376,0),MATCH('Obj 5 - Data'!S$1,'Main Data'!$E$1:$AE$1,0))</f>
        <v>157.5</v>
      </c>
      <c r="T35" s="109">
        <f>INDEX('Main Data'!$E$1:$AE$376,MATCH(_xlfn.CONCAT('Obj 5 - Data'!$B35,'Obj 5 - Data'!$C35,'Obj 5 - Data'!$A35),'Main Data'!$D$1:$D$376,0),MATCH('Obj 5 - Data'!T$1,'Main Data'!$E$1:$AE$1,0))</f>
        <v>152.4</v>
      </c>
      <c r="U35" s="109">
        <f>INDEX('Main Data'!$E$1:$AE$376,MATCH(_xlfn.CONCAT('Obj 5 - Data'!$B35,'Obj 5 - Data'!$C35,'Obj 5 - Data'!$A35),'Main Data'!$D$1:$D$376,0),MATCH('Obj 5 - Data'!U$1,'Main Data'!$E$1:$AE$1,0))</f>
        <v>156.80000000000001</v>
      </c>
      <c r="V35" s="109">
        <f>INDEX('Main Data'!$E$1:$AE$376,MATCH(_xlfn.CONCAT('Obj 5 - Data'!$B35,'Obj 5 - Data'!$C35,'Obj 5 - Data'!$A35),'Main Data'!$D$1:$D$376,0),MATCH('Obj 5 - Data'!V$1,'Main Data'!$E$1:$AE$1,0))</f>
        <v>157.03041339771849</v>
      </c>
      <c r="W35" s="109">
        <f>INDEX('Main Data'!$E$1:$AE$376,MATCH(_xlfn.CONCAT('Obj 5 - Data'!$B35,'Obj 5 - Data'!$C35,'Obj 5 - Data'!$A35),'Main Data'!$D$1:$D$376,0),MATCH('Obj 5 - Data'!W$1,'Main Data'!$E$1:$AE$1,0))</f>
        <v>150.9</v>
      </c>
      <c r="X35" s="109">
        <f>INDEX('Main Data'!$E$1:$AE$376,MATCH(_xlfn.CONCAT('Obj 5 - Data'!$B35,'Obj 5 - Data'!$C35,'Obj 5 - Data'!$A35),'Main Data'!$D$1:$D$376,0),MATCH('Obj 5 - Data'!X$1,'Main Data'!$E$1:$AE$1,0))</f>
        <v>153.9</v>
      </c>
      <c r="Y35" s="109">
        <f>INDEX('Main Data'!$E$1:$AE$376,MATCH(_xlfn.CONCAT('Obj 5 - Data'!$B35,'Obj 5 - Data'!$C35,'Obj 5 - Data'!$A35),'Main Data'!$D$1:$D$376,0),MATCH('Obj 5 - Data'!Y$1,'Main Data'!$E$1:$AE$1,0))</f>
        <v>162.5</v>
      </c>
      <c r="Z35" s="109">
        <f>INDEX('Main Data'!$E$1:$AE$376,MATCH(_xlfn.CONCAT('Obj 5 - Data'!$B35,'Obj 5 - Data'!$C35,'Obj 5 - Data'!$A35),'Main Data'!$D$1:$D$376,0),MATCH('Obj 5 - Data'!Z$1,'Main Data'!$E$1:$AE$1,0))</f>
        <v>147.5</v>
      </c>
      <c r="AA35" s="109">
        <f>INDEX('Main Data'!$E$1:$AE$376,MATCH(_xlfn.CONCAT('Obj 5 - Data'!$B35,'Obj 5 - Data'!$C35,'Obj 5 - Data'!$A35),'Main Data'!$D$1:$D$376,0),MATCH('Obj 5 - Data'!AA$1,'Main Data'!$E$1:$AE$1,0))</f>
        <v>155.1</v>
      </c>
      <c r="AB35" s="109">
        <f>INDEX('Main Data'!$E$1:$AE$376,MATCH(_xlfn.CONCAT('Obj 5 - Data'!$B35,'Obj 5 - Data'!$C35,'Obj 5 - Data'!$A35),'Main Data'!$D$1:$D$376,0),MATCH('Obj 5 - Data'!AB$1,'Main Data'!$E$1:$AE$1,0))</f>
        <v>163.5</v>
      </c>
      <c r="AC35" s="109">
        <f>INDEX('Main Data'!$E$1:$AE$376,MATCH(_xlfn.CONCAT('Obj 5 - Data'!$B35,'Obj 5 - Data'!$C35,'Obj 5 - Data'!$A35),'Main Data'!$D$1:$D$376,0),MATCH('Obj 5 - Data'!AC$1,'Main Data'!$E$1:$AE$1,0))</f>
        <v>156.19999999999999</v>
      </c>
      <c r="AD35" s="109">
        <f>INDEX('Main Data'!$E$1:$AE$376,MATCH(_xlfn.CONCAT('Obj 5 - Data'!$B35,'Obj 5 - Data'!$C35,'Obj 5 - Data'!$A35),'Main Data'!$D$1:$D$376,0),MATCH('Obj 5 - Data'!AD$1,'Main Data'!$E$1:$AE$1,0))</f>
        <v>155.9</v>
      </c>
      <c r="AE35" s="109">
        <f>INDEX('Main Data'!$E$1:$AE$376,MATCH(_xlfn.CONCAT('Obj 5 - Data'!$B35,'Obj 5 - Data'!$C35,'Obj 5 - Data'!$A35),'Main Data'!$D$1:$D$376,0),MATCH('Obj 5 - Data'!AE$1,'Main Data'!$E$1:$AE$1,0))</f>
        <v>158.5</v>
      </c>
      <c r="AF35" s="107">
        <v>54.794569624999994</v>
      </c>
    </row>
    <row r="36" spans="1:32" x14ac:dyDescent="0.25">
      <c r="A36" s="102" t="s">
        <v>30</v>
      </c>
      <c r="B36" s="93">
        <v>2021</v>
      </c>
      <c r="C36" s="93" t="s">
        <v>34</v>
      </c>
      <c r="D36" s="95">
        <v>44228</v>
      </c>
      <c r="E36" s="101">
        <v>142.80000000000001</v>
      </c>
      <c r="F36" s="101">
        <v>184</v>
      </c>
      <c r="G36" s="101">
        <v>168</v>
      </c>
      <c r="H36" s="101">
        <v>154.4</v>
      </c>
      <c r="I36" s="101">
        <v>163</v>
      </c>
      <c r="J36" s="101">
        <v>147.80000000000001</v>
      </c>
      <c r="K36" s="101">
        <v>149.69999999999999</v>
      </c>
      <c r="L36" s="101">
        <v>158.30000000000001</v>
      </c>
      <c r="M36" s="101">
        <v>111.8</v>
      </c>
      <c r="N36" s="101">
        <v>165</v>
      </c>
      <c r="O36" s="101">
        <v>160</v>
      </c>
      <c r="P36" s="101">
        <v>165.8</v>
      </c>
      <c r="Q36" s="101">
        <v>154.69999999999999</v>
      </c>
      <c r="R36" s="101">
        <v>186.5</v>
      </c>
      <c r="S36" s="101">
        <v>159.1</v>
      </c>
      <c r="T36" s="101">
        <v>153.9</v>
      </c>
      <c r="U36" s="101">
        <v>158.4</v>
      </c>
      <c r="V36" s="101">
        <v>157.48733423411116</v>
      </c>
      <c r="W36" s="101">
        <v>154.4</v>
      </c>
      <c r="X36" s="101">
        <v>154.80000000000001</v>
      </c>
      <c r="Y36" s="101">
        <v>164.3</v>
      </c>
      <c r="Z36" s="101">
        <v>150.19999999999999</v>
      </c>
      <c r="AA36" s="101">
        <v>157</v>
      </c>
      <c r="AB36" s="101">
        <v>163.6</v>
      </c>
      <c r="AC36" s="101">
        <v>155.19999999999999</v>
      </c>
      <c r="AD36" s="101">
        <v>157.19999999999999</v>
      </c>
      <c r="AE36" s="101">
        <v>156.69999999999999</v>
      </c>
      <c r="AF36" s="107">
        <v>61.216117289473672</v>
      </c>
    </row>
    <row r="37" spans="1:32" x14ac:dyDescent="0.25">
      <c r="A37" s="102" t="s">
        <v>30</v>
      </c>
      <c r="B37" s="93">
        <v>2021</v>
      </c>
      <c r="C37" s="93" t="s">
        <v>35</v>
      </c>
      <c r="D37" s="95">
        <v>44256</v>
      </c>
      <c r="E37" s="101">
        <v>142.5</v>
      </c>
      <c r="F37" s="101">
        <v>189.4</v>
      </c>
      <c r="G37" s="101">
        <v>163.19999999999999</v>
      </c>
      <c r="H37" s="101">
        <v>154.5</v>
      </c>
      <c r="I37" s="101">
        <v>168.2</v>
      </c>
      <c r="J37" s="101">
        <v>150.5</v>
      </c>
      <c r="K37" s="101">
        <v>141</v>
      </c>
      <c r="L37" s="101">
        <v>159.19999999999999</v>
      </c>
      <c r="M37" s="101">
        <v>111.7</v>
      </c>
      <c r="N37" s="101">
        <v>164</v>
      </c>
      <c r="O37" s="101">
        <v>160.6</v>
      </c>
      <c r="P37" s="101">
        <v>166.4</v>
      </c>
      <c r="Q37" s="101">
        <v>154.5</v>
      </c>
      <c r="R37" s="101">
        <v>186.1</v>
      </c>
      <c r="S37" s="101">
        <v>159.6</v>
      </c>
      <c r="T37" s="101">
        <v>154.4</v>
      </c>
      <c r="U37" s="101">
        <v>158.9</v>
      </c>
      <c r="V37" s="101">
        <v>158.0799736391665</v>
      </c>
      <c r="W37" s="101">
        <v>156</v>
      </c>
      <c r="X37" s="101">
        <v>154.80000000000001</v>
      </c>
      <c r="Y37" s="101">
        <v>164.6</v>
      </c>
      <c r="Z37" s="101">
        <v>151.30000000000001</v>
      </c>
      <c r="AA37" s="101">
        <v>157.80000000000001</v>
      </c>
      <c r="AB37" s="101">
        <v>163.80000000000001</v>
      </c>
      <c r="AC37" s="101">
        <v>153.1</v>
      </c>
      <c r="AD37" s="101">
        <v>157.30000000000001</v>
      </c>
      <c r="AE37" s="101">
        <v>156.69999999999999</v>
      </c>
      <c r="AF37" s="107">
        <v>64.729496782608663</v>
      </c>
    </row>
    <row r="38" spans="1:32" x14ac:dyDescent="0.25">
      <c r="A38" s="102" t="s">
        <v>30</v>
      </c>
      <c r="B38" s="93">
        <v>2021</v>
      </c>
      <c r="C38" s="93" t="s">
        <v>36</v>
      </c>
      <c r="D38" s="95">
        <v>44287</v>
      </c>
      <c r="E38" s="101">
        <v>142.69999999999999</v>
      </c>
      <c r="F38" s="101">
        <v>195.5</v>
      </c>
      <c r="G38" s="101">
        <v>163.4</v>
      </c>
      <c r="H38" s="101">
        <v>155</v>
      </c>
      <c r="I38" s="101">
        <v>175.2</v>
      </c>
      <c r="J38" s="101">
        <v>160.6</v>
      </c>
      <c r="K38" s="101">
        <v>135.1</v>
      </c>
      <c r="L38" s="101">
        <v>161.1</v>
      </c>
      <c r="M38" s="101">
        <v>112.2</v>
      </c>
      <c r="N38" s="101">
        <v>164.4</v>
      </c>
      <c r="O38" s="101">
        <v>161.9</v>
      </c>
      <c r="P38" s="101">
        <v>166.8</v>
      </c>
      <c r="Q38" s="101">
        <v>155.6</v>
      </c>
      <c r="R38" s="101">
        <v>186.8</v>
      </c>
      <c r="S38" s="101">
        <v>160.69999999999999</v>
      </c>
      <c r="T38" s="101">
        <v>155.1</v>
      </c>
      <c r="U38" s="101">
        <v>159.9</v>
      </c>
      <c r="V38" s="101">
        <v>158.59974680788849</v>
      </c>
      <c r="W38" s="101">
        <v>156</v>
      </c>
      <c r="X38" s="101">
        <v>155.5</v>
      </c>
      <c r="Y38" s="101">
        <v>165.3</v>
      </c>
      <c r="Z38" s="101">
        <v>151.69999999999999</v>
      </c>
      <c r="AA38" s="101">
        <v>158.6</v>
      </c>
      <c r="AB38" s="101">
        <v>164.1</v>
      </c>
      <c r="AC38" s="101">
        <v>154.6</v>
      </c>
      <c r="AD38" s="101">
        <v>158</v>
      </c>
      <c r="AE38" s="101">
        <v>157.6</v>
      </c>
      <c r="AF38" s="107">
        <v>63.396976500000008</v>
      </c>
    </row>
    <row r="39" spans="1:32" x14ac:dyDescent="0.25">
      <c r="A39" s="102" t="s">
        <v>30</v>
      </c>
      <c r="B39" s="93">
        <v>2021</v>
      </c>
      <c r="C39" s="93" t="s">
        <v>37</v>
      </c>
      <c r="D39" s="95">
        <v>44317</v>
      </c>
      <c r="E39" s="101">
        <v>145.1</v>
      </c>
      <c r="F39" s="101">
        <v>198.5</v>
      </c>
      <c r="G39" s="101">
        <v>168.6</v>
      </c>
      <c r="H39" s="101">
        <v>155.80000000000001</v>
      </c>
      <c r="I39" s="101">
        <v>184.4</v>
      </c>
      <c r="J39" s="101">
        <v>162.30000000000001</v>
      </c>
      <c r="K39" s="101">
        <v>138.4</v>
      </c>
      <c r="L39" s="101">
        <v>165.1</v>
      </c>
      <c r="M39" s="101">
        <v>114.3</v>
      </c>
      <c r="N39" s="101">
        <v>169.7</v>
      </c>
      <c r="O39" s="101">
        <v>164.6</v>
      </c>
      <c r="P39" s="101">
        <v>169.8</v>
      </c>
      <c r="Q39" s="101">
        <v>158.69999999999999</v>
      </c>
      <c r="R39" s="101">
        <v>189.6</v>
      </c>
      <c r="S39" s="101">
        <v>165.3</v>
      </c>
      <c r="T39" s="101">
        <v>160.6</v>
      </c>
      <c r="U39" s="101">
        <v>164.5</v>
      </c>
      <c r="V39" s="101">
        <v>159.59633940901847</v>
      </c>
      <c r="W39" s="101">
        <v>161.69999999999999</v>
      </c>
      <c r="X39" s="101">
        <v>158.80000000000001</v>
      </c>
      <c r="Y39" s="101">
        <v>169.1</v>
      </c>
      <c r="Z39" s="101">
        <v>153.19999999999999</v>
      </c>
      <c r="AA39" s="101">
        <v>160</v>
      </c>
      <c r="AB39" s="101">
        <v>167.6</v>
      </c>
      <c r="AC39" s="101">
        <v>159.30000000000001</v>
      </c>
      <c r="AD39" s="101">
        <v>161.1</v>
      </c>
      <c r="AE39" s="101">
        <v>161.1</v>
      </c>
      <c r="AF39" s="107">
        <v>66.953084852941174</v>
      </c>
    </row>
    <row r="40" spans="1:32" x14ac:dyDescent="0.25">
      <c r="A40" s="102" t="s">
        <v>30</v>
      </c>
      <c r="B40" s="93">
        <v>2021</v>
      </c>
      <c r="C40" s="93" t="s">
        <v>38</v>
      </c>
      <c r="D40" s="95">
        <v>44348</v>
      </c>
      <c r="E40" s="101">
        <v>145.6</v>
      </c>
      <c r="F40" s="101">
        <v>200.1</v>
      </c>
      <c r="G40" s="101">
        <v>179.3</v>
      </c>
      <c r="H40" s="101">
        <v>156.1</v>
      </c>
      <c r="I40" s="101">
        <v>190.4</v>
      </c>
      <c r="J40" s="101">
        <v>158.6</v>
      </c>
      <c r="K40" s="101">
        <v>144.69999999999999</v>
      </c>
      <c r="L40" s="101">
        <v>165.5</v>
      </c>
      <c r="M40" s="101">
        <v>114.6</v>
      </c>
      <c r="N40" s="101">
        <v>170</v>
      </c>
      <c r="O40" s="101">
        <v>165.5</v>
      </c>
      <c r="P40" s="101">
        <v>171.7</v>
      </c>
      <c r="Q40" s="101">
        <v>160.5</v>
      </c>
      <c r="R40" s="101">
        <v>189.1</v>
      </c>
      <c r="S40" s="101">
        <v>165.3</v>
      </c>
      <c r="T40" s="101">
        <v>159.9</v>
      </c>
      <c r="U40" s="101">
        <v>164.6</v>
      </c>
      <c r="V40" s="101">
        <v>160.23067331734148</v>
      </c>
      <c r="W40" s="101">
        <v>162.1</v>
      </c>
      <c r="X40" s="101">
        <v>159.19999999999999</v>
      </c>
      <c r="Y40" s="101">
        <v>169.7</v>
      </c>
      <c r="Z40" s="101">
        <v>154.19999999999999</v>
      </c>
      <c r="AA40" s="101">
        <v>160.4</v>
      </c>
      <c r="AB40" s="101">
        <v>166.8</v>
      </c>
      <c r="AC40" s="101">
        <v>159.4</v>
      </c>
      <c r="AD40" s="101">
        <v>161.5</v>
      </c>
      <c r="AE40" s="101">
        <v>162.1</v>
      </c>
      <c r="AF40" s="107">
        <v>71.982647477272721</v>
      </c>
    </row>
    <row r="41" spans="1:32" x14ac:dyDescent="0.25">
      <c r="A41" s="102" t="s">
        <v>30</v>
      </c>
      <c r="B41" s="93">
        <v>2021</v>
      </c>
      <c r="C41" s="93" t="s">
        <v>39</v>
      </c>
      <c r="D41" s="95">
        <v>44378</v>
      </c>
      <c r="E41" s="101">
        <v>145.1</v>
      </c>
      <c r="F41" s="101">
        <v>204.5</v>
      </c>
      <c r="G41" s="101">
        <v>180.4</v>
      </c>
      <c r="H41" s="101">
        <v>157.1</v>
      </c>
      <c r="I41" s="101">
        <v>188.7</v>
      </c>
      <c r="J41" s="101">
        <v>157.69999999999999</v>
      </c>
      <c r="K41" s="101">
        <v>152.80000000000001</v>
      </c>
      <c r="L41" s="101">
        <v>163.6</v>
      </c>
      <c r="M41" s="101">
        <v>113.9</v>
      </c>
      <c r="N41" s="101">
        <v>169.7</v>
      </c>
      <c r="O41" s="101">
        <v>166.2</v>
      </c>
      <c r="P41" s="101">
        <v>171</v>
      </c>
      <c r="Q41" s="101">
        <v>161.69999999999999</v>
      </c>
      <c r="R41" s="101">
        <v>189.7</v>
      </c>
      <c r="S41" s="101">
        <v>166</v>
      </c>
      <c r="T41" s="101">
        <v>161.1</v>
      </c>
      <c r="U41" s="101">
        <v>165.3</v>
      </c>
      <c r="V41" s="101">
        <v>160.60297328158316</v>
      </c>
      <c r="W41" s="101">
        <v>162.5</v>
      </c>
      <c r="X41" s="101">
        <v>160.30000000000001</v>
      </c>
      <c r="Y41" s="101">
        <v>170.4</v>
      </c>
      <c r="Z41" s="101">
        <v>157.1</v>
      </c>
      <c r="AA41" s="101">
        <v>160.69999999999999</v>
      </c>
      <c r="AB41" s="101">
        <v>167.2</v>
      </c>
      <c r="AC41" s="101">
        <v>160.4</v>
      </c>
      <c r="AD41" s="101">
        <v>162.80000000000001</v>
      </c>
      <c r="AE41" s="101">
        <v>163.19999999999999</v>
      </c>
      <c r="AF41" s="107">
        <v>73.539060523809511</v>
      </c>
    </row>
    <row r="42" spans="1:32" x14ac:dyDescent="0.25">
      <c r="A42" s="102" t="s">
        <v>30</v>
      </c>
      <c r="B42" s="93">
        <v>2021</v>
      </c>
      <c r="C42" s="93" t="s">
        <v>40</v>
      </c>
      <c r="D42" s="95">
        <v>44409</v>
      </c>
      <c r="E42" s="101">
        <v>144.9</v>
      </c>
      <c r="F42" s="101">
        <v>202.3</v>
      </c>
      <c r="G42" s="101">
        <v>176.5</v>
      </c>
      <c r="H42" s="101">
        <v>157.5</v>
      </c>
      <c r="I42" s="101">
        <v>190.9</v>
      </c>
      <c r="J42" s="101">
        <v>155.69999999999999</v>
      </c>
      <c r="K42" s="101">
        <v>153.9</v>
      </c>
      <c r="L42" s="101">
        <v>162.80000000000001</v>
      </c>
      <c r="M42" s="101">
        <v>115.2</v>
      </c>
      <c r="N42" s="101">
        <v>169.8</v>
      </c>
      <c r="O42" s="101">
        <v>167.6</v>
      </c>
      <c r="P42" s="101">
        <v>171.9</v>
      </c>
      <c r="Q42" s="101">
        <v>161.80000000000001</v>
      </c>
      <c r="R42" s="101">
        <v>190.2</v>
      </c>
      <c r="S42" s="101">
        <v>167</v>
      </c>
      <c r="T42" s="101">
        <v>162.6</v>
      </c>
      <c r="U42" s="101">
        <v>166.3</v>
      </c>
      <c r="V42" s="101">
        <v>160.8477762231048</v>
      </c>
      <c r="W42" s="101">
        <v>163.1</v>
      </c>
      <c r="X42" s="101">
        <v>160.9</v>
      </c>
      <c r="Y42" s="101">
        <v>171.1</v>
      </c>
      <c r="Z42" s="101">
        <v>157.69999999999999</v>
      </c>
      <c r="AA42" s="101">
        <v>161.1</v>
      </c>
      <c r="AB42" s="101">
        <v>167.5</v>
      </c>
      <c r="AC42" s="101">
        <v>160.30000000000001</v>
      </c>
      <c r="AD42" s="101">
        <v>163.30000000000001</v>
      </c>
      <c r="AE42" s="101">
        <v>163.6</v>
      </c>
      <c r="AF42" s="107">
        <v>69.804724424999989</v>
      </c>
    </row>
    <row r="43" spans="1:32" x14ac:dyDescent="0.25">
      <c r="A43" s="102" t="s">
        <v>30</v>
      </c>
      <c r="B43" s="93">
        <v>2021</v>
      </c>
      <c r="C43" s="93" t="s">
        <v>41</v>
      </c>
      <c r="D43" s="95">
        <v>44440</v>
      </c>
      <c r="E43" s="101">
        <v>145.4</v>
      </c>
      <c r="F43" s="101">
        <v>202.1</v>
      </c>
      <c r="G43" s="101">
        <v>172</v>
      </c>
      <c r="H43" s="101">
        <v>158</v>
      </c>
      <c r="I43" s="101">
        <v>195.5</v>
      </c>
      <c r="J43" s="101">
        <v>152.69999999999999</v>
      </c>
      <c r="K43" s="101">
        <v>151.4</v>
      </c>
      <c r="L43" s="101">
        <v>163.9</v>
      </c>
      <c r="M43" s="101">
        <v>119.3</v>
      </c>
      <c r="N43" s="101">
        <v>170.1</v>
      </c>
      <c r="O43" s="101">
        <v>168.3</v>
      </c>
      <c r="P43" s="101">
        <v>172.8</v>
      </c>
      <c r="Q43" s="101">
        <v>162.1</v>
      </c>
      <c r="R43" s="101">
        <v>190.5</v>
      </c>
      <c r="S43" s="101">
        <v>167.7</v>
      </c>
      <c r="T43" s="101">
        <v>163.6</v>
      </c>
      <c r="U43" s="101">
        <v>167.1</v>
      </c>
      <c r="V43" s="101">
        <v>161.09793586911437</v>
      </c>
      <c r="W43" s="101">
        <v>163.69999999999999</v>
      </c>
      <c r="X43" s="101">
        <v>161.30000000000001</v>
      </c>
      <c r="Y43" s="101">
        <v>171.9</v>
      </c>
      <c r="Z43" s="101">
        <v>157.80000000000001</v>
      </c>
      <c r="AA43" s="101">
        <v>162.69999999999999</v>
      </c>
      <c r="AB43" s="101">
        <v>168.5</v>
      </c>
      <c r="AC43" s="101">
        <v>160.19999999999999</v>
      </c>
      <c r="AD43" s="101">
        <v>163.80000000000001</v>
      </c>
      <c r="AE43" s="101">
        <v>164</v>
      </c>
      <c r="AF43" s="107">
        <v>73.130738295454549</v>
      </c>
    </row>
    <row r="44" spans="1:32" x14ac:dyDescent="0.25">
      <c r="A44" s="102" t="s">
        <v>30</v>
      </c>
      <c r="B44" s="93">
        <v>2021</v>
      </c>
      <c r="C44" s="93" t="s">
        <v>42</v>
      </c>
      <c r="D44" s="95">
        <v>44470</v>
      </c>
      <c r="E44" s="101">
        <v>146.1</v>
      </c>
      <c r="F44" s="101">
        <v>202.5</v>
      </c>
      <c r="G44" s="101">
        <v>170.1</v>
      </c>
      <c r="H44" s="101">
        <v>158.4</v>
      </c>
      <c r="I44" s="101">
        <v>198.8</v>
      </c>
      <c r="J44" s="101">
        <v>152.6</v>
      </c>
      <c r="K44" s="101">
        <v>170.4</v>
      </c>
      <c r="L44" s="101">
        <v>165.2</v>
      </c>
      <c r="M44" s="101">
        <v>121.6</v>
      </c>
      <c r="N44" s="101">
        <v>170.6</v>
      </c>
      <c r="O44" s="101">
        <v>168.8</v>
      </c>
      <c r="P44" s="101">
        <v>173.6</v>
      </c>
      <c r="Q44" s="101">
        <v>165.5</v>
      </c>
      <c r="R44" s="101">
        <v>191.2</v>
      </c>
      <c r="S44" s="101">
        <v>168.9</v>
      </c>
      <c r="T44" s="101">
        <v>164.8</v>
      </c>
      <c r="U44" s="101">
        <v>168.3</v>
      </c>
      <c r="V44" s="101">
        <v>161.54985393042247</v>
      </c>
      <c r="W44" s="101">
        <v>165.5</v>
      </c>
      <c r="X44" s="101">
        <v>162</v>
      </c>
      <c r="Y44" s="101">
        <v>172.5</v>
      </c>
      <c r="Z44" s="101">
        <v>159.5</v>
      </c>
      <c r="AA44" s="101">
        <v>163.19999999999999</v>
      </c>
      <c r="AB44" s="101">
        <v>169</v>
      </c>
      <c r="AC44" s="101">
        <v>161.1</v>
      </c>
      <c r="AD44" s="101">
        <v>164.7</v>
      </c>
      <c r="AE44" s="101">
        <v>166.3</v>
      </c>
      <c r="AF44" s="107">
        <v>82.107393785714294</v>
      </c>
    </row>
    <row r="45" spans="1:32" x14ac:dyDescent="0.25">
      <c r="A45" s="102" t="s">
        <v>30</v>
      </c>
      <c r="B45" s="93">
        <v>2021</v>
      </c>
      <c r="C45" s="93" t="s">
        <v>43</v>
      </c>
      <c r="D45" s="95">
        <v>44501</v>
      </c>
      <c r="E45" s="101">
        <v>146.9</v>
      </c>
      <c r="F45" s="101">
        <v>199.8</v>
      </c>
      <c r="G45" s="101">
        <v>171.5</v>
      </c>
      <c r="H45" s="101">
        <v>159.1</v>
      </c>
      <c r="I45" s="101">
        <v>198.4</v>
      </c>
      <c r="J45" s="101">
        <v>153.19999999999999</v>
      </c>
      <c r="K45" s="101">
        <v>183.9</v>
      </c>
      <c r="L45" s="101">
        <v>165.4</v>
      </c>
      <c r="M45" s="101">
        <v>122.1</v>
      </c>
      <c r="N45" s="101">
        <v>170.8</v>
      </c>
      <c r="O45" s="101">
        <v>169.1</v>
      </c>
      <c r="P45" s="101">
        <v>174.3</v>
      </c>
      <c r="Q45" s="101">
        <v>167.5</v>
      </c>
      <c r="R45" s="101">
        <v>191.4</v>
      </c>
      <c r="S45" s="101">
        <v>170.4</v>
      </c>
      <c r="T45" s="101">
        <v>166</v>
      </c>
      <c r="U45" s="101">
        <v>169.8</v>
      </c>
      <c r="V45" s="101">
        <v>162.12172955807128</v>
      </c>
      <c r="W45" s="101">
        <v>165.3</v>
      </c>
      <c r="X45" s="101">
        <v>162.9</v>
      </c>
      <c r="Y45" s="101">
        <v>173.4</v>
      </c>
      <c r="Z45" s="101">
        <v>158.9</v>
      </c>
      <c r="AA45" s="101">
        <v>163.80000000000001</v>
      </c>
      <c r="AB45" s="101">
        <v>169.3</v>
      </c>
      <c r="AC45" s="101">
        <v>162.4</v>
      </c>
      <c r="AD45" s="101">
        <v>165.2</v>
      </c>
      <c r="AE45" s="101">
        <v>167.6</v>
      </c>
      <c r="AF45" s="107">
        <v>80.637301023809528</v>
      </c>
    </row>
    <row r="46" spans="1:32" x14ac:dyDescent="0.25">
      <c r="A46" s="102" t="s">
        <v>30</v>
      </c>
      <c r="B46" s="93">
        <v>2021</v>
      </c>
      <c r="C46" s="93" t="s">
        <v>44</v>
      </c>
      <c r="D46" s="95">
        <v>44531</v>
      </c>
      <c r="E46" s="101">
        <v>147.4</v>
      </c>
      <c r="F46" s="101">
        <v>197</v>
      </c>
      <c r="G46" s="101">
        <v>176.5</v>
      </c>
      <c r="H46" s="101">
        <v>159.80000000000001</v>
      </c>
      <c r="I46" s="101">
        <v>195.8</v>
      </c>
      <c r="J46" s="101">
        <v>152</v>
      </c>
      <c r="K46" s="101">
        <v>172.3</v>
      </c>
      <c r="L46" s="101">
        <v>164.5</v>
      </c>
      <c r="M46" s="101">
        <v>120.6</v>
      </c>
      <c r="N46" s="101">
        <v>171.7</v>
      </c>
      <c r="O46" s="101">
        <v>169.7</v>
      </c>
      <c r="P46" s="101">
        <v>175.1</v>
      </c>
      <c r="Q46" s="101">
        <v>165.8</v>
      </c>
      <c r="R46" s="101">
        <v>190.8</v>
      </c>
      <c r="S46" s="101">
        <v>171.8</v>
      </c>
      <c r="T46" s="101">
        <v>167.3</v>
      </c>
      <c r="U46" s="101">
        <v>171.2</v>
      </c>
      <c r="V46" s="101">
        <v>162.72994659528979</v>
      </c>
      <c r="W46" s="101">
        <v>165.6</v>
      </c>
      <c r="X46" s="101">
        <v>163.9</v>
      </c>
      <c r="Y46" s="101">
        <v>174</v>
      </c>
      <c r="Z46" s="101">
        <v>160.1</v>
      </c>
      <c r="AA46" s="101">
        <v>164.5</v>
      </c>
      <c r="AB46" s="101">
        <v>169.7</v>
      </c>
      <c r="AC46" s="101">
        <v>162.80000000000001</v>
      </c>
      <c r="AD46" s="101">
        <v>166</v>
      </c>
      <c r="AE46" s="101">
        <v>167</v>
      </c>
      <c r="AF46" s="107">
        <v>73.298823523809531</v>
      </c>
    </row>
    <row r="47" spans="1:32" x14ac:dyDescent="0.25">
      <c r="A47" s="102" t="s">
        <v>30</v>
      </c>
      <c r="B47" s="93">
        <v>2022</v>
      </c>
      <c r="C47" s="93" t="s">
        <v>31</v>
      </c>
      <c r="D47" s="95">
        <v>44562</v>
      </c>
      <c r="E47" s="101">
        <v>148.30000000000001</v>
      </c>
      <c r="F47" s="101">
        <v>196.9</v>
      </c>
      <c r="G47" s="101">
        <v>178</v>
      </c>
      <c r="H47" s="101">
        <v>160.5</v>
      </c>
      <c r="I47" s="101">
        <v>192.6</v>
      </c>
      <c r="J47" s="101">
        <v>151.19999999999999</v>
      </c>
      <c r="K47" s="101">
        <v>159.19999999999999</v>
      </c>
      <c r="L47" s="101">
        <v>164</v>
      </c>
      <c r="M47" s="101">
        <v>119.3</v>
      </c>
      <c r="N47" s="101">
        <v>173.3</v>
      </c>
      <c r="O47" s="101">
        <v>169.8</v>
      </c>
      <c r="P47" s="101">
        <v>175.8</v>
      </c>
      <c r="Q47" s="101">
        <v>164.1</v>
      </c>
      <c r="R47" s="101">
        <v>190.7</v>
      </c>
      <c r="S47" s="101">
        <v>173.2</v>
      </c>
      <c r="T47" s="101">
        <v>169.3</v>
      </c>
      <c r="U47" s="101">
        <v>172.7</v>
      </c>
      <c r="V47" s="101">
        <v>163.20017000930932</v>
      </c>
      <c r="W47" s="101">
        <v>165.8</v>
      </c>
      <c r="X47" s="101">
        <v>164.9</v>
      </c>
      <c r="Y47" s="101">
        <v>174.7</v>
      </c>
      <c r="Z47" s="101">
        <v>160.80000000000001</v>
      </c>
      <c r="AA47" s="101">
        <v>164.9</v>
      </c>
      <c r="AB47" s="101">
        <v>169.9</v>
      </c>
      <c r="AC47" s="101">
        <v>163.19999999999999</v>
      </c>
      <c r="AD47" s="101">
        <v>166.6</v>
      </c>
      <c r="AE47" s="101">
        <v>166.4</v>
      </c>
      <c r="AF47" s="107">
        <v>84.666318799999985</v>
      </c>
    </row>
    <row r="48" spans="1:32" x14ac:dyDescent="0.25">
      <c r="A48" s="102" t="s">
        <v>30</v>
      </c>
      <c r="B48" s="93">
        <v>2022</v>
      </c>
      <c r="C48" s="93" t="s">
        <v>34</v>
      </c>
      <c r="D48" s="95">
        <v>44593</v>
      </c>
      <c r="E48" s="101">
        <v>148.80000000000001</v>
      </c>
      <c r="F48" s="101">
        <v>198.1</v>
      </c>
      <c r="G48" s="101">
        <v>175.5</v>
      </c>
      <c r="H48" s="101">
        <v>160.69999999999999</v>
      </c>
      <c r="I48" s="101">
        <v>192.6</v>
      </c>
      <c r="J48" s="101">
        <v>151.4</v>
      </c>
      <c r="K48" s="101">
        <v>155.19999999999999</v>
      </c>
      <c r="L48" s="101">
        <v>163.9</v>
      </c>
      <c r="M48" s="101">
        <v>118.1</v>
      </c>
      <c r="N48" s="101">
        <v>175.4</v>
      </c>
      <c r="O48" s="101">
        <v>170.5</v>
      </c>
      <c r="P48" s="101">
        <v>176.3</v>
      </c>
      <c r="Q48" s="101">
        <v>163.9</v>
      </c>
      <c r="R48" s="101">
        <v>191.5</v>
      </c>
      <c r="S48" s="101">
        <v>174.1</v>
      </c>
      <c r="T48" s="101">
        <v>171</v>
      </c>
      <c r="U48" s="101">
        <v>173.7</v>
      </c>
      <c r="V48" s="101">
        <v>163.58353846251896</v>
      </c>
      <c r="W48" s="101">
        <v>167.4</v>
      </c>
      <c r="X48" s="101">
        <v>165.7</v>
      </c>
      <c r="Y48" s="101">
        <v>175.3</v>
      </c>
      <c r="Z48" s="101">
        <v>161.19999999999999</v>
      </c>
      <c r="AA48" s="101">
        <v>165.5</v>
      </c>
      <c r="AB48" s="101">
        <v>170.3</v>
      </c>
      <c r="AC48" s="101">
        <v>164.5</v>
      </c>
      <c r="AD48" s="101">
        <v>167.3</v>
      </c>
      <c r="AE48" s="101">
        <v>166.7</v>
      </c>
      <c r="AF48" s="107">
        <v>94.067715194444446</v>
      </c>
    </row>
    <row r="49" spans="1:32" x14ac:dyDescent="0.25">
      <c r="A49" s="102" t="s">
        <v>30</v>
      </c>
      <c r="B49" s="93">
        <v>2022</v>
      </c>
      <c r="C49" s="93" t="s">
        <v>35</v>
      </c>
      <c r="D49" s="95">
        <v>44621</v>
      </c>
      <c r="E49" s="101">
        <v>150.19999999999999</v>
      </c>
      <c r="F49" s="101">
        <v>208</v>
      </c>
      <c r="G49" s="101">
        <v>167.9</v>
      </c>
      <c r="H49" s="101">
        <v>162</v>
      </c>
      <c r="I49" s="101">
        <v>203.1</v>
      </c>
      <c r="J49" s="101">
        <v>155.9</v>
      </c>
      <c r="K49" s="101">
        <v>155.80000000000001</v>
      </c>
      <c r="L49" s="101">
        <v>164.2</v>
      </c>
      <c r="M49" s="101">
        <v>118.1</v>
      </c>
      <c r="N49" s="101">
        <v>178.7</v>
      </c>
      <c r="O49" s="101">
        <v>171.2</v>
      </c>
      <c r="P49" s="101">
        <v>177.4</v>
      </c>
      <c r="Q49" s="101">
        <v>166.6</v>
      </c>
      <c r="R49" s="101">
        <v>192.3</v>
      </c>
      <c r="S49" s="101">
        <v>175.4</v>
      </c>
      <c r="T49" s="101">
        <v>173.2</v>
      </c>
      <c r="U49" s="101">
        <v>175.1</v>
      </c>
      <c r="V49" s="101">
        <v>164.03485056301309</v>
      </c>
      <c r="W49" s="101">
        <v>168.9</v>
      </c>
      <c r="X49" s="101">
        <v>166.5</v>
      </c>
      <c r="Y49" s="101">
        <v>176</v>
      </c>
      <c r="Z49" s="101">
        <v>162</v>
      </c>
      <c r="AA49" s="101">
        <v>166.6</v>
      </c>
      <c r="AB49" s="101">
        <v>170.6</v>
      </c>
      <c r="AC49" s="101">
        <v>167.4</v>
      </c>
      <c r="AD49" s="101">
        <v>168.3</v>
      </c>
      <c r="AE49" s="101">
        <v>168.7</v>
      </c>
      <c r="AF49" s="107">
        <v>112.87479254347826</v>
      </c>
    </row>
    <row r="50" spans="1:32" x14ac:dyDescent="0.25">
      <c r="A50" s="102" t="s">
        <v>30</v>
      </c>
      <c r="B50" s="93">
        <v>2022</v>
      </c>
      <c r="C50" s="93" t="s">
        <v>36</v>
      </c>
      <c r="D50" s="95">
        <v>44652</v>
      </c>
      <c r="E50" s="101">
        <v>151.80000000000001</v>
      </c>
      <c r="F50" s="101">
        <v>209.7</v>
      </c>
      <c r="G50" s="101">
        <v>164.5</v>
      </c>
      <c r="H50" s="101">
        <v>163.80000000000001</v>
      </c>
      <c r="I50" s="101">
        <v>207.4</v>
      </c>
      <c r="J50" s="101">
        <v>169.7</v>
      </c>
      <c r="K50" s="101">
        <v>153.6</v>
      </c>
      <c r="L50" s="101">
        <v>165.1</v>
      </c>
      <c r="M50" s="101">
        <v>118.2</v>
      </c>
      <c r="N50" s="101">
        <v>182.9</v>
      </c>
      <c r="O50" s="101">
        <v>172.4</v>
      </c>
      <c r="P50" s="101">
        <v>178.9</v>
      </c>
      <c r="Q50" s="101">
        <v>168.6</v>
      </c>
      <c r="R50" s="101">
        <v>192.8</v>
      </c>
      <c r="S50" s="101">
        <v>177.5</v>
      </c>
      <c r="T50" s="101">
        <v>175.1</v>
      </c>
      <c r="U50" s="101">
        <v>177.1</v>
      </c>
      <c r="V50" s="101">
        <v>164.60206211498237</v>
      </c>
      <c r="W50" s="101">
        <v>173.3</v>
      </c>
      <c r="X50" s="101">
        <v>167.7</v>
      </c>
      <c r="Y50" s="101">
        <v>177</v>
      </c>
      <c r="Z50" s="101">
        <v>166.2</v>
      </c>
      <c r="AA50" s="101">
        <v>167.2</v>
      </c>
      <c r="AB50" s="101">
        <v>170.9</v>
      </c>
      <c r="AC50" s="101">
        <v>169</v>
      </c>
      <c r="AD50" s="101">
        <v>170.2</v>
      </c>
      <c r="AE50" s="101">
        <v>170.8</v>
      </c>
      <c r="AF50" s="107">
        <v>102.96599786842103</v>
      </c>
    </row>
    <row r="51" spans="1:32" x14ac:dyDescent="0.25">
      <c r="A51" s="102" t="s">
        <v>30</v>
      </c>
      <c r="B51" s="93">
        <v>2022</v>
      </c>
      <c r="C51" s="93" t="s">
        <v>37</v>
      </c>
      <c r="D51" s="95">
        <v>44682</v>
      </c>
      <c r="E51" s="101">
        <v>152.9</v>
      </c>
      <c r="F51" s="101">
        <v>214.7</v>
      </c>
      <c r="G51" s="101">
        <v>161.4</v>
      </c>
      <c r="H51" s="101">
        <v>164.6</v>
      </c>
      <c r="I51" s="101">
        <v>209.9</v>
      </c>
      <c r="J51" s="101">
        <v>168</v>
      </c>
      <c r="K51" s="101">
        <v>160.4</v>
      </c>
      <c r="L51" s="101">
        <v>165</v>
      </c>
      <c r="M51" s="101">
        <v>118.9</v>
      </c>
      <c r="N51" s="101">
        <v>186.6</v>
      </c>
      <c r="O51" s="101">
        <v>173.2</v>
      </c>
      <c r="P51" s="101">
        <v>180.4</v>
      </c>
      <c r="Q51" s="101">
        <v>170.8</v>
      </c>
      <c r="R51" s="101">
        <v>192.9</v>
      </c>
      <c r="S51" s="101">
        <v>179.3</v>
      </c>
      <c r="T51" s="101">
        <v>177.2</v>
      </c>
      <c r="U51" s="101">
        <v>179</v>
      </c>
      <c r="V51" s="101">
        <v>165.31338346005714</v>
      </c>
      <c r="W51" s="101">
        <v>175.3</v>
      </c>
      <c r="X51" s="101">
        <v>168.9</v>
      </c>
      <c r="Y51" s="101">
        <v>177.7</v>
      </c>
      <c r="Z51" s="101">
        <v>167.1</v>
      </c>
      <c r="AA51" s="101">
        <v>167.6</v>
      </c>
      <c r="AB51" s="101">
        <v>171.8</v>
      </c>
      <c r="AC51" s="101">
        <v>168.5</v>
      </c>
      <c r="AD51" s="101">
        <v>170.9</v>
      </c>
      <c r="AE51" s="101">
        <v>172.5</v>
      </c>
      <c r="AF51" s="107">
        <v>109.50503773684208</v>
      </c>
    </row>
    <row r="52" spans="1:32" x14ac:dyDescent="0.25">
      <c r="A52" s="102" t="s">
        <v>30</v>
      </c>
      <c r="B52" s="93">
        <v>2022</v>
      </c>
      <c r="C52" s="93" t="s">
        <v>38</v>
      </c>
      <c r="D52" s="95">
        <v>44713</v>
      </c>
      <c r="E52" s="101">
        <v>153.80000000000001</v>
      </c>
      <c r="F52" s="101">
        <v>217.2</v>
      </c>
      <c r="G52" s="101">
        <v>169.6</v>
      </c>
      <c r="H52" s="101">
        <v>165.4</v>
      </c>
      <c r="I52" s="101">
        <v>208.1</v>
      </c>
      <c r="J52" s="101">
        <v>165.8</v>
      </c>
      <c r="K52" s="101">
        <v>167.3</v>
      </c>
      <c r="L52" s="101">
        <v>164.6</v>
      </c>
      <c r="M52" s="101">
        <v>119.1</v>
      </c>
      <c r="N52" s="101">
        <v>188.9</v>
      </c>
      <c r="O52" s="101">
        <v>174.2</v>
      </c>
      <c r="P52" s="101">
        <v>181.9</v>
      </c>
      <c r="Q52" s="101">
        <v>172.4</v>
      </c>
      <c r="R52" s="101">
        <v>192.9</v>
      </c>
      <c r="S52" s="101">
        <v>180.7</v>
      </c>
      <c r="T52" s="101">
        <v>178.7</v>
      </c>
      <c r="U52" s="101">
        <v>180.4</v>
      </c>
      <c r="V52" s="101">
        <v>165.95003290422807</v>
      </c>
      <c r="W52" s="101">
        <v>176.7</v>
      </c>
      <c r="X52" s="101">
        <v>170.3</v>
      </c>
      <c r="Y52" s="101">
        <v>178.2</v>
      </c>
      <c r="Z52" s="101">
        <v>165.5</v>
      </c>
      <c r="AA52" s="101">
        <v>168</v>
      </c>
      <c r="AB52" s="101">
        <v>172.6</v>
      </c>
      <c r="AC52" s="101">
        <v>169.5</v>
      </c>
      <c r="AD52" s="101">
        <v>171</v>
      </c>
      <c r="AE52" s="101">
        <v>173.6</v>
      </c>
      <c r="AF52" s="107">
        <v>116.01138504999999</v>
      </c>
    </row>
    <row r="53" spans="1:32" x14ac:dyDescent="0.25">
      <c r="A53" s="102" t="s">
        <v>30</v>
      </c>
      <c r="B53" s="93">
        <v>2022</v>
      </c>
      <c r="C53" s="93" t="s">
        <v>39</v>
      </c>
      <c r="D53" s="95">
        <v>44743</v>
      </c>
      <c r="E53" s="101">
        <v>155.19999999999999</v>
      </c>
      <c r="F53" s="101">
        <v>210.8</v>
      </c>
      <c r="G53" s="101">
        <v>174.3</v>
      </c>
      <c r="H53" s="101">
        <v>166.3</v>
      </c>
      <c r="I53" s="101">
        <v>202.2</v>
      </c>
      <c r="J53" s="101">
        <v>169.6</v>
      </c>
      <c r="K53" s="101">
        <v>168.6</v>
      </c>
      <c r="L53" s="101">
        <v>164.4</v>
      </c>
      <c r="M53" s="101">
        <v>119.2</v>
      </c>
      <c r="N53" s="101">
        <v>191.8</v>
      </c>
      <c r="O53" s="101">
        <v>174.5</v>
      </c>
      <c r="P53" s="101">
        <v>183.1</v>
      </c>
      <c r="Q53" s="101">
        <v>172.5</v>
      </c>
      <c r="R53" s="101">
        <v>193.2</v>
      </c>
      <c r="S53" s="101">
        <v>182</v>
      </c>
      <c r="T53" s="101">
        <v>180.3</v>
      </c>
      <c r="U53" s="101">
        <v>181.7</v>
      </c>
      <c r="V53" s="101">
        <v>166.49616427547414</v>
      </c>
      <c r="W53" s="101">
        <v>179.6</v>
      </c>
      <c r="X53" s="101">
        <v>171.3</v>
      </c>
      <c r="Y53" s="101">
        <v>178.8</v>
      </c>
      <c r="Z53" s="101">
        <v>166.3</v>
      </c>
      <c r="AA53" s="101">
        <v>168.6</v>
      </c>
      <c r="AB53" s="101">
        <v>174.7</v>
      </c>
      <c r="AC53" s="101">
        <v>169.7</v>
      </c>
      <c r="AD53" s="101">
        <v>171.8</v>
      </c>
      <c r="AE53" s="101">
        <v>174.3</v>
      </c>
      <c r="AF53" s="107">
        <v>105.49124737500001</v>
      </c>
    </row>
    <row r="54" spans="1:32" x14ac:dyDescent="0.25">
      <c r="A54" s="102" t="s">
        <v>30</v>
      </c>
      <c r="B54" s="93">
        <v>2022</v>
      </c>
      <c r="C54" s="93" t="s">
        <v>40</v>
      </c>
      <c r="D54" s="95">
        <v>44774</v>
      </c>
      <c r="E54" s="101">
        <v>159.5</v>
      </c>
      <c r="F54" s="101">
        <v>204.1</v>
      </c>
      <c r="G54" s="101">
        <v>168.3</v>
      </c>
      <c r="H54" s="101">
        <v>167.9</v>
      </c>
      <c r="I54" s="101">
        <v>198.1</v>
      </c>
      <c r="J54" s="101">
        <v>169.2</v>
      </c>
      <c r="K54" s="101">
        <v>173.1</v>
      </c>
      <c r="L54" s="101">
        <v>167.1</v>
      </c>
      <c r="M54" s="101">
        <v>120.2</v>
      </c>
      <c r="N54" s="101">
        <v>195.6</v>
      </c>
      <c r="O54" s="101">
        <v>174.8</v>
      </c>
      <c r="P54" s="101">
        <v>184</v>
      </c>
      <c r="Q54" s="101">
        <v>173.9</v>
      </c>
      <c r="R54" s="101">
        <v>193.7</v>
      </c>
      <c r="S54" s="101">
        <v>183.2</v>
      </c>
      <c r="T54" s="101">
        <v>181.7</v>
      </c>
      <c r="U54" s="101">
        <v>183</v>
      </c>
      <c r="V54" s="101">
        <v>166.88439784886214</v>
      </c>
      <c r="W54" s="101">
        <v>179.1</v>
      </c>
      <c r="X54" s="101">
        <v>172.3</v>
      </c>
      <c r="Y54" s="101">
        <v>179.4</v>
      </c>
      <c r="Z54" s="101">
        <v>166.6</v>
      </c>
      <c r="AA54" s="101">
        <v>169.3</v>
      </c>
      <c r="AB54" s="101">
        <v>175.7</v>
      </c>
      <c r="AC54" s="101">
        <v>171.1</v>
      </c>
      <c r="AD54" s="101">
        <v>172.6</v>
      </c>
      <c r="AE54" s="101">
        <v>175.3</v>
      </c>
      <c r="AF54" s="107">
        <v>97.404465428571427</v>
      </c>
    </row>
    <row r="55" spans="1:32" x14ac:dyDescent="0.25">
      <c r="A55" s="102" t="s">
        <v>30</v>
      </c>
      <c r="B55" s="93">
        <v>2022</v>
      </c>
      <c r="C55" s="93" t="s">
        <v>41</v>
      </c>
      <c r="D55" s="95">
        <v>44805</v>
      </c>
      <c r="E55" s="101">
        <v>162.9</v>
      </c>
      <c r="F55" s="101">
        <v>206.7</v>
      </c>
      <c r="G55" s="101">
        <v>169</v>
      </c>
      <c r="H55" s="101">
        <v>169.5</v>
      </c>
      <c r="I55" s="101">
        <v>194.1</v>
      </c>
      <c r="J55" s="101">
        <v>164.1</v>
      </c>
      <c r="K55" s="101">
        <v>176.9</v>
      </c>
      <c r="L55" s="101">
        <v>169</v>
      </c>
      <c r="M55" s="101">
        <v>120.8</v>
      </c>
      <c r="N55" s="101">
        <v>199.1</v>
      </c>
      <c r="O55" s="101">
        <v>175.4</v>
      </c>
      <c r="P55" s="101">
        <v>184.8</v>
      </c>
      <c r="Q55" s="101">
        <v>175.5</v>
      </c>
      <c r="R55" s="101">
        <v>194.5</v>
      </c>
      <c r="S55" s="101">
        <v>184.7</v>
      </c>
      <c r="T55" s="101">
        <v>183.3</v>
      </c>
      <c r="U55" s="101">
        <v>184.5</v>
      </c>
      <c r="V55" s="101">
        <v>167.39228833650714</v>
      </c>
      <c r="W55" s="101">
        <v>179.7</v>
      </c>
      <c r="X55" s="101">
        <v>173.6</v>
      </c>
      <c r="Y55" s="101">
        <v>180.2</v>
      </c>
      <c r="Z55" s="101">
        <v>166.9</v>
      </c>
      <c r="AA55" s="101">
        <v>170</v>
      </c>
      <c r="AB55" s="101">
        <v>176.2</v>
      </c>
      <c r="AC55" s="101">
        <v>170.8</v>
      </c>
      <c r="AD55" s="101">
        <v>173.1</v>
      </c>
      <c r="AE55" s="101">
        <v>176.4</v>
      </c>
      <c r="AF55" s="107">
        <v>90.706344809523813</v>
      </c>
    </row>
    <row r="56" spans="1:32" x14ac:dyDescent="0.25">
      <c r="A56" s="102" t="s">
        <v>30</v>
      </c>
      <c r="B56" s="93">
        <v>2022</v>
      </c>
      <c r="C56" s="93" t="s">
        <v>42</v>
      </c>
      <c r="D56" s="95">
        <v>44835</v>
      </c>
      <c r="E56" s="101">
        <v>164.7</v>
      </c>
      <c r="F56" s="101">
        <v>208.8</v>
      </c>
      <c r="G56" s="101">
        <v>170.3</v>
      </c>
      <c r="H56" s="101">
        <v>170.9</v>
      </c>
      <c r="I56" s="101">
        <v>191.6</v>
      </c>
      <c r="J56" s="101">
        <v>162.19999999999999</v>
      </c>
      <c r="K56" s="101">
        <v>184.8</v>
      </c>
      <c r="L56" s="101">
        <v>169.7</v>
      </c>
      <c r="M56" s="101">
        <v>121.1</v>
      </c>
      <c r="N56" s="101">
        <v>201.6</v>
      </c>
      <c r="O56" s="101">
        <v>175.8</v>
      </c>
      <c r="P56" s="101">
        <v>185.6</v>
      </c>
      <c r="Q56" s="101">
        <v>177.4</v>
      </c>
      <c r="R56" s="101">
        <v>194.9</v>
      </c>
      <c r="S56" s="101">
        <v>186.1</v>
      </c>
      <c r="T56" s="101">
        <v>184.4</v>
      </c>
      <c r="U56" s="101">
        <v>185.9</v>
      </c>
      <c r="V56" s="101">
        <v>168.15253894009371</v>
      </c>
      <c r="W56" s="101">
        <v>180.8</v>
      </c>
      <c r="X56" s="101">
        <v>174.4</v>
      </c>
      <c r="Y56" s="101">
        <v>181.2</v>
      </c>
      <c r="Z56" s="101">
        <v>167.4</v>
      </c>
      <c r="AA56" s="101">
        <v>170.6</v>
      </c>
      <c r="AB56" s="101">
        <v>176.5</v>
      </c>
      <c r="AC56" s="101">
        <v>172</v>
      </c>
      <c r="AD56" s="101">
        <v>173.9</v>
      </c>
      <c r="AE56" s="101">
        <v>177.9</v>
      </c>
      <c r="AF56" s="107">
        <v>91.698948700000003</v>
      </c>
    </row>
    <row r="57" spans="1:32" x14ac:dyDescent="0.25">
      <c r="A57" s="102" t="s">
        <v>30</v>
      </c>
      <c r="B57" s="93">
        <v>2022</v>
      </c>
      <c r="C57" s="93" t="s">
        <v>43</v>
      </c>
      <c r="D57" s="95">
        <v>44866</v>
      </c>
      <c r="E57" s="101">
        <v>166.9</v>
      </c>
      <c r="F57" s="101">
        <v>207.2</v>
      </c>
      <c r="G57" s="101">
        <v>180.2</v>
      </c>
      <c r="H57" s="101">
        <v>172.3</v>
      </c>
      <c r="I57" s="101">
        <v>194</v>
      </c>
      <c r="J57" s="101">
        <v>159.1</v>
      </c>
      <c r="K57" s="101">
        <v>171.6</v>
      </c>
      <c r="L57" s="101">
        <v>170.2</v>
      </c>
      <c r="M57" s="101">
        <v>121.5</v>
      </c>
      <c r="N57" s="101">
        <v>204.8</v>
      </c>
      <c r="O57" s="101">
        <v>176.4</v>
      </c>
      <c r="P57" s="101">
        <v>186.9</v>
      </c>
      <c r="Q57" s="101">
        <v>176.6</v>
      </c>
      <c r="R57" s="101">
        <v>195.5</v>
      </c>
      <c r="S57" s="101">
        <v>187.2</v>
      </c>
      <c r="T57" s="101">
        <v>185.2</v>
      </c>
      <c r="U57" s="101">
        <v>186.9</v>
      </c>
      <c r="V57" s="101">
        <v>169.09213612505147</v>
      </c>
      <c r="W57" s="101">
        <v>181.9</v>
      </c>
      <c r="X57" s="101">
        <v>175.5</v>
      </c>
      <c r="Y57" s="101">
        <v>182.3</v>
      </c>
      <c r="Z57" s="101">
        <v>167.5</v>
      </c>
      <c r="AA57" s="101">
        <v>170.8</v>
      </c>
      <c r="AB57" s="101">
        <v>176.9</v>
      </c>
      <c r="AC57" s="101">
        <v>173.4</v>
      </c>
      <c r="AD57" s="101">
        <v>174.6</v>
      </c>
      <c r="AE57" s="101">
        <v>177.8</v>
      </c>
      <c r="AF57" s="107">
        <v>87.552266068181822</v>
      </c>
    </row>
    <row r="58" spans="1:32" x14ac:dyDescent="0.25">
      <c r="A58" s="102" t="s">
        <v>30</v>
      </c>
      <c r="B58" s="93">
        <v>2022</v>
      </c>
      <c r="C58" s="93" t="s">
        <v>44</v>
      </c>
      <c r="D58" s="95">
        <v>44896</v>
      </c>
      <c r="E58" s="101">
        <v>168.8</v>
      </c>
      <c r="F58" s="101">
        <v>206.9</v>
      </c>
      <c r="G58" s="101">
        <v>189.1</v>
      </c>
      <c r="H58" s="101">
        <v>173.4</v>
      </c>
      <c r="I58" s="101">
        <v>193.9</v>
      </c>
      <c r="J58" s="101">
        <v>156.69999999999999</v>
      </c>
      <c r="K58" s="101">
        <v>150.19999999999999</v>
      </c>
      <c r="L58" s="101">
        <v>170.5</v>
      </c>
      <c r="M58" s="101">
        <v>121.2</v>
      </c>
      <c r="N58" s="101">
        <v>207.5</v>
      </c>
      <c r="O58" s="101">
        <v>176.8</v>
      </c>
      <c r="P58" s="101">
        <v>187.7</v>
      </c>
      <c r="Q58" s="101">
        <v>174.4</v>
      </c>
      <c r="R58" s="101">
        <v>195.9</v>
      </c>
      <c r="S58" s="101">
        <v>188.1</v>
      </c>
      <c r="T58" s="101">
        <v>185.9</v>
      </c>
      <c r="U58" s="101">
        <v>187.8</v>
      </c>
      <c r="V58" s="101">
        <v>169.95966260018358</v>
      </c>
      <c r="W58" s="101">
        <v>182.8</v>
      </c>
      <c r="X58" s="101">
        <v>176.4</v>
      </c>
      <c r="Y58" s="101">
        <v>183.5</v>
      </c>
      <c r="Z58" s="101">
        <v>167.8</v>
      </c>
      <c r="AA58" s="101">
        <v>171.2</v>
      </c>
      <c r="AB58" s="101">
        <v>177.3</v>
      </c>
      <c r="AC58" s="101">
        <v>175.7</v>
      </c>
      <c r="AD58" s="101">
        <v>175.5</v>
      </c>
      <c r="AE58" s="101">
        <v>177.1</v>
      </c>
      <c r="AF58" s="107">
        <v>78.100942275000008</v>
      </c>
    </row>
    <row r="59" spans="1:32" x14ac:dyDescent="0.25">
      <c r="A59" s="102" t="s">
        <v>30</v>
      </c>
      <c r="B59" s="93">
        <v>2023</v>
      </c>
      <c r="C59" s="93" t="s">
        <v>31</v>
      </c>
      <c r="D59" s="95">
        <v>44927</v>
      </c>
      <c r="E59" s="101">
        <v>174</v>
      </c>
      <c r="F59" s="101">
        <v>208.3</v>
      </c>
      <c r="G59" s="101">
        <v>192.9</v>
      </c>
      <c r="H59" s="101">
        <v>174.3</v>
      </c>
      <c r="I59" s="101">
        <v>192.6</v>
      </c>
      <c r="J59" s="101">
        <v>156.30000000000001</v>
      </c>
      <c r="K59" s="101">
        <v>142.9</v>
      </c>
      <c r="L59" s="101">
        <v>170.7</v>
      </c>
      <c r="M59" s="101">
        <v>120.3</v>
      </c>
      <c r="N59" s="101">
        <v>210.5</v>
      </c>
      <c r="O59" s="101">
        <v>176.9</v>
      </c>
      <c r="P59" s="101">
        <v>188.5</v>
      </c>
      <c r="Q59" s="101">
        <v>175</v>
      </c>
      <c r="R59" s="101">
        <v>196.9</v>
      </c>
      <c r="S59" s="101">
        <v>189</v>
      </c>
      <c r="T59" s="101">
        <v>186.3</v>
      </c>
      <c r="U59" s="101">
        <v>188.6</v>
      </c>
      <c r="V59" s="101">
        <v>170.51159307392541</v>
      </c>
      <c r="W59" s="101">
        <v>183.2</v>
      </c>
      <c r="X59" s="101">
        <v>177.2</v>
      </c>
      <c r="Y59" s="101">
        <v>184.7</v>
      </c>
      <c r="Z59" s="101">
        <v>168.2</v>
      </c>
      <c r="AA59" s="101">
        <v>171.8</v>
      </c>
      <c r="AB59" s="101">
        <v>177.8</v>
      </c>
      <c r="AC59" s="101">
        <v>178.4</v>
      </c>
      <c r="AD59" s="101">
        <v>176.5</v>
      </c>
      <c r="AE59" s="101">
        <v>177.8</v>
      </c>
      <c r="AF59" s="107">
        <v>80.922269684210534</v>
      </c>
    </row>
    <row r="60" spans="1:32" x14ac:dyDescent="0.25">
      <c r="A60" s="102" t="s">
        <v>30</v>
      </c>
      <c r="B60" s="93">
        <v>2023</v>
      </c>
      <c r="C60" s="93" t="s">
        <v>34</v>
      </c>
      <c r="D60" s="95">
        <v>44958</v>
      </c>
      <c r="E60" s="101">
        <v>174.2</v>
      </c>
      <c r="F60" s="101">
        <v>205.2</v>
      </c>
      <c r="G60" s="101">
        <v>173.9</v>
      </c>
      <c r="H60" s="101">
        <v>177</v>
      </c>
      <c r="I60" s="101">
        <v>183.4</v>
      </c>
      <c r="J60" s="101">
        <v>167.2</v>
      </c>
      <c r="K60" s="101">
        <v>140.9</v>
      </c>
      <c r="L60" s="101">
        <v>170.4</v>
      </c>
      <c r="M60" s="101">
        <v>119.1</v>
      </c>
      <c r="N60" s="101">
        <v>212.1</v>
      </c>
      <c r="O60" s="101">
        <v>177.6</v>
      </c>
      <c r="P60" s="101">
        <v>189.9</v>
      </c>
      <c r="Q60" s="101">
        <v>174.8</v>
      </c>
      <c r="R60" s="101">
        <v>198.3</v>
      </c>
      <c r="S60" s="101">
        <v>190</v>
      </c>
      <c r="T60" s="101">
        <v>187</v>
      </c>
      <c r="U60" s="101">
        <v>189.6</v>
      </c>
      <c r="V60" s="101">
        <v>170.97371019990672</v>
      </c>
      <c r="W60" s="101">
        <v>181.6</v>
      </c>
      <c r="X60" s="101">
        <v>178.6</v>
      </c>
      <c r="Y60" s="101">
        <v>186.6</v>
      </c>
      <c r="Z60" s="101">
        <v>169</v>
      </c>
      <c r="AA60" s="101">
        <v>172.8</v>
      </c>
      <c r="AB60" s="101">
        <v>178.5</v>
      </c>
      <c r="AC60" s="101">
        <v>180.7</v>
      </c>
      <c r="AD60" s="101">
        <v>177.9</v>
      </c>
      <c r="AE60" s="101">
        <v>178</v>
      </c>
      <c r="AF60" s="107">
        <v>82.278706675000009</v>
      </c>
    </row>
    <row r="61" spans="1:32" x14ac:dyDescent="0.25">
      <c r="A61" s="102" t="s">
        <v>30</v>
      </c>
      <c r="B61" s="93">
        <v>2023</v>
      </c>
      <c r="C61" s="93" t="s">
        <v>35</v>
      </c>
      <c r="D61" s="95">
        <v>44986</v>
      </c>
      <c r="E61" s="101">
        <v>174.3</v>
      </c>
      <c r="F61" s="101">
        <v>205.2</v>
      </c>
      <c r="G61" s="101">
        <v>173.9</v>
      </c>
      <c r="H61" s="101">
        <v>177</v>
      </c>
      <c r="I61" s="101">
        <v>183.3</v>
      </c>
      <c r="J61" s="101">
        <v>167.2</v>
      </c>
      <c r="K61" s="101">
        <v>140.9</v>
      </c>
      <c r="L61" s="101">
        <v>170.5</v>
      </c>
      <c r="M61" s="101">
        <v>119.1</v>
      </c>
      <c r="N61" s="101">
        <v>212.1</v>
      </c>
      <c r="O61" s="101">
        <v>177.6</v>
      </c>
      <c r="P61" s="101">
        <v>189.9</v>
      </c>
      <c r="Q61" s="101">
        <v>174.8</v>
      </c>
      <c r="R61" s="101">
        <v>198.4</v>
      </c>
      <c r="S61" s="101">
        <v>190</v>
      </c>
      <c r="T61" s="101">
        <v>187</v>
      </c>
      <c r="U61" s="101">
        <v>189.6</v>
      </c>
      <c r="V61" s="101">
        <v>171.5605517637795</v>
      </c>
      <c r="W61" s="101">
        <v>181.4</v>
      </c>
      <c r="X61" s="101">
        <v>178.6</v>
      </c>
      <c r="Y61" s="101">
        <v>186.6</v>
      </c>
      <c r="Z61" s="101">
        <v>169</v>
      </c>
      <c r="AA61" s="101">
        <v>172.8</v>
      </c>
      <c r="AB61" s="101">
        <v>178.5</v>
      </c>
      <c r="AC61" s="101">
        <v>180.7</v>
      </c>
      <c r="AD61" s="101">
        <v>177.9</v>
      </c>
      <c r="AE61" s="101">
        <v>178</v>
      </c>
      <c r="AF61" s="107">
        <v>78.539480282608693</v>
      </c>
    </row>
    <row r="62" spans="1:32" x14ac:dyDescent="0.25">
      <c r="A62" s="102" t="s">
        <v>30</v>
      </c>
      <c r="B62" s="93">
        <v>2023</v>
      </c>
      <c r="C62" s="93" t="s">
        <v>36</v>
      </c>
      <c r="D62" s="95">
        <v>45017</v>
      </c>
      <c r="E62" s="101">
        <v>173.3</v>
      </c>
      <c r="F62" s="101">
        <v>206.9</v>
      </c>
      <c r="G62" s="101">
        <v>167.9</v>
      </c>
      <c r="H62" s="101">
        <v>178.2</v>
      </c>
      <c r="I62" s="101">
        <v>178.5</v>
      </c>
      <c r="J62" s="101">
        <v>173.7</v>
      </c>
      <c r="K62" s="101">
        <v>142.80000000000001</v>
      </c>
      <c r="L62" s="101">
        <v>172.8</v>
      </c>
      <c r="M62" s="101">
        <v>120.4</v>
      </c>
      <c r="N62" s="101">
        <v>215.5</v>
      </c>
      <c r="O62" s="101">
        <v>178.2</v>
      </c>
      <c r="P62" s="101">
        <v>190.5</v>
      </c>
      <c r="Q62" s="101">
        <v>175.5</v>
      </c>
      <c r="R62" s="101">
        <v>199.5</v>
      </c>
      <c r="S62" s="101">
        <v>190.7</v>
      </c>
      <c r="T62" s="101">
        <v>187.3</v>
      </c>
      <c r="U62" s="101">
        <v>190.2</v>
      </c>
      <c r="V62" s="101">
        <v>172.36065055973464</v>
      </c>
      <c r="W62" s="101">
        <v>181.5</v>
      </c>
      <c r="X62" s="101">
        <v>179.1</v>
      </c>
      <c r="Y62" s="101">
        <v>187.2</v>
      </c>
      <c r="Z62" s="101">
        <v>169.4</v>
      </c>
      <c r="AA62" s="101">
        <v>173.2</v>
      </c>
      <c r="AB62" s="101">
        <v>179.4</v>
      </c>
      <c r="AC62" s="101">
        <v>183.8</v>
      </c>
      <c r="AD62" s="101">
        <v>178.9</v>
      </c>
      <c r="AE62" s="101">
        <v>178.8</v>
      </c>
      <c r="AF62" s="107">
        <v>83.755358416666667</v>
      </c>
    </row>
    <row r="63" spans="1:32" x14ac:dyDescent="0.25">
      <c r="A63" s="102" t="s">
        <v>30</v>
      </c>
      <c r="B63" s="94">
        <v>2023</v>
      </c>
      <c r="C63" s="94" t="s">
        <v>37</v>
      </c>
      <c r="D63" s="96">
        <v>45047</v>
      </c>
      <c r="E63" s="101">
        <v>173.2</v>
      </c>
      <c r="F63" s="101">
        <v>211.5</v>
      </c>
      <c r="G63" s="101">
        <v>171</v>
      </c>
      <c r="H63" s="101">
        <v>179.6</v>
      </c>
      <c r="I63" s="101">
        <v>173.3</v>
      </c>
      <c r="J63" s="101">
        <v>169</v>
      </c>
      <c r="K63" s="101">
        <v>148.69999999999999</v>
      </c>
      <c r="L63" s="101">
        <v>174.9</v>
      </c>
      <c r="M63" s="101">
        <v>121.9</v>
      </c>
      <c r="N63" s="101">
        <v>221</v>
      </c>
      <c r="O63" s="101">
        <v>178.7</v>
      </c>
      <c r="P63" s="101">
        <v>191.1</v>
      </c>
      <c r="Q63" s="101">
        <v>176.8</v>
      </c>
      <c r="R63" s="101">
        <v>199.9</v>
      </c>
      <c r="S63" s="101">
        <v>191.2</v>
      </c>
      <c r="T63" s="101">
        <v>187.9</v>
      </c>
      <c r="U63" s="101">
        <v>190.8</v>
      </c>
      <c r="V63" s="101">
        <v>173.25499028038013</v>
      </c>
      <c r="W63" s="101">
        <v>182.5</v>
      </c>
      <c r="X63" s="101">
        <v>179.8</v>
      </c>
      <c r="Y63" s="101">
        <v>187.8</v>
      </c>
      <c r="Z63" s="101">
        <v>169.7</v>
      </c>
      <c r="AA63" s="101">
        <v>173.8</v>
      </c>
      <c r="AB63" s="101">
        <v>180.3</v>
      </c>
      <c r="AC63" s="101">
        <v>184.9</v>
      </c>
      <c r="AD63" s="101">
        <v>179.5</v>
      </c>
      <c r="AE63" s="101">
        <v>179.8</v>
      </c>
      <c r="AF63" s="108">
        <v>74.981547824999993</v>
      </c>
    </row>
    <row r="66" spans="1:32" x14ac:dyDescent="0.25">
      <c r="A66" s="103" t="s">
        <v>0</v>
      </c>
      <c r="B66" s="104" t="s">
        <v>1</v>
      </c>
      <c r="C66" s="104" t="s">
        <v>2</v>
      </c>
      <c r="D66" s="104" t="s">
        <v>269</v>
      </c>
      <c r="E66" s="104" t="s">
        <v>3</v>
      </c>
      <c r="F66" s="104" t="s">
        <v>4</v>
      </c>
      <c r="G66" s="104" t="s">
        <v>5</v>
      </c>
      <c r="H66" s="104" t="s">
        <v>6</v>
      </c>
      <c r="I66" s="104" t="s">
        <v>7</v>
      </c>
      <c r="J66" s="104" t="s">
        <v>8</v>
      </c>
      <c r="K66" s="104" t="s">
        <v>9</v>
      </c>
      <c r="L66" s="104" t="s">
        <v>10</v>
      </c>
      <c r="M66" s="104" t="s">
        <v>11</v>
      </c>
      <c r="N66" s="104" t="s">
        <v>12</v>
      </c>
      <c r="O66" s="104" t="s">
        <v>13</v>
      </c>
      <c r="P66" s="104" t="s">
        <v>14</v>
      </c>
      <c r="Q66" s="104" t="s">
        <v>15</v>
      </c>
      <c r="R66" s="104" t="s">
        <v>16</v>
      </c>
      <c r="S66" s="104" t="s">
        <v>17</v>
      </c>
      <c r="T66" s="104" t="s">
        <v>18</v>
      </c>
      <c r="U66" s="104" t="s">
        <v>19</v>
      </c>
      <c r="V66" s="104" t="s">
        <v>20</v>
      </c>
      <c r="W66" s="104" t="s">
        <v>21</v>
      </c>
      <c r="X66" s="104" t="s">
        <v>22</v>
      </c>
      <c r="Y66" s="104" t="s">
        <v>23</v>
      </c>
      <c r="Z66" s="104" t="s">
        <v>24</v>
      </c>
      <c r="AA66" s="104" t="s">
        <v>25</v>
      </c>
      <c r="AB66" s="104" t="s">
        <v>26</v>
      </c>
      <c r="AC66" s="104" t="s">
        <v>27</v>
      </c>
      <c r="AD66" s="104" t="s">
        <v>28</v>
      </c>
      <c r="AE66" s="104" t="s">
        <v>29</v>
      </c>
      <c r="AF66" s="106" t="s">
        <v>266</v>
      </c>
    </row>
    <row r="67" spans="1:32" x14ac:dyDescent="0.25">
      <c r="A67" s="102" t="s">
        <v>32</v>
      </c>
      <c r="B67" s="93">
        <v>2021</v>
      </c>
      <c r="C67" s="93" t="s">
        <v>31</v>
      </c>
      <c r="D67" s="95">
        <v>44197</v>
      </c>
      <c r="E67" s="109">
        <f>INDEX('Main Data'!$E$1:$AE$376,MATCH(_xlfn.CONCAT('Obj 5 - Data'!$B67,'Obj 5 - Data'!$C67,'Obj 5 - Data'!$A67),'Main Data'!$D$1:$D$376,0),MATCH('Obj 5 - Data'!E$1,'Main Data'!$E$1:$AE$1,0))</f>
        <v>148</v>
      </c>
      <c r="F67" s="109">
        <f>INDEX('Main Data'!$E$1:$AE$376,MATCH(_xlfn.CONCAT('Obj 5 - Data'!$B67,'Obj 5 - Data'!$C67,'Obj 5 - Data'!$A67),'Main Data'!$D$1:$D$376,0),MATCH('Obj 5 - Data'!F$1,'Main Data'!$E$1:$AE$1,0))</f>
        <v>194.8</v>
      </c>
      <c r="G67" s="109">
        <f>INDEX('Main Data'!$E$1:$AE$376,MATCH(_xlfn.CONCAT('Obj 5 - Data'!$B67,'Obj 5 - Data'!$C67,'Obj 5 - Data'!$A67),'Main Data'!$D$1:$D$376,0),MATCH('Obj 5 - Data'!G$1,'Main Data'!$E$1:$AE$1,0))</f>
        <v>178.4</v>
      </c>
      <c r="H67" s="109">
        <f>INDEX('Main Data'!$E$1:$AE$376,MATCH(_xlfn.CONCAT('Obj 5 - Data'!$B67,'Obj 5 - Data'!$C67,'Obj 5 - Data'!$A67),'Main Data'!$D$1:$D$376,0),MATCH('Obj 5 - Data'!H$1,'Main Data'!$E$1:$AE$1,0))</f>
        <v>154.4</v>
      </c>
      <c r="I67" s="109">
        <f>INDEX('Main Data'!$E$1:$AE$376,MATCH(_xlfn.CONCAT('Obj 5 - Data'!$B67,'Obj 5 - Data'!$C67,'Obj 5 - Data'!$A67),'Main Data'!$D$1:$D$376,0),MATCH('Obj 5 - Data'!I$1,'Main Data'!$E$1:$AE$1,0))</f>
        <v>144.1</v>
      </c>
      <c r="J67" s="109">
        <f>INDEX('Main Data'!$E$1:$AE$376,MATCH(_xlfn.CONCAT('Obj 5 - Data'!$B67,'Obj 5 - Data'!$C67,'Obj 5 - Data'!$A67),'Main Data'!$D$1:$D$376,0),MATCH('Obj 5 - Data'!J$1,'Main Data'!$E$1:$AE$1,0))</f>
        <v>152.6</v>
      </c>
      <c r="K67" s="109">
        <f>INDEX('Main Data'!$E$1:$AE$376,MATCH(_xlfn.CONCAT('Obj 5 - Data'!$B67,'Obj 5 - Data'!$C67,'Obj 5 - Data'!$A67),'Main Data'!$D$1:$D$376,0),MATCH('Obj 5 - Data'!K$1,'Main Data'!$E$1:$AE$1,0))</f>
        <v>206.8</v>
      </c>
      <c r="L67" s="109">
        <f>INDEX('Main Data'!$E$1:$AE$376,MATCH(_xlfn.CONCAT('Obj 5 - Data'!$B67,'Obj 5 - Data'!$C67,'Obj 5 - Data'!$A67),'Main Data'!$D$1:$D$376,0),MATCH('Obj 5 - Data'!L$1,'Main Data'!$E$1:$AE$1,0))</f>
        <v>162.1</v>
      </c>
      <c r="M67" s="109">
        <f>INDEX('Main Data'!$E$1:$AE$376,MATCH(_xlfn.CONCAT('Obj 5 - Data'!$B67,'Obj 5 - Data'!$C67,'Obj 5 - Data'!$A67),'Main Data'!$D$1:$D$376,0),MATCH('Obj 5 - Data'!M$1,'Main Data'!$E$1:$AE$1,0))</f>
        <v>116.3</v>
      </c>
      <c r="N67" s="109">
        <f>INDEX('Main Data'!$E$1:$AE$376,MATCH(_xlfn.CONCAT('Obj 5 - Data'!$B67,'Obj 5 - Data'!$C67,'Obj 5 - Data'!$A67),'Main Data'!$D$1:$D$376,0),MATCH('Obj 5 - Data'!N$1,'Main Data'!$E$1:$AE$1,0))</f>
        <v>163</v>
      </c>
      <c r="O67" s="109">
        <f>INDEX('Main Data'!$E$1:$AE$376,MATCH(_xlfn.CONCAT('Obj 5 - Data'!$B67,'Obj 5 - Data'!$C67,'Obj 5 - Data'!$A67),'Main Data'!$D$1:$D$376,0),MATCH('Obj 5 - Data'!O$1,'Main Data'!$E$1:$AE$1,0))</f>
        <v>145.9</v>
      </c>
      <c r="P67" s="109">
        <f>INDEX('Main Data'!$E$1:$AE$376,MATCH(_xlfn.CONCAT('Obj 5 - Data'!$B67,'Obj 5 - Data'!$C67,'Obj 5 - Data'!$A67),'Main Data'!$D$1:$D$376,0),MATCH('Obj 5 - Data'!P$1,'Main Data'!$E$1:$AE$1,0))</f>
        <v>167.2</v>
      </c>
      <c r="Q67" s="109">
        <f>INDEX('Main Data'!$E$1:$AE$376,MATCH(_xlfn.CONCAT('Obj 5 - Data'!$B67,'Obj 5 - Data'!$C67,'Obj 5 - Data'!$A67),'Main Data'!$D$1:$D$376,0),MATCH('Obj 5 - Data'!Q$1,'Main Data'!$E$1:$AE$1,0))</f>
        <v>163.4</v>
      </c>
      <c r="R67" s="109">
        <f>INDEX('Main Data'!$E$1:$AE$376,MATCH(_xlfn.CONCAT('Obj 5 - Data'!$B67,'Obj 5 - Data'!$C67,'Obj 5 - Data'!$A67),'Main Data'!$D$1:$D$376,0),MATCH('Obj 5 - Data'!R$1,'Main Data'!$E$1:$AE$1,0))</f>
        <v>191.8</v>
      </c>
      <c r="S67" s="109">
        <f>INDEX('Main Data'!$E$1:$AE$376,MATCH(_xlfn.CONCAT('Obj 5 - Data'!$B67,'Obj 5 - Data'!$C67,'Obj 5 - Data'!$A67),'Main Data'!$D$1:$D$376,0),MATCH('Obj 5 - Data'!S$1,'Main Data'!$E$1:$AE$1,0))</f>
        <v>152.5</v>
      </c>
      <c r="T67" s="109">
        <f>INDEX('Main Data'!$E$1:$AE$376,MATCH(_xlfn.CONCAT('Obj 5 - Data'!$B67,'Obj 5 - Data'!$C67,'Obj 5 - Data'!$A67),'Main Data'!$D$1:$D$376,0),MATCH('Obj 5 - Data'!T$1,'Main Data'!$E$1:$AE$1,0))</f>
        <v>137.30000000000001</v>
      </c>
      <c r="U67" s="109">
        <f>INDEX('Main Data'!$E$1:$AE$376,MATCH(_xlfn.CONCAT('Obj 5 - Data'!$B67,'Obj 5 - Data'!$C67,'Obj 5 - Data'!$A67),'Main Data'!$D$1:$D$376,0),MATCH('Obj 5 - Data'!U$1,'Main Data'!$E$1:$AE$1,0))</f>
        <v>150.19999999999999</v>
      </c>
      <c r="V67" s="109">
        <f>INDEX('Main Data'!$E$1:$AE$376,MATCH(_xlfn.CONCAT('Obj 5 - Data'!$B67,'Obj 5 - Data'!$C67,'Obj 5 - Data'!$A67),'Main Data'!$D$1:$D$376,0),MATCH('Obj 5 - Data'!V$1,'Main Data'!$E$1:$AE$1,0))</f>
        <v>157.69999999999999</v>
      </c>
      <c r="W67" s="109">
        <f>INDEX('Main Data'!$E$1:$AE$376,MATCH(_xlfn.CONCAT('Obj 5 - Data'!$B67,'Obj 5 - Data'!$C67,'Obj 5 - Data'!$A67),'Main Data'!$D$1:$D$376,0),MATCH('Obj 5 - Data'!W$1,'Main Data'!$E$1:$AE$1,0))</f>
        <v>142.9</v>
      </c>
      <c r="X67" s="109">
        <f>INDEX('Main Data'!$E$1:$AE$376,MATCH(_xlfn.CONCAT('Obj 5 - Data'!$B67,'Obj 5 - Data'!$C67,'Obj 5 - Data'!$A67),'Main Data'!$D$1:$D$376,0),MATCH('Obj 5 - Data'!X$1,'Main Data'!$E$1:$AE$1,0))</f>
        <v>145.69999999999999</v>
      </c>
      <c r="Y67" s="109">
        <f>INDEX('Main Data'!$E$1:$AE$376,MATCH(_xlfn.CONCAT('Obj 5 - Data'!$B67,'Obj 5 - Data'!$C67,'Obj 5 - Data'!$A67),'Main Data'!$D$1:$D$376,0),MATCH('Obj 5 - Data'!Y$1,'Main Data'!$E$1:$AE$1,0))</f>
        <v>154.1</v>
      </c>
      <c r="Z67" s="109">
        <f>INDEX('Main Data'!$E$1:$AE$376,MATCH(_xlfn.CONCAT('Obj 5 - Data'!$B67,'Obj 5 - Data'!$C67,'Obj 5 - Data'!$A67),'Main Data'!$D$1:$D$376,0),MATCH('Obj 5 - Data'!Z$1,'Main Data'!$E$1:$AE$1,0))</f>
        <v>136.9</v>
      </c>
      <c r="AA67" s="109">
        <f>INDEX('Main Data'!$E$1:$AE$376,MATCH(_xlfn.CONCAT('Obj 5 - Data'!$B67,'Obj 5 - Data'!$C67,'Obj 5 - Data'!$A67),'Main Data'!$D$1:$D$376,0),MATCH('Obj 5 - Data'!AA$1,'Main Data'!$E$1:$AE$1,0))</f>
        <v>145.4</v>
      </c>
      <c r="AB67" s="109">
        <f>INDEX('Main Data'!$E$1:$AE$376,MATCH(_xlfn.CONCAT('Obj 5 - Data'!$B67,'Obj 5 - Data'!$C67,'Obj 5 - Data'!$A67),'Main Data'!$D$1:$D$376,0),MATCH('Obj 5 - Data'!AB$1,'Main Data'!$E$1:$AE$1,0))</f>
        <v>156.1</v>
      </c>
      <c r="AC67" s="109">
        <f>INDEX('Main Data'!$E$1:$AE$376,MATCH(_xlfn.CONCAT('Obj 5 - Data'!$B67,'Obj 5 - Data'!$C67,'Obj 5 - Data'!$A67),'Main Data'!$D$1:$D$376,0),MATCH('Obj 5 - Data'!AC$1,'Main Data'!$E$1:$AE$1,0))</f>
        <v>157.69999999999999</v>
      </c>
      <c r="AD67" s="109">
        <f>INDEX('Main Data'!$E$1:$AE$376,MATCH(_xlfn.CONCAT('Obj 5 - Data'!$B67,'Obj 5 - Data'!$C67,'Obj 5 - Data'!$A67),'Main Data'!$D$1:$D$376,0),MATCH('Obj 5 - Data'!AD$1,'Main Data'!$E$1:$AE$1,0))</f>
        <v>147.6</v>
      </c>
      <c r="AE67" s="109">
        <f>INDEX('Main Data'!$E$1:$AE$376,MATCH(_xlfn.CONCAT('Obj 5 - Data'!$B67,'Obj 5 - Data'!$C67,'Obj 5 - Data'!$A67),'Main Data'!$D$1:$D$376,0),MATCH('Obj 5 - Data'!AE$1,'Main Data'!$E$1:$AE$1,0))</f>
        <v>156</v>
      </c>
      <c r="AF67" s="107">
        <v>54.794569624999994</v>
      </c>
    </row>
    <row r="68" spans="1:32" x14ac:dyDescent="0.25">
      <c r="A68" s="102" t="s">
        <v>32</v>
      </c>
      <c r="B68" s="93">
        <v>2021</v>
      </c>
      <c r="C68" s="93" t="s">
        <v>34</v>
      </c>
      <c r="D68" s="95">
        <v>44228</v>
      </c>
      <c r="E68" s="101">
        <v>147.6</v>
      </c>
      <c r="F68" s="101">
        <v>191.2</v>
      </c>
      <c r="G68" s="101">
        <v>169.9</v>
      </c>
      <c r="H68" s="101">
        <v>155.1</v>
      </c>
      <c r="I68" s="101">
        <v>151.4</v>
      </c>
      <c r="J68" s="101">
        <v>154</v>
      </c>
      <c r="K68" s="101">
        <v>180.2</v>
      </c>
      <c r="L68" s="101">
        <v>159.80000000000001</v>
      </c>
      <c r="M68" s="101">
        <v>114.9</v>
      </c>
      <c r="N68" s="101">
        <v>162.5</v>
      </c>
      <c r="O68" s="101">
        <v>149.19999999999999</v>
      </c>
      <c r="P68" s="101">
        <v>169.4</v>
      </c>
      <c r="Q68" s="101">
        <v>160.80000000000001</v>
      </c>
      <c r="R68" s="101">
        <v>193.3</v>
      </c>
      <c r="S68" s="101">
        <v>154.19999999999999</v>
      </c>
      <c r="T68" s="101">
        <v>138.19999999999999</v>
      </c>
      <c r="U68" s="101">
        <v>151.80000000000001</v>
      </c>
      <c r="V68" s="101">
        <v>159.80000000000001</v>
      </c>
      <c r="W68" s="101">
        <v>149.1</v>
      </c>
      <c r="X68" s="101">
        <v>146.5</v>
      </c>
      <c r="Y68" s="101">
        <v>156.30000000000001</v>
      </c>
      <c r="Z68" s="101">
        <v>140.5</v>
      </c>
      <c r="AA68" s="101">
        <v>147.30000000000001</v>
      </c>
      <c r="AB68" s="101">
        <v>156.6</v>
      </c>
      <c r="AC68" s="101">
        <v>156.69999999999999</v>
      </c>
      <c r="AD68" s="101">
        <v>149.30000000000001</v>
      </c>
      <c r="AE68" s="101">
        <v>156.5</v>
      </c>
      <c r="AF68" s="107">
        <v>61.216117289473672</v>
      </c>
    </row>
    <row r="69" spans="1:32" x14ac:dyDescent="0.25">
      <c r="A69" s="102" t="s">
        <v>32</v>
      </c>
      <c r="B69" s="93">
        <v>2021</v>
      </c>
      <c r="C69" s="93" t="s">
        <v>35</v>
      </c>
      <c r="D69" s="95">
        <v>44256</v>
      </c>
      <c r="E69" s="101">
        <v>147.5</v>
      </c>
      <c r="F69" s="101">
        <v>197.5</v>
      </c>
      <c r="G69" s="101">
        <v>164.7</v>
      </c>
      <c r="H69" s="101">
        <v>155.6</v>
      </c>
      <c r="I69" s="101">
        <v>156.4</v>
      </c>
      <c r="J69" s="101">
        <v>157.30000000000001</v>
      </c>
      <c r="K69" s="101">
        <v>166.1</v>
      </c>
      <c r="L69" s="101">
        <v>161.1</v>
      </c>
      <c r="M69" s="101">
        <v>114.3</v>
      </c>
      <c r="N69" s="101">
        <v>162.6</v>
      </c>
      <c r="O69" s="101">
        <v>150.69999999999999</v>
      </c>
      <c r="P69" s="101">
        <v>170.3</v>
      </c>
      <c r="Q69" s="101">
        <v>160.4</v>
      </c>
      <c r="R69" s="101">
        <v>193.5</v>
      </c>
      <c r="S69" s="101">
        <v>155.1</v>
      </c>
      <c r="T69" s="101">
        <v>138.69999999999999</v>
      </c>
      <c r="U69" s="101">
        <v>152.6</v>
      </c>
      <c r="V69" s="101">
        <v>159.9</v>
      </c>
      <c r="W69" s="101">
        <v>154.80000000000001</v>
      </c>
      <c r="X69" s="101">
        <v>147.19999999999999</v>
      </c>
      <c r="Y69" s="101">
        <v>156.9</v>
      </c>
      <c r="Z69" s="101">
        <v>141.69999999999999</v>
      </c>
      <c r="AA69" s="101">
        <v>148.6</v>
      </c>
      <c r="AB69" s="101">
        <v>157.6</v>
      </c>
      <c r="AC69" s="101">
        <v>154.9</v>
      </c>
      <c r="AD69" s="101">
        <v>150</v>
      </c>
      <c r="AE69" s="101">
        <v>156.9</v>
      </c>
      <c r="AF69" s="107">
        <v>64.729496782608663</v>
      </c>
    </row>
    <row r="70" spans="1:32" x14ac:dyDescent="0.25">
      <c r="A70" s="102" t="s">
        <v>32</v>
      </c>
      <c r="B70" s="93">
        <v>2021</v>
      </c>
      <c r="C70" s="93" t="s">
        <v>36</v>
      </c>
      <c r="D70" s="95">
        <v>44287</v>
      </c>
      <c r="E70" s="101">
        <v>147.6</v>
      </c>
      <c r="F70" s="101">
        <v>202.5</v>
      </c>
      <c r="G70" s="101">
        <v>166.4</v>
      </c>
      <c r="H70" s="101">
        <v>156</v>
      </c>
      <c r="I70" s="101">
        <v>161.4</v>
      </c>
      <c r="J70" s="101">
        <v>168.8</v>
      </c>
      <c r="K70" s="101">
        <v>161.6</v>
      </c>
      <c r="L70" s="101">
        <v>162.80000000000001</v>
      </c>
      <c r="M70" s="101">
        <v>114.8</v>
      </c>
      <c r="N70" s="101">
        <v>162.80000000000001</v>
      </c>
      <c r="O70" s="101">
        <v>151.5</v>
      </c>
      <c r="P70" s="101">
        <v>171.4</v>
      </c>
      <c r="Q70" s="101">
        <v>162</v>
      </c>
      <c r="R70" s="101">
        <v>194.4</v>
      </c>
      <c r="S70" s="101">
        <v>155.9</v>
      </c>
      <c r="T70" s="101">
        <v>139.30000000000001</v>
      </c>
      <c r="U70" s="101">
        <v>153.4</v>
      </c>
      <c r="V70" s="101">
        <v>161.4</v>
      </c>
      <c r="W70" s="101">
        <v>154.9</v>
      </c>
      <c r="X70" s="101">
        <v>147.6</v>
      </c>
      <c r="Y70" s="101">
        <v>157.5</v>
      </c>
      <c r="Z70" s="101">
        <v>142.1</v>
      </c>
      <c r="AA70" s="101">
        <v>149.1</v>
      </c>
      <c r="AB70" s="101">
        <v>157.6</v>
      </c>
      <c r="AC70" s="101">
        <v>156.6</v>
      </c>
      <c r="AD70" s="101">
        <v>150.5</v>
      </c>
      <c r="AE70" s="101">
        <v>158</v>
      </c>
      <c r="AF70" s="107">
        <v>63.396976500000008</v>
      </c>
    </row>
    <row r="71" spans="1:32" x14ac:dyDescent="0.25">
      <c r="A71" s="102" t="s">
        <v>32</v>
      </c>
      <c r="B71" s="93">
        <v>2021</v>
      </c>
      <c r="C71" s="93" t="s">
        <v>37</v>
      </c>
      <c r="D71" s="95">
        <v>44317</v>
      </c>
      <c r="E71" s="101">
        <v>148.80000000000001</v>
      </c>
      <c r="F71" s="101">
        <v>204.3</v>
      </c>
      <c r="G71" s="101">
        <v>173</v>
      </c>
      <c r="H71" s="101">
        <v>156.5</v>
      </c>
      <c r="I71" s="101">
        <v>168.8</v>
      </c>
      <c r="J71" s="101">
        <v>172.5</v>
      </c>
      <c r="K71" s="101">
        <v>166.5</v>
      </c>
      <c r="L71" s="101">
        <v>165.9</v>
      </c>
      <c r="M71" s="101">
        <v>115.9</v>
      </c>
      <c r="N71" s="101">
        <v>165.2</v>
      </c>
      <c r="O71" s="101">
        <v>152</v>
      </c>
      <c r="P71" s="101">
        <v>171.1</v>
      </c>
      <c r="Q71" s="101">
        <v>164.2</v>
      </c>
      <c r="R71" s="101">
        <v>198.2</v>
      </c>
      <c r="S71" s="101">
        <v>156.5</v>
      </c>
      <c r="T71" s="101">
        <v>140.19999999999999</v>
      </c>
      <c r="U71" s="101">
        <v>154.1</v>
      </c>
      <c r="V71" s="101">
        <v>161.6</v>
      </c>
      <c r="W71" s="101">
        <v>155.5</v>
      </c>
      <c r="X71" s="101">
        <v>150.1</v>
      </c>
      <c r="Y71" s="101">
        <v>160.4</v>
      </c>
      <c r="Z71" s="101">
        <v>145</v>
      </c>
      <c r="AA71" s="101">
        <v>152.6</v>
      </c>
      <c r="AB71" s="101">
        <v>156.6</v>
      </c>
      <c r="AC71" s="101">
        <v>157.5</v>
      </c>
      <c r="AD71" s="101">
        <v>152.30000000000001</v>
      </c>
      <c r="AE71" s="101">
        <v>159.5</v>
      </c>
      <c r="AF71" s="107">
        <v>66.953084852941174</v>
      </c>
    </row>
    <row r="72" spans="1:32" x14ac:dyDescent="0.25">
      <c r="A72" s="102" t="s">
        <v>32</v>
      </c>
      <c r="B72" s="93">
        <v>2021</v>
      </c>
      <c r="C72" s="93" t="s">
        <v>38</v>
      </c>
      <c r="D72" s="95">
        <v>44348</v>
      </c>
      <c r="E72" s="101">
        <v>149.19999999999999</v>
      </c>
      <c r="F72" s="101">
        <v>205.5</v>
      </c>
      <c r="G72" s="101">
        <v>182.8</v>
      </c>
      <c r="H72" s="101">
        <v>156.5</v>
      </c>
      <c r="I72" s="101">
        <v>172.2</v>
      </c>
      <c r="J72" s="101">
        <v>171.5</v>
      </c>
      <c r="K72" s="101">
        <v>176.2</v>
      </c>
      <c r="L72" s="101">
        <v>166.9</v>
      </c>
      <c r="M72" s="101">
        <v>116.1</v>
      </c>
      <c r="N72" s="101">
        <v>165.5</v>
      </c>
      <c r="O72" s="101">
        <v>152.30000000000001</v>
      </c>
      <c r="P72" s="101">
        <v>173.3</v>
      </c>
      <c r="Q72" s="101">
        <v>166.2</v>
      </c>
      <c r="R72" s="101">
        <v>195.6</v>
      </c>
      <c r="S72" s="101">
        <v>157.30000000000001</v>
      </c>
      <c r="T72" s="101">
        <v>140.5</v>
      </c>
      <c r="U72" s="101">
        <v>154.80000000000001</v>
      </c>
      <c r="V72" s="101">
        <v>160.5</v>
      </c>
      <c r="W72" s="101">
        <v>156.1</v>
      </c>
      <c r="X72" s="101">
        <v>149.80000000000001</v>
      </c>
      <c r="Y72" s="101">
        <v>160.80000000000001</v>
      </c>
      <c r="Z72" s="101">
        <v>147.5</v>
      </c>
      <c r="AA72" s="101">
        <v>150.69999999999999</v>
      </c>
      <c r="AB72" s="101">
        <v>158.1</v>
      </c>
      <c r="AC72" s="101">
        <v>158</v>
      </c>
      <c r="AD72" s="101">
        <v>153.4</v>
      </c>
      <c r="AE72" s="101">
        <v>160.4</v>
      </c>
      <c r="AF72" s="107">
        <v>71.982647477272721</v>
      </c>
    </row>
    <row r="73" spans="1:32" x14ac:dyDescent="0.25">
      <c r="A73" s="102" t="s">
        <v>32</v>
      </c>
      <c r="B73" s="93">
        <v>2021</v>
      </c>
      <c r="C73" s="93" t="s">
        <v>39</v>
      </c>
      <c r="D73" s="95">
        <v>44378</v>
      </c>
      <c r="E73" s="101">
        <v>149.1</v>
      </c>
      <c r="F73" s="101">
        <v>210.9</v>
      </c>
      <c r="G73" s="101">
        <v>185</v>
      </c>
      <c r="H73" s="101">
        <v>158.19999999999999</v>
      </c>
      <c r="I73" s="101">
        <v>170.6</v>
      </c>
      <c r="J73" s="101">
        <v>170.9</v>
      </c>
      <c r="K73" s="101">
        <v>186.4</v>
      </c>
      <c r="L73" s="101">
        <v>164.7</v>
      </c>
      <c r="M73" s="101">
        <v>115.7</v>
      </c>
      <c r="N73" s="101">
        <v>165.5</v>
      </c>
      <c r="O73" s="101">
        <v>153.4</v>
      </c>
      <c r="P73" s="101">
        <v>173.5</v>
      </c>
      <c r="Q73" s="101">
        <v>167.9</v>
      </c>
      <c r="R73" s="101">
        <v>195.5</v>
      </c>
      <c r="S73" s="101">
        <v>157.9</v>
      </c>
      <c r="T73" s="101">
        <v>141.9</v>
      </c>
      <c r="U73" s="101">
        <v>155.5</v>
      </c>
      <c r="V73" s="101">
        <v>161.5</v>
      </c>
      <c r="W73" s="101">
        <v>157.69999999999999</v>
      </c>
      <c r="X73" s="101">
        <v>150.69999999999999</v>
      </c>
      <c r="Y73" s="101">
        <v>161.5</v>
      </c>
      <c r="Z73" s="101">
        <v>149.5</v>
      </c>
      <c r="AA73" s="101">
        <v>151.19999999999999</v>
      </c>
      <c r="AB73" s="101">
        <v>160.30000000000001</v>
      </c>
      <c r="AC73" s="101">
        <v>159.6</v>
      </c>
      <c r="AD73" s="101">
        <v>155</v>
      </c>
      <c r="AE73" s="101">
        <v>161.80000000000001</v>
      </c>
      <c r="AF73" s="107">
        <v>73.539060523809511</v>
      </c>
    </row>
    <row r="74" spans="1:32" x14ac:dyDescent="0.25">
      <c r="A74" s="102" t="s">
        <v>32</v>
      </c>
      <c r="B74" s="93">
        <v>2021</v>
      </c>
      <c r="C74" s="93" t="s">
        <v>40</v>
      </c>
      <c r="D74" s="95">
        <v>44409</v>
      </c>
      <c r="E74" s="101">
        <v>149.30000000000001</v>
      </c>
      <c r="F74" s="101">
        <v>207.4</v>
      </c>
      <c r="G74" s="101">
        <v>174.1</v>
      </c>
      <c r="H74" s="101">
        <v>159.19999999999999</v>
      </c>
      <c r="I74" s="101">
        <v>175</v>
      </c>
      <c r="J74" s="101">
        <v>161.30000000000001</v>
      </c>
      <c r="K74" s="101">
        <v>183.3</v>
      </c>
      <c r="L74" s="101">
        <v>164.5</v>
      </c>
      <c r="M74" s="101">
        <v>120.4</v>
      </c>
      <c r="N74" s="101">
        <v>166.2</v>
      </c>
      <c r="O74" s="101">
        <v>154.80000000000001</v>
      </c>
      <c r="P74" s="101">
        <v>175.1</v>
      </c>
      <c r="Q74" s="101">
        <v>167.3</v>
      </c>
      <c r="R74" s="101">
        <v>196.5</v>
      </c>
      <c r="S74" s="101">
        <v>159.80000000000001</v>
      </c>
      <c r="T74" s="101">
        <v>143.6</v>
      </c>
      <c r="U74" s="101">
        <v>157.30000000000001</v>
      </c>
      <c r="V74" s="101">
        <v>162.1</v>
      </c>
      <c r="W74" s="101">
        <v>160.69999999999999</v>
      </c>
      <c r="X74" s="101">
        <v>153.19999999999999</v>
      </c>
      <c r="Y74" s="101">
        <v>162.80000000000001</v>
      </c>
      <c r="Z74" s="101">
        <v>150.4</v>
      </c>
      <c r="AA74" s="101">
        <v>153.69999999999999</v>
      </c>
      <c r="AB74" s="101">
        <v>160.4</v>
      </c>
      <c r="AC74" s="101">
        <v>159.6</v>
      </c>
      <c r="AD74" s="101">
        <v>156</v>
      </c>
      <c r="AE74" s="101">
        <v>162.30000000000001</v>
      </c>
      <c r="AF74" s="107">
        <v>69.804724424999989</v>
      </c>
    </row>
    <row r="75" spans="1:32" x14ac:dyDescent="0.25">
      <c r="A75" s="102" t="s">
        <v>32</v>
      </c>
      <c r="B75" s="93">
        <v>2021</v>
      </c>
      <c r="C75" s="93" t="s">
        <v>41</v>
      </c>
      <c r="D75" s="95">
        <v>44440</v>
      </c>
      <c r="E75" s="101">
        <v>149.30000000000001</v>
      </c>
      <c r="F75" s="101">
        <v>207.4</v>
      </c>
      <c r="G75" s="101">
        <v>174.1</v>
      </c>
      <c r="H75" s="101">
        <v>159.1</v>
      </c>
      <c r="I75" s="101">
        <v>175</v>
      </c>
      <c r="J75" s="101">
        <v>161.19999999999999</v>
      </c>
      <c r="K75" s="101">
        <v>183.5</v>
      </c>
      <c r="L75" s="101">
        <v>164.5</v>
      </c>
      <c r="M75" s="101">
        <v>120.4</v>
      </c>
      <c r="N75" s="101">
        <v>166.2</v>
      </c>
      <c r="O75" s="101">
        <v>154.80000000000001</v>
      </c>
      <c r="P75" s="101">
        <v>175.1</v>
      </c>
      <c r="Q75" s="101">
        <v>167.3</v>
      </c>
      <c r="R75" s="101">
        <v>196.5</v>
      </c>
      <c r="S75" s="101">
        <v>159.80000000000001</v>
      </c>
      <c r="T75" s="101">
        <v>143.6</v>
      </c>
      <c r="U75" s="101">
        <v>157.4</v>
      </c>
      <c r="V75" s="101">
        <v>162.1</v>
      </c>
      <c r="W75" s="101">
        <v>160.80000000000001</v>
      </c>
      <c r="X75" s="101">
        <v>153.30000000000001</v>
      </c>
      <c r="Y75" s="101">
        <v>162.80000000000001</v>
      </c>
      <c r="Z75" s="101">
        <v>150.5</v>
      </c>
      <c r="AA75" s="101">
        <v>153.9</v>
      </c>
      <c r="AB75" s="101">
        <v>160.30000000000001</v>
      </c>
      <c r="AC75" s="101">
        <v>159.6</v>
      </c>
      <c r="AD75" s="101">
        <v>156</v>
      </c>
      <c r="AE75" s="101">
        <v>162.30000000000001</v>
      </c>
      <c r="AF75" s="107">
        <v>73.130738295454549</v>
      </c>
    </row>
    <row r="76" spans="1:32" x14ac:dyDescent="0.25">
      <c r="A76" s="102" t="s">
        <v>32</v>
      </c>
      <c r="B76" s="93">
        <v>2021</v>
      </c>
      <c r="C76" s="93" t="s">
        <v>42</v>
      </c>
      <c r="D76" s="95">
        <v>44470</v>
      </c>
      <c r="E76" s="101">
        <v>150.1</v>
      </c>
      <c r="F76" s="101">
        <v>208.4</v>
      </c>
      <c r="G76" s="101">
        <v>173</v>
      </c>
      <c r="H76" s="101">
        <v>159.19999999999999</v>
      </c>
      <c r="I76" s="101">
        <v>176.6</v>
      </c>
      <c r="J76" s="101">
        <v>159.30000000000001</v>
      </c>
      <c r="K76" s="101">
        <v>214.4</v>
      </c>
      <c r="L76" s="101">
        <v>165.3</v>
      </c>
      <c r="M76" s="101">
        <v>122.5</v>
      </c>
      <c r="N76" s="101">
        <v>166.8</v>
      </c>
      <c r="O76" s="101">
        <v>155.4</v>
      </c>
      <c r="P76" s="101">
        <v>175.9</v>
      </c>
      <c r="Q76" s="101">
        <v>171.5</v>
      </c>
      <c r="R76" s="101">
        <v>197</v>
      </c>
      <c r="S76" s="101">
        <v>160.80000000000001</v>
      </c>
      <c r="T76" s="101">
        <v>144.4</v>
      </c>
      <c r="U76" s="101">
        <v>158.30000000000001</v>
      </c>
      <c r="V76" s="101">
        <v>163.6</v>
      </c>
      <c r="W76" s="101">
        <v>162.19999999999999</v>
      </c>
      <c r="X76" s="101">
        <v>154.30000000000001</v>
      </c>
      <c r="Y76" s="101">
        <v>163.5</v>
      </c>
      <c r="Z76" s="101">
        <v>152.19999999999999</v>
      </c>
      <c r="AA76" s="101">
        <v>155.1</v>
      </c>
      <c r="AB76" s="101">
        <v>160.30000000000001</v>
      </c>
      <c r="AC76" s="101">
        <v>160.30000000000001</v>
      </c>
      <c r="AD76" s="101">
        <v>157</v>
      </c>
      <c r="AE76" s="101">
        <v>164.6</v>
      </c>
      <c r="AF76" s="107">
        <v>82.107393785714294</v>
      </c>
    </row>
    <row r="77" spans="1:32" x14ac:dyDescent="0.25">
      <c r="A77" s="102" t="s">
        <v>32</v>
      </c>
      <c r="B77" s="93">
        <v>2021</v>
      </c>
      <c r="C77" s="93" t="s">
        <v>43</v>
      </c>
      <c r="D77" s="95">
        <v>44501</v>
      </c>
      <c r="E77" s="101">
        <v>151</v>
      </c>
      <c r="F77" s="101">
        <v>204.9</v>
      </c>
      <c r="G77" s="101">
        <v>175.4</v>
      </c>
      <c r="H77" s="101">
        <v>159.6</v>
      </c>
      <c r="I77" s="101">
        <v>175.8</v>
      </c>
      <c r="J77" s="101">
        <v>160.30000000000001</v>
      </c>
      <c r="K77" s="101">
        <v>229.1</v>
      </c>
      <c r="L77" s="101">
        <v>165.1</v>
      </c>
      <c r="M77" s="101">
        <v>123.1</v>
      </c>
      <c r="N77" s="101">
        <v>167.2</v>
      </c>
      <c r="O77" s="101">
        <v>156.1</v>
      </c>
      <c r="P77" s="101">
        <v>176.8</v>
      </c>
      <c r="Q77" s="101">
        <v>173.5</v>
      </c>
      <c r="R77" s="101">
        <v>197</v>
      </c>
      <c r="S77" s="101">
        <v>162.30000000000001</v>
      </c>
      <c r="T77" s="101">
        <v>145.30000000000001</v>
      </c>
      <c r="U77" s="101">
        <v>159.69999999999999</v>
      </c>
      <c r="V77" s="101">
        <v>164.2</v>
      </c>
      <c r="W77" s="101">
        <v>161.6</v>
      </c>
      <c r="X77" s="101">
        <v>155.19999999999999</v>
      </c>
      <c r="Y77" s="101">
        <v>164.2</v>
      </c>
      <c r="Z77" s="101">
        <v>151.19999999999999</v>
      </c>
      <c r="AA77" s="101">
        <v>156.69999999999999</v>
      </c>
      <c r="AB77" s="101">
        <v>160.80000000000001</v>
      </c>
      <c r="AC77" s="101">
        <v>161.80000000000001</v>
      </c>
      <c r="AD77" s="101">
        <v>157.30000000000001</v>
      </c>
      <c r="AE77" s="101">
        <v>165.6</v>
      </c>
      <c r="AF77" s="107">
        <v>80.637301023809528</v>
      </c>
    </row>
    <row r="78" spans="1:32" x14ac:dyDescent="0.25">
      <c r="A78" s="102" t="s">
        <v>32</v>
      </c>
      <c r="B78" s="93">
        <v>2021</v>
      </c>
      <c r="C78" s="93" t="s">
        <v>44</v>
      </c>
      <c r="D78" s="95">
        <v>44531</v>
      </c>
      <c r="E78" s="101">
        <v>151.6</v>
      </c>
      <c r="F78" s="101">
        <v>202.2</v>
      </c>
      <c r="G78" s="101">
        <v>180</v>
      </c>
      <c r="H78" s="101">
        <v>160</v>
      </c>
      <c r="I78" s="101">
        <v>173.5</v>
      </c>
      <c r="J78" s="101">
        <v>158.30000000000001</v>
      </c>
      <c r="K78" s="101">
        <v>219.5</v>
      </c>
      <c r="L78" s="101">
        <v>164.2</v>
      </c>
      <c r="M78" s="101">
        <v>121.9</v>
      </c>
      <c r="N78" s="101">
        <v>168.2</v>
      </c>
      <c r="O78" s="101">
        <v>156.5</v>
      </c>
      <c r="P78" s="101">
        <v>178.2</v>
      </c>
      <c r="Q78" s="101">
        <v>172.2</v>
      </c>
      <c r="R78" s="101">
        <v>196.8</v>
      </c>
      <c r="S78" s="101">
        <v>163.30000000000001</v>
      </c>
      <c r="T78" s="101">
        <v>146.69999999999999</v>
      </c>
      <c r="U78" s="101">
        <v>160.69999999999999</v>
      </c>
      <c r="V78" s="101">
        <v>163.4</v>
      </c>
      <c r="W78" s="101">
        <v>161.69999999999999</v>
      </c>
      <c r="X78" s="101">
        <v>156</v>
      </c>
      <c r="Y78" s="101">
        <v>165.1</v>
      </c>
      <c r="Z78" s="101">
        <v>151.80000000000001</v>
      </c>
      <c r="AA78" s="101">
        <v>157.6</v>
      </c>
      <c r="AB78" s="101">
        <v>160.6</v>
      </c>
      <c r="AC78" s="101">
        <v>162.4</v>
      </c>
      <c r="AD78" s="101">
        <v>157.80000000000001</v>
      </c>
      <c r="AE78" s="101">
        <v>165.2</v>
      </c>
      <c r="AF78" s="107">
        <v>73.298823523809531</v>
      </c>
    </row>
    <row r="79" spans="1:32" x14ac:dyDescent="0.25">
      <c r="A79" s="102" t="s">
        <v>32</v>
      </c>
      <c r="B79" s="93">
        <v>2022</v>
      </c>
      <c r="C79" s="93" t="s">
        <v>31</v>
      </c>
      <c r="D79" s="95">
        <v>44562</v>
      </c>
      <c r="E79" s="101">
        <v>152.19999999999999</v>
      </c>
      <c r="F79" s="101">
        <v>202.1</v>
      </c>
      <c r="G79" s="101">
        <v>180.1</v>
      </c>
      <c r="H79" s="101">
        <v>160.4</v>
      </c>
      <c r="I79" s="101">
        <v>171</v>
      </c>
      <c r="J79" s="101">
        <v>156.5</v>
      </c>
      <c r="K79" s="101">
        <v>203.6</v>
      </c>
      <c r="L79" s="101">
        <v>163.80000000000001</v>
      </c>
      <c r="M79" s="101">
        <v>121.3</v>
      </c>
      <c r="N79" s="101">
        <v>169.8</v>
      </c>
      <c r="O79" s="101">
        <v>156.6</v>
      </c>
      <c r="P79" s="101">
        <v>179</v>
      </c>
      <c r="Q79" s="101">
        <v>170.3</v>
      </c>
      <c r="R79" s="101">
        <v>196.4</v>
      </c>
      <c r="S79" s="101">
        <v>164.7</v>
      </c>
      <c r="T79" s="101">
        <v>148.5</v>
      </c>
      <c r="U79" s="101">
        <v>162.19999999999999</v>
      </c>
      <c r="V79" s="101">
        <v>164.5</v>
      </c>
      <c r="W79" s="101">
        <v>161.6</v>
      </c>
      <c r="X79" s="101">
        <v>156.80000000000001</v>
      </c>
      <c r="Y79" s="101">
        <v>166.1</v>
      </c>
      <c r="Z79" s="101">
        <v>152.69999999999999</v>
      </c>
      <c r="AA79" s="101">
        <v>158.4</v>
      </c>
      <c r="AB79" s="101">
        <v>161</v>
      </c>
      <c r="AC79" s="101">
        <v>162.80000000000001</v>
      </c>
      <c r="AD79" s="101">
        <v>158.6</v>
      </c>
      <c r="AE79" s="101">
        <v>165</v>
      </c>
      <c r="AF79" s="107">
        <v>84.666318799999985</v>
      </c>
    </row>
    <row r="80" spans="1:32" x14ac:dyDescent="0.25">
      <c r="A80" s="102" t="s">
        <v>32</v>
      </c>
      <c r="B80" s="93">
        <v>2022</v>
      </c>
      <c r="C80" s="93" t="s">
        <v>34</v>
      </c>
      <c r="D80" s="95">
        <v>44593</v>
      </c>
      <c r="E80" s="101">
        <v>152.5</v>
      </c>
      <c r="F80" s="101">
        <v>205.2</v>
      </c>
      <c r="G80" s="101">
        <v>176.4</v>
      </c>
      <c r="H80" s="101">
        <v>160.6</v>
      </c>
      <c r="I80" s="101">
        <v>171.5</v>
      </c>
      <c r="J80" s="101">
        <v>156.4</v>
      </c>
      <c r="K80" s="101">
        <v>198</v>
      </c>
      <c r="L80" s="101">
        <v>163.19999999999999</v>
      </c>
      <c r="M80" s="101">
        <v>120.6</v>
      </c>
      <c r="N80" s="101">
        <v>172.2</v>
      </c>
      <c r="O80" s="101">
        <v>156.69999999999999</v>
      </c>
      <c r="P80" s="101">
        <v>180</v>
      </c>
      <c r="Q80" s="101">
        <v>170.2</v>
      </c>
      <c r="R80" s="101">
        <v>196.5</v>
      </c>
      <c r="S80" s="101">
        <v>165.7</v>
      </c>
      <c r="T80" s="101">
        <v>150.4</v>
      </c>
      <c r="U80" s="101">
        <v>163.4</v>
      </c>
      <c r="V80" s="101">
        <v>165.5</v>
      </c>
      <c r="W80" s="101">
        <v>163</v>
      </c>
      <c r="X80" s="101">
        <v>157.4</v>
      </c>
      <c r="Y80" s="101">
        <v>167.2</v>
      </c>
      <c r="Z80" s="101">
        <v>153.1</v>
      </c>
      <c r="AA80" s="101">
        <v>159.5</v>
      </c>
      <c r="AB80" s="101">
        <v>162</v>
      </c>
      <c r="AC80" s="101">
        <v>164.2</v>
      </c>
      <c r="AD80" s="101">
        <v>159.4</v>
      </c>
      <c r="AE80" s="101">
        <v>165.5</v>
      </c>
      <c r="AF80" s="107">
        <v>94.067715194444446</v>
      </c>
    </row>
    <row r="81" spans="1:32" x14ac:dyDescent="0.25">
      <c r="A81" s="102" t="s">
        <v>32</v>
      </c>
      <c r="B81" s="93">
        <v>2022</v>
      </c>
      <c r="C81" s="93" t="s">
        <v>35</v>
      </c>
      <c r="D81" s="95">
        <v>44621</v>
      </c>
      <c r="E81" s="101">
        <v>153.69999999999999</v>
      </c>
      <c r="F81" s="101">
        <v>215.8</v>
      </c>
      <c r="G81" s="101">
        <v>167.7</v>
      </c>
      <c r="H81" s="101">
        <v>162.6</v>
      </c>
      <c r="I81" s="101">
        <v>180</v>
      </c>
      <c r="J81" s="101">
        <v>159.6</v>
      </c>
      <c r="K81" s="101">
        <v>188.4</v>
      </c>
      <c r="L81" s="101">
        <v>163.4</v>
      </c>
      <c r="M81" s="101">
        <v>120.3</v>
      </c>
      <c r="N81" s="101">
        <v>174.7</v>
      </c>
      <c r="O81" s="101">
        <v>157.1</v>
      </c>
      <c r="P81" s="101">
        <v>181.5</v>
      </c>
      <c r="Q81" s="101">
        <v>171.5</v>
      </c>
      <c r="R81" s="101">
        <v>197.5</v>
      </c>
      <c r="S81" s="101">
        <v>167.1</v>
      </c>
      <c r="T81" s="101">
        <v>152.6</v>
      </c>
      <c r="U81" s="101">
        <v>164.9</v>
      </c>
      <c r="V81" s="101">
        <v>165.3</v>
      </c>
      <c r="W81" s="101">
        <v>164.5</v>
      </c>
      <c r="X81" s="101">
        <v>158.6</v>
      </c>
      <c r="Y81" s="101">
        <v>168.2</v>
      </c>
      <c r="Z81" s="101">
        <v>154.19999999999999</v>
      </c>
      <c r="AA81" s="101">
        <v>160.80000000000001</v>
      </c>
      <c r="AB81" s="101">
        <v>162.69999999999999</v>
      </c>
      <c r="AC81" s="101">
        <v>166.8</v>
      </c>
      <c r="AD81" s="101">
        <v>160.6</v>
      </c>
      <c r="AE81" s="101">
        <v>166.5</v>
      </c>
      <c r="AF81" s="107">
        <v>112.87479254347826</v>
      </c>
    </row>
    <row r="82" spans="1:32" x14ac:dyDescent="0.25">
      <c r="A82" s="102" t="s">
        <v>32</v>
      </c>
      <c r="B82" s="93">
        <v>2022</v>
      </c>
      <c r="C82" s="93" t="s">
        <v>36</v>
      </c>
      <c r="D82" s="95">
        <v>44652</v>
      </c>
      <c r="E82" s="101">
        <v>155.4</v>
      </c>
      <c r="F82" s="101">
        <v>215.8</v>
      </c>
      <c r="G82" s="101">
        <v>164.6</v>
      </c>
      <c r="H82" s="101">
        <v>164.2</v>
      </c>
      <c r="I82" s="101">
        <v>186</v>
      </c>
      <c r="J82" s="101">
        <v>175.9</v>
      </c>
      <c r="K82" s="101">
        <v>190.7</v>
      </c>
      <c r="L82" s="101">
        <v>164</v>
      </c>
      <c r="M82" s="101">
        <v>120.5</v>
      </c>
      <c r="N82" s="101">
        <v>178</v>
      </c>
      <c r="O82" s="101">
        <v>157.5</v>
      </c>
      <c r="P82" s="101">
        <v>183.3</v>
      </c>
      <c r="Q82" s="101">
        <v>174.5</v>
      </c>
      <c r="R82" s="101">
        <v>197.1</v>
      </c>
      <c r="S82" s="101">
        <v>168.4</v>
      </c>
      <c r="T82" s="101">
        <v>154.5</v>
      </c>
      <c r="U82" s="101">
        <v>166.3</v>
      </c>
      <c r="V82" s="101">
        <v>167</v>
      </c>
      <c r="W82" s="101">
        <v>170.5</v>
      </c>
      <c r="X82" s="101">
        <v>159.80000000000001</v>
      </c>
      <c r="Y82" s="101">
        <v>169</v>
      </c>
      <c r="Z82" s="101">
        <v>159.30000000000001</v>
      </c>
      <c r="AA82" s="101">
        <v>162.19999999999999</v>
      </c>
      <c r="AB82" s="101">
        <v>164</v>
      </c>
      <c r="AC82" s="101">
        <v>168.4</v>
      </c>
      <c r="AD82" s="101">
        <v>163.1</v>
      </c>
      <c r="AE82" s="101">
        <v>169.2</v>
      </c>
      <c r="AF82" s="107">
        <v>102.96599786842103</v>
      </c>
    </row>
    <row r="83" spans="1:32" x14ac:dyDescent="0.25">
      <c r="A83" s="102" t="s">
        <v>32</v>
      </c>
      <c r="B83" s="93">
        <v>2022</v>
      </c>
      <c r="C83" s="93" t="s">
        <v>37</v>
      </c>
      <c r="D83" s="95">
        <v>44682</v>
      </c>
      <c r="E83" s="101">
        <v>156.69999999999999</v>
      </c>
      <c r="F83" s="101">
        <v>221.2</v>
      </c>
      <c r="G83" s="101">
        <v>164.1</v>
      </c>
      <c r="H83" s="101">
        <v>165.4</v>
      </c>
      <c r="I83" s="101">
        <v>189.5</v>
      </c>
      <c r="J83" s="101">
        <v>174.5</v>
      </c>
      <c r="K83" s="101">
        <v>203.2</v>
      </c>
      <c r="L83" s="101">
        <v>164.1</v>
      </c>
      <c r="M83" s="101">
        <v>121.2</v>
      </c>
      <c r="N83" s="101">
        <v>181.4</v>
      </c>
      <c r="O83" s="101">
        <v>158.5</v>
      </c>
      <c r="P83" s="101">
        <v>184.9</v>
      </c>
      <c r="Q83" s="101">
        <v>177.5</v>
      </c>
      <c r="R83" s="101">
        <v>197.5</v>
      </c>
      <c r="S83" s="101">
        <v>170</v>
      </c>
      <c r="T83" s="101">
        <v>155.9</v>
      </c>
      <c r="U83" s="101">
        <v>167.8</v>
      </c>
      <c r="V83" s="101">
        <v>167.5</v>
      </c>
      <c r="W83" s="101">
        <v>173.5</v>
      </c>
      <c r="X83" s="101">
        <v>161.1</v>
      </c>
      <c r="Y83" s="101">
        <v>170.1</v>
      </c>
      <c r="Z83" s="101">
        <v>159.4</v>
      </c>
      <c r="AA83" s="101">
        <v>163.19999999999999</v>
      </c>
      <c r="AB83" s="101">
        <v>165.2</v>
      </c>
      <c r="AC83" s="101">
        <v>168.2</v>
      </c>
      <c r="AD83" s="101">
        <v>163.80000000000001</v>
      </c>
      <c r="AE83" s="101">
        <v>170.8</v>
      </c>
      <c r="AF83" s="107">
        <v>109.50503773684208</v>
      </c>
    </row>
    <row r="84" spans="1:32" x14ac:dyDescent="0.25">
      <c r="A84" s="102" t="s">
        <v>32</v>
      </c>
      <c r="B84" s="93">
        <v>2022</v>
      </c>
      <c r="C84" s="93" t="s">
        <v>38</v>
      </c>
      <c r="D84" s="95">
        <v>44713</v>
      </c>
      <c r="E84" s="101">
        <v>157.5</v>
      </c>
      <c r="F84" s="101">
        <v>223.4</v>
      </c>
      <c r="G84" s="101">
        <v>172.8</v>
      </c>
      <c r="H84" s="101">
        <v>166.4</v>
      </c>
      <c r="I84" s="101">
        <v>188.6</v>
      </c>
      <c r="J84" s="101">
        <v>174.1</v>
      </c>
      <c r="K84" s="101">
        <v>211.5</v>
      </c>
      <c r="L84" s="101">
        <v>163.6</v>
      </c>
      <c r="M84" s="101">
        <v>121.4</v>
      </c>
      <c r="N84" s="101">
        <v>183.5</v>
      </c>
      <c r="O84" s="101">
        <v>159.1</v>
      </c>
      <c r="P84" s="101">
        <v>186.3</v>
      </c>
      <c r="Q84" s="101">
        <v>179.3</v>
      </c>
      <c r="R84" s="101">
        <v>198.3</v>
      </c>
      <c r="S84" s="101">
        <v>171.6</v>
      </c>
      <c r="T84" s="101">
        <v>157.4</v>
      </c>
      <c r="U84" s="101">
        <v>169.4</v>
      </c>
      <c r="V84" s="101">
        <v>166.8</v>
      </c>
      <c r="W84" s="101">
        <v>174.9</v>
      </c>
      <c r="X84" s="101">
        <v>162.1</v>
      </c>
      <c r="Y84" s="101">
        <v>170.9</v>
      </c>
      <c r="Z84" s="101">
        <v>157.19999999999999</v>
      </c>
      <c r="AA84" s="101">
        <v>164.1</v>
      </c>
      <c r="AB84" s="101">
        <v>166.5</v>
      </c>
      <c r="AC84" s="101">
        <v>169.2</v>
      </c>
      <c r="AD84" s="101">
        <v>163.80000000000001</v>
      </c>
      <c r="AE84" s="101">
        <v>171.4</v>
      </c>
      <c r="AF84" s="107">
        <v>116.01138504999999</v>
      </c>
    </row>
    <row r="85" spans="1:32" x14ac:dyDescent="0.25">
      <c r="A85" s="102" t="s">
        <v>32</v>
      </c>
      <c r="B85" s="93">
        <v>2022</v>
      </c>
      <c r="C85" s="93" t="s">
        <v>39</v>
      </c>
      <c r="D85" s="95">
        <v>44743</v>
      </c>
      <c r="E85" s="101">
        <v>159.30000000000001</v>
      </c>
      <c r="F85" s="101">
        <v>217.1</v>
      </c>
      <c r="G85" s="101">
        <v>176.6</v>
      </c>
      <c r="H85" s="101">
        <v>167.1</v>
      </c>
      <c r="I85" s="101">
        <v>184.8</v>
      </c>
      <c r="J85" s="101">
        <v>179.5</v>
      </c>
      <c r="K85" s="101">
        <v>208.5</v>
      </c>
      <c r="L85" s="101">
        <v>164</v>
      </c>
      <c r="M85" s="101">
        <v>121.5</v>
      </c>
      <c r="N85" s="101">
        <v>186.3</v>
      </c>
      <c r="O85" s="101">
        <v>159.80000000000001</v>
      </c>
      <c r="P85" s="101">
        <v>187.7</v>
      </c>
      <c r="Q85" s="101">
        <v>179.4</v>
      </c>
      <c r="R85" s="101">
        <v>198.6</v>
      </c>
      <c r="S85" s="101">
        <v>172.7</v>
      </c>
      <c r="T85" s="101">
        <v>158.69999999999999</v>
      </c>
      <c r="U85" s="101">
        <v>170.6</v>
      </c>
      <c r="V85" s="101">
        <v>167.8</v>
      </c>
      <c r="W85" s="101">
        <v>179.5</v>
      </c>
      <c r="X85" s="101">
        <v>163.1</v>
      </c>
      <c r="Y85" s="101">
        <v>171.7</v>
      </c>
      <c r="Z85" s="101">
        <v>157.4</v>
      </c>
      <c r="AA85" s="101">
        <v>164.6</v>
      </c>
      <c r="AB85" s="101">
        <v>169.1</v>
      </c>
      <c r="AC85" s="101">
        <v>169.8</v>
      </c>
      <c r="AD85" s="101">
        <v>164.7</v>
      </c>
      <c r="AE85" s="101">
        <v>172.3</v>
      </c>
      <c r="AF85" s="107">
        <v>105.49124737500001</v>
      </c>
    </row>
    <row r="86" spans="1:32" x14ac:dyDescent="0.25">
      <c r="A86" s="102" t="s">
        <v>32</v>
      </c>
      <c r="B86" s="93">
        <v>2022</v>
      </c>
      <c r="C86" s="93" t="s">
        <v>40</v>
      </c>
      <c r="D86" s="95">
        <v>44774</v>
      </c>
      <c r="E86" s="101">
        <v>162.1</v>
      </c>
      <c r="F86" s="101">
        <v>210.9</v>
      </c>
      <c r="G86" s="101">
        <v>170.6</v>
      </c>
      <c r="H86" s="101">
        <v>168.4</v>
      </c>
      <c r="I86" s="101">
        <v>182.5</v>
      </c>
      <c r="J86" s="101">
        <v>177.1</v>
      </c>
      <c r="K86" s="101">
        <v>213.1</v>
      </c>
      <c r="L86" s="101">
        <v>167.3</v>
      </c>
      <c r="M86" s="101">
        <v>122.2</v>
      </c>
      <c r="N86" s="101">
        <v>189.7</v>
      </c>
      <c r="O86" s="101">
        <v>160.5</v>
      </c>
      <c r="P86" s="101">
        <v>188.9</v>
      </c>
      <c r="Q86" s="101">
        <v>180.4</v>
      </c>
      <c r="R86" s="101">
        <v>198.7</v>
      </c>
      <c r="S86" s="101">
        <v>173.7</v>
      </c>
      <c r="T86" s="101">
        <v>160</v>
      </c>
      <c r="U86" s="101">
        <v>171.6</v>
      </c>
      <c r="V86" s="101">
        <v>169</v>
      </c>
      <c r="W86" s="101">
        <v>178.4</v>
      </c>
      <c r="X86" s="101">
        <v>164.2</v>
      </c>
      <c r="Y86" s="101">
        <v>172.6</v>
      </c>
      <c r="Z86" s="101">
        <v>157.69999999999999</v>
      </c>
      <c r="AA86" s="101">
        <v>165.1</v>
      </c>
      <c r="AB86" s="101">
        <v>169.9</v>
      </c>
      <c r="AC86" s="101">
        <v>171.4</v>
      </c>
      <c r="AD86" s="101">
        <v>165.4</v>
      </c>
      <c r="AE86" s="101">
        <v>173.1</v>
      </c>
      <c r="AF86" s="107">
        <v>97.404465428571427</v>
      </c>
    </row>
    <row r="87" spans="1:32" x14ac:dyDescent="0.25">
      <c r="A87" s="102" t="s">
        <v>32</v>
      </c>
      <c r="B87" s="93">
        <v>2022</v>
      </c>
      <c r="C87" s="93" t="s">
        <v>41</v>
      </c>
      <c r="D87" s="95">
        <v>44805</v>
      </c>
      <c r="E87" s="101">
        <v>164.9</v>
      </c>
      <c r="F87" s="101">
        <v>213.7</v>
      </c>
      <c r="G87" s="101">
        <v>170.9</v>
      </c>
      <c r="H87" s="101">
        <v>170.1</v>
      </c>
      <c r="I87" s="101">
        <v>179.3</v>
      </c>
      <c r="J87" s="101">
        <v>167.5</v>
      </c>
      <c r="K87" s="101">
        <v>220.8</v>
      </c>
      <c r="L87" s="101">
        <v>169.2</v>
      </c>
      <c r="M87" s="101">
        <v>123.1</v>
      </c>
      <c r="N87" s="101">
        <v>193.6</v>
      </c>
      <c r="O87" s="101">
        <v>161.1</v>
      </c>
      <c r="P87" s="101">
        <v>190.4</v>
      </c>
      <c r="Q87" s="101">
        <v>181.8</v>
      </c>
      <c r="R87" s="101">
        <v>199.7</v>
      </c>
      <c r="S87" s="101">
        <v>175</v>
      </c>
      <c r="T87" s="101">
        <v>161.69999999999999</v>
      </c>
      <c r="U87" s="101">
        <v>173</v>
      </c>
      <c r="V87" s="101">
        <v>169.5</v>
      </c>
      <c r="W87" s="101">
        <v>179.2</v>
      </c>
      <c r="X87" s="101">
        <v>165</v>
      </c>
      <c r="Y87" s="101">
        <v>173.8</v>
      </c>
      <c r="Z87" s="101">
        <v>158.19999999999999</v>
      </c>
      <c r="AA87" s="101">
        <v>165.8</v>
      </c>
      <c r="AB87" s="101">
        <v>170.9</v>
      </c>
      <c r="AC87" s="101">
        <v>171.1</v>
      </c>
      <c r="AD87" s="101">
        <v>166.1</v>
      </c>
      <c r="AE87" s="101">
        <v>174.1</v>
      </c>
      <c r="AF87" s="107">
        <v>90.706344809523813</v>
      </c>
    </row>
    <row r="88" spans="1:32" x14ac:dyDescent="0.25">
      <c r="A88" s="102" t="s">
        <v>32</v>
      </c>
      <c r="B88" s="93">
        <v>2022</v>
      </c>
      <c r="C88" s="93" t="s">
        <v>42</v>
      </c>
      <c r="D88" s="95">
        <v>44835</v>
      </c>
      <c r="E88" s="101">
        <v>166.4</v>
      </c>
      <c r="F88" s="101">
        <v>214.9</v>
      </c>
      <c r="G88" s="101">
        <v>171.9</v>
      </c>
      <c r="H88" s="101">
        <v>171</v>
      </c>
      <c r="I88" s="101">
        <v>177.7</v>
      </c>
      <c r="J88" s="101">
        <v>165.7</v>
      </c>
      <c r="K88" s="101">
        <v>228.6</v>
      </c>
      <c r="L88" s="101">
        <v>169.9</v>
      </c>
      <c r="M88" s="101">
        <v>123.4</v>
      </c>
      <c r="N88" s="101">
        <v>196.4</v>
      </c>
      <c r="O88" s="101">
        <v>161.6</v>
      </c>
      <c r="P88" s="101">
        <v>191.5</v>
      </c>
      <c r="Q88" s="101">
        <v>183.3</v>
      </c>
      <c r="R88" s="101">
        <v>200.1</v>
      </c>
      <c r="S88" s="101">
        <v>175.5</v>
      </c>
      <c r="T88" s="101">
        <v>162.6</v>
      </c>
      <c r="U88" s="101">
        <v>173.6</v>
      </c>
      <c r="V88" s="101">
        <v>171.2</v>
      </c>
      <c r="W88" s="101">
        <v>180</v>
      </c>
      <c r="X88" s="101">
        <v>166</v>
      </c>
      <c r="Y88" s="101">
        <v>174.7</v>
      </c>
      <c r="Z88" s="101">
        <v>158.80000000000001</v>
      </c>
      <c r="AA88" s="101">
        <v>166.3</v>
      </c>
      <c r="AB88" s="101">
        <v>171.2</v>
      </c>
      <c r="AC88" s="101">
        <v>172.3</v>
      </c>
      <c r="AD88" s="101">
        <v>166.8</v>
      </c>
      <c r="AE88" s="101">
        <v>175.3</v>
      </c>
      <c r="AF88" s="107">
        <v>91.698948700000003</v>
      </c>
    </row>
    <row r="89" spans="1:32" x14ac:dyDescent="0.25">
      <c r="A89" s="102" t="s">
        <v>32</v>
      </c>
      <c r="B89" s="93">
        <v>2022</v>
      </c>
      <c r="C89" s="93" t="s">
        <v>43</v>
      </c>
      <c r="D89" s="95">
        <v>44866</v>
      </c>
      <c r="E89" s="101">
        <v>168.4</v>
      </c>
      <c r="F89" s="101">
        <v>213.4</v>
      </c>
      <c r="G89" s="101">
        <v>183.2</v>
      </c>
      <c r="H89" s="101">
        <v>172.3</v>
      </c>
      <c r="I89" s="101">
        <v>180</v>
      </c>
      <c r="J89" s="101">
        <v>162.6</v>
      </c>
      <c r="K89" s="101">
        <v>205.5</v>
      </c>
      <c r="L89" s="101">
        <v>171</v>
      </c>
      <c r="M89" s="101">
        <v>123.4</v>
      </c>
      <c r="N89" s="101">
        <v>198.8</v>
      </c>
      <c r="O89" s="101">
        <v>162.1</v>
      </c>
      <c r="P89" s="101">
        <v>192.4</v>
      </c>
      <c r="Q89" s="101">
        <v>181.3</v>
      </c>
      <c r="R89" s="101">
        <v>200.6</v>
      </c>
      <c r="S89" s="101">
        <v>176.7</v>
      </c>
      <c r="T89" s="101">
        <v>163.5</v>
      </c>
      <c r="U89" s="101">
        <v>174.7</v>
      </c>
      <c r="V89" s="101">
        <v>171.8</v>
      </c>
      <c r="W89" s="101">
        <v>180.3</v>
      </c>
      <c r="X89" s="101">
        <v>166.9</v>
      </c>
      <c r="Y89" s="101">
        <v>175.8</v>
      </c>
      <c r="Z89" s="101">
        <v>158.9</v>
      </c>
      <c r="AA89" s="101">
        <v>166.7</v>
      </c>
      <c r="AB89" s="101">
        <v>171.5</v>
      </c>
      <c r="AC89" s="101">
        <v>173.8</v>
      </c>
      <c r="AD89" s="101">
        <v>167.4</v>
      </c>
      <c r="AE89" s="101">
        <v>174.1</v>
      </c>
      <c r="AF89" s="107">
        <v>87.552266068181822</v>
      </c>
    </row>
    <row r="90" spans="1:32" x14ac:dyDescent="0.25">
      <c r="A90" s="102" t="s">
        <v>32</v>
      </c>
      <c r="B90" s="93">
        <v>2022</v>
      </c>
      <c r="C90" s="93" t="s">
        <v>44</v>
      </c>
      <c r="D90" s="95">
        <v>44896</v>
      </c>
      <c r="E90" s="101">
        <v>170.2</v>
      </c>
      <c r="F90" s="101">
        <v>212.9</v>
      </c>
      <c r="G90" s="101">
        <v>191.9</v>
      </c>
      <c r="H90" s="101">
        <v>173.9</v>
      </c>
      <c r="I90" s="101">
        <v>179.1</v>
      </c>
      <c r="J90" s="101">
        <v>159.5</v>
      </c>
      <c r="K90" s="101">
        <v>178.7</v>
      </c>
      <c r="L90" s="101">
        <v>171.3</v>
      </c>
      <c r="M90" s="101">
        <v>123.1</v>
      </c>
      <c r="N90" s="101">
        <v>200.5</v>
      </c>
      <c r="O90" s="101">
        <v>162.80000000000001</v>
      </c>
      <c r="P90" s="101">
        <v>193.3</v>
      </c>
      <c r="Q90" s="101">
        <v>178.6</v>
      </c>
      <c r="R90" s="101">
        <v>201.1</v>
      </c>
      <c r="S90" s="101">
        <v>177.7</v>
      </c>
      <c r="T90" s="101">
        <v>164.5</v>
      </c>
      <c r="U90" s="101">
        <v>175.7</v>
      </c>
      <c r="V90" s="101">
        <v>170.7</v>
      </c>
      <c r="W90" s="101">
        <v>180.6</v>
      </c>
      <c r="X90" s="101">
        <v>167.3</v>
      </c>
      <c r="Y90" s="101">
        <v>177.2</v>
      </c>
      <c r="Z90" s="101">
        <v>159.4</v>
      </c>
      <c r="AA90" s="101">
        <v>167.1</v>
      </c>
      <c r="AB90" s="101">
        <v>171.8</v>
      </c>
      <c r="AC90" s="101">
        <v>176</v>
      </c>
      <c r="AD90" s="101">
        <v>168.2</v>
      </c>
      <c r="AE90" s="101">
        <v>174.1</v>
      </c>
      <c r="AF90" s="107">
        <v>78.100942275000008</v>
      </c>
    </row>
    <row r="91" spans="1:32" x14ac:dyDescent="0.25">
      <c r="A91" s="102" t="s">
        <v>32</v>
      </c>
      <c r="B91" s="93">
        <v>2023</v>
      </c>
      <c r="C91" s="93" t="s">
        <v>31</v>
      </c>
      <c r="D91" s="95">
        <v>44927</v>
      </c>
      <c r="E91" s="101">
        <v>173.3</v>
      </c>
      <c r="F91" s="101">
        <v>215.2</v>
      </c>
      <c r="G91" s="101">
        <v>197</v>
      </c>
      <c r="H91" s="101">
        <v>175.2</v>
      </c>
      <c r="I91" s="101">
        <v>178</v>
      </c>
      <c r="J91" s="101">
        <v>160.5</v>
      </c>
      <c r="K91" s="101">
        <v>175.3</v>
      </c>
      <c r="L91" s="101">
        <v>171.2</v>
      </c>
      <c r="M91" s="101">
        <v>122.7</v>
      </c>
      <c r="N91" s="101">
        <v>204.3</v>
      </c>
      <c r="O91" s="101">
        <v>163.69999999999999</v>
      </c>
      <c r="P91" s="101">
        <v>194.3</v>
      </c>
      <c r="Q91" s="101">
        <v>179.5</v>
      </c>
      <c r="R91" s="101">
        <v>201.6</v>
      </c>
      <c r="S91" s="101">
        <v>178.7</v>
      </c>
      <c r="T91" s="101">
        <v>165.3</v>
      </c>
      <c r="U91" s="101">
        <v>176.6</v>
      </c>
      <c r="V91" s="101">
        <v>172.1</v>
      </c>
      <c r="W91" s="101">
        <v>180.1</v>
      </c>
      <c r="X91" s="101">
        <v>168</v>
      </c>
      <c r="Y91" s="101">
        <v>178.5</v>
      </c>
      <c r="Z91" s="101">
        <v>159.5</v>
      </c>
      <c r="AA91" s="101">
        <v>167.8</v>
      </c>
      <c r="AB91" s="101">
        <v>171.8</v>
      </c>
      <c r="AC91" s="101">
        <v>178.8</v>
      </c>
      <c r="AD91" s="101">
        <v>168.9</v>
      </c>
      <c r="AE91" s="101">
        <v>174.9</v>
      </c>
      <c r="AF91" s="107">
        <v>80.922269684210534</v>
      </c>
    </row>
    <row r="92" spans="1:32" x14ac:dyDescent="0.25">
      <c r="A92" s="102" t="s">
        <v>32</v>
      </c>
      <c r="B92" s="93">
        <v>2023</v>
      </c>
      <c r="C92" s="93" t="s">
        <v>34</v>
      </c>
      <c r="D92" s="95">
        <v>44958</v>
      </c>
      <c r="E92" s="101">
        <v>174.7</v>
      </c>
      <c r="F92" s="101">
        <v>212.2</v>
      </c>
      <c r="G92" s="101">
        <v>177.2</v>
      </c>
      <c r="H92" s="101">
        <v>177.9</v>
      </c>
      <c r="I92" s="101">
        <v>172.2</v>
      </c>
      <c r="J92" s="101">
        <v>172.1</v>
      </c>
      <c r="K92" s="101">
        <v>175.8</v>
      </c>
      <c r="L92" s="101">
        <v>172.2</v>
      </c>
      <c r="M92" s="101">
        <v>121.9</v>
      </c>
      <c r="N92" s="101">
        <v>204.8</v>
      </c>
      <c r="O92" s="101">
        <v>164.9</v>
      </c>
      <c r="P92" s="101">
        <v>196.6</v>
      </c>
      <c r="Q92" s="101">
        <v>180.7</v>
      </c>
      <c r="R92" s="101">
        <v>202.7</v>
      </c>
      <c r="S92" s="101">
        <v>180.3</v>
      </c>
      <c r="T92" s="101">
        <v>167</v>
      </c>
      <c r="U92" s="101">
        <v>178.2</v>
      </c>
      <c r="V92" s="101">
        <v>173.5</v>
      </c>
      <c r="W92" s="101">
        <v>182.8</v>
      </c>
      <c r="X92" s="101">
        <v>169.2</v>
      </c>
      <c r="Y92" s="101">
        <v>180.8</v>
      </c>
      <c r="Z92" s="101">
        <v>159.80000000000001</v>
      </c>
      <c r="AA92" s="101">
        <v>168.4</v>
      </c>
      <c r="AB92" s="101">
        <v>172.5</v>
      </c>
      <c r="AC92" s="101">
        <v>181.4</v>
      </c>
      <c r="AD92" s="101">
        <v>170</v>
      </c>
      <c r="AE92" s="101">
        <v>176.3</v>
      </c>
      <c r="AF92" s="107">
        <v>82.278706675000009</v>
      </c>
    </row>
    <row r="93" spans="1:32" x14ac:dyDescent="0.25">
      <c r="A93" s="102" t="s">
        <v>32</v>
      </c>
      <c r="B93" s="93">
        <v>2023</v>
      </c>
      <c r="C93" s="93" t="s">
        <v>35</v>
      </c>
      <c r="D93" s="95">
        <v>44986</v>
      </c>
      <c r="E93" s="101">
        <v>174.7</v>
      </c>
      <c r="F93" s="101">
        <v>212.2</v>
      </c>
      <c r="G93" s="101">
        <v>177.2</v>
      </c>
      <c r="H93" s="101">
        <v>177.9</v>
      </c>
      <c r="I93" s="101">
        <v>172.2</v>
      </c>
      <c r="J93" s="101">
        <v>172.1</v>
      </c>
      <c r="K93" s="101">
        <v>175.9</v>
      </c>
      <c r="L93" s="101">
        <v>172.2</v>
      </c>
      <c r="M93" s="101">
        <v>121.9</v>
      </c>
      <c r="N93" s="101">
        <v>204.8</v>
      </c>
      <c r="O93" s="101">
        <v>164.9</v>
      </c>
      <c r="P93" s="101">
        <v>196.6</v>
      </c>
      <c r="Q93" s="101">
        <v>180.8</v>
      </c>
      <c r="R93" s="101">
        <v>202.7</v>
      </c>
      <c r="S93" s="101">
        <v>180.2</v>
      </c>
      <c r="T93" s="101">
        <v>167</v>
      </c>
      <c r="U93" s="101">
        <v>178.2</v>
      </c>
      <c r="V93" s="101">
        <v>173.5</v>
      </c>
      <c r="W93" s="101">
        <v>182.6</v>
      </c>
      <c r="X93" s="101">
        <v>169.2</v>
      </c>
      <c r="Y93" s="101">
        <v>180.8</v>
      </c>
      <c r="Z93" s="101">
        <v>159.80000000000001</v>
      </c>
      <c r="AA93" s="101">
        <v>168.4</v>
      </c>
      <c r="AB93" s="101">
        <v>172.5</v>
      </c>
      <c r="AC93" s="101">
        <v>181.5</v>
      </c>
      <c r="AD93" s="101">
        <v>170</v>
      </c>
      <c r="AE93" s="101">
        <v>176.3</v>
      </c>
      <c r="AF93" s="107">
        <v>78.539480282608693</v>
      </c>
    </row>
    <row r="94" spans="1:32" x14ac:dyDescent="0.25">
      <c r="A94" s="102" t="s">
        <v>32</v>
      </c>
      <c r="B94" s="93">
        <v>2023</v>
      </c>
      <c r="C94" s="93" t="s">
        <v>36</v>
      </c>
      <c r="D94" s="95">
        <v>45017</v>
      </c>
      <c r="E94" s="101">
        <v>174.8</v>
      </c>
      <c r="F94" s="101">
        <v>213.7</v>
      </c>
      <c r="G94" s="101">
        <v>172.4</v>
      </c>
      <c r="H94" s="101">
        <v>178.8</v>
      </c>
      <c r="I94" s="101">
        <v>168.7</v>
      </c>
      <c r="J94" s="101">
        <v>179.2</v>
      </c>
      <c r="K94" s="101">
        <v>179.9</v>
      </c>
      <c r="L94" s="101">
        <v>174.7</v>
      </c>
      <c r="M94" s="101">
        <v>123.1</v>
      </c>
      <c r="N94" s="101">
        <v>207.8</v>
      </c>
      <c r="O94" s="101">
        <v>165.5</v>
      </c>
      <c r="P94" s="101">
        <v>197</v>
      </c>
      <c r="Q94" s="101">
        <v>182.1</v>
      </c>
      <c r="R94" s="101">
        <v>203.5</v>
      </c>
      <c r="S94" s="101">
        <v>181</v>
      </c>
      <c r="T94" s="101">
        <v>167.7</v>
      </c>
      <c r="U94" s="101">
        <v>178.9</v>
      </c>
      <c r="V94" s="101">
        <v>175.2</v>
      </c>
      <c r="W94" s="101">
        <v>182.1</v>
      </c>
      <c r="X94" s="101">
        <v>169.6</v>
      </c>
      <c r="Y94" s="101">
        <v>181.5</v>
      </c>
      <c r="Z94" s="101">
        <v>160.1</v>
      </c>
      <c r="AA94" s="101">
        <v>168.8</v>
      </c>
      <c r="AB94" s="101">
        <v>174.2</v>
      </c>
      <c r="AC94" s="101">
        <v>184.4</v>
      </c>
      <c r="AD94" s="101">
        <v>170.9</v>
      </c>
      <c r="AE94" s="101">
        <v>177.4</v>
      </c>
      <c r="AF94" s="107">
        <v>83.755358416666667</v>
      </c>
    </row>
    <row r="95" spans="1:32" x14ac:dyDescent="0.25">
      <c r="A95" s="102" t="s">
        <v>32</v>
      </c>
      <c r="B95" s="94">
        <v>2023</v>
      </c>
      <c r="C95" s="94" t="s">
        <v>37</v>
      </c>
      <c r="D95" s="96">
        <v>45047</v>
      </c>
      <c r="E95" s="101">
        <v>174.7</v>
      </c>
      <c r="F95" s="101">
        <v>219.4</v>
      </c>
      <c r="G95" s="101">
        <v>176.7</v>
      </c>
      <c r="H95" s="101">
        <v>179.4</v>
      </c>
      <c r="I95" s="101">
        <v>164.4</v>
      </c>
      <c r="J95" s="101">
        <v>175.8</v>
      </c>
      <c r="K95" s="101">
        <v>185</v>
      </c>
      <c r="L95" s="101">
        <v>176.9</v>
      </c>
      <c r="M95" s="101">
        <v>124.2</v>
      </c>
      <c r="N95" s="101">
        <v>211.9</v>
      </c>
      <c r="O95" s="101">
        <v>165.9</v>
      </c>
      <c r="P95" s="101">
        <v>197.7</v>
      </c>
      <c r="Q95" s="101">
        <v>183.1</v>
      </c>
      <c r="R95" s="101">
        <v>204.2</v>
      </c>
      <c r="S95" s="101">
        <v>181.3</v>
      </c>
      <c r="T95" s="101">
        <v>168.1</v>
      </c>
      <c r="U95" s="101">
        <v>179.3</v>
      </c>
      <c r="V95" s="101">
        <v>175.6</v>
      </c>
      <c r="W95" s="101">
        <v>183.4</v>
      </c>
      <c r="X95" s="101">
        <v>170.1</v>
      </c>
      <c r="Y95" s="101">
        <v>182.2</v>
      </c>
      <c r="Z95" s="101">
        <v>160.4</v>
      </c>
      <c r="AA95" s="101">
        <v>169.2</v>
      </c>
      <c r="AB95" s="101">
        <v>174.8</v>
      </c>
      <c r="AC95" s="101">
        <v>185.6</v>
      </c>
      <c r="AD95" s="101">
        <v>171.6</v>
      </c>
      <c r="AE95" s="101">
        <v>178.2</v>
      </c>
      <c r="AF95" s="108">
        <v>74.981547824999993</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3583-16FB-4B8F-87F6-B1EC9492BD99}">
  <sheetPr>
    <tabColor theme="8" tint="0.39997558519241921"/>
  </sheetPr>
  <dimension ref="A1:AD31"/>
  <sheetViews>
    <sheetView topLeftCell="A11" zoomScaleNormal="100" workbookViewId="0">
      <selection activeCell="E20" sqref="E20"/>
    </sheetView>
  </sheetViews>
  <sheetFormatPr defaultRowHeight="13.2" x14ac:dyDescent="0.25"/>
  <cols>
    <col min="1" max="1" width="26.109375" bestFit="1" customWidth="1"/>
    <col min="6" max="6" width="9" customWidth="1"/>
    <col min="18" max="18" width="9" customWidth="1"/>
    <col min="30" max="30" width="9" customWidth="1"/>
  </cols>
  <sheetData>
    <row r="1" spans="1:30" ht="17.399999999999999" hidden="1" customHeight="1" x14ac:dyDescent="0.25">
      <c r="B1" s="93">
        <v>2021</v>
      </c>
      <c r="C1" s="93">
        <v>2021</v>
      </c>
      <c r="D1" s="93">
        <v>2021</v>
      </c>
      <c r="E1" s="93">
        <v>2021</v>
      </c>
      <c r="F1" s="93">
        <v>2021</v>
      </c>
      <c r="G1" s="93">
        <v>2021</v>
      </c>
      <c r="H1" s="93">
        <v>2021</v>
      </c>
      <c r="I1" s="93">
        <v>2021</v>
      </c>
      <c r="J1" s="93">
        <v>2021</v>
      </c>
      <c r="K1" s="93">
        <v>2021</v>
      </c>
      <c r="L1" s="93">
        <v>2021</v>
      </c>
      <c r="M1" s="93">
        <v>2021</v>
      </c>
      <c r="N1" s="93">
        <v>2022</v>
      </c>
      <c r="O1" s="93">
        <v>2022</v>
      </c>
      <c r="P1" s="93">
        <v>2022</v>
      </c>
      <c r="Q1" s="93">
        <v>2022</v>
      </c>
      <c r="R1" s="93">
        <v>2022</v>
      </c>
      <c r="S1" s="93">
        <v>2022</v>
      </c>
      <c r="T1" s="93">
        <v>2022</v>
      </c>
      <c r="U1" s="93">
        <v>2022</v>
      </c>
      <c r="V1" s="93">
        <v>2022</v>
      </c>
      <c r="W1" s="93">
        <v>2022</v>
      </c>
      <c r="X1" s="93">
        <v>2022</v>
      </c>
      <c r="Y1" s="93">
        <v>2022</v>
      </c>
      <c r="Z1" s="93">
        <v>2023</v>
      </c>
      <c r="AA1" s="93">
        <v>2023</v>
      </c>
      <c r="AB1" s="93">
        <v>2023</v>
      </c>
      <c r="AC1" s="93">
        <v>2023</v>
      </c>
      <c r="AD1" s="94">
        <v>2023</v>
      </c>
    </row>
    <row r="2" spans="1:30" ht="17.399999999999999" hidden="1" customHeight="1" x14ac:dyDescent="0.25">
      <c r="B2" s="93" t="s">
        <v>31</v>
      </c>
      <c r="C2" s="93" t="s">
        <v>34</v>
      </c>
      <c r="D2" s="93" t="s">
        <v>35</v>
      </c>
      <c r="E2" s="93" t="s">
        <v>36</v>
      </c>
      <c r="F2" s="93" t="s">
        <v>37</v>
      </c>
      <c r="G2" s="93" t="s">
        <v>38</v>
      </c>
      <c r="H2" s="93" t="s">
        <v>39</v>
      </c>
      <c r="I2" s="93" t="s">
        <v>40</v>
      </c>
      <c r="J2" s="93" t="s">
        <v>41</v>
      </c>
      <c r="K2" s="93" t="s">
        <v>42</v>
      </c>
      <c r="L2" s="93" t="s">
        <v>43</v>
      </c>
      <c r="M2" s="93" t="s">
        <v>44</v>
      </c>
      <c r="N2" s="93" t="s">
        <v>31</v>
      </c>
      <c r="O2" s="93" t="s">
        <v>34</v>
      </c>
      <c r="P2" s="93" t="s">
        <v>35</v>
      </c>
      <c r="Q2" s="93" t="s">
        <v>36</v>
      </c>
      <c r="R2" s="93" t="s">
        <v>37</v>
      </c>
      <c r="S2" s="93" t="s">
        <v>38</v>
      </c>
      <c r="T2" s="93" t="s">
        <v>39</v>
      </c>
      <c r="U2" s="93" t="s">
        <v>40</v>
      </c>
      <c r="V2" s="93" t="s">
        <v>41</v>
      </c>
      <c r="W2" s="93" t="s">
        <v>42</v>
      </c>
      <c r="X2" s="93" t="s">
        <v>43</v>
      </c>
      <c r="Y2" s="93" t="s">
        <v>44</v>
      </c>
      <c r="Z2" s="93" t="s">
        <v>31</v>
      </c>
      <c r="AA2" s="93" t="s">
        <v>34</v>
      </c>
      <c r="AB2" s="93" t="s">
        <v>35</v>
      </c>
      <c r="AC2" s="93" t="s">
        <v>36</v>
      </c>
      <c r="AD2" s="94" t="s">
        <v>37</v>
      </c>
    </row>
    <row r="3" spans="1:30" ht="22.8" customHeight="1" x14ac:dyDescent="0.25">
      <c r="A3" s="21" t="s">
        <v>33</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4"/>
    </row>
    <row r="4" spans="1:30" x14ac:dyDescent="0.25">
      <c r="A4" s="98" t="s">
        <v>174</v>
      </c>
      <c r="B4" s="99" t="s">
        <v>307</v>
      </c>
      <c r="C4" s="99" t="s">
        <v>308</v>
      </c>
      <c r="D4" s="99" t="s">
        <v>309</v>
      </c>
      <c r="E4" s="99" t="s">
        <v>310</v>
      </c>
      <c r="F4" s="99" t="s">
        <v>311</v>
      </c>
      <c r="G4" s="99" t="s">
        <v>312</v>
      </c>
      <c r="H4" s="99" t="s">
        <v>313</v>
      </c>
      <c r="I4" s="99" t="s">
        <v>314</v>
      </c>
      <c r="J4" s="99" t="s">
        <v>315</v>
      </c>
      <c r="K4" s="99" t="s">
        <v>316</v>
      </c>
      <c r="L4" s="99" t="s">
        <v>317</v>
      </c>
      <c r="M4" s="99" t="s">
        <v>318</v>
      </c>
      <c r="N4" s="99" t="s">
        <v>319</v>
      </c>
      <c r="O4" s="99" t="s">
        <v>320</v>
      </c>
      <c r="P4" s="99" t="s">
        <v>321</v>
      </c>
      <c r="Q4" s="99" t="s">
        <v>322</v>
      </c>
      <c r="R4" s="99" t="s">
        <v>323</v>
      </c>
      <c r="S4" s="99" t="s">
        <v>324</v>
      </c>
      <c r="T4" s="99" t="s">
        <v>325</v>
      </c>
      <c r="U4" s="99" t="s">
        <v>326</v>
      </c>
      <c r="V4" s="99" t="s">
        <v>327</v>
      </c>
      <c r="W4" s="99" t="s">
        <v>328</v>
      </c>
      <c r="X4" s="99" t="s">
        <v>329</v>
      </c>
      <c r="Y4" s="99" t="s">
        <v>330</v>
      </c>
      <c r="Z4" s="99" t="s">
        <v>331</v>
      </c>
      <c r="AA4" s="99" t="s">
        <v>332</v>
      </c>
      <c r="AB4" s="99" t="s">
        <v>333</v>
      </c>
      <c r="AC4" s="99" t="s">
        <v>334</v>
      </c>
      <c r="AD4" s="100" t="s">
        <v>335</v>
      </c>
    </row>
    <row r="5" spans="1:30" hidden="1" x14ac:dyDescent="0.25">
      <c r="A5" s="97" t="s">
        <v>7</v>
      </c>
      <c r="B5" s="173">
        <f>INDEX('Main Data'!$E$1:$AE$376,MATCH(_xlfn.CONCAT(B$1,B$2,"Rural+Urban"),'Main Data'!$D$1:$D$376,0),MATCH($A5,'Main Data'!$E$1:$AE$1,0))</f>
        <v>150.9</v>
      </c>
      <c r="C5" s="173">
        <f>INDEX('Main Data'!$E$1:$AE$376,MATCH(_xlfn.CONCAT(C$1,C$2,"Rural+Urban"),'Main Data'!$D$1:$D$376,0),MATCH($A5,'Main Data'!$E$1:$AE$1,0))</f>
        <v>158.69999999999999</v>
      </c>
      <c r="D5" s="173">
        <f>INDEX('Main Data'!$E$1:$AE$376,MATCH(_xlfn.CONCAT(D$1,D$2,"Rural+Urban"),'Main Data'!$D$1:$D$376,0),MATCH($A5,'Main Data'!$E$1:$AE$1,0))</f>
        <v>163.9</v>
      </c>
      <c r="E5" s="173">
        <f>INDEX('Main Data'!$E$1:$AE$376,MATCH(_xlfn.CONCAT(E$1,E$2,"Rural+Urban"),'Main Data'!$D$1:$D$376,0),MATCH($A5,'Main Data'!$E$1:$AE$1,0))</f>
        <v>170.1</v>
      </c>
      <c r="F5" s="173">
        <f>INDEX('Main Data'!$E$1:$AE$376,MATCH(_xlfn.CONCAT(F$1,F$2,"Rural+Urban"),'Main Data'!$D$1:$D$376,0),MATCH($A5,'Main Data'!$E$1:$AE$1,0))</f>
        <v>178.7</v>
      </c>
      <c r="G5" s="173">
        <f>INDEX('Main Data'!$E$1:$AE$376,MATCH(_xlfn.CONCAT(G$1,G$2,"Rural+Urban"),'Main Data'!$D$1:$D$376,0),MATCH($A5,'Main Data'!$E$1:$AE$1,0))</f>
        <v>183.7</v>
      </c>
      <c r="H5" s="173">
        <f>INDEX('Main Data'!$E$1:$AE$376,MATCH(_xlfn.CONCAT(H$1,H$2,"Rural+Urban"),'Main Data'!$D$1:$D$376,0),MATCH($A5,'Main Data'!$E$1:$AE$1,0))</f>
        <v>182.1</v>
      </c>
      <c r="I5" s="173">
        <f>INDEX('Main Data'!$E$1:$AE$376,MATCH(_xlfn.CONCAT(I$1,I$2,"Rural+Urban"),'Main Data'!$D$1:$D$376,0),MATCH($A5,'Main Data'!$E$1:$AE$1,0))</f>
        <v>188</v>
      </c>
      <c r="J5" s="173">
        <f>INDEX('Main Data'!$E$1:$AE$376,MATCH(_xlfn.CONCAT(J$1,J$2,"Rural+Urban"),'Main Data'!$D$1:$D$376,0),MATCH($A5,'Main Data'!$E$1:$AE$1,0))</f>
        <v>188</v>
      </c>
      <c r="K5" s="173">
        <f>INDEX('Main Data'!$E$1:$AE$376,MATCH(_xlfn.CONCAT(K$1,K$2,"Rural+Urban"),'Main Data'!$D$1:$D$376,0),MATCH($A5,'Main Data'!$E$1:$AE$1,0))</f>
        <v>190.6</v>
      </c>
      <c r="L5" s="173">
        <f>INDEX('Main Data'!$E$1:$AE$376,MATCH(_xlfn.CONCAT(L$1,L$2,"Rural+Urban"),'Main Data'!$D$1:$D$376,0),MATCH($A5,'Main Data'!$E$1:$AE$1,0))</f>
        <v>190.1</v>
      </c>
      <c r="M5" s="173">
        <f>INDEX('Main Data'!$E$1:$AE$376,MATCH(_xlfn.CONCAT(M$1,M$2,"Rural+Urban"),'Main Data'!$D$1:$D$376,0),MATCH($A5,'Main Data'!$E$1:$AE$1,0))</f>
        <v>187.6</v>
      </c>
      <c r="N5" s="173">
        <f>INDEX('Main Data'!$E$1:$AE$376,MATCH(_xlfn.CONCAT(N$1,N$2,"Rural+Urban"),'Main Data'!$D$1:$D$376,0),MATCH($A5,'Main Data'!$E$1:$AE$1,0))</f>
        <v>184.7</v>
      </c>
      <c r="O5" s="173">
        <f>INDEX('Main Data'!$E$1:$AE$376,MATCH(_xlfn.CONCAT(O$1,O$2,"Rural+Urban"),'Main Data'!$D$1:$D$376,0),MATCH($A5,'Main Data'!$E$1:$AE$1,0))</f>
        <v>184.9</v>
      </c>
      <c r="P5" s="173">
        <f>INDEX('Main Data'!$E$1:$AE$376,MATCH(_xlfn.CONCAT(P$1,P$2,"Rural+Urban"),'Main Data'!$D$1:$D$376,0),MATCH($A5,'Main Data'!$E$1:$AE$1,0))</f>
        <v>194.6</v>
      </c>
      <c r="Q5" s="173">
        <f>INDEX('Main Data'!$E$1:$AE$376,MATCH(_xlfn.CONCAT(Q$1,Q$2,"Rural+Urban"),'Main Data'!$D$1:$D$376,0),MATCH($A5,'Main Data'!$E$1:$AE$1,0))</f>
        <v>199.5</v>
      </c>
      <c r="R5" s="173">
        <f>INDEX('Main Data'!$E$1:$AE$376,MATCH(_xlfn.CONCAT(R$1,R$2,"Rural+Urban"),'Main Data'!$D$1:$D$376,0),MATCH($A5,'Main Data'!$E$1:$AE$1,0))</f>
        <v>202.4</v>
      </c>
      <c r="S5" s="173">
        <f>INDEX('Main Data'!$E$1:$AE$376,MATCH(_xlfn.CONCAT(S$1,S$2,"Rural+Urban"),'Main Data'!$D$1:$D$376,0),MATCH($A5,'Main Data'!$E$1:$AE$1,0))</f>
        <v>200.9</v>
      </c>
      <c r="T5" s="173">
        <f>INDEX('Main Data'!$E$1:$AE$376,MATCH(_xlfn.CONCAT(T$1,T$2,"Rural+Urban"),'Main Data'!$D$1:$D$376,0),MATCH($A5,'Main Data'!$E$1:$AE$1,0))</f>
        <v>195.8</v>
      </c>
      <c r="U5" s="173">
        <f>INDEX('Main Data'!$E$1:$AE$376,MATCH(_xlfn.CONCAT(U$1,U$2,"Rural+Urban"),'Main Data'!$D$1:$D$376,0),MATCH($A5,'Main Data'!$E$1:$AE$1,0))</f>
        <v>192.4</v>
      </c>
      <c r="V5" s="173">
        <f>INDEX('Main Data'!$E$1:$AE$376,MATCH(_xlfn.CONCAT(V$1,V$2,"Rural+Urban"),'Main Data'!$D$1:$D$376,0),MATCH($A5,'Main Data'!$E$1:$AE$1,0))</f>
        <v>188.7</v>
      </c>
      <c r="W5" s="173">
        <f>INDEX('Main Data'!$E$1:$AE$376,MATCH(_xlfn.CONCAT(W$1,W$2,"Rural+Urban"),'Main Data'!$D$1:$D$376,0),MATCH($A5,'Main Data'!$E$1:$AE$1,0))</f>
        <v>186.5</v>
      </c>
      <c r="X5" s="173">
        <f>INDEX('Main Data'!$E$1:$AE$376,MATCH(_xlfn.CONCAT(X$1,X$2,"Rural+Urban"),'Main Data'!$D$1:$D$376,0),MATCH($A5,'Main Data'!$E$1:$AE$1,0))</f>
        <v>188.9</v>
      </c>
      <c r="Y5" s="173">
        <f>INDEX('Main Data'!$E$1:$AE$376,MATCH(_xlfn.CONCAT(Y$1,Y$2,"Rural+Urban"),'Main Data'!$D$1:$D$376,0),MATCH($A5,'Main Data'!$E$1:$AE$1,0))</f>
        <v>188.5</v>
      </c>
      <c r="Z5" s="173">
        <f>INDEX('Main Data'!$E$1:$AE$376,MATCH(_xlfn.CONCAT(Z$1,Z$2,"Rural+Urban"),'Main Data'!$D$1:$D$376,0),MATCH($A5,'Main Data'!$E$1:$AE$1,0))</f>
        <v>187.2</v>
      </c>
      <c r="AA5" s="173">
        <f>INDEX('Main Data'!$E$1:$AE$376,MATCH(_xlfn.CONCAT(AA$1,AA$2,"Rural+Urban"),'Main Data'!$D$1:$D$376,0),MATCH($A5,'Main Data'!$E$1:$AE$1,0))</f>
        <v>179.3</v>
      </c>
      <c r="AB5" s="173">
        <f>INDEX('Main Data'!$E$1:$AE$376,MATCH(_xlfn.CONCAT(AB$1,AB$2,"Rural+Urban"),'Main Data'!$D$1:$D$376,0),MATCH($A5,'Main Data'!$E$1:$AE$1,0))</f>
        <v>179.2</v>
      </c>
      <c r="AC5" s="173">
        <f>INDEX('Main Data'!$E$1:$AE$376,MATCH(_xlfn.CONCAT(AC$1,AC$2,"Rural+Urban"),'Main Data'!$D$1:$D$376,0),MATCH($A5,'Main Data'!$E$1:$AE$1,0))</f>
        <v>174.9</v>
      </c>
      <c r="AD5" s="173">
        <f>INDEX('Main Data'!$E$1:$AE$376,MATCH(_xlfn.CONCAT(AD$1,AD$2,"Rural+Urban"),'Main Data'!$D$1:$D$376,0),MATCH($A5,'Main Data'!$E$1:$AE$1,0))</f>
        <v>170</v>
      </c>
    </row>
    <row r="6" spans="1:30" x14ac:dyDescent="0.25">
      <c r="A6" s="97" t="s">
        <v>4</v>
      </c>
      <c r="B6" s="101">
        <f>INDEX('Main Data'!$E$1:$AE$376,MATCH(_xlfn.CONCAT(B$1,B$2,"Rural+Urban"),'Main Data'!$D$1:$D$376,0),MATCH($A6,'Main Data'!$E$1:$AE$1,0))</f>
        <v>190.1</v>
      </c>
      <c r="C6" s="101">
        <f>INDEX('Main Data'!$E$1:$AE$376,MATCH(_xlfn.CONCAT(C$1,C$2,"Rural+Urban"),'Main Data'!$D$1:$D$376,0),MATCH($A6,'Main Data'!$E$1:$AE$1,0))</f>
        <v>186.5</v>
      </c>
      <c r="D6" s="101">
        <f>INDEX('Main Data'!$E$1:$AE$376,MATCH(_xlfn.CONCAT(D$1,D$2,"Rural+Urban"),'Main Data'!$D$1:$D$376,0),MATCH($A6,'Main Data'!$E$1:$AE$1,0))</f>
        <v>192.2</v>
      </c>
      <c r="E6" s="101">
        <f>INDEX('Main Data'!$E$1:$AE$376,MATCH(_xlfn.CONCAT(E$1,E$2,"Rural+Urban"),'Main Data'!$D$1:$D$376,0),MATCH($A6,'Main Data'!$E$1:$AE$1,0))</f>
        <v>198</v>
      </c>
      <c r="F6" s="101">
        <f>INDEX('Main Data'!$E$1:$AE$376,MATCH(_xlfn.CONCAT(F$1,F$2,"Rural+Urban"),'Main Data'!$D$1:$D$376,0),MATCH($A6,'Main Data'!$E$1:$AE$1,0))</f>
        <v>200.5</v>
      </c>
      <c r="G6" s="101">
        <f>INDEX('Main Data'!$E$1:$AE$376,MATCH(_xlfn.CONCAT(G$1,G$2,"Rural+Urban"),'Main Data'!$D$1:$D$376,0),MATCH($A6,'Main Data'!$E$1:$AE$1,0))</f>
        <v>202</v>
      </c>
      <c r="H6" s="101">
        <f>INDEX('Main Data'!$E$1:$AE$376,MATCH(_xlfn.CONCAT(H$1,H$2,"Rural+Urban"),'Main Data'!$D$1:$D$376,0),MATCH($A6,'Main Data'!$E$1:$AE$1,0))</f>
        <v>206.8</v>
      </c>
      <c r="I6" s="101">
        <f>INDEX('Main Data'!$E$1:$AE$376,MATCH(_xlfn.CONCAT(I$1,I$2,"Rural+Urban"),'Main Data'!$D$1:$D$376,0),MATCH($A6,'Main Data'!$E$1:$AE$1,0))</f>
        <v>204</v>
      </c>
      <c r="J6" s="101">
        <f>INDEX('Main Data'!$E$1:$AE$376,MATCH(_xlfn.CONCAT(J$1,J$2,"Rural+Urban"),'Main Data'!$D$1:$D$376,0),MATCH($A6,'Main Data'!$E$1:$AE$1,0))</f>
        <v>204</v>
      </c>
      <c r="K6" s="101">
        <f>INDEX('Main Data'!$E$1:$AE$376,MATCH(_xlfn.CONCAT(K$1,K$2,"Rural+Urban"),'Main Data'!$D$1:$D$376,0),MATCH($A6,'Main Data'!$E$1:$AE$1,0))</f>
        <v>204.6</v>
      </c>
      <c r="L6" s="101">
        <f>INDEX('Main Data'!$E$1:$AE$376,MATCH(_xlfn.CONCAT(L$1,L$2,"Rural+Urban"),'Main Data'!$D$1:$D$376,0),MATCH($A6,'Main Data'!$E$1:$AE$1,0))</f>
        <v>201.6</v>
      </c>
      <c r="M6" s="101">
        <f>INDEX('Main Data'!$E$1:$AE$376,MATCH(_xlfn.CONCAT(M$1,M$2,"Rural+Urban"),'Main Data'!$D$1:$D$376,0),MATCH($A6,'Main Data'!$E$1:$AE$1,0))</f>
        <v>198.8</v>
      </c>
      <c r="N6" s="101">
        <f>INDEX('Main Data'!$E$1:$AE$376,MATCH(_xlfn.CONCAT(N$1,N$2,"Rural+Urban"),'Main Data'!$D$1:$D$376,0),MATCH($A6,'Main Data'!$E$1:$AE$1,0))</f>
        <v>198.7</v>
      </c>
      <c r="O6" s="101">
        <f>INDEX('Main Data'!$E$1:$AE$376,MATCH(_xlfn.CONCAT(O$1,O$2,"Rural+Urban"),'Main Data'!$D$1:$D$376,0),MATCH($A6,'Main Data'!$E$1:$AE$1,0))</f>
        <v>200.6</v>
      </c>
      <c r="P6" s="101">
        <f>INDEX('Main Data'!$E$1:$AE$376,MATCH(_xlfn.CONCAT(P$1,P$2,"Rural+Urban"),'Main Data'!$D$1:$D$376,0),MATCH($A6,'Main Data'!$E$1:$AE$1,0))</f>
        <v>210.7</v>
      </c>
      <c r="Q6" s="101">
        <f>INDEX('Main Data'!$E$1:$AE$376,MATCH(_xlfn.CONCAT(Q$1,Q$2,"Rural+Urban"),'Main Data'!$D$1:$D$376,0),MATCH($A6,'Main Data'!$E$1:$AE$1,0))</f>
        <v>211.8</v>
      </c>
      <c r="R6" s="101">
        <f>INDEX('Main Data'!$E$1:$AE$376,MATCH(_xlfn.CONCAT(R$1,R$2,"Rural+Urban"),'Main Data'!$D$1:$D$376,0),MATCH($A6,'Main Data'!$E$1:$AE$1,0))</f>
        <v>217</v>
      </c>
      <c r="S6" s="101">
        <f>INDEX('Main Data'!$E$1:$AE$376,MATCH(_xlfn.CONCAT(S$1,S$2,"Rural+Urban"),'Main Data'!$D$1:$D$376,0),MATCH($A6,'Main Data'!$E$1:$AE$1,0))</f>
        <v>219.4</v>
      </c>
      <c r="T6" s="101">
        <f>INDEX('Main Data'!$E$1:$AE$376,MATCH(_xlfn.CONCAT(T$1,T$2,"Rural+Urban"),'Main Data'!$D$1:$D$376,0),MATCH($A6,'Main Data'!$E$1:$AE$1,0))</f>
        <v>213</v>
      </c>
      <c r="U6" s="101">
        <f>INDEX('Main Data'!$E$1:$AE$376,MATCH(_xlfn.CONCAT(U$1,U$2,"Rural+Urban"),'Main Data'!$D$1:$D$376,0),MATCH($A6,'Main Data'!$E$1:$AE$1,0))</f>
        <v>206.5</v>
      </c>
      <c r="V6" s="101">
        <f>INDEX('Main Data'!$E$1:$AE$376,MATCH(_xlfn.CONCAT(V$1,V$2,"Rural+Urban"),'Main Data'!$D$1:$D$376,0),MATCH($A6,'Main Data'!$E$1:$AE$1,0))</f>
        <v>209.2</v>
      </c>
      <c r="W6" s="101">
        <f>INDEX('Main Data'!$E$1:$AE$376,MATCH(_xlfn.CONCAT(W$1,W$2,"Rural+Urban"),'Main Data'!$D$1:$D$376,0),MATCH($A6,'Main Data'!$E$1:$AE$1,0))</f>
        <v>210.9</v>
      </c>
      <c r="X6" s="101">
        <f>INDEX('Main Data'!$E$1:$AE$376,MATCH(_xlfn.CONCAT(X$1,X$2,"Rural+Urban"),'Main Data'!$D$1:$D$376,0),MATCH($A6,'Main Data'!$E$1:$AE$1,0))</f>
        <v>209.4</v>
      </c>
      <c r="Y6" s="101">
        <f>INDEX('Main Data'!$E$1:$AE$376,MATCH(_xlfn.CONCAT(Y$1,Y$2,"Rural+Urban"),'Main Data'!$D$1:$D$376,0),MATCH($A6,'Main Data'!$E$1:$AE$1,0))</f>
        <v>209</v>
      </c>
      <c r="Z6" s="101">
        <f>INDEX('Main Data'!$E$1:$AE$376,MATCH(_xlfn.CONCAT(Z$1,Z$2,"Rural+Urban"),'Main Data'!$D$1:$D$376,0),MATCH($A6,'Main Data'!$E$1:$AE$1,0))</f>
        <v>210.7</v>
      </c>
      <c r="AA6" s="101">
        <f>INDEX('Main Data'!$E$1:$AE$376,MATCH(_xlfn.CONCAT(AA$1,AA$2,"Rural+Urban"),'Main Data'!$D$1:$D$376,0),MATCH($A6,'Main Data'!$E$1:$AE$1,0))</f>
        <v>207.7</v>
      </c>
      <c r="AB6" s="101">
        <f>INDEX('Main Data'!$E$1:$AE$376,MATCH(_xlfn.CONCAT(AB$1,AB$2,"Rural+Urban"),'Main Data'!$D$1:$D$376,0),MATCH($A6,'Main Data'!$E$1:$AE$1,0))</f>
        <v>207.7</v>
      </c>
      <c r="AC6" s="101">
        <f>INDEX('Main Data'!$E$1:$AE$376,MATCH(_xlfn.CONCAT(AC$1,AC$2,"Rural+Urban"),'Main Data'!$D$1:$D$376,0),MATCH($A6,'Main Data'!$E$1:$AE$1,0))</f>
        <v>209.3</v>
      </c>
      <c r="AD6" s="101">
        <f>INDEX('Main Data'!$E$1:$AE$376,MATCH(_xlfn.CONCAT(AD$1,AD$2,"Rural+Urban"),'Main Data'!$D$1:$D$376,0),MATCH($A6,'Main Data'!$E$1:$AE$1,0))</f>
        <v>214.3</v>
      </c>
    </row>
    <row r="7" spans="1:30" hidden="1" x14ac:dyDescent="0.25">
      <c r="A7" s="97" t="s">
        <v>24</v>
      </c>
      <c r="B7" s="101">
        <f>INDEX('Main Data'!$E$1:$AE$376,MATCH(_xlfn.CONCAT(B$1,B$2,"Rural+Urban"),'Main Data'!$D$1:$D$376,0),MATCH($A7,'Main Data'!$E$1:$AE$1,0))</f>
        <v>141.9</v>
      </c>
      <c r="C7" s="101">
        <f>INDEX('Main Data'!$E$1:$AE$376,MATCH(_xlfn.CONCAT(C$1,C$2,"Rural+Urban"),'Main Data'!$D$1:$D$376,0),MATCH($A7,'Main Data'!$E$1:$AE$1,0))</f>
        <v>145.1</v>
      </c>
      <c r="D7" s="101">
        <f>INDEX('Main Data'!$E$1:$AE$376,MATCH(_xlfn.CONCAT(D$1,D$2,"Rural+Urban"),'Main Data'!$D$1:$D$376,0),MATCH($A7,'Main Data'!$E$1:$AE$1,0))</f>
        <v>146.19999999999999</v>
      </c>
      <c r="E7" s="101">
        <f>INDEX('Main Data'!$E$1:$AE$376,MATCH(_xlfn.CONCAT(E$1,E$2,"Rural+Urban"),'Main Data'!$D$1:$D$376,0),MATCH($A7,'Main Data'!$E$1:$AE$1,0))</f>
        <v>146.6</v>
      </c>
      <c r="F7" s="101">
        <f>INDEX('Main Data'!$E$1:$AE$376,MATCH(_xlfn.CONCAT(F$1,F$2,"Rural+Urban"),'Main Data'!$D$1:$D$376,0),MATCH($A7,'Main Data'!$E$1:$AE$1,0))</f>
        <v>148.9</v>
      </c>
      <c r="G7" s="101">
        <f>INDEX('Main Data'!$E$1:$AE$376,MATCH(_xlfn.CONCAT(G$1,G$2,"Rural+Urban"),'Main Data'!$D$1:$D$376,0),MATCH($A7,'Main Data'!$E$1:$AE$1,0))</f>
        <v>150.69999999999999</v>
      </c>
      <c r="H7" s="101">
        <f>INDEX('Main Data'!$E$1:$AE$376,MATCH(_xlfn.CONCAT(H$1,H$2,"Rural+Urban"),'Main Data'!$D$1:$D$376,0),MATCH($A7,'Main Data'!$E$1:$AE$1,0))</f>
        <v>153.1</v>
      </c>
      <c r="I7" s="101">
        <f>INDEX('Main Data'!$E$1:$AE$376,MATCH(_xlfn.CONCAT(I$1,I$2,"Rural+Urban"),'Main Data'!$D$1:$D$376,0),MATCH($A7,'Main Data'!$E$1:$AE$1,0))</f>
        <v>154</v>
      </c>
      <c r="J7" s="101">
        <f>INDEX('Main Data'!$E$1:$AE$376,MATCH(_xlfn.CONCAT(J$1,J$2,"Rural+Urban"),'Main Data'!$D$1:$D$376,0),MATCH($A7,'Main Data'!$E$1:$AE$1,0))</f>
        <v>154</v>
      </c>
      <c r="K7" s="101">
        <f>INDEX('Main Data'!$E$1:$AE$376,MATCH(_xlfn.CONCAT(K$1,K$2,"Rural+Urban"),'Main Data'!$D$1:$D$376,0),MATCH($A7,'Main Data'!$E$1:$AE$1,0))</f>
        <v>155.69999999999999</v>
      </c>
      <c r="L7" s="101">
        <f>INDEX('Main Data'!$E$1:$AE$376,MATCH(_xlfn.CONCAT(L$1,L$2,"Rural+Urban"),'Main Data'!$D$1:$D$376,0),MATCH($A7,'Main Data'!$E$1:$AE$1,0))</f>
        <v>154.80000000000001</v>
      </c>
      <c r="M7" s="101">
        <f>INDEX('Main Data'!$E$1:$AE$376,MATCH(_xlfn.CONCAT(M$1,M$2,"Rural+Urban"),'Main Data'!$D$1:$D$376,0),MATCH($A7,'Main Data'!$E$1:$AE$1,0))</f>
        <v>155.69999999999999</v>
      </c>
      <c r="N7" s="101">
        <f>INDEX('Main Data'!$E$1:$AE$376,MATCH(_xlfn.CONCAT(N$1,N$2,"Rural+Urban"),'Main Data'!$D$1:$D$376,0),MATCH($A7,'Main Data'!$E$1:$AE$1,0))</f>
        <v>156.5</v>
      </c>
      <c r="O7" s="101">
        <f>INDEX('Main Data'!$E$1:$AE$376,MATCH(_xlfn.CONCAT(O$1,O$2,"Rural+Urban"),'Main Data'!$D$1:$D$376,0),MATCH($A7,'Main Data'!$E$1:$AE$1,0))</f>
        <v>156.9</v>
      </c>
      <c r="P7" s="101">
        <f>INDEX('Main Data'!$E$1:$AE$376,MATCH(_xlfn.CONCAT(P$1,P$2,"Rural+Urban"),'Main Data'!$D$1:$D$376,0),MATCH($A7,'Main Data'!$E$1:$AE$1,0))</f>
        <v>157.9</v>
      </c>
      <c r="Q7" s="101">
        <f>INDEX('Main Data'!$E$1:$AE$376,MATCH(_xlfn.CONCAT(Q$1,Q$2,"Rural+Urban"),'Main Data'!$D$1:$D$376,0),MATCH($A7,'Main Data'!$E$1:$AE$1,0))</f>
        <v>162.6</v>
      </c>
      <c r="R7" s="101">
        <f>INDEX('Main Data'!$E$1:$AE$376,MATCH(_xlfn.CONCAT(R$1,R$2,"Rural+Urban"),'Main Data'!$D$1:$D$376,0),MATCH($A7,'Main Data'!$E$1:$AE$1,0))</f>
        <v>163</v>
      </c>
      <c r="S7" s="101">
        <f>INDEX('Main Data'!$E$1:$AE$376,MATCH(_xlfn.CONCAT(S$1,S$2,"Rural+Urban"),'Main Data'!$D$1:$D$376,0),MATCH($A7,'Main Data'!$E$1:$AE$1,0))</f>
        <v>161.1</v>
      </c>
      <c r="T7" s="101">
        <f>INDEX('Main Data'!$E$1:$AE$376,MATCH(_xlfn.CONCAT(T$1,T$2,"Rural+Urban"),'Main Data'!$D$1:$D$376,0),MATCH($A7,'Main Data'!$E$1:$AE$1,0))</f>
        <v>161.6</v>
      </c>
      <c r="U7" s="101">
        <f>INDEX('Main Data'!$E$1:$AE$376,MATCH(_xlfn.CONCAT(U$1,U$2,"Rural+Urban"),'Main Data'!$D$1:$D$376,0),MATCH($A7,'Main Data'!$E$1:$AE$1,0))</f>
        <v>161.9</v>
      </c>
      <c r="V7" s="101">
        <f>INDEX('Main Data'!$E$1:$AE$376,MATCH(_xlfn.CONCAT(V$1,V$2,"Rural+Urban"),'Main Data'!$D$1:$D$376,0),MATCH($A7,'Main Data'!$E$1:$AE$1,0))</f>
        <v>162.30000000000001</v>
      </c>
      <c r="W7" s="101">
        <f>INDEX('Main Data'!$E$1:$AE$376,MATCH(_xlfn.CONCAT(W$1,W$2,"Rural+Urban"),'Main Data'!$D$1:$D$376,0),MATCH($A7,'Main Data'!$E$1:$AE$1,0))</f>
        <v>162.9</v>
      </c>
      <c r="X7" s="101">
        <f>INDEX('Main Data'!$E$1:$AE$376,MATCH(_xlfn.CONCAT(X$1,X$2,"Rural+Urban"),'Main Data'!$D$1:$D$376,0),MATCH($A7,'Main Data'!$E$1:$AE$1,0))</f>
        <v>163</v>
      </c>
      <c r="Y7" s="101">
        <f>INDEX('Main Data'!$E$1:$AE$376,MATCH(_xlfn.CONCAT(Y$1,Y$2,"Rural+Urban"),'Main Data'!$D$1:$D$376,0),MATCH($A7,'Main Data'!$E$1:$AE$1,0))</f>
        <v>163.4</v>
      </c>
      <c r="Z7" s="101">
        <f>INDEX('Main Data'!$E$1:$AE$376,MATCH(_xlfn.CONCAT(Z$1,Z$2,"Rural+Urban"),'Main Data'!$D$1:$D$376,0),MATCH($A7,'Main Data'!$E$1:$AE$1,0))</f>
        <v>163.6</v>
      </c>
      <c r="AA7" s="101">
        <f>INDEX('Main Data'!$E$1:$AE$376,MATCH(_xlfn.CONCAT(AA$1,AA$2,"Rural+Urban"),'Main Data'!$D$1:$D$376,0),MATCH($A7,'Main Data'!$E$1:$AE$1,0))</f>
        <v>164.2</v>
      </c>
      <c r="AB7" s="101">
        <f>INDEX('Main Data'!$E$1:$AE$376,MATCH(_xlfn.CONCAT(AB$1,AB$2,"Rural+Urban"),'Main Data'!$D$1:$D$376,0),MATCH($A7,'Main Data'!$E$1:$AE$1,0))</f>
        <v>164.2</v>
      </c>
      <c r="AC7" s="101">
        <f>INDEX('Main Data'!$E$1:$AE$376,MATCH(_xlfn.CONCAT(AC$1,AC$2,"Rural+Urban"),'Main Data'!$D$1:$D$376,0),MATCH($A7,'Main Data'!$E$1:$AE$1,0))</f>
        <v>164.5</v>
      </c>
      <c r="AD7" s="101">
        <f>INDEX('Main Data'!$E$1:$AE$376,MATCH(_xlfn.CONCAT(AD$1,AD$2,"Rural+Urban"),'Main Data'!$D$1:$D$376,0),MATCH($A7,'Main Data'!$E$1:$AE$1,0))</f>
        <v>164.8</v>
      </c>
    </row>
    <row r="8" spans="1:30" hidden="1" x14ac:dyDescent="0.25">
      <c r="A8" s="97" t="s">
        <v>25</v>
      </c>
      <c r="B8" s="101">
        <f>INDEX('Main Data'!$E$1:$AE$376,MATCH(_xlfn.CONCAT(B$1,B$2,"Rural+Urban"),'Main Data'!$D$1:$D$376,0),MATCH($A8,'Main Data'!$E$1:$AE$1,0))</f>
        <v>149.6</v>
      </c>
      <c r="C8" s="101">
        <f>INDEX('Main Data'!$E$1:$AE$376,MATCH(_xlfn.CONCAT(C$1,C$2,"Rural+Urban"),'Main Data'!$D$1:$D$376,0),MATCH($A8,'Main Data'!$E$1:$AE$1,0))</f>
        <v>151.5</v>
      </c>
      <c r="D8" s="101">
        <f>INDEX('Main Data'!$E$1:$AE$376,MATCH(_xlfn.CONCAT(D$1,D$2,"Rural+Urban"),'Main Data'!$D$1:$D$376,0),MATCH($A8,'Main Data'!$E$1:$AE$1,0))</f>
        <v>152.6</v>
      </c>
      <c r="E8" s="101">
        <f>INDEX('Main Data'!$E$1:$AE$376,MATCH(_xlfn.CONCAT(E$1,E$2,"Rural+Urban"),'Main Data'!$D$1:$D$376,0),MATCH($A8,'Main Data'!$E$1:$AE$1,0))</f>
        <v>153.19999999999999</v>
      </c>
      <c r="F8" s="101">
        <f>INDEX('Main Data'!$E$1:$AE$376,MATCH(_xlfn.CONCAT(F$1,F$2,"Rural+Urban"),'Main Data'!$D$1:$D$376,0),MATCH($A8,'Main Data'!$E$1:$AE$1,0))</f>
        <v>155.80000000000001</v>
      </c>
      <c r="G8" s="101">
        <f>INDEX('Main Data'!$E$1:$AE$376,MATCH(_xlfn.CONCAT(G$1,G$2,"Rural+Urban"),'Main Data'!$D$1:$D$376,0),MATCH($A8,'Main Data'!$E$1:$AE$1,0))</f>
        <v>154.9</v>
      </c>
      <c r="H8" s="101">
        <f>INDEX('Main Data'!$E$1:$AE$376,MATCH(_xlfn.CONCAT(H$1,H$2,"Rural+Urban"),'Main Data'!$D$1:$D$376,0),MATCH($A8,'Main Data'!$E$1:$AE$1,0))</f>
        <v>155.30000000000001</v>
      </c>
      <c r="I8" s="101">
        <f>INDEX('Main Data'!$E$1:$AE$376,MATCH(_xlfn.CONCAT(I$1,I$2,"Rural+Urban"),'Main Data'!$D$1:$D$376,0),MATCH($A8,'Main Data'!$E$1:$AE$1,0))</f>
        <v>157.6</v>
      </c>
      <c r="J8" s="101">
        <f>INDEX('Main Data'!$E$1:$AE$376,MATCH(_xlfn.CONCAT(J$1,J$2,"Rural+Urban"),'Main Data'!$D$1:$D$376,0),MATCH($A8,'Main Data'!$E$1:$AE$1,0))</f>
        <v>157.69999999999999</v>
      </c>
      <c r="K8" s="101">
        <f>INDEX('Main Data'!$E$1:$AE$376,MATCH(_xlfn.CONCAT(K$1,K$2,"Rural+Urban"),'Main Data'!$D$1:$D$376,0),MATCH($A8,'Main Data'!$E$1:$AE$1,0))</f>
        <v>158.6</v>
      </c>
      <c r="L8" s="101">
        <f>INDEX('Main Data'!$E$1:$AE$376,MATCH(_xlfn.CONCAT(L$1,L$2,"Rural+Urban"),'Main Data'!$D$1:$D$376,0),MATCH($A8,'Main Data'!$E$1:$AE$1,0))</f>
        <v>159.80000000000001</v>
      </c>
      <c r="M8" s="101">
        <f>INDEX('Main Data'!$E$1:$AE$376,MATCH(_xlfn.CONCAT(M$1,M$2,"Rural+Urban"),'Main Data'!$D$1:$D$376,0),MATCH($A8,'Main Data'!$E$1:$AE$1,0))</f>
        <v>160.6</v>
      </c>
      <c r="N8" s="101">
        <f>INDEX('Main Data'!$E$1:$AE$376,MATCH(_xlfn.CONCAT(N$1,N$2,"Rural+Urban"),'Main Data'!$D$1:$D$376,0),MATCH($A8,'Main Data'!$E$1:$AE$1,0))</f>
        <v>161.19999999999999</v>
      </c>
      <c r="O8" s="101">
        <f>INDEX('Main Data'!$E$1:$AE$376,MATCH(_xlfn.CONCAT(O$1,O$2,"Rural+Urban"),'Main Data'!$D$1:$D$376,0),MATCH($A8,'Main Data'!$E$1:$AE$1,0))</f>
        <v>162.1</v>
      </c>
      <c r="P8" s="101">
        <f>INDEX('Main Data'!$E$1:$AE$376,MATCH(_xlfn.CONCAT(P$1,P$2,"Rural+Urban"),'Main Data'!$D$1:$D$376,0),MATCH($A8,'Main Data'!$E$1:$AE$1,0))</f>
        <v>163.30000000000001</v>
      </c>
      <c r="Q8" s="101">
        <f>INDEX('Main Data'!$E$1:$AE$376,MATCH(_xlfn.CONCAT(Q$1,Q$2,"Rural+Urban"),'Main Data'!$D$1:$D$376,0),MATCH($A8,'Main Data'!$E$1:$AE$1,0))</f>
        <v>164.4</v>
      </c>
      <c r="R8" s="101">
        <f>INDEX('Main Data'!$E$1:$AE$376,MATCH(_xlfn.CONCAT(R$1,R$2,"Rural+Urban"),'Main Data'!$D$1:$D$376,0),MATCH($A8,'Main Data'!$E$1:$AE$1,0))</f>
        <v>165.1</v>
      </c>
      <c r="S8" s="101">
        <f>INDEX('Main Data'!$E$1:$AE$376,MATCH(_xlfn.CONCAT(S$1,S$2,"Rural+Urban"),'Main Data'!$D$1:$D$376,0),MATCH($A8,'Main Data'!$E$1:$AE$1,0))</f>
        <v>165.8</v>
      </c>
      <c r="T8" s="101">
        <f>INDEX('Main Data'!$E$1:$AE$376,MATCH(_xlfn.CONCAT(T$1,T$2,"Rural+Urban"),'Main Data'!$D$1:$D$376,0),MATCH($A8,'Main Data'!$E$1:$AE$1,0))</f>
        <v>166.3</v>
      </c>
      <c r="U8" s="101">
        <f>INDEX('Main Data'!$E$1:$AE$376,MATCH(_xlfn.CONCAT(U$1,U$2,"Rural+Urban"),'Main Data'!$D$1:$D$376,0),MATCH($A8,'Main Data'!$E$1:$AE$1,0))</f>
        <v>166.9</v>
      </c>
      <c r="V8" s="101">
        <f>INDEX('Main Data'!$E$1:$AE$376,MATCH(_xlfn.CONCAT(V$1,V$2,"Rural+Urban"),'Main Data'!$D$1:$D$376,0),MATCH($A8,'Main Data'!$E$1:$AE$1,0))</f>
        <v>167.6</v>
      </c>
      <c r="W8" s="101">
        <f>INDEX('Main Data'!$E$1:$AE$376,MATCH(_xlfn.CONCAT(W$1,W$2,"Rural+Urban"),'Main Data'!$D$1:$D$376,0),MATCH($A8,'Main Data'!$E$1:$AE$1,0))</f>
        <v>168.2</v>
      </c>
      <c r="X8" s="101">
        <f>INDEX('Main Data'!$E$1:$AE$376,MATCH(_xlfn.CONCAT(X$1,X$2,"Rural+Urban"),'Main Data'!$D$1:$D$376,0),MATCH($A8,'Main Data'!$E$1:$AE$1,0))</f>
        <v>168.5</v>
      </c>
      <c r="Y8" s="101">
        <f>INDEX('Main Data'!$E$1:$AE$376,MATCH(_xlfn.CONCAT(Y$1,Y$2,"Rural+Urban"),'Main Data'!$D$1:$D$376,0),MATCH($A8,'Main Data'!$E$1:$AE$1,0))</f>
        <v>168.9</v>
      </c>
      <c r="Z8" s="101">
        <f>INDEX('Main Data'!$E$1:$AE$376,MATCH(_xlfn.CONCAT(Z$1,Z$2,"Rural+Urban"),'Main Data'!$D$1:$D$376,0),MATCH($A8,'Main Data'!$E$1:$AE$1,0))</f>
        <v>169.5</v>
      </c>
      <c r="AA8" s="101">
        <f>INDEX('Main Data'!$E$1:$AE$376,MATCH(_xlfn.CONCAT(AA$1,AA$2,"Rural+Urban"),'Main Data'!$D$1:$D$376,0),MATCH($A8,'Main Data'!$E$1:$AE$1,0))</f>
        <v>170.3</v>
      </c>
      <c r="AB8" s="101">
        <f>INDEX('Main Data'!$E$1:$AE$376,MATCH(_xlfn.CONCAT(AB$1,AB$2,"Rural+Urban"),'Main Data'!$D$1:$D$376,0),MATCH($A8,'Main Data'!$E$1:$AE$1,0))</f>
        <v>170.3</v>
      </c>
      <c r="AC8" s="101">
        <f>INDEX('Main Data'!$E$1:$AE$376,MATCH(_xlfn.CONCAT(AC$1,AC$2,"Rural+Urban"),'Main Data'!$D$1:$D$376,0),MATCH($A8,'Main Data'!$E$1:$AE$1,0))</f>
        <v>170.7</v>
      </c>
      <c r="AD8" s="101">
        <f>INDEX('Main Data'!$E$1:$AE$376,MATCH(_xlfn.CONCAT(AD$1,AD$2,"Rural+Urban"),'Main Data'!$D$1:$D$376,0),MATCH($A8,'Main Data'!$E$1:$AE$1,0))</f>
        <v>171.2</v>
      </c>
    </row>
    <row r="9" spans="1:30" hidden="1" x14ac:dyDescent="0.25">
      <c r="A9" s="97" t="s">
        <v>15</v>
      </c>
      <c r="B9" s="101">
        <f>INDEX('Main Data'!$E$1:$AE$376,MATCH(_xlfn.CONCAT(B$1,B$2,"Rural+Urban"),'Main Data'!$D$1:$D$376,0),MATCH($A9,'Main Data'!$E$1:$AE$1,0))</f>
        <v>161</v>
      </c>
      <c r="C9" s="101">
        <f>INDEX('Main Data'!$E$1:$AE$376,MATCH(_xlfn.CONCAT(C$1,C$2,"Rural+Urban"),'Main Data'!$D$1:$D$376,0),MATCH($A9,'Main Data'!$E$1:$AE$1,0))</f>
        <v>156.9</v>
      </c>
      <c r="D9" s="101">
        <f>INDEX('Main Data'!$E$1:$AE$376,MATCH(_xlfn.CONCAT(D$1,D$2,"Rural+Urban"),'Main Data'!$D$1:$D$376,0),MATCH($A9,'Main Data'!$E$1:$AE$1,0))</f>
        <v>156.69999999999999</v>
      </c>
      <c r="E9" s="101">
        <f>INDEX('Main Data'!$E$1:$AE$376,MATCH(_xlfn.CONCAT(E$1,E$2,"Rural+Urban"),'Main Data'!$D$1:$D$376,0),MATCH($A9,'Main Data'!$E$1:$AE$1,0))</f>
        <v>158</v>
      </c>
      <c r="F9" s="101">
        <f>INDEX('Main Data'!$E$1:$AE$376,MATCH(_xlfn.CONCAT(F$1,F$2,"Rural+Urban"),'Main Data'!$D$1:$D$376,0),MATCH($A9,'Main Data'!$E$1:$AE$1,0))</f>
        <v>160.69999999999999</v>
      </c>
      <c r="G9" s="101">
        <f>INDEX('Main Data'!$E$1:$AE$376,MATCH(_xlfn.CONCAT(G$1,G$2,"Rural+Urban"),'Main Data'!$D$1:$D$376,0),MATCH($A9,'Main Data'!$E$1:$AE$1,0))</f>
        <v>162.6</v>
      </c>
      <c r="H9" s="101">
        <f>INDEX('Main Data'!$E$1:$AE$376,MATCH(_xlfn.CONCAT(H$1,H$2,"Rural+Urban"),'Main Data'!$D$1:$D$376,0),MATCH($A9,'Main Data'!$E$1:$AE$1,0))</f>
        <v>164</v>
      </c>
      <c r="I9" s="101">
        <f>INDEX('Main Data'!$E$1:$AE$376,MATCH(_xlfn.CONCAT(I$1,I$2,"Rural+Urban"),'Main Data'!$D$1:$D$376,0),MATCH($A9,'Main Data'!$E$1:$AE$1,0))</f>
        <v>164</v>
      </c>
      <c r="J9" s="101">
        <f>INDEX('Main Data'!$E$1:$AE$376,MATCH(_xlfn.CONCAT(J$1,J$2,"Rural+Urban"),'Main Data'!$D$1:$D$376,0),MATCH($A9,'Main Data'!$E$1:$AE$1,0))</f>
        <v>164</v>
      </c>
      <c r="K9" s="101">
        <f>INDEX('Main Data'!$E$1:$AE$376,MATCH(_xlfn.CONCAT(K$1,K$2,"Rural+Urban"),'Main Data'!$D$1:$D$376,0),MATCH($A9,'Main Data'!$E$1:$AE$1,0))</f>
        <v>167.7</v>
      </c>
      <c r="L9" s="101">
        <f>INDEX('Main Data'!$E$1:$AE$376,MATCH(_xlfn.CONCAT(L$1,L$2,"Rural+Urban"),'Main Data'!$D$1:$D$376,0),MATCH($A9,'Main Data'!$E$1:$AE$1,0))</f>
        <v>169.7</v>
      </c>
      <c r="M9" s="101">
        <f>INDEX('Main Data'!$E$1:$AE$376,MATCH(_xlfn.CONCAT(M$1,M$2,"Rural+Urban"),'Main Data'!$D$1:$D$376,0),MATCH($A9,'Main Data'!$E$1:$AE$1,0))</f>
        <v>168.2</v>
      </c>
      <c r="N9" s="101">
        <f>INDEX('Main Data'!$E$1:$AE$376,MATCH(_xlfn.CONCAT(N$1,N$2,"Rural+Urban"),'Main Data'!$D$1:$D$376,0),MATCH($A9,'Main Data'!$E$1:$AE$1,0))</f>
        <v>166.4</v>
      </c>
      <c r="O9" s="101">
        <f>INDEX('Main Data'!$E$1:$AE$376,MATCH(_xlfn.CONCAT(O$1,O$2,"Rural+Urban"),'Main Data'!$D$1:$D$376,0),MATCH($A9,'Main Data'!$E$1:$AE$1,0))</f>
        <v>166.2</v>
      </c>
      <c r="P9" s="101">
        <f>INDEX('Main Data'!$E$1:$AE$376,MATCH(_xlfn.CONCAT(P$1,P$2,"Rural+Urban"),'Main Data'!$D$1:$D$376,0),MATCH($A9,'Main Data'!$E$1:$AE$1,0))</f>
        <v>168.4</v>
      </c>
      <c r="Q9" s="101">
        <f>INDEX('Main Data'!$E$1:$AE$376,MATCH(_xlfn.CONCAT(Q$1,Q$2,"Rural+Urban"),'Main Data'!$D$1:$D$376,0),MATCH($A9,'Main Data'!$E$1:$AE$1,0))</f>
        <v>170.8</v>
      </c>
      <c r="R9" s="101">
        <f>INDEX('Main Data'!$E$1:$AE$376,MATCH(_xlfn.CONCAT(R$1,R$2,"Rural+Urban"),'Main Data'!$D$1:$D$376,0),MATCH($A9,'Main Data'!$E$1:$AE$1,0))</f>
        <v>173.3</v>
      </c>
      <c r="S9" s="101">
        <f>INDEX('Main Data'!$E$1:$AE$376,MATCH(_xlfn.CONCAT(S$1,S$2,"Rural+Urban"),'Main Data'!$D$1:$D$376,0),MATCH($A9,'Main Data'!$E$1:$AE$1,0))</f>
        <v>174.9</v>
      </c>
      <c r="T9" s="101">
        <f>INDEX('Main Data'!$E$1:$AE$376,MATCH(_xlfn.CONCAT(T$1,T$2,"Rural+Urban"),'Main Data'!$D$1:$D$376,0),MATCH($A9,'Main Data'!$E$1:$AE$1,0))</f>
        <v>175</v>
      </c>
      <c r="U9" s="101">
        <f>INDEX('Main Data'!$E$1:$AE$376,MATCH(_xlfn.CONCAT(U$1,U$2,"Rural+Urban"),'Main Data'!$D$1:$D$376,0),MATCH($A9,'Main Data'!$E$1:$AE$1,0))</f>
        <v>176.3</v>
      </c>
      <c r="V9" s="101">
        <f>INDEX('Main Data'!$E$1:$AE$376,MATCH(_xlfn.CONCAT(V$1,V$2,"Rural+Urban"),'Main Data'!$D$1:$D$376,0),MATCH($A9,'Main Data'!$E$1:$AE$1,0))</f>
        <v>177.8</v>
      </c>
      <c r="W9" s="101">
        <f>INDEX('Main Data'!$E$1:$AE$376,MATCH(_xlfn.CONCAT(W$1,W$2,"Rural+Urban"),'Main Data'!$D$1:$D$376,0),MATCH($A9,'Main Data'!$E$1:$AE$1,0))</f>
        <v>179.6</v>
      </c>
      <c r="X9" s="101">
        <f>INDEX('Main Data'!$E$1:$AE$376,MATCH(_xlfn.CONCAT(X$1,X$2,"Rural+Urban"),'Main Data'!$D$1:$D$376,0),MATCH($A9,'Main Data'!$E$1:$AE$1,0))</f>
        <v>178.3</v>
      </c>
      <c r="Y9" s="101">
        <f>INDEX('Main Data'!$E$1:$AE$376,MATCH(_xlfn.CONCAT(Y$1,Y$2,"Rural+Urban"),'Main Data'!$D$1:$D$376,0),MATCH($A9,'Main Data'!$E$1:$AE$1,0))</f>
        <v>175.9</v>
      </c>
      <c r="Z9" s="101">
        <f>INDEX('Main Data'!$E$1:$AE$376,MATCH(_xlfn.CONCAT(Z$1,Z$2,"Rural+Urban"),'Main Data'!$D$1:$D$376,0),MATCH($A9,'Main Data'!$E$1:$AE$1,0))</f>
        <v>176.7</v>
      </c>
      <c r="AA9" s="101">
        <f>INDEX('Main Data'!$E$1:$AE$376,MATCH(_xlfn.CONCAT(AA$1,AA$2,"Rural+Urban"),'Main Data'!$D$1:$D$376,0),MATCH($A9,'Main Data'!$E$1:$AE$1,0))</f>
        <v>177</v>
      </c>
      <c r="AB9" s="101">
        <f>INDEX('Main Data'!$E$1:$AE$376,MATCH(_xlfn.CONCAT(AB$1,AB$2,"Rural+Urban"),'Main Data'!$D$1:$D$376,0),MATCH($A9,'Main Data'!$E$1:$AE$1,0))</f>
        <v>177</v>
      </c>
      <c r="AC9" s="101">
        <f>INDEX('Main Data'!$E$1:$AE$376,MATCH(_xlfn.CONCAT(AC$1,AC$2,"Rural+Urban"),'Main Data'!$D$1:$D$376,0),MATCH($A9,'Main Data'!$E$1:$AE$1,0))</f>
        <v>177.9</v>
      </c>
      <c r="AD9" s="101">
        <f>INDEX('Main Data'!$E$1:$AE$376,MATCH(_xlfn.CONCAT(AD$1,AD$2,"Rural+Urban"),'Main Data'!$D$1:$D$376,0),MATCH($A9,'Main Data'!$E$1:$AE$1,0))</f>
        <v>179.1</v>
      </c>
    </row>
    <row r="10" spans="1:30" hidden="1" x14ac:dyDescent="0.25">
      <c r="A10" s="97" t="s">
        <v>21</v>
      </c>
      <c r="B10" s="101">
        <f>INDEX('Main Data'!$E$1:$AE$376,MATCH(_xlfn.CONCAT(B$1,B$2,"Rural+Urban"),'Main Data'!$D$1:$D$376,0),MATCH($A10,'Main Data'!$E$1:$AE$1,0))</f>
        <v>147.9</v>
      </c>
      <c r="C10" s="101">
        <f>INDEX('Main Data'!$E$1:$AE$376,MATCH(_xlfn.CONCAT(C$1,C$2,"Rural+Urban"),'Main Data'!$D$1:$D$376,0),MATCH($A10,'Main Data'!$E$1:$AE$1,0))</f>
        <v>152.4</v>
      </c>
      <c r="D10" s="101">
        <f>INDEX('Main Data'!$E$1:$AE$376,MATCH(_xlfn.CONCAT(D$1,D$2,"Rural+Urban"),'Main Data'!$D$1:$D$376,0),MATCH($A10,'Main Data'!$E$1:$AE$1,0))</f>
        <v>155.5</v>
      </c>
      <c r="E10" s="101">
        <f>INDEX('Main Data'!$E$1:$AE$376,MATCH(_xlfn.CONCAT(E$1,E$2,"Rural+Urban"),'Main Data'!$D$1:$D$376,0),MATCH($A10,'Main Data'!$E$1:$AE$1,0))</f>
        <v>155.6</v>
      </c>
      <c r="F10" s="101">
        <f>INDEX('Main Data'!$E$1:$AE$376,MATCH(_xlfn.CONCAT(F$1,F$2,"Rural+Urban"),'Main Data'!$D$1:$D$376,0),MATCH($A10,'Main Data'!$E$1:$AE$1,0))</f>
        <v>159.4</v>
      </c>
      <c r="G10" s="101">
        <f>INDEX('Main Data'!$E$1:$AE$376,MATCH(_xlfn.CONCAT(G$1,G$2,"Rural+Urban"),'Main Data'!$D$1:$D$376,0),MATCH($A10,'Main Data'!$E$1:$AE$1,0))</f>
        <v>159.80000000000001</v>
      </c>
      <c r="H10" s="101">
        <f>INDEX('Main Data'!$E$1:$AE$376,MATCH(_xlfn.CONCAT(H$1,H$2,"Rural+Urban"),'Main Data'!$D$1:$D$376,0),MATCH($A10,'Main Data'!$E$1:$AE$1,0))</f>
        <v>160.69999999999999</v>
      </c>
      <c r="I10" s="101">
        <f>INDEX('Main Data'!$E$1:$AE$376,MATCH(_xlfn.CONCAT(I$1,I$2,"Rural+Urban"),'Main Data'!$D$1:$D$376,0),MATCH($A10,'Main Data'!$E$1:$AE$1,0))</f>
        <v>162.6</v>
      </c>
      <c r="J10" s="101">
        <f>INDEX('Main Data'!$E$1:$AE$376,MATCH(_xlfn.CONCAT(J$1,J$2,"Rural+Urban"),'Main Data'!$D$1:$D$376,0),MATCH($A10,'Main Data'!$E$1:$AE$1,0))</f>
        <v>162.6</v>
      </c>
      <c r="K10" s="101">
        <f>INDEX('Main Data'!$E$1:$AE$376,MATCH(_xlfn.CONCAT(K$1,K$2,"Rural+Urban"),'Main Data'!$D$1:$D$376,0),MATCH($A10,'Main Data'!$E$1:$AE$1,0))</f>
        <v>164.2</v>
      </c>
      <c r="L10" s="101">
        <f>INDEX('Main Data'!$E$1:$AE$376,MATCH(_xlfn.CONCAT(L$1,L$2,"Rural+Urban"),'Main Data'!$D$1:$D$376,0),MATCH($A10,'Main Data'!$E$1:$AE$1,0))</f>
        <v>163.9</v>
      </c>
      <c r="M10" s="101">
        <f>INDEX('Main Data'!$E$1:$AE$376,MATCH(_xlfn.CONCAT(M$1,M$2,"Rural+Urban"),'Main Data'!$D$1:$D$376,0),MATCH($A10,'Main Data'!$E$1:$AE$1,0))</f>
        <v>164.1</v>
      </c>
      <c r="N10" s="101">
        <f>INDEX('Main Data'!$E$1:$AE$376,MATCH(_xlfn.CONCAT(N$1,N$2,"Rural+Urban"),'Main Data'!$D$1:$D$376,0),MATCH($A10,'Main Data'!$E$1:$AE$1,0))</f>
        <v>164.2</v>
      </c>
      <c r="O10" s="101">
        <f>INDEX('Main Data'!$E$1:$AE$376,MATCH(_xlfn.CONCAT(O$1,O$2,"Rural+Urban"),'Main Data'!$D$1:$D$376,0),MATCH($A10,'Main Data'!$E$1:$AE$1,0))</f>
        <v>165.7</v>
      </c>
      <c r="P10" s="101">
        <f>INDEX('Main Data'!$E$1:$AE$376,MATCH(_xlfn.CONCAT(P$1,P$2,"Rural+Urban"),'Main Data'!$D$1:$D$376,0),MATCH($A10,'Main Data'!$E$1:$AE$1,0))</f>
        <v>167.2</v>
      </c>
      <c r="Q10" s="101">
        <f>INDEX('Main Data'!$E$1:$AE$376,MATCH(_xlfn.CONCAT(Q$1,Q$2,"Rural+Urban"),'Main Data'!$D$1:$D$376,0),MATCH($A10,'Main Data'!$E$1:$AE$1,0))</f>
        <v>172.2</v>
      </c>
      <c r="R10" s="101">
        <f>INDEX('Main Data'!$E$1:$AE$376,MATCH(_xlfn.CONCAT(R$1,R$2,"Rural+Urban"),'Main Data'!$D$1:$D$376,0),MATCH($A10,'Main Data'!$E$1:$AE$1,0))</f>
        <v>174.6</v>
      </c>
      <c r="S10" s="101">
        <f>INDEX('Main Data'!$E$1:$AE$376,MATCH(_xlfn.CONCAT(S$1,S$2,"Rural+Urban"),'Main Data'!$D$1:$D$376,0),MATCH($A10,'Main Data'!$E$1:$AE$1,0))</f>
        <v>176</v>
      </c>
      <c r="T10" s="101">
        <f>INDEX('Main Data'!$E$1:$AE$376,MATCH(_xlfn.CONCAT(T$1,T$2,"Rural+Urban"),'Main Data'!$D$1:$D$376,0),MATCH($A10,'Main Data'!$E$1:$AE$1,0))</f>
        <v>179.6</v>
      </c>
      <c r="U10" s="101">
        <f>INDEX('Main Data'!$E$1:$AE$376,MATCH(_xlfn.CONCAT(U$1,U$2,"Rural+Urban"),'Main Data'!$D$1:$D$376,0),MATCH($A10,'Main Data'!$E$1:$AE$1,0))</f>
        <v>178.8</v>
      </c>
      <c r="V10" s="101">
        <f>INDEX('Main Data'!$E$1:$AE$376,MATCH(_xlfn.CONCAT(V$1,V$2,"Rural+Urban"),'Main Data'!$D$1:$D$376,0),MATCH($A10,'Main Data'!$E$1:$AE$1,0))</f>
        <v>179.5</v>
      </c>
      <c r="W10" s="101">
        <f>INDEX('Main Data'!$E$1:$AE$376,MATCH(_xlfn.CONCAT(W$1,W$2,"Rural+Urban"),'Main Data'!$D$1:$D$376,0),MATCH($A10,'Main Data'!$E$1:$AE$1,0))</f>
        <v>180.5</v>
      </c>
      <c r="X10" s="101">
        <f>INDEX('Main Data'!$E$1:$AE$376,MATCH(_xlfn.CONCAT(X$1,X$2,"Rural+Urban"),'Main Data'!$D$1:$D$376,0),MATCH($A10,'Main Data'!$E$1:$AE$1,0))</f>
        <v>181.3</v>
      </c>
      <c r="Y10" s="101">
        <f>INDEX('Main Data'!$E$1:$AE$376,MATCH(_xlfn.CONCAT(Y$1,Y$2,"Rural+Urban"),'Main Data'!$D$1:$D$376,0),MATCH($A10,'Main Data'!$E$1:$AE$1,0))</f>
        <v>182</v>
      </c>
      <c r="Z10" s="101">
        <f>INDEX('Main Data'!$E$1:$AE$376,MATCH(_xlfn.CONCAT(Z$1,Z$2,"Rural+Urban"),'Main Data'!$D$1:$D$376,0),MATCH($A10,'Main Data'!$E$1:$AE$1,0))</f>
        <v>182</v>
      </c>
      <c r="AA10" s="101">
        <f>INDEX('Main Data'!$E$1:$AE$376,MATCH(_xlfn.CONCAT(AA$1,AA$2,"Rural+Urban"),'Main Data'!$D$1:$D$376,0),MATCH($A10,'Main Data'!$E$1:$AE$1,0))</f>
        <v>182.1</v>
      </c>
      <c r="AB10" s="101">
        <f>INDEX('Main Data'!$E$1:$AE$376,MATCH(_xlfn.CONCAT(AB$1,AB$2,"Rural+Urban"),'Main Data'!$D$1:$D$376,0),MATCH($A10,'Main Data'!$E$1:$AE$1,0))</f>
        <v>181.9</v>
      </c>
      <c r="AC10" s="101">
        <f>INDEX('Main Data'!$E$1:$AE$376,MATCH(_xlfn.CONCAT(AC$1,AC$2,"Rural+Urban"),'Main Data'!$D$1:$D$376,0),MATCH($A10,'Main Data'!$E$1:$AE$1,0))</f>
        <v>181.7</v>
      </c>
      <c r="AD10" s="101">
        <f>INDEX('Main Data'!$E$1:$AE$376,MATCH(_xlfn.CONCAT(AD$1,AD$2,"Rural+Urban"),'Main Data'!$D$1:$D$376,0),MATCH($A10,'Main Data'!$E$1:$AE$1,0))</f>
        <v>182.8</v>
      </c>
    </row>
    <row r="11" spans="1:30" x14ac:dyDescent="0.25">
      <c r="A11" s="105" t="s">
        <v>266</v>
      </c>
      <c r="B11" s="101">
        <v>54.794569624999994</v>
      </c>
      <c r="C11" s="101">
        <v>61.216117289473672</v>
      </c>
      <c r="D11" s="101">
        <v>64.729496782608663</v>
      </c>
      <c r="E11" s="101">
        <v>63.396976500000008</v>
      </c>
      <c r="F11" s="101">
        <v>66.953084852941174</v>
      </c>
      <c r="G11" s="101">
        <v>71.982647477272721</v>
      </c>
      <c r="H11" s="101">
        <v>73.539060523809511</v>
      </c>
      <c r="I11" s="101">
        <v>69.804724424999989</v>
      </c>
      <c r="J11" s="101">
        <v>73.130738295454549</v>
      </c>
      <c r="K11" s="101">
        <v>82.107393785714294</v>
      </c>
      <c r="L11" s="101">
        <v>80.637301023809528</v>
      </c>
      <c r="M11" s="101">
        <v>73.298823523809531</v>
      </c>
      <c r="N11" s="101">
        <v>84.666318799999985</v>
      </c>
      <c r="O11" s="101">
        <v>94.067715194444446</v>
      </c>
      <c r="P11" s="101">
        <v>112.87479254347826</v>
      </c>
      <c r="Q11" s="101">
        <v>102.96599786842103</v>
      </c>
      <c r="R11" s="101">
        <v>109.50503773684208</v>
      </c>
      <c r="S11" s="101">
        <v>116.01138504999999</v>
      </c>
      <c r="T11" s="101">
        <v>105.49124737500001</v>
      </c>
      <c r="U11" s="101">
        <v>97.404465428571427</v>
      </c>
      <c r="V11" s="101">
        <v>90.706344809523813</v>
      </c>
      <c r="W11" s="101">
        <v>91.698948700000003</v>
      </c>
      <c r="X11" s="101">
        <v>87.552266068181822</v>
      </c>
      <c r="Y11" s="101">
        <v>78.100942275000008</v>
      </c>
      <c r="Z11" s="101">
        <v>80.922269684210534</v>
      </c>
      <c r="AA11" s="101">
        <v>82.278706675000009</v>
      </c>
      <c r="AB11" s="101">
        <v>78.539480282608693</v>
      </c>
      <c r="AC11" s="101">
        <v>83.755358416666667</v>
      </c>
      <c r="AD11" s="101">
        <v>74.981547824999993</v>
      </c>
    </row>
    <row r="13" spans="1:30" x14ac:dyDescent="0.25">
      <c r="A13" s="21" t="s">
        <v>30</v>
      </c>
    </row>
    <row r="14" spans="1:30" x14ac:dyDescent="0.25">
      <c r="A14" s="98" t="s">
        <v>174</v>
      </c>
      <c r="B14" s="99" t="s">
        <v>307</v>
      </c>
      <c r="C14" s="99" t="s">
        <v>308</v>
      </c>
      <c r="D14" s="99" t="s">
        <v>309</v>
      </c>
      <c r="E14" s="99" t="s">
        <v>310</v>
      </c>
      <c r="F14" s="99" t="s">
        <v>311</v>
      </c>
      <c r="G14" s="99" t="s">
        <v>312</v>
      </c>
      <c r="H14" s="99" t="s">
        <v>313</v>
      </c>
      <c r="I14" s="99" t="s">
        <v>314</v>
      </c>
      <c r="J14" s="99" t="s">
        <v>315</v>
      </c>
      <c r="K14" s="99" t="s">
        <v>316</v>
      </c>
      <c r="L14" s="99" t="s">
        <v>317</v>
      </c>
      <c r="M14" s="99" t="s">
        <v>318</v>
      </c>
      <c r="N14" s="99" t="s">
        <v>319</v>
      </c>
      <c r="O14" s="99" t="s">
        <v>320</v>
      </c>
      <c r="P14" s="99" t="s">
        <v>321</v>
      </c>
      <c r="Q14" s="99" t="s">
        <v>322</v>
      </c>
      <c r="R14" s="99" t="s">
        <v>323</v>
      </c>
      <c r="S14" s="99" t="s">
        <v>324</v>
      </c>
      <c r="T14" s="99" t="s">
        <v>325</v>
      </c>
      <c r="U14" s="99" t="s">
        <v>326</v>
      </c>
      <c r="V14" s="99" t="s">
        <v>327</v>
      </c>
      <c r="W14" s="99" t="s">
        <v>328</v>
      </c>
      <c r="X14" s="99" t="s">
        <v>329</v>
      </c>
      <c r="Y14" s="99" t="s">
        <v>330</v>
      </c>
      <c r="Z14" s="99" t="s">
        <v>331</v>
      </c>
      <c r="AA14" s="99" t="s">
        <v>332</v>
      </c>
      <c r="AB14" s="99" t="s">
        <v>333</v>
      </c>
      <c r="AC14" s="99" t="s">
        <v>334</v>
      </c>
      <c r="AD14" s="100" t="s">
        <v>335</v>
      </c>
    </row>
    <row r="15" spans="1:30" x14ac:dyDescent="0.25">
      <c r="A15" s="27" t="s">
        <v>7</v>
      </c>
      <c r="B15" s="101">
        <f>INDEX('Main Data'!$E$1:$AE$376,MATCH(_xlfn.CONCAT(B$1,B$2,"Rural"),'Main Data'!$D$1:$D$376,0),MATCH($A15,'Main Data'!$E$1:$AE$1,0))</f>
        <v>154.80000000000001</v>
      </c>
      <c r="C15" s="101">
        <f>INDEX('Main Data'!$E$1:$AE$376,MATCH(_xlfn.CONCAT(C$1,C$2,"Rural"),'Main Data'!$D$1:$D$376,0),MATCH($A15,'Main Data'!$E$1:$AE$1,0))</f>
        <v>163</v>
      </c>
      <c r="D15" s="101">
        <f>INDEX('Main Data'!$E$1:$AE$376,MATCH(_xlfn.CONCAT(D$1,D$2,"Rural"),'Main Data'!$D$1:$D$376,0),MATCH($A15,'Main Data'!$E$1:$AE$1,0))</f>
        <v>168.2</v>
      </c>
      <c r="E15" s="101">
        <f>INDEX('Main Data'!$E$1:$AE$376,MATCH(_xlfn.CONCAT(E$1,E$2,"Rural"),'Main Data'!$D$1:$D$376,0),MATCH($A15,'Main Data'!$E$1:$AE$1,0))</f>
        <v>175.2</v>
      </c>
      <c r="F15" s="101">
        <f>INDEX('Main Data'!$E$1:$AE$376,MATCH(_xlfn.CONCAT(F$1,F$2,"Rural"),'Main Data'!$D$1:$D$376,0),MATCH($A15,'Main Data'!$E$1:$AE$1,0))</f>
        <v>184.4</v>
      </c>
      <c r="G15" s="101">
        <f>INDEX('Main Data'!$E$1:$AE$376,MATCH(_xlfn.CONCAT(G$1,G$2,"Rural"),'Main Data'!$D$1:$D$376,0),MATCH($A15,'Main Data'!$E$1:$AE$1,0))</f>
        <v>190.4</v>
      </c>
      <c r="H15" s="101">
        <f>INDEX('Main Data'!$E$1:$AE$376,MATCH(_xlfn.CONCAT(H$1,H$2,"Rural"),'Main Data'!$D$1:$D$376,0),MATCH($A15,'Main Data'!$E$1:$AE$1,0))</f>
        <v>188.7</v>
      </c>
      <c r="I15" s="101">
        <f>INDEX('Main Data'!$E$1:$AE$376,MATCH(_xlfn.CONCAT(I$1,I$2,"Rural"),'Main Data'!$D$1:$D$376,0),MATCH($A15,'Main Data'!$E$1:$AE$1,0))</f>
        <v>190.9</v>
      </c>
      <c r="J15" s="101">
        <f>INDEX('Main Data'!$E$1:$AE$376,MATCH(_xlfn.CONCAT(J$1,J$2,"Rural"),'Main Data'!$D$1:$D$376,0),MATCH($A15,'Main Data'!$E$1:$AE$1,0))</f>
        <v>195.5</v>
      </c>
      <c r="K15" s="101">
        <f>INDEX('Main Data'!$E$1:$AE$376,MATCH(_xlfn.CONCAT(K$1,K$2,"Rural"),'Main Data'!$D$1:$D$376,0),MATCH($A15,'Main Data'!$E$1:$AE$1,0))</f>
        <v>198.8</v>
      </c>
      <c r="L15" s="101">
        <f>INDEX('Main Data'!$E$1:$AE$376,MATCH(_xlfn.CONCAT(L$1,L$2,"Rural"),'Main Data'!$D$1:$D$376,0),MATCH($A15,'Main Data'!$E$1:$AE$1,0))</f>
        <v>198.4</v>
      </c>
      <c r="M15" s="101">
        <f>INDEX('Main Data'!$E$1:$AE$376,MATCH(_xlfn.CONCAT(M$1,M$2,"Rural"),'Main Data'!$D$1:$D$376,0),MATCH($A15,'Main Data'!$E$1:$AE$1,0))</f>
        <v>195.8</v>
      </c>
      <c r="N15" s="101">
        <f>INDEX('Main Data'!$E$1:$AE$376,MATCH(_xlfn.CONCAT(N$1,N$2,"Rural"),'Main Data'!$D$1:$D$376,0),MATCH($A15,'Main Data'!$E$1:$AE$1,0))</f>
        <v>192.6</v>
      </c>
      <c r="O15" s="101">
        <f>INDEX('Main Data'!$E$1:$AE$376,MATCH(_xlfn.CONCAT(O$1,O$2,"Rural"),'Main Data'!$D$1:$D$376,0),MATCH($A15,'Main Data'!$E$1:$AE$1,0))</f>
        <v>192.6</v>
      </c>
      <c r="P15" s="101">
        <f>INDEX('Main Data'!$E$1:$AE$376,MATCH(_xlfn.CONCAT(P$1,P$2,"Rural"),'Main Data'!$D$1:$D$376,0),MATCH($A15,'Main Data'!$E$1:$AE$1,0))</f>
        <v>203.1</v>
      </c>
      <c r="Q15" s="101">
        <f>INDEX('Main Data'!$E$1:$AE$376,MATCH(_xlfn.CONCAT(Q$1,Q$2,"Rural"),'Main Data'!$D$1:$D$376,0),MATCH($A15,'Main Data'!$E$1:$AE$1,0))</f>
        <v>207.4</v>
      </c>
      <c r="R15" s="101">
        <f>INDEX('Main Data'!$E$1:$AE$376,MATCH(_xlfn.CONCAT(R$1,R$2,"Rural"),'Main Data'!$D$1:$D$376,0),MATCH($A15,'Main Data'!$E$1:$AE$1,0))</f>
        <v>209.9</v>
      </c>
      <c r="S15" s="101">
        <f>INDEX('Main Data'!$E$1:$AE$376,MATCH(_xlfn.CONCAT(S$1,S$2,"Rural"),'Main Data'!$D$1:$D$376,0),MATCH($A15,'Main Data'!$E$1:$AE$1,0))</f>
        <v>208.1</v>
      </c>
      <c r="T15" s="101">
        <f>INDEX('Main Data'!$E$1:$AE$376,MATCH(_xlfn.CONCAT(T$1,T$2,"Rural"),'Main Data'!$D$1:$D$376,0),MATCH($A15,'Main Data'!$E$1:$AE$1,0))</f>
        <v>202.2</v>
      </c>
      <c r="U15" s="101">
        <f>INDEX('Main Data'!$E$1:$AE$376,MATCH(_xlfn.CONCAT(U$1,U$2,"Rural"),'Main Data'!$D$1:$D$376,0),MATCH($A15,'Main Data'!$E$1:$AE$1,0))</f>
        <v>198.1</v>
      </c>
      <c r="V15" s="101">
        <f>INDEX('Main Data'!$E$1:$AE$376,MATCH(_xlfn.CONCAT(V$1,V$2,"Rural"),'Main Data'!$D$1:$D$376,0),MATCH($A15,'Main Data'!$E$1:$AE$1,0))</f>
        <v>194.1</v>
      </c>
      <c r="W15" s="101">
        <f>INDEX('Main Data'!$E$1:$AE$376,MATCH(_xlfn.CONCAT(W$1,W$2,"Rural"),'Main Data'!$D$1:$D$376,0),MATCH($A15,'Main Data'!$E$1:$AE$1,0))</f>
        <v>191.6</v>
      </c>
      <c r="X15" s="101">
        <f>INDEX('Main Data'!$E$1:$AE$376,MATCH(_xlfn.CONCAT(X$1,X$2,"Rural"),'Main Data'!$D$1:$D$376,0),MATCH($A15,'Main Data'!$E$1:$AE$1,0))</f>
        <v>194</v>
      </c>
      <c r="Y15" s="101">
        <f>INDEX('Main Data'!$E$1:$AE$376,MATCH(_xlfn.CONCAT(Y$1,Y$2,"Rural"),'Main Data'!$D$1:$D$376,0),MATCH($A15,'Main Data'!$E$1:$AE$1,0))</f>
        <v>193.9</v>
      </c>
      <c r="Z15" s="101">
        <f>INDEX('Main Data'!$E$1:$AE$376,MATCH(_xlfn.CONCAT(Z$1,Z$2,"Rural"),'Main Data'!$D$1:$D$376,0),MATCH($A15,'Main Data'!$E$1:$AE$1,0))</f>
        <v>192.6</v>
      </c>
      <c r="AA15" s="101">
        <f>INDEX('Main Data'!$E$1:$AE$376,MATCH(_xlfn.CONCAT(AA$1,AA$2,"Rural"),'Main Data'!$D$1:$D$376,0),MATCH($A15,'Main Data'!$E$1:$AE$1,0))</f>
        <v>183.4</v>
      </c>
      <c r="AB15" s="101">
        <f>INDEX('Main Data'!$E$1:$AE$376,MATCH(_xlfn.CONCAT(AB$1,AB$2,"Rural"),'Main Data'!$D$1:$D$376,0),MATCH($A15,'Main Data'!$E$1:$AE$1,0))</f>
        <v>183.3</v>
      </c>
      <c r="AC15" s="101">
        <f>INDEX('Main Data'!$E$1:$AE$376,MATCH(_xlfn.CONCAT(AC$1,AC$2,"Rural"),'Main Data'!$D$1:$D$376,0),MATCH($A15,'Main Data'!$E$1:$AE$1,0))</f>
        <v>178.5</v>
      </c>
      <c r="AD15" s="101">
        <f>INDEX('Main Data'!$E$1:$AE$376,MATCH(_xlfn.CONCAT(AD$1,AD$2,"Rural"),'Main Data'!$D$1:$D$376,0),MATCH($A15,'Main Data'!$E$1:$AE$1,0))</f>
        <v>173.3</v>
      </c>
    </row>
    <row r="16" spans="1:30" hidden="1" x14ac:dyDescent="0.25">
      <c r="A16" s="27" t="s">
        <v>4</v>
      </c>
      <c r="B16" s="101">
        <f>INDEX('Main Data'!$E$1:$AE$376,MATCH(_xlfn.CONCAT(B$1,B$2,"Rural"),'Main Data'!$D$1:$D$376,0),MATCH($A16,'Main Data'!$E$1:$AE$1,0))</f>
        <v>187.5</v>
      </c>
      <c r="C16" s="101">
        <f>INDEX('Main Data'!$E$1:$AE$376,MATCH(_xlfn.CONCAT(C$1,C$2,"Rural"),'Main Data'!$D$1:$D$376,0),MATCH($A16,'Main Data'!$E$1:$AE$1,0))</f>
        <v>184</v>
      </c>
      <c r="D16" s="101">
        <f>INDEX('Main Data'!$E$1:$AE$376,MATCH(_xlfn.CONCAT(D$1,D$2,"Rural"),'Main Data'!$D$1:$D$376,0),MATCH($A16,'Main Data'!$E$1:$AE$1,0))</f>
        <v>189.4</v>
      </c>
      <c r="E16" s="101">
        <f>INDEX('Main Data'!$E$1:$AE$376,MATCH(_xlfn.CONCAT(E$1,E$2,"Rural"),'Main Data'!$D$1:$D$376,0),MATCH($A16,'Main Data'!$E$1:$AE$1,0))</f>
        <v>195.5</v>
      </c>
      <c r="F16" s="101">
        <f>INDEX('Main Data'!$E$1:$AE$376,MATCH(_xlfn.CONCAT(F$1,F$2,"Rural"),'Main Data'!$D$1:$D$376,0),MATCH($A16,'Main Data'!$E$1:$AE$1,0))</f>
        <v>198.5</v>
      </c>
      <c r="G16" s="101">
        <f>INDEX('Main Data'!$E$1:$AE$376,MATCH(_xlfn.CONCAT(G$1,G$2,"Rural"),'Main Data'!$D$1:$D$376,0),MATCH($A16,'Main Data'!$E$1:$AE$1,0))</f>
        <v>200.1</v>
      </c>
      <c r="H16" s="101">
        <f>INDEX('Main Data'!$E$1:$AE$376,MATCH(_xlfn.CONCAT(H$1,H$2,"Rural"),'Main Data'!$D$1:$D$376,0),MATCH($A16,'Main Data'!$E$1:$AE$1,0))</f>
        <v>204.5</v>
      </c>
      <c r="I16" s="101">
        <f>INDEX('Main Data'!$E$1:$AE$376,MATCH(_xlfn.CONCAT(I$1,I$2,"Rural"),'Main Data'!$D$1:$D$376,0),MATCH($A16,'Main Data'!$E$1:$AE$1,0))</f>
        <v>202.3</v>
      </c>
      <c r="J16" s="101">
        <f>INDEX('Main Data'!$E$1:$AE$376,MATCH(_xlfn.CONCAT(J$1,J$2,"Rural"),'Main Data'!$D$1:$D$376,0),MATCH($A16,'Main Data'!$E$1:$AE$1,0))</f>
        <v>202.1</v>
      </c>
      <c r="K16" s="101">
        <f>INDEX('Main Data'!$E$1:$AE$376,MATCH(_xlfn.CONCAT(K$1,K$2,"Rural"),'Main Data'!$D$1:$D$376,0),MATCH($A16,'Main Data'!$E$1:$AE$1,0))</f>
        <v>202.5</v>
      </c>
      <c r="L16" s="101">
        <f>INDEX('Main Data'!$E$1:$AE$376,MATCH(_xlfn.CONCAT(L$1,L$2,"Rural"),'Main Data'!$D$1:$D$376,0),MATCH($A16,'Main Data'!$E$1:$AE$1,0))</f>
        <v>199.8</v>
      </c>
      <c r="M16" s="101">
        <f>INDEX('Main Data'!$E$1:$AE$376,MATCH(_xlfn.CONCAT(M$1,M$2,"Rural"),'Main Data'!$D$1:$D$376,0),MATCH($A16,'Main Data'!$E$1:$AE$1,0))</f>
        <v>197</v>
      </c>
      <c r="N16" s="101">
        <f>INDEX('Main Data'!$E$1:$AE$376,MATCH(_xlfn.CONCAT(N$1,N$2,"Rural"),'Main Data'!$D$1:$D$376,0),MATCH($A16,'Main Data'!$E$1:$AE$1,0))</f>
        <v>196.9</v>
      </c>
      <c r="O16" s="101">
        <f>INDEX('Main Data'!$E$1:$AE$376,MATCH(_xlfn.CONCAT(O$1,O$2,"Rural"),'Main Data'!$D$1:$D$376,0),MATCH($A16,'Main Data'!$E$1:$AE$1,0))</f>
        <v>198.1</v>
      </c>
      <c r="P16" s="101">
        <f>INDEX('Main Data'!$E$1:$AE$376,MATCH(_xlfn.CONCAT(P$1,P$2,"Rural"),'Main Data'!$D$1:$D$376,0),MATCH($A16,'Main Data'!$E$1:$AE$1,0))</f>
        <v>208</v>
      </c>
      <c r="Q16" s="101">
        <f>INDEX('Main Data'!$E$1:$AE$376,MATCH(_xlfn.CONCAT(Q$1,Q$2,"Rural"),'Main Data'!$D$1:$D$376,0),MATCH($A16,'Main Data'!$E$1:$AE$1,0))</f>
        <v>209.7</v>
      </c>
      <c r="R16" s="101">
        <f>INDEX('Main Data'!$E$1:$AE$376,MATCH(_xlfn.CONCAT(R$1,R$2,"Rural"),'Main Data'!$D$1:$D$376,0),MATCH($A16,'Main Data'!$E$1:$AE$1,0))</f>
        <v>214.7</v>
      </c>
      <c r="S16" s="101">
        <f>INDEX('Main Data'!$E$1:$AE$376,MATCH(_xlfn.CONCAT(S$1,S$2,"Rural"),'Main Data'!$D$1:$D$376,0),MATCH($A16,'Main Data'!$E$1:$AE$1,0))</f>
        <v>217.2</v>
      </c>
      <c r="T16" s="101">
        <f>INDEX('Main Data'!$E$1:$AE$376,MATCH(_xlfn.CONCAT(T$1,T$2,"Rural"),'Main Data'!$D$1:$D$376,0),MATCH($A16,'Main Data'!$E$1:$AE$1,0))</f>
        <v>210.8</v>
      </c>
      <c r="U16" s="101">
        <f>INDEX('Main Data'!$E$1:$AE$376,MATCH(_xlfn.CONCAT(U$1,U$2,"Rural"),'Main Data'!$D$1:$D$376,0),MATCH($A16,'Main Data'!$E$1:$AE$1,0))</f>
        <v>204.1</v>
      </c>
      <c r="V16" s="101">
        <f>INDEX('Main Data'!$E$1:$AE$376,MATCH(_xlfn.CONCAT(V$1,V$2,"Rural"),'Main Data'!$D$1:$D$376,0),MATCH($A16,'Main Data'!$E$1:$AE$1,0))</f>
        <v>206.7</v>
      </c>
      <c r="W16" s="101">
        <f>INDEX('Main Data'!$E$1:$AE$376,MATCH(_xlfn.CONCAT(W$1,W$2,"Rural"),'Main Data'!$D$1:$D$376,0),MATCH($A16,'Main Data'!$E$1:$AE$1,0))</f>
        <v>208.8</v>
      </c>
      <c r="X16" s="101">
        <f>INDEX('Main Data'!$E$1:$AE$376,MATCH(_xlfn.CONCAT(X$1,X$2,"Rural"),'Main Data'!$D$1:$D$376,0),MATCH($A16,'Main Data'!$E$1:$AE$1,0))</f>
        <v>207.2</v>
      </c>
      <c r="Y16" s="101">
        <f>INDEX('Main Data'!$E$1:$AE$376,MATCH(_xlfn.CONCAT(Y$1,Y$2,"Rural"),'Main Data'!$D$1:$D$376,0),MATCH($A16,'Main Data'!$E$1:$AE$1,0))</f>
        <v>206.9</v>
      </c>
      <c r="Z16" s="101">
        <f>INDEX('Main Data'!$E$1:$AE$376,MATCH(_xlfn.CONCAT(Z$1,Z$2,"Rural"),'Main Data'!$D$1:$D$376,0),MATCH($A16,'Main Data'!$E$1:$AE$1,0))</f>
        <v>208.3</v>
      </c>
      <c r="AA16" s="101">
        <f>INDEX('Main Data'!$E$1:$AE$376,MATCH(_xlfn.CONCAT(AA$1,AA$2,"Rural"),'Main Data'!$D$1:$D$376,0),MATCH($A16,'Main Data'!$E$1:$AE$1,0))</f>
        <v>205.2</v>
      </c>
      <c r="AB16" s="101">
        <f>INDEX('Main Data'!$E$1:$AE$376,MATCH(_xlfn.CONCAT(AB$1,AB$2,"Rural"),'Main Data'!$D$1:$D$376,0),MATCH($A16,'Main Data'!$E$1:$AE$1,0))</f>
        <v>205.2</v>
      </c>
      <c r="AC16" s="101">
        <f>INDEX('Main Data'!$E$1:$AE$376,MATCH(_xlfn.CONCAT(AC$1,AC$2,"Rural"),'Main Data'!$D$1:$D$376,0),MATCH($A16,'Main Data'!$E$1:$AE$1,0))</f>
        <v>206.9</v>
      </c>
      <c r="AD16" s="101">
        <f>INDEX('Main Data'!$E$1:$AE$376,MATCH(_xlfn.CONCAT(AD$1,AD$2,"Rural"),'Main Data'!$D$1:$D$376,0),MATCH($A16,'Main Data'!$E$1:$AE$1,0))</f>
        <v>211.5</v>
      </c>
    </row>
    <row r="17" spans="1:30" hidden="1" x14ac:dyDescent="0.25">
      <c r="A17" s="27" t="s">
        <v>24</v>
      </c>
      <c r="B17" s="101">
        <f>INDEX('Main Data'!$E$1:$AE$376,MATCH(_xlfn.CONCAT(B$1,B$2,"Rural"),'Main Data'!$D$1:$D$376,0),MATCH($A17,'Main Data'!$E$1:$AE$1,0))</f>
        <v>147.5</v>
      </c>
      <c r="C17" s="101">
        <f>INDEX('Main Data'!$E$1:$AE$376,MATCH(_xlfn.CONCAT(C$1,C$2,"Rural"),'Main Data'!$D$1:$D$376,0),MATCH($A17,'Main Data'!$E$1:$AE$1,0))</f>
        <v>150.19999999999999</v>
      </c>
      <c r="D17" s="101">
        <f>INDEX('Main Data'!$E$1:$AE$376,MATCH(_xlfn.CONCAT(D$1,D$2,"Rural"),'Main Data'!$D$1:$D$376,0),MATCH($A17,'Main Data'!$E$1:$AE$1,0))</f>
        <v>151.30000000000001</v>
      </c>
      <c r="E17" s="101">
        <f>INDEX('Main Data'!$E$1:$AE$376,MATCH(_xlfn.CONCAT(E$1,E$2,"Rural"),'Main Data'!$D$1:$D$376,0),MATCH($A17,'Main Data'!$E$1:$AE$1,0))</f>
        <v>151.69999999999999</v>
      </c>
      <c r="F17" s="101">
        <f>INDEX('Main Data'!$E$1:$AE$376,MATCH(_xlfn.CONCAT(F$1,F$2,"Rural"),'Main Data'!$D$1:$D$376,0),MATCH($A17,'Main Data'!$E$1:$AE$1,0))</f>
        <v>153.19999999999999</v>
      </c>
      <c r="G17" s="101">
        <f>INDEX('Main Data'!$E$1:$AE$376,MATCH(_xlfn.CONCAT(G$1,G$2,"Rural"),'Main Data'!$D$1:$D$376,0),MATCH($A17,'Main Data'!$E$1:$AE$1,0))</f>
        <v>154.19999999999999</v>
      </c>
      <c r="H17" s="101">
        <f>INDEX('Main Data'!$E$1:$AE$376,MATCH(_xlfn.CONCAT(H$1,H$2,"Rural"),'Main Data'!$D$1:$D$376,0),MATCH($A17,'Main Data'!$E$1:$AE$1,0))</f>
        <v>157.1</v>
      </c>
      <c r="I17" s="101">
        <f>INDEX('Main Data'!$E$1:$AE$376,MATCH(_xlfn.CONCAT(I$1,I$2,"Rural"),'Main Data'!$D$1:$D$376,0),MATCH($A17,'Main Data'!$E$1:$AE$1,0))</f>
        <v>157.69999999999999</v>
      </c>
      <c r="J17" s="101">
        <f>INDEX('Main Data'!$E$1:$AE$376,MATCH(_xlfn.CONCAT(J$1,J$2,"Rural"),'Main Data'!$D$1:$D$376,0),MATCH($A17,'Main Data'!$E$1:$AE$1,0))</f>
        <v>157.80000000000001</v>
      </c>
      <c r="K17" s="101">
        <f>INDEX('Main Data'!$E$1:$AE$376,MATCH(_xlfn.CONCAT(K$1,K$2,"Rural"),'Main Data'!$D$1:$D$376,0),MATCH($A17,'Main Data'!$E$1:$AE$1,0))</f>
        <v>159.5</v>
      </c>
      <c r="L17" s="101">
        <f>INDEX('Main Data'!$E$1:$AE$376,MATCH(_xlfn.CONCAT(L$1,L$2,"Rural"),'Main Data'!$D$1:$D$376,0),MATCH($A17,'Main Data'!$E$1:$AE$1,0))</f>
        <v>158.9</v>
      </c>
      <c r="M17" s="101">
        <f>INDEX('Main Data'!$E$1:$AE$376,MATCH(_xlfn.CONCAT(M$1,M$2,"Rural"),'Main Data'!$D$1:$D$376,0),MATCH($A17,'Main Data'!$E$1:$AE$1,0))</f>
        <v>160.1</v>
      </c>
      <c r="N17" s="101">
        <f>INDEX('Main Data'!$E$1:$AE$376,MATCH(_xlfn.CONCAT(N$1,N$2,"Rural"),'Main Data'!$D$1:$D$376,0),MATCH($A17,'Main Data'!$E$1:$AE$1,0))</f>
        <v>160.80000000000001</v>
      </c>
      <c r="O17" s="101">
        <f>INDEX('Main Data'!$E$1:$AE$376,MATCH(_xlfn.CONCAT(O$1,O$2,"Rural"),'Main Data'!$D$1:$D$376,0),MATCH($A17,'Main Data'!$E$1:$AE$1,0))</f>
        <v>161.19999999999999</v>
      </c>
      <c r="P17" s="101">
        <f>INDEX('Main Data'!$E$1:$AE$376,MATCH(_xlfn.CONCAT(P$1,P$2,"Rural"),'Main Data'!$D$1:$D$376,0),MATCH($A17,'Main Data'!$E$1:$AE$1,0))</f>
        <v>162</v>
      </c>
      <c r="Q17" s="101">
        <f>INDEX('Main Data'!$E$1:$AE$376,MATCH(_xlfn.CONCAT(Q$1,Q$2,"Rural"),'Main Data'!$D$1:$D$376,0),MATCH($A17,'Main Data'!$E$1:$AE$1,0))</f>
        <v>166.2</v>
      </c>
      <c r="R17" s="101">
        <f>INDEX('Main Data'!$E$1:$AE$376,MATCH(_xlfn.CONCAT(R$1,R$2,"Rural"),'Main Data'!$D$1:$D$376,0),MATCH($A17,'Main Data'!$E$1:$AE$1,0))</f>
        <v>167.1</v>
      </c>
      <c r="S17" s="101">
        <f>INDEX('Main Data'!$E$1:$AE$376,MATCH(_xlfn.CONCAT(S$1,S$2,"Rural"),'Main Data'!$D$1:$D$376,0),MATCH($A17,'Main Data'!$E$1:$AE$1,0))</f>
        <v>165.5</v>
      </c>
      <c r="T17" s="101">
        <f>INDEX('Main Data'!$E$1:$AE$376,MATCH(_xlfn.CONCAT(T$1,T$2,"Rural"),'Main Data'!$D$1:$D$376,0),MATCH($A17,'Main Data'!$E$1:$AE$1,0))</f>
        <v>166.3</v>
      </c>
      <c r="U17" s="101">
        <f>INDEX('Main Data'!$E$1:$AE$376,MATCH(_xlfn.CONCAT(U$1,U$2,"Rural"),'Main Data'!$D$1:$D$376,0),MATCH($A17,'Main Data'!$E$1:$AE$1,0))</f>
        <v>166.6</v>
      </c>
      <c r="V17" s="101">
        <f>INDEX('Main Data'!$E$1:$AE$376,MATCH(_xlfn.CONCAT(V$1,V$2,"Rural"),'Main Data'!$D$1:$D$376,0),MATCH($A17,'Main Data'!$E$1:$AE$1,0))</f>
        <v>166.9</v>
      </c>
      <c r="W17" s="101">
        <f>INDEX('Main Data'!$E$1:$AE$376,MATCH(_xlfn.CONCAT(W$1,W$2,"Rural"),'Main Data'!$D$1:$D$376,0),MATCH($A17,'Main Data'!$E$1:$AE$1,0))</f>
        <v>167.4</v>
      </c>
      <c r="X17" s="101">
        <f>INDEX('Main Data'!$E$1:$AE$376,MATCH(_xlfn.CONCAT(X$1,X$2,"Rural"),'Main Data'!$D$1:$D$376,0),MATCH($A17,'Main Data'!$E$1:$AE$1,0))</f>
        <v>167.5</v>
      </c>
      <c r="Y17" s="101">
        <f>INDEX('Main Data'!$E$1:$AE$376,MATCH(_xlfn.CONCAT(Y$1,Y$2,"Rural"),'Main Data'!$D$1:$D$376,0),MATCH($A17,'Main Data'!$E$1:$AE$1,0))</f>
        <v>167.8</v>
      </c>
      <c r="Z17" s="101">
        <f>INDEX('Main Data'!$E$1:$AE$376,MATCH(_xlfn.CONCAT(Z$1,Z$2,"Rural"),'Main Data'!$D$1:$D$376,0),MATCH($A17,'Main Data'!$E$1:$AE$1,0))</f>
        <v>168.2</v>
      </c>
      <c r="AA17" s="101">
        <f>INDEX('Main Data'!$E$1:$AE$376,MATCH(_xlfn.CONCAT(AA$1,AA$2,"Rural"),'Main Data'!$D$1:$D$376,0),MATCH($A17,'Main Data'!$E$1:$AE$1,0))</f>
        <v>169</v>
      </c>
      <c r="AB17" s="101">
        <f>INDEX('Main Data'!$E$1:$AE$376,MATCH(_xlfn.CONCAT(AB$1,AB$2,"Rural"),'Main Data'!$D$1:$D$376,0),MATCH($A17,'Main Data'!$E$1:$AE$1,0))</f>
        <v>169</v>
      </c>
      <c r="AC17" s="101">
        <f>INDEX('Main Data'!$E$1:$AE$376,MATCH(_xlfn.CONCAT(AC$1,AC$2,"Rural"),'Main Data'!$D$1:$D$376,0),MATCH($A17,'Main Data'!$E$1:$AE$1,0))</f>
        <v>169.4</v>
      </c>
      <c r="AD17" s="101">
        <f>INDEX('Main Data'!$E$1:$AE$376,MATCH(_xlfn.CONCAT(AD$1,AD$2,"Rural"),'Main Data'!$D$1:$D$376,0),MATCH($A17,'Main Data'!$E$1:$AE$1,0))</f>
        <v>169.7</v>
      </c>
    </row>
    <row r="18" spans="1:30" hidden="1" x14ac:dyDescent="0.25">
      <c r="A18" s="27" t="s">
        <v>13</v>
      </c>
      <c r="B18" s="101">
        <f>INDEX('Main Data'!$E$1:$AE$376,MATCH(_xlfn.CONCAT(B$1,B$2,"Rural"),'Main Data'!$D$1:$D$376,0),MATCH($A18,'Main Data'!$E$1:$AE$1,0))</f>
        <v>156.1</v>
      </c>
      <c r="C18" s="101">
        <f>INDEX('Main Data'!$E$1:$AE$376,MATCH(_xlfn.CONCAT(C$1,C$2,"Rural"),'Main Data'!$D$1:$D$376,0),MATCH($A18,'Main Data'!$E$1:$AE$1,0))</f>
        <v>160</v>
      </c>
      <c r="D18" s="101">
        <f>INDEX('Main Data'!$E$1:$AE$376,MATCH(_xlfn.CONCAT(D$1,D$2,"Rural"),'Main Data'!$D$1:$D$376,0),MATCH($A18,'Main Data'!$E$1:$AE$1,0))</f>
        <v>160.6</v>
      </c>
      <c r="E18" s="101">
        <f>INDEX('Main Data'!$E$1:$AE$376,MATCH(_xlfn.CONCAT(E$1,E$2,"Rural"),'Main Data'!$D$1:$D$376,0),MATCH($A18,'Main Data'!$E$1:$AE$1,0))</f>
        <v>161.9</v>
      </c>
      <c r="F18" s="101">
        <f>INDEX('Main Data'!$E$1:$AE$376,MATCH(_xlfn.CONCAT(F$1,F$2,"Rural"),'Main Data'!$D$1:$D$376,0),MATCH($A18,'Main Data'!$E$1:$AE$1,0))</f>
        <v>164.6</v>
      </c>
      <c r="G18" s="101">
        <f>INDEX('Main Data'!$E$1:$AE$376,MATCH(_xlfn.CONCAT(G$1,G$2,"Rural"),'Main Data'!$D$1:$D$376,0),MATCH($A18,'Main Data'!$E$1:$AE$1,0))</f>
        <v>165.5</v>
      </c>
      <c r="H18" s="101">
        <f>INDEX('Main Data'!$E$1:$AE$376,MATCH(_xlfn.CONCAT(H$1,H$2,"Rural"),'Main Data'!$D$1:$D$376,0),MATCH($A18,'Main Data'!$E$1:$AE$1,0))</f>
        <v>166.2</v>
      </c>
      <c r="I18" s="101">
        <f>INDEX('Main Data'!$E$1:$AE$376,MATCH(_xlfn.CONCAT(I$1,I$2,"Rural"),'Main Data'!$D$1:$D$376,0),MATCH($A18,'Main Data'!$E$1:$AE$1,0))</f>
        <v>167.6</v>
      </c>
      <c r="J18" s="101">
        <f>INDEX('Main Data'!$E$1:$AE$376,MATCH(_xlfn.CONCAT(J$1,J$2,"Rural"),'Main Data'!$D$1:$D$376,0),MATCH($A18,'Main Data'!$E$1:$AE$1,0))</f>
        <v>168.3</v>
      </c>
      <c r="K18" s="101">
        <f>INDEX('Main Data'!$E$1:$AE$376,MATCH(_xlfn.CONCAT(K$1,K$2,"Rural"),'Main Data'!$D$1:$D$376,0),MATCH($A18,'Main Data'!$E$1:$AE$1,0))</f>
        <v>168.8</v>
      </c>
      <c r="L18" s="101">
        <f>INDEX('Main Data'!$E$1:$AE$376,MATCH(_xlfn.CONCAT(L$1,L$2,"Rural"),'Main Data'!$D$1:$D$376,0),MATCH($A18,'Main Data'!$E$1:$AE$1,0))</f>
        <v>169.1</v>
      </c>
      <c r="M18" s="101">
        <f>INDEX('Main Data'!$E$1:$AE$376,MATCH(_xlfn.CONCAT(M$1,M$2,"Rural"),'Main Data'!$D$1:$D$376,0),MATCH($A18,'Main Data'!$E$1:$AE$1,0))</f>
        <v>169.7</v>
      </c>
      <c r="N18" s="101">
        <f>INDEX('Main Data'!$E$1:$AE$376,MATCH(_xlfn.CONCAT(N$1,N$2,"Rural"),'Main Data'!$D$1:$D$376,0),MATCH($A18,'Main Data'!$E$1:$AE$1,0))</f>
        <v>169.8</v>
      </c>
      <c r="O18" s="101">
        <f>INDEX('Main Data'!$E$1:$AE$376,MATCH(_xlfn.CONCAT(O$1,O$2,"Rural"),'Main Data'!$D$1:$D$376,0),MATCH($A18,'Main Data'!$E$1:$AE$1,0))</f>
        <v>170.5</v>
      </c>
      <c r="P18" s="101">
        <f>INDEX('Main Data'!$E$1:$AE$376,MATCH(_xlfn.CONCAT(P$1,P$2,"Rural"),'Main Data'!$D$1:$D$376,0),MATCH($A18,'Main Data'!$E$1:$AE$1,0))</f>
        <v>171.2</v>
      </c>
      <c r="Q18" s="101">
        <f>INDEX('Main Data'!$E$1:$AE$376,MATCH(_xlfn.CONCAT(Q$1,Q$2,"Rural"),'Main Data'!$D$1:$D$376,0),MATCH($A18,'Main Data'!$E$1:$AE$1,0))</f>
        <v>172.4</v>
      </c>
      <c r="R18" s="101">
        <f>INDEX('Main Data'!$E$1:$AE$376,MATCH(_xlfn.CONCAT(R$1,R$2,"Rural"),'Main Data'!$D$1:$D$376,0),MATCH($A18,'Main Data'!$E$1:$AE$1,0))</f>
        <v>173.2</v>
      </c>
      <c r="S18" s="101">
        <f>INDEX('Main Data'!$E$1:$AE$376,MATCH(_xlfn.CONCAT(S$1,S$2,"Rural"),'Main Data'!$D$1:$D$376,0),MATCH($A18,'Main Data'!$E$1:$AE$1,0))</f>
        <v>174.2</v>
      </c>
      <c r="T18" s="101">
        <f>INDEX('Main Data'!$E$1:$AE$376,MATCH(_xlfn.CONCAT(T$1,T$2,"Rural"),'Main Data'!$D$1:$D$376,0),MATCH($A18,'Main Data'!$E$1:$AE$1,0))</f>
        <v>174.5</v>
      </c>
      <c r="U18" s="101">
        <f>INDEX('Main Data'!$E$1:$AE$376,MATCH(_xlfn.CONCAT(U$1,U$2,"Rural"),'Main Data'!$D$1:$D$376,0),MATCH($A18,'Main Data'!$E$1:$AE$1,0))</f>
        <v>174.8</v>
      </c>
      <c r="V18" s="101">
        <f>INDEX('Main Data'!$E$1:$AE$376,MATCH(_xlfn.CONCAT(V$1,V$2,"Rural"),'Main Data'!$D$1:$D$376,0),MATCH($A18,'Main Data'!$E$1:$AE$1,0))</f>
        <v>175.4</v>
      </c>
      <c r="W18" s="101">
        <f>INDEX('Main Data'!$E$1:$AE$376,MATCH(_xlfn.CONCAT(W$1,W$2,"Rural"),'Main Data'!$D$1:$D$376,0),MATCH($A18,'Main Data'!$E$1:$AE$1,0))</f>
        <v>175.8</v>
      </c>
      <c r="X18" s="101">
        <f>INDEX('Main Data'!$E$1:$AE$376,MATCH(_xlfn.CONCAT(X$1,X$2,"Rural"),'Main Data'!$D$1:$D$376,0),MATCH($A18,'Main Data'!$E$1:$AE$1,0))</f>
        <v>176.4</v>
      </c>
      <c r="Y18" s="101">
        <f>INDEX('Main Data'!$E$1:$AE$376,MATCH(_xlfn.CONCAT(Y$1,Y$2,"Rural"),'Main Data'!$D$1:$D$376,0),MATCH($A18,'Main Data'!$E$1:$AE$1,0))</f>
        <v>176.8</v>
      </c>
      <c r="Z18" s="101">
        <f>INDEX('Main Data'!$E$1:$AE$376,MATCH(_xlfn.CONCAT(Z$1,Z$2,"Rural"),'Main Data'!$D$1:$D$376,0),MATCH($A18,'Main Data'!$E$1:$AE$1,0))</f>
        <v>176.9</v>
      </c>
      <c r="AA18" s="101">
        <f>INDEX('Main Data'!$E$1:$AE$376,MATCH(_xlfn.CONCAT(AA$1,AA$2,"Rural"),'Main Data'!$D$1:$D$376,0),MATCH($A18,'Main Data'!$E$1:$AE$1,0))</f>
        <v>177.6</v>
      </c>
      <c r="AB18" s="101">
        <f>INDEX('Main Data'!$E$1:$AE$376,MATCH(_xlfn.CONCAT(AB$1,AB$2,"Rural"),'Main Data'!$D$1:$D$376,0),MATCH($A18,'Main Data'!$E$1:$AE$1,0))</f>
        <v>177.6</v>
      </c>
      <c r="AC18" s="101">
        <f>INDEX('Main Data'!$E$1:$AE$376,MATCH(_xlfn.CONCAT(AC$1,AC$2,"Rural"),'Main Data'!$D$1:$D$376,0),MATCH($A18,'Main Data'!$E$1:$AE$1,0))</f>
        <v>178.2</v>
      </c>
      <c r="AD18" s="101">
        <f>INDEX('Main Data'!$E$1:$AE$376,MATCH(_xlfn.CONCAT(AD$1,AD$2,"Rural"),'Main Data'!$D$1:$D$376,0),MATCH($A18,'Main Data'!$E$1:$AE$1,0))</f>
        <v>178.7</v>
      </c>
    </row>
    <row r="19" spans="1:30" hidden="1" x14ac:dyDescent="0.25">
      <c r="A19" s="27" t="s">
        <v>21</v>
      </c>
      <c r="B19" s="101">
        <f>INDEX('Main Data'!$E$1:$AE$376,MATCH(_xlfn.CONCAT(B$1,B$2,"Rural"),'Main Data'!$D$1:$D$376,0),MATCH($A19,'Main Data'!$E$1:$AE$1,0))</f>
        <v>150.9</v>
      </c>
      <c r="C19" s="101">
        <f>INDEX('Main Data'!$E$1:$AE$376,MATCH(_xlfn.CONCAT(C$1,C$2,"Rural"),'Main Data'!$D$1:$D$376,0),MATCH($A19,'Main Data'!$E$1:$AE$1,0))</f>
        <v>154.4</v>
      </c>
      <c r="D19" s="101">
        <f>INDEX('Main Data'!$E$1:$AE$376,MATCH(_xlfn.CONCAT(D$1,D$2,"Rural"),'Main Data'!$D$1:$D$376,0),MATCH($A19,'Main Data'!$E$1:$AE$1,0))</f>
        <v>156</v>
      </c>
      <c r="E19" s="101">
        <f>INDEX('Main Data'!$E$1:$AE$376,MATCH(_xlfn.CONCAT(E$1,E$2,"Rural"),'Main Data'!$D$1:$D$376,0),MATCH($A19,'Main Data'!$E$1:$AE$1,0))</f>
        <v>156</v>
      </c>
      <c r="F19" s="101">
        <f>INDEX('Main Data'!$E$1:$AE$376,MATCH(_xlfn.CONCAT(F$1,F$2,"Rural"),'Main Data'!$D$1:$D$376,0),MATCH($A19,'Main Data'!$E$1:$AE$1,0))</f>
        <v>161.69999999999999</v>
      </c>
      <c r="G19" s="101">
        <f>INDEX('Main Data'!$E$1:$AE$376,MATCH(_xlfn.CONCAT(G$1,G$2,"Rural"),'Main Data'!$D$1:$D$376,0),MATCH($A19,'Main Data'!$E$1:$AE$1,0))</f>
        <v>162.1</v>
      </c>
      <c r="H19" s="101">
        <f>INDEX('Main Data'!$E$1:$AE$376,MATCH(_xlfn.CONCAT(H$1,H$2,"Rural"),'Main Data'!$D$1:$D$376,0),MATCH($A19,'Main Data'!$E$1:$AE$1,0))</f>
        <v>162.5</v>
      </c>
      <c r="I19" s="101">
        <f>INDEX('Main Data'!$E$1:$AE$376,MATCH(_xlfn.CONCAT(I$1,I$2,"Rural"),'Main Data'!$D$1:$D$376,0),MATCH($A19,'Main Data'!$E$1:$AE$1,0))</f>
        <v>163.1</v>
      </c>
      <c r="J19" s="101">
        <f>INDEX('Main Data'!$E$1:$AE$376,MATCH(_xlfn.CONCAT(J$1,J$2,"Rural"),'Main Data'!$D$1:$D$376,0),MATCH($A19,'Main Data'!$E$1:$AE$1,0))</f>
        <v>163.69999999999999</v>
      </c>
      <c r="K19" s="101">
        <f>INDEX('Main Data'!$E$1:$AE$376,MATCH(_xlfn.CONCAT(K$1,K$2,"Rural"),'Main Data'!$D$1:$D$376,0),MATCH($A19,'Main Data'!$E$1:$AE$1,0))</f>
        <v>165.5</v>
      </c>
      <c r="L19" s="101">
        <f>INDEX('Main Data'!$E$1:$AE$376,MATCH(_xlfn.CONCAT(L$1,L$2,"Rural"),'Main Data'!$D$1:$D$376,0),MATCH($A19,'Main Data'!$E$1:$AE$1,0))</f>
        <v>165.3</v>
      </c>
      <c r="M19" s="101">
        <f>INDEX('Main Data'!$E$1:$AE$376,MATCH(_xlfn.CONCAT(M$1,M$2,"Rural"),'Main Data'!$D$1:$D$376,0),MATCH($A19,'Main Data'!$E$1:$AE$1,0))</f>
        <v>165.6</v>
      </c>
      <c r="N19" s="101">
        <f>INDEX('Main Data'!$E$1:$AE$376,MATCH(_xlfn.CONCAT(N$1,N$2,"Rural"),'Main Data'!$D$1:$D$376,0),MATCH($A19,'Main Data'!$E$1:$AE$1,0))</f>
        <v>165.8</v>
      </c>
      <c r="O19" s="101">
        <f>INDEX('Main Data'!$E$1:$AE$376,MATCH(_xlfn.CONCAT(O$1,O$2,"Rural"),'Main Data'!$D$1:$D$376,0),MATCH($A19,'Main Data'!$E$1:$AE$1,0))</f>
        <v>167.4</v>
      </c>
      <c r="P19" s="101">
        <f>INDEX('Main Data'!$E$1:$AE$376,MATCH(_xlfn.CONCAT(P$1,P$2,"Rural"),'Main Data'!$D$1:$D$376,0),MATCH($A19,'Main Data'!$E$1:$AE$1,0))</f>
        <v>168.9</v>
      </c>
      <c r="Q19" s="101">
        <f>INDEX('Main Data'!$E$1:$AE$376,MATCH(_xlfn.CONCAT(Q$1,Q$2,"Rural"),'Main Data'!$D$1:$D$376,0),MATCH($A19,'Main Data'!$E$1:$AE$1,0))</f>
        <v>173.3</v>
      </c>
      <c r="R19" s="101">
        <f>INDEX('Main Data'!$E$1:$AE$376,MATCH(_xlfn.CONCAT(R$1,R$2,"Rural"),'Main Data'!$D$1:$D$376,0),MATCH($A19,'Main Data'!$E$1:$AE$1,0))</f>
        <v>175.3</v>
      </c>
      <c r="S19" s="101">
        <f>INDEX('Main Data'!$E$1:$AE$376,MATCH(_xlfn.CONCAT(S$1,S$2,"Rural"),'Main Data'!$D$1:$D$376,0),MATCH($A19,'Main Data'!$E$1:$AE$1,0))</f>
        <v>176.7</v>
      </c>
      <c r="T19" s="101">
        <f>INDEX('Main Data'!$E$1:$AE$376,MATCH(_xlfn.CONCAT(T$1,T$2,"Rural"),'Main Data'!$D$1:$D$376,0),MATCH($A19,'Main Data'!$E$1:$AE$1,0))</f>
        <v>179.6</v>
      </c>
      <c r="U19" s="101">
        <f>INDEX('Main Data'!$E$1:$AE$376,MATCH(_xlfn.CONCAT(U$1,U$2,"Rural"),'Main Data'!$D$1:$D$376,0),MATCH($A19,'Main Data'!$E$1:$AE$1,0))</f>
        <v>179.1</v>
      </c>
      <c r="V19" s="101">
        <f>INDEX('Main Data'!$E$1:$AE$376,MATCH(_xlfn.CONCAT(V$1,V$2,"Rural"),'Main Data'!$D$1:$D$376,0),MATCH($A19,'Main Data'!$E$1:$AE$1,0))</f>
        <v>179.7</v>
      </c>
      <c r="W19" s="101">
        <f>INDEX('Main Data'!$E$1:$AE$376,MATCH(_xlfn.CONCAT(W$1,W$2,"Rural"),'Main Data'!$D$1:$D$376,0),MATCH($A19,'Main Data'!$E$1:$AE$1,0))</f>
        <v>180.8</v>
      </c>
      <c r="X19" s="101">
        <f>INDEX('Main Data'!$E$1:$AE$376,MATCH(_xlfn.CONCAT(X$1,X$2,"Rural"),'Main Data'!$D$1:$D$376,0),MATCH($A19,'Main Data'!$E$1:$AE$1,0))</f>
        <v>181.9</v>
      </c>
      <c r="Y19" s="101">
        <f>INDEX('Main Data'!$E$1:$AE$376,MATCH(_xlfn.CONCAT(Y$1,Y$2,"Rural"),'Main Data'!$D$1:$D$376,0),MATCH($A19,'Main Data'!$E$1:$AE$1,0))</f>
        <v>182.8</v>
      </c>
      <c r="Z19" s="101">
        <f>INDEX('Main Data'!$E$1:$AE$376,MATCH(_xlfn.CONCAT(Z$1,Z$2,"Rural"),'Main Data'!$D$1:$D$376,0),MATCH($A19,'Main Data'!$E$1:$AE$1,0))</f>
        <v>183.2</v>
      </c>
      <c r="AA19" s="101">
        <f>INDEX('Main Data'!$E$1:$AE$376,MATCH(_xlfn.CONCAT(AA$1,AA$2,"Rural"),'Main Data'!$D$1:$D$376,0),MATCH($A19,'Main Data'!$E$1:$AE$1,0))</f>
        <v>181.6</v>
      </c>
      <c r="AB19" s="101">
        <f>INDEX('Main Data'!$E$1:$AE$376,MATCH(_xlfn.CONCAT(AB$1,AB$2,"Rural"),'Main Data'!$D$1:$D$376,0),MATCH($A19,'Main Data'!$E$1:$AE$1,0))</f>
        <v>181.4</v>
      </c>
      <c r="AC19" s="101">
        <f>INDEX('Main Data'!$E$1:$AE$376,MATCH(_xlfn.CONCAT(AC$1,AC$2,"Rural"),'Main Data'!$D$1:$D$376,0),MATCH($A19,'Main Data'!$E$1:$AE$1,0))</f>
        <v>181.5</v>
      </c>
      <c r="AD19" s="101">
        <f>INDEX('Main Data'!$E$1:$AE$376,MATCH(_xlfn.CONCAT(AD$1,AD$2,"Rural"),'Main Data'!$D$1:$D$376,0),MATCH($A19,'Main Data'!$E$1:$AE$1,0))</f>
        <v>182.5</v>
      </c>
    </row>
    <row r="20" spans="1:30" hidden="1" x14ac:dyDescent="0.25">
      <c r="A20" s="27" t="s">
        <v>18</v>
      </c>
      <c r="B20" s="101">
        <f>INDEX('Main Data'!$E$1:$AE$376,MATCH(_xlfn.CONCAT(B$1,B$2,"Rural"),'Main Data'!$D$1:$D$376,0),MATCH($A20,'Main Data'!$E$1:$AE$1,0))</f>
        <v>152.4</v>
      </c>
      <c r="C20" s="101">
        <f>INDEX('Main Data'!$E$1:$AE$376,MATCH(_xlfn.CONCAT(C$1,C$2,"Rural"),'Main Data'!$D$1:$D$376,0),MATCH($A20,'Main Data'!$E$1:$AE$1,0))</f>
        <v>153.9</v>
      </c>
      <c r="D20" s="101">
        <f>INDEX('Main Data'!$E$1:$AE$376,MATCH(_xlfn.CONCAT(D$1,D$2,"Rural"),'Main Data'!$D$1:$D$376,0),MATCH($A20,'Main Data'!$E$1:$AE$1,0))</f>
        <v>154.4</v>
      </c>
      <c r="E20" s="101">
        <f>INDEX('Main Data'!$E$1:$AE$376,MATCH(_xlfn.CONCAT(E$1,E$2,"Rural"),'Main Data'!$D$1:$D$376,0),MATCH($A20,'Main Data'!$E$1:$AE$1,0))</f>
        <v>155.1</v>
      </c>
      <c r="F20" s="101">
        <f>INDEX('Main Data'!$E$1:$AE$376,MATCH(_xlfn.CONCAT(F$1,F$2,"Rural"),'Main Data'!$D$1:$D$376,0),MATCH($A20,'Main Data'!$E$1:$AE$1,0))</f>
        <v>160.6</v>
      </c>
      <c r="G20" s="101">
        <f>INDEX('Main Data'!$E$1:$AE$376,MATCH(_xlfn.CONCAT(G$1,G$2,"Rural"),'Main Data'!$D$1:$D$376,0),MATCH($A20,'Main Data'!$E$1:$AE$1,0))</f>
        <v>159.9</v>
      </c>
      <c r="H20" s="101">
        <f>INDEX('Main Data'!$E$1:$AE$376,MATCH(_xlfn.CONCAT(H$1,H$2,"Rural"),'Main Data'!$D$1:$D$376,0),MATCH($A20,'Main Data'!$E$1:$AE$1,0))</f>
        <v>161.1</v>
      </c>
      <c r="I20" s="101">
        <f>INDEX('Main Data'!$E$1:$AE$376,MATCH(_xlfn.CONCAT(I$1,I$2,"Rural"),'Main Data'!$D$1:$D$376,0),MATCH($A20,'Main Data'!$E$1:$AE$1,0))</f>
        <v>162.6</v>
      </c>
      <c r="J20" s="101">
        <f>INDEX('Main Data'!$E$1:$AE$376,MATCH(_xlfn.CONCAT(J$1,J$2,"Rural"),'Main Data'!$D$1:$D$376,0),MATCH($A20,'Main Data'!$E$1:$AE$1,0))</f>
        <v>163.6</v>
      </c>
      <c r="K20" s="101">
        <f>INDEX('Main Data'!$E$1:$AE$376,MATCH(_xlfn.CONCAT(K$1,K$2,"Rural"),'Main Data'!$D$1:$D$376,0),MATCH($A20,'Main Data'!$E$1:$AE$1,0))</f>
        <v>164.8</v>
      </c>
      <c r="L20" s="101">
        <f>INDEX('Main Data'!$E$1:$AE$376,MATCH(_xlfn.CONCAT(L$1,L$2,"Rural"),'Main Data'!$D$1:$D$376,0),MATCH($A20,'Main Data'!$E$1:$AE$1,0))</f>
        <v>166</v>
      </c>
      <c r="M20" s="101">
        <f>INDEX('Main Data'!$E$1:$AE$376,MATCH(_xlfn.CONCAT(M$1,M$2,"Rural"),'Main Data'!$D$1:$D$376,0),MATCH($A20,'Main Data'!$E$1:$AE$1,0))</f>
        <v>167.3</v>
      </c>
      <c r="N20" s="101">
        <f>INDEX('Main Data'!$E$1:$AE$376,MATCH(_xlfn.CONCAT(N$1,N$2,"Rural"),'Main Data'!$D$1:$D$376,0),MATCH($A20,'Main Data'!$E$1:$AE$1,0))</f>
        <v>169.3</v>
      </c>
      <c r="O20" s="101">
        <f>INDEX('Main Data'!$E$1:$AE$376,MATCH(_xlfn.CONCAT(O$1,O$2,"Rural"),'Main Data'!$D$1:$D$376,0),MATCH($A20,'Main Data'!$E$1:$AE$1,0))</f>
        <v>171</v>
      </c>
      <c r="P20" s="101">
        <f>INDEX('Main Data'!$E$1:$AE$376,MATCH(_xlfn.CONCAT(P$1,P$2,"Rural"),'Main Data'!$D$1:$D$376,0),MATCH($A20,'Main Data'!$E$1:$AE$1,0))</f>
        <v>173.2</v>
      </c>
      <c r="Q20" s="101">
        <f>INDEX('Main Data'!$E$1:$AE$376,MATCH(_xlfn.CONCAT(Q$1,Q$2,"Rural"),'Main Data'!$D$1:$D$376,0),MATCH($A20,'Main Data'!$E$1:$AE$1,0))</f>
        <v>175.1</v>
      </c>
      <c r="R20" s="101">
        <f>INDEX('Main Data'!$E$1:$AE$376,MATCH(_xlfn.CONCAT(R$1,R$2,"Rural"),'Main Data'!$D$1:$D$376,0),MATCH($A20,'Main Data'!$E$1:$AE$1,0))</f>
        <v>177.2</v>
      </c>
      <c r="S20" s="101">
        <f>INDEX('Main Data'!$E$1:$AE$376,MATCH(_xlfn.CONCAT(S$1,S$2,"Rural"),'Main Data'!$D$1:$D$376,0),MATCH($A20,'Main Data'!$E$1:$AE$1,0))</f>
        <v>178.7</v>
      </c>
      <c r="T20" s="101">
        <f>INDEX('Main Data'!$E$1:$AE$376,MATCH(_xlfn.CONCAT(T$1,T$2,"Rural"),'Main Data'!$D$1:$D$376,0),MATCH($A20,'Main Data'!$E$1:$AE$1,0))</f>
        <v>180.3</v>
      </c>
      <c r="U20" s="101">
        <f>INDEX('Main Data'!$E$1:$AE$376,MATCH(_xlfn.CONCAT(U$1,U$2,"Rural"),'Main Data'!$D$1:$D$376,0),MATCH($A20,'Main Data'!$E$1:$AE$1,0))</f>
        <v>181.7</v>
      </c>
      <c r="V20" s="101">
        <f>INDEX('Main Data'!$E$1:$AE$376,MATCH(_xlfn.CONCAT(V$1,V$2,"Rural"),'Main Data'!$D$1:$D$376,0),MATCH($A20,'Main Data'!$E$1:$AE$1,0))</f>
        <v>183.3</v>
      </c>
      <c r="W20" s="101">
        <f>INDEX('Main Data'!$E$1:$AE$376,MATCH(_xlfn.CONCAT(W$1,W$2,"Rural"),'Main Data'!$D$1:$D$376,0),MATCH($A20,'Main Data'!$E$1:$AE$1,0))</f>
        <v>184.4</v>
      </c>
      <c r="X20" s="101">
        <f>INDEX('Main Data'!$E$1:$AE$376,MATCH(_xlfn.CONCAT(X$1,X$2,"Rural"),'Main Data'!$D$1:$D$376,0),MATCH($A20,'Main Data'!$E$1:$AE$1,0))</f>
        <v>185.2</v>
      </c>
      <c r="Y20" s="101">
        <f>INDEX('Main Data'!$E$1:$AE$376,MATCH(_xlfn.CONCAT(Y$1,Y$2,"Rural"),'Main Data'!$D$1:$D$376,0),MATCH($A20,'Main Data'!$E$1:$AE$1,0))</f>
        <v>185.9</v>
      </c>
      <c r="Z20" s="101">
        <f>INDEX('Main Data'!$E$1:$AE$376,MATCH(_xlfn.CONCAT(Z$1,Z$2,"Rural"),'Main Data'!$D$1:$D$376,0),MATCH($A20,'Main Data'!$E$1:$AE$1,0))</f>
        <v>186.3</v>
      </c>
      <c r="AA20" s="101">
        <f>INDEX('Main Data'!$E$1:$AE$376,MATCH(_xlfn.CONCAT(AA$1,AA$2,"Rural"),'Main Data'!$D$1:$D$376,0),MATCH($A20,'Main Data'!$E$1:$AE$1,0))</f>
        <v>187</v>
      </c>
      <c r="AB20" s="101">
        <f>INDEX('Main Data'!$E$1:$AE$376,MATCH(_xlfn.CONCAT(AB$1,AB$2,"Rural"),'Main Data'!$D$1:$D$376,0),MATCH($A20,'Main Data'!$E$1:$AE$1,0))</f>
        <v>187</v>
      </c>
      <c r="AC20" s="101">
        <f>INDEX('Main Data'!$E$1:$AE$376,MATCH(_xlfn.CONCAT(AC$1,AC$2,"Rural"),'Main Data'!$D$1:$D$376,0),MATCH($A20,'Main Data'!$E$1:$AE$1,0))</f>
        <v>187.3</v>
      </c>
      <c r="AD20" s="101">
        <f>INDEX('Main Data'!$E$1:$AE$376,MATCH(_xlfn.CONCAT(AD$1,AD$2,"Rural"),'Main Data'!$D$1:$D$376,0),MATCH($A20,'Main Data'!$E$1:$AE$1,0))</f>
        <v>187.9</v>
      </c>
    </row>
    <row r="21" spans="1:30" x14ac:dyDescent="0.25">
      <c r="A21" s="105" t="s">
        <v>266</v>
      </c>
      <c r="B21" s="101">
        <v>54.794569624999994</v>
      </c>
      <c r="C21" s="101">
        <v>61.216117289473672</v>
      </c>
      <c r="D21" s="101">
        <v>64.729496782608663</v>
      </c>
      <c r="E21" s="101">
        <v>63.396976500000008</v>
      </c>
      <c r="F21" s="101">
        <v>66.953084852941174</v>
      </c>
      <c r="G21" s="101">
        <v>71.982647477272721</v>
      </c>
      <c r="H21" s="101">
        <v>73.539060523809511</v>
      </c>
      <c r="I21" s="101">
        <v>69.804724424999989</v>
      </c>
      <c r="J21" s="101">
        <v>73.130738295454549</v>
      </c>
      <c r="K21" s="101">
        <v>82.107393785714294</v>
      </c>
      <c r="L21" s="101">
        <v>80.637301023809528</v>
      </c>
      <c r="M21" s="101">
        <v>73.298823523809531</v>
      </c>
      <c r="N21" s="101">
        <v>84.666318799999985</v>
      </c>
      <c r="O21" s="101">
        <v>94.067715194444446</v>
      </c>
      <c r="P21" s="101">
        <v>112.87479254347826</v>
      </c>
      <c r="Q21" s="101">
        <v>102.96599786842103</v>
      </c>
      <c r="R21" s="101">
        <v>109.50503773684208</v>
      </c>
      <c r="S21" s="101">
        <v>116.01138504999999</v>
      </c>
      <c r="T21" s="101">
        <v>105.49124737500001</v>
      </c>
      <c r="U21" s="101">
        <v>97.404465428571427</v>
      </c>
      <c r="V21" s="101">
        <v>90.706344809523813</v>
      </c>
      <c r="W21" s="101">
        <v>91.698948700000003</v>
      </c>
      <c r="X21" s="101">
        <v>87.552266068181822</v>
      </c>
      <c r="Y21" s="101">
        <v>78.100942275000008</v>
      </c>
      <c r="Z21" s="101">
        <v>80.922269684210534</v>
      </c>
      <c r="AA21" s="101">
        <v>82.278706675000009</v>
      </c>
      <c r="AB21" s="101">
        <v>78.539480282608693</v>
      </c>
      <c r="AC21" s="101">
        <v>83.755358416666667</v>
      </c>
      <c r="AD21" s="101">
        <v>74.981547824999993</v>
      </c>
    </row>
    <row r="23" spans="1:30" x14ac:dyDescent="0.25">
      <c r="A23" s="21" t="s">
        <v>32</v>
      </c>
    </row>
    <row r="24" spans="1:30" x14ac:dyDescent="0.25">
      <c r="A24" s="98" t="s">
        <v>174</v>
      </c>
      <c r="B24" s="99" t="s">
        <v>307</v>
      </c>
      <c r="C24" s="99" t="s">
        <v>308</v>
      </c>
      <c r="D24" s="99" t="s">
        <v>309</v>
      </c>
      <c r="E24" s="99" t="s">
        <v>310</v>
      </c>
      <c r="F24" s="99" t="s">
        <v>311</v>
      </c>
      <c r="G24" s="99" t="s">
        <v>312</v>
      </c>
      <c r="H24" s="99" t="s">
        <v>313</v>
      </c>
      <c r="I24" s="99" t="s">
        <v>314</v>
      </c>
      <c r="J24" s="99" t="s">
        <v>315</v>
      </c>
      <c r="K24" s="99" t="s">
        <v>316</v>
      </c>
      <c r="L24" s="99" t="s">
        <v>317</v>
      </c>
      <c r="M24" s="99" t="s">
        <v>318</v>
      </c>
      <c r="N24" s="99" t="s">
        <v>319</v>
      </c>
      <c r="O24" s="99" t="s">
        <v>320</v>
      </c>
      <c r="P24" s="99" t="s">
        <v>321</v>
      </c>
      <c r="Q24" s="99" t="s">
        <v>322</v>
      </c>
      <c r="R24" s="99" t="s">
        <v>323</v>
      </c>
      <c r="S24" s="99" t="s">
        <v>324</v>
      </c>
      <c r="T24" s="99" t="s">
        <v>325</v>
      </c>
      <c r="U24" s="99" t="s">
        <v>326</v>
      </c>
      <c r="V24" s="99" t="s">
        <v>327</v>
      </c>
      <c r="W24" s="99" t="s">
        <v>328</v>
      </c>
      <c r="X24" s="99" t="s">
        <v>329</v>
      </c>
      <c r="Y24" s="99" t="s">
        <v>330</v>
      </c>
      <c r="Z24" s="99" t="s">
        <v>331</v>
      </c>
      <c r="AA24" s="99" t="s">
        <v>332</v>
      </c>
      <c r="AB24" s="99" t="s">
        <v>333</v>
      </c>
      <c r="AC24" s="99" t="s">
        <v>334</v>
      </c>
      <c r="AD24" s="100" t="s">
        <v>335</v>
      </c>
    </row>
    <row r="25" spans="1:30" hidden="1" x14ac:dyDescent="0.25">
      <c r="A25" s="27" t="s">
        <v>7</v>
      </c>
      <c r="B25" s="101">
        <f>INDEX('Main Data'!$E$1:$AE$376,MATCH(_xlfn.CONCAT(B$1,B$2,"Urban"),'Main Data'!$D$1:$D$376,0),MATCH($A25,'Main Data'!$E$1:$AE$1,0))</f>
        <v>144.1</v>
      </c>
      <c r="C25" s="101">
        <f>INDEX('Main Data'!$E$1:$AE$376,MATCH(_xlfn.CONCAT(C$1,C$2,"Urban"),'Main Data'!$D$1:$D$376,0),MATCH($A25,'Main Data'!$E$1:$AE$1,0))</f>
        <v>151.4</v>
      </c>
      <c r="D25" s="101">
        <f>INDEX('Main Data'!$E$1:$AE$376,MATCH(_xlfn.CONCAT(D$1,D$2,"Urban"),'Main Data'!$D$1:$D$376,0),MATCH($A25,'Main Data'!$E$1:$AE$1,0))</f>
        <v>156.4</v>
      </c>
      <c r="E25" s="101">
        <f>INDEX('Main Data'!$E$1:$AE$376,MATCH(_xlfn.CONCAT(E$1,E$2,"Urban"),'Main Data'!$D$1:$D$376,0),MATCH($A25,'Main Data'!$E$1:$AE$1,0))</f>
        <v>161.4</v>
      </c>
      <c r="F25" s="101">
        <f>INDEX('Main Data'!$E$1:$AE$376,MATCH(_xlfn.CONCAT(F$1,F$2,"Urban"),'Main Data'!$D$1:$D$376,0),MATCH($A25,'Main Data'!$E$1:$AE$1,0))</f>
        <v>168.8</v>
      </c>
      <c r="G25" s="101">
        <f>INDEX('Main Data'!$E$1:$AE$376,MATCH(_xlfn.CONCAT(G$1,G$2,"Urban"),'Main Data'!$D$1:$D$376,0),MATCH($A25,'Main Data'!$E$1:$AE$1,0))</f>
        <v>172.2</v>
      </c>
      <c r="H25" s="101">
        <f>INDEX('Main Data'!$E$1:$AE$376,MATCH(_xlfn.CONCAT(H$1,H$2,"Urban"),'Main Data'!$D$1:$D$376,0),MATCH($A25,'Main Data'!$E$1:$AE$1,0))</f>
        <v>170.6</v>
      </c>
      <c r="I25" s="101">
        <f>INDEX('Main Data'!$E$1:$AE$376,MATCH(_xlfn.CONCAT(I$1,I$2,"Urban"),'Main Data'!$D$1:$D$376,0),MATCH($A25,'Main Data'!$E$1:$AE$1,0))</f>
        <v>175</v>
      </c>
      <c r="J25" s="101">
        <f>INDEX('Main Data'!$E$1:$AE$376,MATCH(_xlfn.CONCAT(J$1,J$2,"Urban"),'Main Data'!$D$1:$D$376,0),MATCH($A25,'Main Data'!$E$1:$AE$1,0))</f>
        <v>175</v>
      </c>
      <c r="K25" s="101">
        <f>INDEX('Main Data'!$E$1:$AE$376,MATCH(_xlfn.CONCAT(K$1,K$2,"Urban"),'Main Data'!$D$1:$D$376,0),MATCH($A25,'Main Data'!$E$1:$AE$1,0))</f>
        <v>176.6</v>
      </c>
      <c r="L25" s="101">
        <f>INDEX('Main Data'!$E$1:$AE$376,MATCH(_xlfn.CONCAT(L$1,L$2,"Urban"),'Main Data'!$D$1:$D$376,0),MATCH($A25,'Main Data'!$E$1:$AE$1,0))</f>
        <v>175.8</v>
      </c>
      <c r="M25" s="101">
        <f>INDEX('Main Data'!$E$1:$AE$376,MATCH(_xlfn.CONCAT(M$1,M$2,"Urban"),'Main Data'!$D$1:$D$376,0),MATCH($A25,'Main Data'!$E$1:$AE$1,0))</f>
        <v>173.5</v>
      </c>
      <c r="N25" s="101">
        <f>INDEX('Main Data'!$E$1:$AE$376,MATCH(_xlfn.CONCAT(N$1,N$2,"Urban"),'Main Data'!$D$1:$D$376,0),MATCH($A25,'Main Data'!$E$1:$AE$1,0))</f>
        <v>171</v>
      </c>
      <c r="O25" s="101">
        <f>INDEX('Main Data'!$E$1:$AE$376,MATCH(_xlfn.CONCAT(O$1,O$2,"Urban"),'Main Data'!$D$1:$D$376,0),MATCH($A25,'Main Data'!$E$1:$AE$1,0))</f>
        <v>171.5</v>
      </c>
      <c r="P25" s="101">
        <f>INDEX('Main Data'!$E$1:$AE$376,MATCH(_xlfn.CONCAT(P$1,P$2,"Urban"),'Main Data'!$D$1:$D$376,0),MATCH($A25,'Main Data'!$E$1:$AE$1,0))</f>
        <v>180</v>
      </c>
      <c r="Q25" s="101">
        <f>INDEX('Main Data'!$E$1:$AE$376,MATCH(_xlfn.CONCAT(Q$1,Q$2,"Urban"),'Main Data'!$D$1:$D$376,0),MATCH($A25,'Main Data'!$E$1:$AE$1,0))</f>
        <v>186</v>
      </c>
      <c r="R25" s="101">
        <f>INDEX('Main Data'!$E$1:$AE$376,MATCH(_xlfn.CONCAT(R$1,R$2,"Urban"),'Main Data'!$D$1:$D$376,0),MATCH($A25,'Main Data'!$E$1:$AE$1,0))</f>
        <v>189.5</v>
      </c>
      <c r="S25" s="101">
        <f>INDEX('Main Data'!$E$1:$AE$376,MATCH(_xlfn.CONCAT(S$1,S$2,"Urban"),'Main Data'!$D$1:$D$376,0),MATCH($A25,'Main Data'!$E$1:$AE$1,0))</f>
        <v>188.6</v>
      </c>
      <c r="T25" s="101">
        <f>INDEX('Main Data'!$E$1:$AE$376,MATCH(_xlfn.CONCAT(T$1,T$2,"Urban"),'Main Data'!$D$1:$D$376,0),MATCH($A25,'Main Data'!$E$1:$AE$1,0))</f>
        <v>184.8</v>
      </c>
      <c r="U25" s="101">
        <f>INDEX('Main Data'!$E$1:$AE$376,MATCH(_xlfn.CONCAT(U$1,U$2,"Urban"),'Main Data'!$D$1:$D$376,0),MATCH($A25,'Main Data'!$E$1:$AE$1,0))</f>
        <v>182.5</v>
      </c>
      <c r="V25" s="101">
        <f>INDEX('Main Data'!$E$1:$AE$376,MATCH(_xlfn.CONCAT(V$1,V$2,"Urban"),'Main Data'!$D$1:$D$376,0),MATCH($A25,'Main Data'!$E$1:$AE$1,0))</f>
        <v>179.3</v>
      </c>
      <c r="W25" s="101">
        <f>INDEX('Main Data'!$E$1:$AE$376,MATCH(_xlfn.CONCAT(W$1,W$2,"Urban"),'Main Data'!$D$1:$D$376,0),MATCH($A25,'Main Data'!$E$1:$AE$1,0))</f>
        <v>177.7</v>
      </c>
      <c r="X25" s="101">
        <f>INDEX('Main Data'!$E$1:$AE$376,MATCH(_xlfn.CONCAT(X$1,X$2,"Urban"),'Main Data'!$D$1:$D$376,0),MATCH($A25,'Main Data'!$E$1:$AE$1,0))</f>
        <v>180</v>
      </c>
      <c r="Y25" s="101">
        <f>INDEX('Main Data'!$E$1:$AE$376,MATCH(_xlfn.CONCAT(Y$1,Y$2,"Urban"),'Main Data'!$D$1:$D$376,0),MATCH($A25,'Main Data'!$E$1:$AE$1,0))</f>
        <v>179.1</v>
      </c>
      <c r="Z25" s="101">
        <f>INDEX('Main Data'!$E$1:$AE$376,MATCH(_xlfn.CONCAT(Z$1,Z$2,"Urban"),'Main Data'!$D$1:$D$376,0),MATCH($A25,'Main Data'!$E$1:$AE$1,0))</f>
        <v>178</v>
      </c>
      <c r="AA25" s="101">
        <f>INDEX('Main Data'!$E$1:$AE$376,MATCH(_xlfn.CONCAT(AA$1,AA$2,"Urban"),'Main Data'!$D$1:$D$376,0),MATCH($A25,'Main Data'!$E$1:$AE$1,0))</f>
        <v>172.2</v>
      </c>
      <c r="AB25" s="101">
        <f>INDEX('Main Data'!$E$1:$AE$376,MATCH(_xlfn.CONCAT(AB$1,AB$2,"Urban"),'Main Data'!$D$1:$D$376,0),MATCH($A25,'Main Data'!$E$1:$AE$1,0))</f>
        <v>172.2</v>
      </c>
      <c r="AC25" s="101">
        <f>INDEX('Main Data'!$E$1:$AE$376,MATCH(_xlfn.CONCAT(AC$1,AC$2,"Urban"),'Main Data'!$D$1:$D$376,0),MATCH($A25,'Main Data'!$E$1:$AE$1,0))</f>
        <v>168.7</v>
      </c>
      <c r="AD25" s="101">
        <f>INDEX('Main Data'!$E$1:$AE$376,MATCH(_xlfn.CONCAT(AD$1,AD$2,"Urban"),'Main Data'!$D$1:$D$376,0),MATCH($A25,'Main Data'!$E$1:$AE$1,0))</f>
        <v>164.4</v>
      </c>
    </row>
    <row r="26" spans="1:30" hidden="1" x14ac:dyDescent="0.25">
      <c r="A26" s="27" t="s">
        <v>4</v>
      </c>
      <c r="B26" s="101">
        <f>INDEX('Main Data'!$E$1:$AE$376,MATCH(_xlfn.CONCAT(B$1,B$2,"Urban"),'Main Data'!$D$1:$D$376,0),MATCH($A26,'Main Data'!$E$1:$AE$1,0))</f>
        <v>194.8</v>
      </c>
      <c r="C26" s="101">
        <f>INDEX('Main Data'!$E$1:$AE$376,MATCH(_xlfn.CONCAT(C$1,C$2,"Urban"),'Main Data'!$D$1:$D$376,0),MATCH($A26,'Main Data'!$E$1:$AE$1,0))</f>
        <v>191.2</v>
      </c>
      <c r="D26" s="101">
        <f>INDEX('Main Data'!$E$1:$AE$376,MATCH(_xlfn.CONCAT(D$1,D$2,"Urban"),'Main Data'!$D$1:$D$376,0),MATCH($A26,'Main Data'!$E$1:$AE$1,0))</f>
        <v>197.5</v>
      </c>
      <c r="E26" s="101">
        <f>INDEX('Main Data'!$E$1:$AE$376,MATCH(_xlfn.CONCAT(E$1,E$2,"Urban"),'Main Data'!$D$1:$D$376,0),MATCH($A26,'Main Data'!$E$1:$AE$1,0))</f>
        <v>202.5</v>
      </c>
      <c r="F26" s="101">
        <f>INDEX('Main Data'!$E$1:$AE$376,MATCH(_xlfn.CONCAT(F$1,F$2,"Urban"),'Main Data'!$D$1:$D$376,0),MATCH($A26,'Main Data'!$E$1:$AE$1,0))</f>
        <v>204.3</v>
      </c>
      <c r="G26" s="101">
        <f>INDEX('Main Data'!$E$1:$AE$376,MATCH(_xlfn.CONCAT(G$1,G$2,"Urban"),'Main Data'!$D$1:$D$376,0),MATCH($A26,'Main Data'!$E$1:$AE$1,0))</f>
        <v>205.5</v>
      </c>
      <c r="H26" s="101">
        <f>INDEX('Main Data'!$E$1:$AE$376,MATCH(_xlfn.CONCAT(H$1,H$2,"Urban"),'Main Data'!$D$1:$D$376,0),MATCH($A26,'Main Data'!$E$1:$AE$1,0))</f>
        <v>210.9</v>
      </c>
      <c r="I26" s="101">
        <f>INDEX('Main Data'!$E$1:$AE$376,MATCH(_xlfn.CONCAT(I$1,I$2,"Urban"),'Main Data'!$D$1:$D$376,0),MATCH($A26,'Main Data'!$E$1:$AE$1,0))</f>
        <v>207.4</v>
      </c>
      <c r="J26" s="101">
        <f>INDEX('Main Data'!$E$1:$AE$376,MATCH(_xlfn.CONCAT(J$1,J$2,"Urban"),'Main Data'!$D$1:$D$376,0),MATCH($A26,'Main Data'!$E$1:$AE$1,0))</f>
        <v>207.4</v>
      </c>
      <c r="K26" s="101">
        <f>INDEX('Main Data'!$E$1:$AE$376,MATCH(_xlfn.CONCAT(K$1,K$2,"Urban"),'Main Data'!$D$1:$D$376,0),MATCH($A26,'Main Data'!$E$1:$AE$1,0))</f>
        <v>208.4</v>
      </c>
      <c r="L26" s="101">
        <f>INDEX('Main Data'!$E$1:$AE$376,MATCH(_xlfn.CONCAT(L$1,L$2,"Urban"),'Main Data'!$D$1:$D$376,0),MATCH($A26,'Main Data'!$E$1:$AE$1,0))</f>
        <v>204.9</v>
      </c>
      <c r="M26" s="101">
        <f>INDEX('Main Data'!$E$1:$AE$376,MATCH(_xlfn.CONCAT(M$1,M$2,"Urban"),'Main Data'!$D$1:$D$376,0),MATCH($A26,'Main Data'!$E$1:$AE$1,0))</f>
        <v>202.2</v>
      </c>
      <c r="N26" s="101">
        <f>INDEX('Main Data'!$E$1:$AE$376,MATCH(_xlfn.CONCAT(N$1,N$2,"Urban"),'Main Data'!$D$1:$D$376,0),MATCH($A26,'Main Data'!$E$1:$AE$1,0))</f>
        <v>202.1</v>
      </c>
      <c r="O26" s="101">
        <f>INDEX('Main Data'!$E$1:$AE$376,MATCH(_xlfn.CONCAT(O$1,O$2,"Urban"),'Main Data'!$D$1:$D$376,0),MATCH($A26,'Main Data'!$E$1:$AE$1,0))</f>
        <v>205.2</v>
      </c>
      <c r="P26" s="101">
        <f>INDEX('Main Data'!$E$1:$AE$376,MATCH(_xlfn.CONCAT(P$1,P$2,"Urban"),'Main Data'!$D$1:$D$376,0),MATCH($A26,'Main Data'!$E$1:$AE$1,0))</f>
        <v>215.8</v>
      </c>
      <c r="Q26" s="101">
        <f>INDEX('Main Data'!$E$1:$AE$376,MATCH(_xlfn.CONCAT(Q$1,Q$2,"Urban"),'Main Data'!$D$1:$D$376,0),MATCH($A26,'Main Data'!$E$1:$AE$1,0))</f>
        <v>215.8</v>
      </c>
      <c r="R26" s="101">
        <f>INDEX('Main Data'!$E$1:$AE$376,MATCH(_xlfn.CONCAT(R$1,R$2,"Urban"),'Main Data'!$D$1:$D$376,0),MATCH($A26,'Main Data'!$E$1:$AE$1,0))</f>
        <v>221.2</v>
      </c>
      <c r="S26" s="101">
        <f>INDEX('Main Data'!$E$1:$AE$376,MATCH(_xlfn.CONCAT(S$1,S$2,"Urban"),'Main Data'!$D$1:$D$376,0),MATCH($A26,'Main Data'!$E$1:$AE$1,0))</f>
        <v>223.4</v>
      </c>
      <c r="T26" s="101">
        <f>INDEX('Main Data'!$E$1:$AE$376,MATCH(_xlfn.CONCAT(T$1,T$2,"Urban"),'Main Data'!$D$1:$D$376,0),MATCH($A26,'Main Data'!$E$1:$AE$1,0))</f>
        <v>217.1</v>
      </c>
      <c r="U26" s="101">
        <f>INDEX('Main Data'!$E$1:$AE$376,MATCH(_xlfn.CONCAT(U$1,U$2,"Urban"),'Main Data'!$D$1:$D$376,0),MATCH($A26,'Main Data'!$E$1:$AE$1,0))</f>
        <v>210.9</v>
      </c>
      <c r="V26" s="101">
        <f>INDEX('Main Data'!$E$1:$AE$376,MATCH(_xlfn.CONCAT(V$1,V$2,"Urban"),'Main Data'!$D$1:$D$376,0),MATCH($A26,'Main Data'!$E$1:$AE$1,0))</f>
        <v>213.7</v>
      </c>
      <c r="W26" s="101">
        <f>INDEX('Main Data'!$E$1:$AE$376,MATCH(_xlfn.CONCAT(W$1,W$2,"Urban"),'Main Data'!$D$1:$D$376,0),MATCH($A26,'Main Data'!$E$1:$AE$1,0))</f>
        <v>214.9</v>
      </c>
      <c r="X26" s="101">
        <f>INDEX('Main Data'!$E$1:$AE$376,MATCH(_xlfn.CONCAT(X$1,X$2,"Urban"),'Main Data'!$D$1:$D$376,0),MATCH($A26,'Main Data'!$E$1:$AE$1,0))</f>
        <v>213.4</v>
      </c>
      <c r="Y26" s="101">
        <f>INDEX('Main Data'!$E$1:$AE$376,MATCH(_xlfn.CONCAT(Y$1,Y$2,"Urban"),'Main Data'!$D$1:$D$376,0),MATCH($A26,'Main Data'!$E$1:$AE$1,0))</f>
        <v>212.9</v>
      </c>
      <c r="Z26" s="101">
        <f>INDEX('Main Data'!$E$1:$AE$376,MATCH(_xlfn.CONCAT(Z$1,Z$2,"Urban"),'Main Data'!$D$1:$D$376,0),MATCH($A26,'Main Data'!$E$1:$AE$1,0))</f>
        <v>215.2</v>
      </c>
      <c r="AA26" s="101">
        <f>INDEX('Main Data'!$E$1:$AE$376,MATCH(_xlfn.CONCAT(AA$1,AA$2,"Urban"),'Main Data'!$D$1:$D$376,0),MATCH($A26,'Main Data'!$E$1:$AE$1,0))</f>
        <v>212.2</v>
      </c>
      <c r="AB26" s="101">
        <f>INDEX('Main Data'!$E$1:$AE$376,MATCH(_xlfn.CONCAT(AB$1,AB$2,"Urban"),'Main Data'!$D$1:$D$376,0),MATCH($A26,'Main Data'!$E$1:$AE$1,0))</f>
        <v>212.2</v>
      </c>
      <c r="AC26" s="101">
        <f>INDEX('Main Data'!$E$1:$AE$376,MATCH(_xlfn.CONCAT(AC$1,AC$2,"Urban"),'Main Data'!$D$1:$D$376,0),MATCH($A26,'Main Data'!$E$1:$AE$1,0))</f>
        <v>213.7</v>
      </c>
      <c r="AD26" s="101">
        <f>INDEX('Main Data'!$E$1:$AE$376,MATCH(_xlfn.CONCAT(AD$1,AD$2,"Urban"),'Main Data'!$D$1:$D$376,0),MATCH($A26,'Main Data'!$E$1:$AE$1,0))</f>
        <v>219.4</v>
      </c>
    </row>
    <row r="27" spans="1:30" hidden="1" x14ac:dyDescent="0.25">
      <c r="A27" s="27" t="s">
        <v>24</v>
      </c>
      <c r="B27" s="101">
        <f>INDEX('Main Data'!$E$1:$AE$376,MATCH(_xlfn.CONCAT(B$1,B$2,"Urban"),'Main Data'!$D$1:$D$376,0),MATCH($A27,'Main Data'!$E$1:$AE$1,0))</f>
        <v>136.9</v>
      </c>
      <c r="C27" s="101">
        <f>INDEX('Main Data'!$E$1:$AE$376,MATCH(_xlfn.CONCAT(C$1,C$2,"Urban"),'Main Data'!$D$1:$D$376,0),MATCH($A27,'Main Data'!$E$1:$AE$1,0))</f>
        <v>140.5</v>
      </c>
      <c r="D27" s="101">
        <f>INDEX('Main Data'!$E$1:$AE$376,MATCH(_xlfn.CONCAT(D$1,D$2,"Urban"),'Main Data'!$D$1:$D$376,0),MATCH($A27,'Main Data'!$E$1:$AE$1,0))</f>
        <v>141.69999999999999</v>
      </c>
      <c r="E27" s="101">
        <f>INDEX('Main Data'!$E$1:$AE$376,MATCH(_xlfn.CONCAT(E$1,E$2,"Urban"),'Main Data'!$D$1:$D$376,0),MATCH($A27,'Main Data'!$E$1:$AE$1,0))</f>
        <v>142.1</v>
      </c>
      <c r="F27" s="101">
        <f>INDEX('Main Data'!$E$1:$AE$376,MATCH(_xlfn.CONCAT(F$1,F$2,"Urban"),'Main Data'!$D$1:$D$376,0),MATCH($A27,'Main Data'!$E$1:$AE$1,0))</f>
        <v>145</v>
      </c>
      <c r="G27" s="101">
        <f>INDEX('Main Data'!$E$1:$AE$376,MATCH(_xlfn.CONCAT(G$1,G$2,"Urban"),'Main Data'!$D$1:$D$376,0),MATCH($A27,'Main Data'!$E$1:$AE$1,0))</f>
        <v>147.5</v>
      </c>
      <c r="H27" s="101">
        <f>INDEX('Main Data'!$E$1:$AE$376,MATCH(_xlfn.CONCAT(H$1,H$2,"Urban"),'Main Data'!$D$1:$D$376,0),MATCH($A27,'Main Data'!$E$1:$AE$1,0))</f>
        <v>149.5</v>
      </c>
      <c r="I27" s="101">
        <f>INDEX('Main Data'!$E$1:$AE$376,MATCH(_xlfn.CONCAT(I$1,I$2,"Urban"),'Main Data'!$D$1:$D$376,0),MATCH($A27,'Main Data'!$E$1:$AE$1,0))</f>
        <v>150.4</v>
      </c>
      <c r="J27" s="101">
        <f>INDEX('Main Data'!$E$1:$AE$376,MATCH(_xlfn.CONCAT(J$1,J$2,"Urban"),'Main Data'!$D$1:$D$376,0),MATCH($A27,'Main Data'!$E$1:$AE$1,0))</f>
        <v>150.5</v>
      </c>
      <c r="K27" s="101">
        <f>INDEX('Main Data'!$E$1:$AE$376,MATCH(_xlfn.CONCAT(K$1,K$2,"Urban"),'Main Data'!$D$1:$D$376,0),MATCH($A27,'Main Data'!$E$1:$AE$1,0))</f>
        <v>152.19999999999999</v>
      </c>
      <c r="L27" s="101">
        <f>INDEX('Main Data'!$E$1:$AE$376,MATCH(_xlfn.CONCAT(L$1,L$2,"Urban"),'Main Data'!$D$1:$D$376,0),MATCH($A27,'Main Data'!$E$1:$AE$1,0))</f>
        <v>151.19999999999999</v>
      </c>
      <c r="M27" s="101">
        <f>INDEX('Main Data'!$E$1:$AE$376,MATCH(_xlfn.CONCAT(M$1,M$2,"Urban"),'Main Data'!$D$1:$D$376,0),MATCH($A27,'Main Data'!$E$1:$AE$1,0))</f>
        <v>151.80000000000001</v>
      </c>
      <c r="N27" s="101">
        <f>INDEX('Main Data'!$E$1:$AE$376,MATCH(_xlfn.CONCAT(N$1,N$2,"Urban"),'Main Data'!$D$1:$D$376,0),MATCH($A27,'Main Data'!$E$1:$AE$1,0))</f>
        <v>152.69999999999999</v>
      </c>
      <c r="O27" s="101">
        <f>INDEX('Main Data'!$E$1:$AE$376,MATCH(_xlfn.CONCAT(O$1,O$2,"Urban"),'Main Data'!$D$1:$D$376,0),MATCH($A27,'Main Data'!$E$1:$AE$1,0))</f>
        <v>153.1</v>
      </c>
      <c r="P27" s="101">
        <f>INDEX('Main Data'!$E$1:$AE$376,MATCH(_xlfn.CONCAT(P$1,P$2,"Urban"),'Main Data'!$D$1:$D$376,0),MATCH($A27,'Main Data'!$E$1:$AE$1,0))</f>
        <v>154.19999999999999</v>
      </c>
      <c r="Q27" s="101">
        <f>INDEX('Main Data'!$E$1:$AE$376,MATCH(_xlfn.CONCAT(Q$1,Q$2,"Urban"),'Main Data'!$D$1:$D$376,0),MATCH($A27,'Main Data'!$E$1:$AE$1,0))</f>
        <v>159.30000000000001</v>
      </c>
      <c r="R27" s="101">
        <f>INDEX('Main Data'!$E$1:$AE$376,MATCH(_xlfn.CONCAT(R$1,R$2,"Urban"),'Main Data'!$D$1:$D$376,0),MATCH($A27,'Main Data'!$E$1:$AE$1,0))</f>
        <v>159.4</v>
      </c>
      <c r="S27" s="101">
        <f>INDEX('Main Data'!$E$1:$AE$376,MATCH(_xlfn.CONCAT(S$1,S$2,"Urban"),'Main Data'!$D$1:$D$376,0),MATCH($A27,'Main Data'!$E$1:$AE$1,0))</f>
        <v>157.19999999999999</v>
      </c>
      <c r="T27" s="101">
        <f>INDEX('Main Data'!$E$1:$AE$376,MATCH(_xlfn.CONCAT(T$1,T$2,"Urban"),'Main Data'!$D$1:$D$376,0),MATCH($A27,'Main Data'!$E$1:$AE$1,0))</f>
        <v>157.4</v>
      </c>
      <c r="U27" s="101">
        <f>INDEX('Main Data'!$E$1:$AE$376,MATCH(_xlfn.CONCAT(U$1,U$2,"Urban"),'Main Data'!$D$1:$D$376,0),MATCH($A27,'Main Data'!$E$1:$AE$1,0))</f>
        <v>157.69999999999999</v>
      </c>
      <c r="V27" s="101">
        <f>INDEX('Main Data'!$E$1:$AE$376,MATCH(_xlfn.CONCAT(V$1,V$2,"Urban"),'Main Data'!$D$1:$D$376,0),MATCH($A27,'Main Data'!$E$1:$AE$1,0))</f>
        <v>158.19999999999999</v>
      </c>
      <c r="W27" s="101">
        <f>INDEX('Main Data'!$E$1:$AE$376,MATCH(_xlfn.CONCAT(W$1,W$2,"Urban"),'Main Data'!$D$1:$D$376,0),MATCH($A27,'Main Data'!$E$1:$AE$1,0))</f>
        <v>158.80000000000001</v>
      </c>
      <c r="X27" s="101">
        <f>INDEX('Main Data'!$E$1:$AE$376,MATCH(_xlfn.CONCAT(X$1,X$2,"Urban"),'Main Data'!$D$1:$D$376,0),MATCH($A27,'Main Data'!$E$1:$AE$1,0))</f>
        <v>158.9</v>
      </c>
      <c r="Y27" s="101">
        <f>INDEX('Main Data'!$E$1:$AE$376,MATCH(_xlfn.CONCAT(Y$1,Y$2,"Urban"),'Main Data'!$D$1:$D$376,0),MATCH($A27,'Main Data'!$E$1:$AE$1,0))</f>
        <v>159.4</v>
      </c>
      <c r="Z27" s="101">
        <f>INDEX('Main Data'!$E$1:$AE$376,MATCH(_xlfn.CONCAT(Z$1,Z$2,"Urban"),'Main Data'!$D$1:$D$376,0),MATCH($A27,'Main Data'!$E$1:$AE$1,0))</f>
        <v>159.5</v>
      </c>
      <c r="AA27" s="101">
        <f>INDEX('Main Data'!$E$1:$AE$376,MATCH(_xlfn.CONCAT(AA$1,AA$2,"Urban"),'Main Data'!$D$1:$D$376,0),MATCH($A27,'Main Data'!$E$1:$AE$1,0))</f>
        <v>159.80000000000001</v>
      </c>
      <c r="AB27" s="101">
        <f>INDEX('Main Data'!$E$1:$AE$376,MATCH(_xlfn.CONCAT(AB$1,AB$2,"Urban"),'Main Data'!$D$1:$D$376,0),MATCH($A27,'Main Data'!$E$1:$AE$1,0))</f>
        <v>159.80000000000001</v>
      </c>
      <c r="AC27" s="101">
        <f>INDEX('Main Data'!$E$1:$AE$376,MATCH(_xlfn.CONCAT(AC$1,AC$2,"Urban"),'Main Data'!$D$1:$D$376,0),MATCH($A27,'Main Data'!$E$1:$AE$1,0))</f>
        <v>160.1</v>
      </c>
      <c r="AD27" s="101">
        <f>INDEX('Main Data'!$E$1:$AE$376,MATCH(_xlfn.CONCAT(AD$1,AD$2,"Urban"),'Main Data'!$D$1:$D$376,0),MATCH($A27,'Main Data'!$E$1:$AE$1,0))</f>
        <v>160.4</v>
      </c>
    </row>
    <row r="28" spans="1:30" hidden="1" x14ac:dyDescent="0.25">
      <c r="A28" s="27" t="s">
        <v>25</v>
      </c>
      <c r="B28" s="101">
        <f>INDEX('Main Data'!$E$1:$AE$376,MATCH(_xlfn.CONCAT(B$1,B$2,"Urban"),'Main Data'!$D$1:$D$376,0),MATCH($A28,'Main Data'!$E$1:$AE$1,0))</f>
        <v>145.4</v>
      </c>
      <c r="C28" s="101">
        <f>INDEX('Main Data'!$E$1:$AE$376,MATCH(_xlfn.CONCAT(C$1,C$2,"Urban"),'Main Data'!$D$1:$D$376,0),MATCH($A28,'Main Data'!$E$1:$AE$1,0))</f>
        <v>147.30000000000001</v>
      </c>
      <c r="D28" s="101">
        <f>INDEX('Main Data'!$E$1:$AE$376,MATCH(_xlfn.CONCAT(D$1,D$2,"Urban"),'Main Data'!$D$1:$D$376,0),MATCH($A28,'Main Data'!$E$1:$AE$1,0))</f>
        <v>148.6</v>
      </c>
      <c r="E28" s="101">
        <f>INDEX('Main Data'!$E$1:$AE$376,MATCH(_xlfn.CONCAT(E$1,E$2,"Urban"),'Main Data'!$D$1:$D$376,0),MATCH($A28,'Main Data'!$E$1:$AE$1,0))</f>
        <v>149.1</v>
      </c>
      <c r="F28" s="101">
        <f>INDEX('Main Data'!$E$1:$AE$376,MATCH(_xlfn.CONCAT(F$1,F$2,"Urban"),'Main Data'!$D$1:$D$376,0),MATCH($A28,'Main Data'!$E$1:$AE$1,0))</f>
        <v>152.6</v>
      </c>
      <c r="G28" s="101">
        <f>INDEX('Main Data'!$E$1:$AE$376,MATCH(_xlfn.CONCAT(G$1,G$2,"Urban"),'Main Data'!$D$1:$D$376,0),MATCH($A28,'Main Data'!$E$1:$AE$1,0))</f>
        <v>150.69999999999999</v>
      </c>
      <c r="H28" s="101">
        <f>INDEX('Main Data'!$E$1:$AE$376,MATCH(_xlfn.CONCAT(H$1,H$2,"Urban"),'Main Data'!$D$1:$D$376,0),MATCH($A28,'Main Data'!$E$1:$AE$1,0))</f>
        <v>151.19999999999999</v>
      </c>
      <c r="I28" s="101">
        <f>INDEX('Main Data'!$E$1:$AE$376,MATCH(_xlfn.CONCAT(I$1,I$2,"Urban"),'Main Data'!$D$1:$D$376,0),MATCH($A28,'Main Data'!$E$1:$AE$1,0))</f>
        <v>153.69999999999999</v>
      </c>
      <c r="J28" s="101">
        <f>INDEX('Main Data'!$E$1:$AE$376,MATCH(_xlfn.CONCAT(J$1,J$2,"Urban"),'Main Data'!$D$1:$D$376,0),MATCH($A28,'Main Data'!$E$1:$AE$1,0))</f>
        <v>153.9</v>
      </c>
      <c r="K28" s="101">
        <f>INDEX('Main Data'!$E$1:$AE$376,MATCH(_xlfn.CONCAT(K$1,K$2,"Urban"),'Main Data'!$D$1:$D$376,0),MATCH($A28,'Main Data'!$E$1:$AE$1,0))</f>
        <v>155.1</v>
      </c>
      <c r="L28" s="101">
        <f>INDEX('Main Data'!$E$1:$AE$376,MATCH(_xlfn.CONCAT(L$1,L$2,"Urban"),'Main Data'!$D$1:$D$376,0),MATCH($A28,'Main Data'!$E$1:$AE$1,0))</f>
        <v>156.69999999999999</v>
      </c>
      <c r="M28" s="101">
        <f>INDEX('Main Data'!$E$1:$AE$376,MATCH(_xlfn.CONCAT(M$1,M$2,"Urban"),'Main Data'!$D$1:$D$376,0),MATCH($A28,'Main Data'!$E$1:$AE$1,0))</f>
        <v>157.6</v>
      </c>
      <c r="N28" s="101">
        <f>INDEX('Main Data'!$E$1:$AE$376,MATCH(_xlfn.CONCAT(N$1,N$2,"Urban"),'Main Data'!$D$1:$D$376,0),MATCH($A28,'Main Data'!$E$1:$AE$1,0))</f>
        <v>158.4</v>
      </c>
      <c r="O28" s="101">
        <f>INDEX('Main Data'!$E$1:$AE$376,MATCH(_xlfn.CONCAT(O$1,O$2,"Urban"),'Main Data'!$D$1:$D$376,0),MATCH($A28,'Main Data'!$E$1:$AE$1,0))</f>
        <v>159.5</v>
      </c>
      <c r="P28" s="101">
        <f>INDEX('Main Data'!$E$1:$AE$376,MATCH(_xlfn.CONCAT(P$1,P$2,"Urban"),'Main Data'!$D$1:$D$376,0),MATCH($A28,'Main Data'!$E$1:$AE$1,0))</f>
        <v>160.80000000000001</v>
      </c>
      <c r="Q28" s="101">
        <f>INDEX('Main Data'!$E$1:$AE$376,MATCH(_xlfn.CONCAT(Q$1,Q$2,"Urban"),'Main Data'!$D$1:$D$376,0),MATCH($A28,'Main Data'!$E$1:$AE$1,0))</f>
        <v>162.19999999999999</v>
      </c>
      <c r="R28" s="101">
        <f>INDEX('Main Data'!$E$1:$AE$376,MATCH(_xlfn.CONCAT(R$1,R$2,"Urban"),'Main Data'!$D$1:$D$376,0),MATCH($A28,'Main Data'!$E$1:$AE$1,0))</f>
        <v>163.19999999999999</v>
      </c>
      <c r="S28" s="101">
        <f>INDEX('Main Data'!$E$1:$AE$376,MATCH(_xlfn.CONCAT(S$1,S$2,"Urban"),'Main Data'!$D$1:$D$376,0),MATCH($A28,'Main Data'!$E$1:$AE$1,0))</f>
        <v>164.1</v>
      </c>
      <c r="T28" s="101">
        <f>INDEX('Main Data'!$E$1:$AE$376,MATCH(_xlfn.CONCAT(T$1,T$2,"Urban"),'Main Data'!$D$1:$D$376,0),MATCH($A28,'Main Data'!$E$1:$AE$1,0))</f>
        <v>164.6</v>
      </c>
      <c r="U28" s="101">
        <f>INDEX('Main Data'!$E$1:$AE$376,MATCH(_xlfn.CONCAT(U$1,U$2,"Urban"),'Main Data'!$D$1:$D$376,0),MATCH($A28,'Main Data'!$E$1:$AE$1,0))</f>
        <v>165.1</v>
      </c>
      <c r="V28" s="101">
        <f>INDEX('Main Data'!$E$1:$AE$376,MATCH(_xlfn.CONCAT(V$1,V$2,"Urban"),'Main Data'!$D$1:$D$376,0),MATCH($A28,'Main Data'!$E$1:$AE$1,0))</f>
        <v>165.8</v>
      </c>
      <c r="W28" s="101">
        <f>INDEX('Main Data'!$E$1:$AE$376,MATCH(_xlfn.CONCAT(W$1,W$2,"Urban"),'Main Data'!$D$1:$D$376,0),MATCH($A28,'Main Data'!$E$1:$AE$1,0))</f>
        <v>166.3</v>
      </c>
      <c r="X28" s="101">
        <f>INDEX('Main Data'!$E$1:$AE$376,MATCH(_xlfn.CONCAT(X$1,X$2,"Urban"),'Main Data'!$D$1:$D$376,0),MATCH($A28,'Main Data'!$E$1:$AE$1,0))</f>
        <v>166.7</v>
      </c>
      <c r="Y28" s="101">
        <f>INDEX('Main Data'!$E$1:$AE$376,MATCH(_xlfn.CONCAT(Y$1,Y$2,"Urban"),'Main Data'!$D$1:$D$376,0),MATCH($A28,'Main Data'!$E$1:$AE$1,0))</f>
        <v>167.1</v>
      </c>
      <c r="Z28" s="101">
        <f>INDEX('Main Data'!$E$1:$AE$376,MATCH(_xlfn.CONCAT(Z$1,Z$2,"Urban"),'Main Data'!$D$1:$D$376,0),MATCH($A28,'Main Data'!$E$1:$AE$1,0))</f>
        <v>167.8</v>
      </c>
      <c r="AA28" s="101">
        <f>INDEX('Main Data'!$E$1:$AE$376,MATCH(_xlfn.CONCAT(AA$1,AA$2,"Urban"),'Main Data'!$D$1:$D$376,0),MATCH($A28,'Main Data'!$E$1:$AE$1,0))</f>
        <v>168.4</v>
      </c>
      <c r="AB28" s="101">
        <f>INDEX('Main Data'!$E$1:$AE$376,MATCH(_xlfn.CONCAT(AB$1,AB$2,"Urban"),'Main Data'!$D$1:$D$376,0),MATCH($A28,'Main Data'!$E$1:$AE$1,0))</f>
        <v>168.4</v>
      </c>
      <c r="AC28" s="101">
        <f>INDEX('Main Data'!$E$1:$AE$376,MATCH(_xlfn.CONCAT(AC$1,AC$2,"Urban"),'Main Data'!$D$1:$D$376,0),MATCH($A28,'Main Data'!$E$1:$AE$1,0))</f>
        <v>168.8</v>
      </c>
      <c r="AD28" s="101">
        <f>INDEX('Main Data'!$E$1:$AE$376,MATCH(_xlfn.CONCAT(AD$1,AD$2,"Urban"),'Main Data'!$D$1:$D$376,0),MATCH($A28,'Main Data'!$E$1:$AE$1,0))</f>
        <v>169.2</v>
      </c>
    </row>
    <row r="29" spans="1:30" hidden="1" x14ac:dyDescent="0.25">
      <c r="A29" s="27" t="s">
        <v>15</v>
      </c>
      <c r="B29" s="101">
        <f>INDEX('Main Data'!$E$1:$AE$376,MATCH(_xlfn.CONCAT(B$1,B$2,"Urban"),'Main Data'!$D$1:$D$376,0),MATCH($A29,'Main Data'!$E$1:$AE$1,0))</f>
        <v>163.4</v>
      </c>
      <c r="C29" s="101">
        <f>INDEX('Main Data'!$E$1:$AE$376,MATCH(_xlfn.CONCAT(C$1,C$2,"Urban"),'Main Data'!$D$1:$D$376,0),MATCH($A29,'Main Data'!$E$1:$AE$1,0))</f>
        <v>160.80000000000001</v>
      </c>
      <c r="D29" s="101">
        <f>INDEX('Main Data'!$E$1:$AE$376,MATCH(_xlfn.CONCAT(D$1,D$2,"Urban"),'Main Data'!$D$1:$D$376,0),MATCH($A29,'Main Data'!$E$1:$AE$1,0))</f>
        <v>160.4</v>
      </c>
      <c r="E29" s="101">
        <f>INDEX('Main Data'!$E$1:$AE$376,MATCH(_xlfn.CONCAT(E$1,E$2,"Urban"),'Main Data'!$D$1:$D$376,0),MATCH($A29,'Main Data'!$E$1:$AE$1,0))</f>
        <v>162</v>
      </c>
      <c r="F29" s="101">
        <f>INDEX('Main Data'!$E$1:$AE$376,MATCH(_xlfn.CONCAT(F$1,F$2,"Urban"),'Main Data'!$D$1:$D$376,0),MATCH($A29,'Main Data'!$E$1:$AE$1,0))</f>
        <v>164.2</v>
      </c>
      <c r="G29" s="101">
        <f>INDEX('Main Data'!$E$1:$AE$376,MATCH(_xlfn.CONCAT(G$1,G$2,"Urban"),'Main Data'!$D$1:$D$376,0),MATCH($A29,'Main Data'!$E$1:$AE$1,0))</f>
        <v>166.2</v>
      </c>
      <c r="H29" s="101">
        <f>INDEX('Main Data'!$E$1:$AE$376,MATCH(_xlfn.CONCAT(H$1,H$2,"Urban"),'Main Data'!$D$1:$D$376,0),MATCH($A29,'Main Data'!$E$1:$AE$1,0))</f>
        <v>167.9</v>
      </c>
      <c r="I29" s="101">
        <f>INDEX('Main Data'!$E$1:$AE$376,MATCH(_xlfn.CONCAT(I$1,I$2,"Urban"),'Main Data'!$D$1:$D$376,0),MATCH($A29,'Main Data'!$E$1:$AE$1,0))</f>
        <v>167.3</v>
      </c>
      <c r="J29" s="101">
        <f>INDEX('Main Data'!$E$1:$AE$376,MATCH(_xlfn.CONCAT(J$1,J$2,"Urban"),'Main Data'!$D$1:$D$376,0),MATCH($A29,'Main Data'!$E$1:$AE$1,0))</f>
        <v>167.3</v>
      </c>
      <c r="K29" s="101">
        <f>INDEX('Main Data'!$E$1:$AE$376,MATCH(_xlfn.CONCAT(K$1,K$2,"Urban"),'Main Data'!$D$1:$D$376,0),MATCH($A29,'Main Data'!$E$1:$AE$1,0))</f>
        <v>171.5</v>
      </c>
      <c r="L29" s="101">
        <f>INDEX('Main Data'!$E$1:$AE$376,MATCH(_xlfn.CONCAT(L$1,L$2,"Urban"),'Main Data'!$D$1:$D$376,0),MATCH($A29,'Main Data'!$E$1:$AE$1,0))</f>
        <v>173.5</v>
      </c>
      <c r="M29" s="101">
        <f>INDEX('Main Data'!$E$1:$AE$376,MATCH(_xlfn.CONCAT(M$1,M$2,"Urban"),'Main Data'!$D$1:$D$376,0),MATCH($A29,'Main Data'!$E$1:$AE$1,0))</f>
        <v>172.2</v>
      </c>
      <c r="N29" s="101">
        <f>INDEX('Main Data'!$E$1:$AE$376,MATCH(_xlfn.CONCAT(N$1,N$2,"Urban"),'Main Data'!$D$1:$D$376,0),MATCH($A29,'Main Data'!$E$1:$AE$1,0))</f>
        <v>170.3</v>
      </c>
      <c r="O29" s="101">
        <f>INDEX('Main Data'!$E$1:$AE$376,MATCH(_xlfn.CONCAT(O$1,O$2,"Urban"),'Main Data'!$D$1:$D$376,0),MATCH($A29,'Main Data'!$E$1:$AE$1,0))</f>
        <v>170.2</v>
      </c>
      <c r="P29" s="101">
        <f>INDEX('Main Data'!$E$1:$AE$376,MATCH(_xlfn.CONCAT(P$1,P$2,"Urban"),'Main Data'!$D$1:$D$376,0),MATCH($A29,'Main Data'!$E$1:$AE$1,0))</f>
        <v>171.5</v>
      </c>
      <c r="Q29" s="101">
        <f>INDEX('Main Data'!$E$1:$AE$376,MATCH(_xlfn.CONCAT(Q$1,Q$2,"Urban"),'Main Data'!$D$1:$D$376,0),MATCH($A29,'Main Data'!$E$1:$AE$1,0))</f>
        <v>174.5</v>
      </c>
      <c r="R29" s="101">
        <f>INDEX('Main Data'!$E$1:$AE$376,MATCH(_xlfn.CONCAT(R$1,R$2,"Urban"),'Main Data'!$D$1:$D$376,0),MATCH($A29,'Main Data'!$E$1:$AE$1,0))</f>
        <v>177.5</v>
      </c>
      <c r="S29" s="101">
        <f>INDEX('Main Data'!$E$1:$AE$376,MATCH(_xlfn.CONCAT(S$1,S$2,"Urban"),'Main Data'!$D$1:$D$376,0),MATCH($A29,'Main Data'!$E$1:$AE$1,0))</f>
        <v>179.3</v>
      </c>
      <c r="T29" s="101">
        <f>INDEX('Main Data'!$E$1:$AE$376,MATCH(_xlfn.CONCAT(T$1,T$2,"Urban"),'Main Data'!$D$1:$D$376,0),MATCH($A29,'Main Data'!$E$1:$AE$1,0))</f>
        <v>179.4</v>
      </c>
      <c r="U29" s="101">
        <f>INDEX('Main Data'!$E$1:$AE$376,MATCH(_xlfn.CONCAT(U$1,U$2,"Urban"),'Main Data'!$D$1:$D$376,0),MATCH($A29,'Main Data'!$E$1:$AE$1,0))</f>
        <v>180.4</v>
      </c>
      <c r="V29" s="101">
        <f>INDEX('Main Data'!$E$1:$AE$376,MATCH(_xlfn.CONCAT(V$1,V$2,"Urban"),'Main Data'!$D$1:$D$376,0),MATCH($A29,'Main Data'!$E$1:$AE$1,0))</f>
        <v>181.8</v>
      </c>
      <c r="W29" s="101">
        <f>INDEX('Main Data'!$E$1:$AE$376,MATCH(_xlfn.CONCAT(W$1,W$2,"Urban"),'Main Data'!$D$1:$D$376,0),MATCH($A29,'Main Data'!$E$1:$AE$1,0))</f>
        <v>183.3</v>
      </c>
      <c r="X29" s="101">
        <f>INDEX('Main Data'!$E$1:$AE$376,MATCH(_xlfn.CONCAT(X$1,X$2,"Urban"),'Main Data'!$D$1:$D$376,0),MATCH($A29,'Main Data'!$E$1:$AE$1,0))</f>
        <v>181.3</v>
      </c>
      <c r="Y29" s="101">
        <f>INDEX('Main Data'!$E$1:$AE$376,MATCH(_xlfn.CONCAT(Y$1,Y$2,"Urban"),'Main Data'!$D$1:$D$376,0),MATCH($A29,'Main Data'!$E$1:$AE$1,0))</f>
        <v>178.6</v>
      </c>
      <c r="Z29" s="101">
        <f>INDEX('Main Data'!$E$1:$AE$376,MATCH(_xlfn.CONCAT(Z$1,Z$2,"Urban"),'Main Data'!$D$1:$D$376,0),MATCH($A29,'Main Data'!$E$1:$AE$1,0))</f>
        <v>179.5</v>
      </c>
      <c r="AA29" s="101">
        <f>INDEX('Main Data'!$E$1:$AE$376,MATCH(_xlfn.CONCAT(AA$1,AA$2,"Urban"),'Main Data'!$D$1:$D$376,0),MATCH($A29,'Main Data'!$E$1:$AE$1,0))</f>
        <v>180.7</v>
      </c>
      <c r="AB29" s="101">
        <f>INDEX('Main Data'!$E$1:$AE$376,MATCH(_xlfn.CONCAT(AB$1,AB$2,"Urban"),'Main Data'!$D$1:$D$376,0),MATCH($A29,'Main Data'!$E$1:$AE$1,0))</f>
        <v>180.8</v>
      </c>
      <c r="AC29" s="101">
        <f>INDEX('Main Data'!$E$1:$AE$376,MATCH(_xlfn.CONCAT(AC$1,AC$2,"Urban"),'Main Data'!$D$1:$D$376,0),MATCH($A29,'Main Data'!$E$1:$AE$1,0))</f>
        <v>182.1</v>
      </c>
      <c r="AD29" s="101">
        <f>INDEX('Main Data'!$E$1:$AE$376,MATCH(_xlfn.CONCAT(AD$1,AD$2,"Urban"),'Main Data'!$D$1:$D$376,0),MATCH($A29,'Main Data'!$E$1:$AE$1,0))</f>
        <v>183.1</v>
      </c>
    </row>
    <row r="30" spans="1:30" x14ac:dyDescent="0.25">
      <c r="A30" s="27" t="s">
        <v>21</v>
      </c>
      <c r="B30" s="101">
        <f>INDEX('Main Data'!$E$1:$AE$376,MATCH(_xlfn.CONCAT(B$1,B$2,"Urban"),'Main Data'!$D$1:$D$376,0),MATCH($A30,'Main Data'!$E$1:$AE$1,0))</f>
        <v>142.9</v>
      </c>
      <c r="C30" s="101">
        <f>INDEX('Main Data'!$E$1:$AE$376,MATCH(_xlfn.CONCAT(C$1,C$2,"Urban"),'Main Data'!$D$1:$D$376,0),MATCH($A30,'Main Data'!$E$1:$AE$1,0))</f>
        <v>149.1</v>
      </c>
      <c r="D30" s="101">
        <f>INDEX('Main Data'!$E$1:$AE$376,MATCH(_xlfn.CONCAT(D$1,D$2,"Urban"),'Main Data'!$D$1:$D$376,0),MATCH($A30,'Main Data'!$E$1:$AE$1,0))</f>
        <v>154.80000000000001</v>
      </c>
      <c r="E30" s="101">
        <f>INDEX('Main Data'!$E$1:$AE$376,MATCH(_xlfn.CONCAT(E$1,E$2,"Urban"),'Main Data'!$D$1:$D$376,0),MATCH($A30,'Main Data'!$E$1:$AE$1,0))</f>
        <v>154.9</v>
      </c>
      <c r="F30" s="101">
        <f>INDEX('Main Data'!$E$1:$AE$376,MATCH(_xlfn.CONCAT(F$1,F$2,"Urban"),'Main Data'!$D$1:$D$376,0),MATCH($A30,'Main Data'!$E$1:$AE$1,0))</f>
        <v>155.5</v>
      </c>
      <c r="G30" s="101">
        <f>INDEX('Main Data'!$E$1:$AE$376,MATCH(_xlfn.CONCAT(G$1,G$2,"Urban"),'Main Data'!$D$1:$D$376,0),MATCH($A30,'Main Data'!$E$1:$AE$1,0))</f>
        <v>156.1</v>
      </c>
      <c r="H30" s="101">
        <f>INDEX('Main Data'!$E$1:$AE$376,MATCH(_xlfn.CONCAT(H$1,H$2,"Urban"),'Main Data'!$D$1:$D$376,0),MATCH($A30,'Main Data'!$E$1:$AE$1,0))</f>
        <v>157.69999999999999</v>
      </c>
      <c r="I30" s="101">
        <f>INDEX('Main Data'!$E$1:$AE$376,MATCH(_xlfn.CONCAT(I$1,I$2,"Urban"),'Main Data'!$D$1:$D$376,0),MATCH($A30,'Main Data'!$E$1:$AE$1,0))</f>
        <v>160.69999999999999</v>
      </c>
      <c r="J30" s="101">
        <f>INDEX('Main Data'!$E$1:$AE$376,MATCH(_xlfn.CONCAT(J$1,J$2,"Urban"),'Main Data'!$D$1:$D$376,0),MATCH($A30,'Main Data'!$E$1:$AE$1,0))</f>
        <v>160.80000000000001</v>
      </c>
      <c r="K30" s="101">
        <f>INDEX('Main Data'!$E$1:$AE$376,MATCH(_xlfn.CONCAT(K$1,K$2,"Urban"),'Main Data'!$D$1:$D$376,0),MATCH($A30,'Main Data'!$E$1:$AE$1,0))</f>
        <v>162.19999999999999</v>
      </c>
      <c r="L30" s="101">
        <f>INDEX('Main Data'!$E$1:$AE$376,MATCH(_xlfn.CONCAT(L$1,L$2,"Urban"),'Main Data'!$D$1:$D$376,0),MATCH($A30,'Main Data'!$E$1:$AE$1,0))</f>
        <v>161.6</v>
      </c>
      <c r="M30" s="101">
        <f>INDEX('Main Data'!$E$1:$AE$376,MATCH(_xlfn.CONCAT(M$1,M$2,"Urban"),'Main Data'!$D$1:$D$376,0),MATCH($A30,'Main Data'!$E$1:$AE$1,0))</f>
        <v>161.69999999999999</v>
      </c>
      <c r="N30" s="101">
        <f>INDEX('Main Data'!$E$1:$AE$376,MATCH(_xlfn.CONCAT(N$1,N$2,"Urban"),'Main Data'!$D$1:$D$376,0),MATCH($A30,'Main Data'!$E$1:$AE$1,0))</f>
        <v>161.6</v>
      </c>
      <c r="O30" s="101">
        <f>INDEX('Main Data'!$E$1:$AE$376,MATCH(_xlfn.CONCAT(O$1,O$2,"Urban"),'Main Data'!$D$1:$D$376,0),MATCH($A30,'Main Data'!$E$1:$AE$1,0))</f>
        <v>163</v>
      </c>
      <c r="P30" s="101">
        <f>INDEX('Main Data'!$E$1:$AE$376,MATCH(_xlfn.CONCAT(P$1,P$2,"Urban"),'Main Data'!$D$1:$D$376,0),MATCH($A30,'Main Data'!$E$1:$AE$1,0))</f>
        <v>164.5</v>
      </c>
      <c r="Q30" s="101">
        <f>INDEX('Main Data'!$E$1:$AE$376,MATCH(_xlfn.CONCAT(Q$1,Q$2,"Urban"),'Main Data'!$D$1:$D$376,0),MATCH($A30,'Main Data'!$E$1:$AE$1,0))</f>
        <v>170.5</v>
      </c>
      <c r="R30" s="101">
        <f>INDEX('Main Data'!$E$1:$AE$376,MATCH(_xlfn.CONCAT(R$1,R$2,"Urban"),'Main Data'!$D$1:$D$376,0),MATCH($A30,'Main Data'!$E$1:$AE$1,0))</f>
        <v>173.5</v>
      </c>
      <c r="S30" s="101">
        <f>INDEX('Main Data'!$E$1:$AE$376,MATCH(_xlfn.CONCAT(S$1,S$2,"Urban"),'Main Data'!$D$1:$D$376,0),MATCH($A30,'Main Data'!$E$1:$AE$1,0))</f>
        <v>174.9</v>
      </c>
      <c r="T30" s="101">
        <f>INDEX('Main Data'!$E$1:$AE$376,MATCH(_xlfn.CONCAT(T$1,T$2,"Urban"),'Main Data'!$D$1:$D$376,0),MATCH($A30,'Main Data'!$E$1:$AE$1,0))</f>
        <v>179.5</v>
      </c>
      <c r="U30" s="101">
        <f>INDEX('Main Data'!$E$1:$AE$376,MATCH(_xlfn.CONCAT(U$1,U$2,"Urban"),'Main Data'!$D$1:$D$376,0),MATCH($A30,'Main Data'!$E$1:$AE$1,0))</f>
        <v>178.4</v>
      </c>
      <c r="V30" s="101">
        <f>INDEX('Main Data'!$E$1:$AE$376,MATCH(_xlfn.CONCAT(V$1,V$2,"Urban"),'Main Data'!$D$1:$D$376,0),MATCH($A30,'Main Data'!$E$1:$AE$1,0))</f>
        <v>179.2</v>
      </c>
      <c r="W30" s="101">
        <f>INDEX('Main Data'!$E$1:$AE$376,MATCH(_xlfn.CONCAT(W$1,W$2,"Urban"),'Main Data'!$D$1:$D$376,0),MATCH($A30,'Main Data'!$E$1:$AE$1,0))</f>
        <v>180</v>
      </c>
      <c r="X30" s="101">
        <f>INDEX('Main Data'!$E$1:$AE$376,MATCH(_xlfn.CONCAT(X$1,X$2,"Urban"),'Main Data'!$D$1:$D$376,0),MATCH($A30,'Main Data'!$E$1:$AE$1,0))</f>
        <v>180.3</v>
      </c>
      <c r="Y30" s="101">
        <f>INDEX('Main Data'!$E$1:$AE$376,MATCH(_xlfn.CONCAT(Y$1,Y$2,"Urban"),'Main Data'!$D$1:$D$376,0),MATCH($A30,'Main Data'!$E$1:$AE$1,0))</f>
        <v>180.6</v>
      </c>
      <c r="Z30" s="101">
        <f>INDEX('Main Data'!$E$1:$AE$376,MATCH(_xlfn.CONCAT(Z$1,Z$2,"Urban"),'Main Data'!$D$1:$D$376,0),MATCH($A30,'Main Data'!$E$1:$AE$1,0))</f>
        <v>180.1</v>
      </c>
      <c r="AA30" s="101">
        <f>INDEX('Main Data'!$E$1:$AE$376,MATCH(_xlfn.CONCAT(AA$1,AA$2,"Urban"),'Main Data'!$D$1:$D$376,0),MATCH($A30,'Main Data'!$E$1:$AE$1,0))</f>
        <v>182.8</v>
      </c>
      <c r="AB30" s="101">
        <f>INDEX('Main Data'!$E$1:$AE$376,MATCH(_xlfn.CONCAT(AB$1,AB$2,"Urban"),'Main Data'!$D$1:$D$376,0),MATCH($A30,'Main Data'!$E$1:$AE$1,0))</f>
        <v>182.6</v>
      </c>
      <c r="AC30" s="101">
        <f>INDEX('Main Data'!$E$1:$AE$376,MATCH(_xlfn.CONCAT(AC$1,AC$2,"Urban"),'Main Data'!$D$1:$D$376,0),MATCH($A30,'Main Data'!$E$1:$AE$1,0))</f>
        <v>182.1</v>
      </c>
      <c r="AD30" s="101">
        <f>INDEX('Main Data'!$E$1:$AE$376,MATCH(_xlfn.CONCAT(AD$1,AD$2,"Urban"),'Main Data'!$D$1:$D$376,0),MATCH($A30,'Main Data'!$E$1:$AE$1,0))</f>
        <v>183.4</v>
      </c>
    </row>
    <row r="31" spans="1:30" x14ac:dyDescent="0.25">
      <c r="A31" s="105" t="s">
        <v>266</v>
      </c>
      <c r="B31" s="101">
        <v>54.794569624999994</v>
      </c>
      <c r="C31" s="101">
        <v>61.216117289473672</v>
      </c>
      <c r="D31" s="101">
        <v>64.729496782608663</v>
      </c>
      <c r="E31" s="101">
        <v>63.396976500000008</v>
      </c>
      <c r="F31" s="101">
        <v>66.953084852941174</v>
      </c>
      <c r="G31" s="101">
        <v>71.982647477272721</v>
      </c>
      <c r="H31" s="101">
        <v>73.539060523809511</v>
      </c>
      <c r="I31" s="101">
        <v>69.804724424999989</v>
      </c>
      <c r="J31" s="101">
        <v>73.130738295454549</v>
      </c>
      <c r="K31" s="101">
        <v>82.107393785714294</v>
      </c>
      <c r="L31" s="101">
        <v>80.637301023809528</v>
      </c>
      <c r="M31" s="101">
        <v>73.298823523809531</v>
      </c>
      <c r="N31" s="101">
        <v>84.666318799999985</v>
      </c>
      <c r="O31" s="101">
        <v>94.067715194444446</v>
      </c>
      <c r="P31" s="101">
        <v>112.87479254347826</v>
      </c>
      <c r="Q31" s="101">
        <v>102.96599786842103</v>
      </c>
      <c r="R31" s="101">
        <v>109.50503773684208</v>
      </c>
      <c r="S31" s="101">
        <v>116.01138504999999</v>
      </c>
      <c r="T31" s="101">
        <v>105.49124737500001</v>
      </c>
      <c r="U31" s="101">
        <v>97.404465428571427</v>
      </c>
      <c r="V31" s="101">
        <v>90.706344809523813</v>
      </c>
      <c r="W31" s="101">
        <v>91.698948700000003</v>
      </c>
      <c r="X31" s="101">
        <v>87.552266068181822</v>
      </c>
      <c r="Y31" s="101">
        <v>78.100942275000008</v>
      </c>
      <c r="Z31" s="101">
        <v>80.922269684210534</v>
      </c>
      <c r="AA31" s="101">
        <v>82.278706675000009</v>
      </c>
      <c r="AB31" s="101">
        <v>78.539480282608693</v>
      </c>
      <c r="AC31" s="101">
        <v>83.755358416666667</v>
      </c>
      <c r="AD31" s="101">
        <v>74.981547824999993</v>
      </c>
    </row>
  </sheetData>
  <phoneticPr fontId="13" type="noConversion"/>
  <pageMargins left="0.7" right="0.7" top="0.75" bottom="0.75" header="0.3" footer="0.3"/>
  <pageSetup orientation="portrait" r:id="rId1"/>
  <ignoredErrors>
    <ignoredError sqref="B11:AD11" calculatedColumn="1"/>
  </ignoredErrors>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1610-FB2B-42F5-8A0B-A5036F72EE53}">
  <sheetPr>
    <tabColor theme="8" tint="0.39997558519241921"/>
    <pageSetUpPr fitToPage="1"/>
  </sheetPr>
  <dimension ref="D1:U44"/>
  <sheetViews>
    <sheetView showGridLines="0" topLeftCell="A4" zoomScale="90" zoomScaleNormal="90" workbookViewId="0">
      <selection activeCell="W14" sqref="W14"/>
    </sheetView>
  </sheetViews>
  <sheetFormatPr defaultRowHeight="13.2" x14ac:dyDescent="0.25"/>
  <cols>
    <col min="1" max="1" width="1.77734375" customWidth="1"/>
    <col min="2" max="2" width="2.88671875" customWidth="1"/>
    <col min="3" max="3" width="3.77734375" customWidth="1"/>
    <col min="4" max="4" width="1.88671875" customWidth="1"/>
    <col min="5" max="6" width="20.77734375" customWidth="1"/>
    <col min="7" max="7" width="2.77734375" customWidth="1"/>
    <col min="8" max="8" width="2.5546875" customWidth="1"/>
    <col min="9" max="10" width="20.77734375" customWidth="1"/>
    <col min="11" max="11" width="2.88671875" customWidth="1"/>
    <col min="12" max="12" width="1.88671875" customWidth="1"/>
    <col min="13" max="16" width="10.77734375" customWidth="1"/>
    <col min="17" max="17" width="2.33203125" customWidth="1"/>
    <col min="18" max="18" width="1.88671875" customWidth="1"/>
    <col min="19" max="20" width="20.77734375" customWidth="1"/>
    <col min="21" max="21" width="3.21875" customWidth="1"/>
  </cols>
  <sheetData>
    <row r="1" spans="4:21" ht="6.6" customHeight="1" x14ac:dyDescent="0.25"/>
    <row r="2" spans="4:21" ht="7.8" customHeight="1" thickBot="1" x14ac:dyDescent="0.3"/>
    <row r="3" spans="4:21" x14ac:dyDescent="0.25">
      <c r="D3" s="56"/>
      <c r="E3" s="57"/>
      <c r="F3" s="57"/>
      <c r="G3" s="57"/>
      <c r="H3" s="57"/>
      <c r="I3" s="57"/>
      <c r="J3" s="57"/>
      <c r="K3" s="57"/>
      <c r="L3" s="57"/>
      <c r="M3" s="57"/>
      <c r="N3" s="57"/>
      <c r="O3" s="57"/>
      <c r="P3" s="57"/>
      <c r="Q3" s="57"/>
      <c r="R3" s="57"/>
      <c r="S3" s="57"/>
      <c r="T3" s="57"/>
      <c r="U3" s="58"/>
    </row>
    <row r="4" spans="4:21" x14ac:dyDescent="0.25">
      <c r="D4" s="59"/>
      <c r="U4" s="60"/>
    </row>
    <row r="5" spans="4:21" x14ac:dyDescent="0.25">
      <c r="D5" s="59"/>
      <c r="U5" s="60"/>
    </row>
    <row r="6" spans="4:21" x14ac:dyDescent="0.25">
      <c r="D6" s="59"/>
      <c r="U6" s="60"/>
    </row>
    <row r="7" spans="4:21" x14ac:dyDescent="0.25">
      <c r="D7" s="59"/>
      <c r="U7" s="60"/>
    </row>
    <row r="8" spans="4:21" ht="13.2" customHeight="1" x14ac:dyDescent="0.25">
      <c r="D8" s="59"/>
      <c r="E8" s="167" t="s">
        <v>337</v>
      </c>
      <c r="F8" s="167"/>
      <c r="I8" s="168" t="s">
        <v>339</v>
      </c>
      <c r="J8" s="168"/>
      <c r="M8" s="168" t="s">
        <v>340</v>
      </c>
      <c r="N8" s="168"/>
      <c r="O8" s="168"/>
      <c r="P8" s="168"/>
      <c r="S8" s="169" t="s">
        <v>341</v>
      </c>
      <c r="T8" s="169"/>
      <c r="U8" s="60"/>
    </row>
    <row r="9" spans="4:21" ht="13.2" customHeight="1" x14ac:dyDescent="0.25">
      <c r="D9" s="59"/>
      <c r="E9" s="167"/>
      <c r="F9" s="167"/>
      <c r="I9" s="168"/>
      <c r="J9" s="168"/>
      <c r="M9" s="168"/>
      <c r="N9" s="168"/>
      <c r="O9" s="168"/>
      <c r="P9" s="168"/>
      <c r="S9" s="169"/>
      <c r="T9" s="169"/>
      <c r="U9" s="60"/>
    </row>
    <row r="10" spans="4:21" ht="13.2" customHeight="1" x14ac:dyDescent="0.25">
      <c r="D10" s="59"/>
      <c r="E10" s="170" t="str">
        <f>INDEX(Table41213[Category],MATCH(MAX(Table41213[Co-relation Coefficient]),Table41213[Co-relation Coefficient],0))</f>
        <v>Oils and fats</v>
      </c>
      <c r="F10" s="170"/>
      <c r="I10" s="170">
        <f>MAX(Table41213[Co-relation Coefficient])</f>
        <v>0.80293411342831611</v>
      </c>
      <c r="J10" s="170"/>
      <c r="M10" s="170">
        <f>VLOOKUP("Fuel and light",Table41213[#All],2,0)</f>
        <v>0.58069658335727492</v>
      </c>
      <c r="N10" s="170"/>
      <c r="O10" s="170"/>
      <c r="P10" s="170"/>
      <c r="S10" s="170">
        <f>VLOOKUP("Transport and communication",Table41213[#All],2,0)</f>
        <v>0.64993020042976679</v>
      </c>
      <c r="T10" s="170"/>
      <c r="U10" s="60"/>
    </row>
    <row r="11" spans="4:21" ht="13.2" customHeight="1" x14ac:dyDescent="0.25">
      <c r="D11" s="59"/>
      <c r="E11" s="170"/>
      <c r="F11" s="170"/>
      <c r="I11" s="170"/>
      <c r="J11" s="170"/>
      <c r="M11" s="170"/>
      <c r="N11" s="170"/>
      <c r="O11" s="170"/>
      <c r="P11" s="170"/>
      <c r="S11" s="170"/>
      <c r="T11" s="170"/>
      <c r="U11" s="60"/>
    </row>
    <row r="12" spans="4:21" ht="14.4" customHeight="1" x14ac:dyDescent="0.25">
      <c r="D12" s="59"/>
      <c r="E12" s="112"/>
      <c r="F12" s="112"/>
      <c r="M12" s="113"/>
      <c r="N12" s="113"/>
      <c r="O12" s="113"/>
      <c r="P12" s="113"/>
      <c r="R12" s="113"/>
      <c r="S12" s="113"/>
      <c r="T12" s="113"/>
      <c r="U12" s="60"/>
    </row>
    <row r="13" spans="4:21" ht="13.2" customHeight="1" x14ac:dyDescent="0.25">
      <c r="D13" s="59"/>
      <c r="E13" s="53" t="s">
        <v>174</v>
      </c>
      <c r="F13" s="53" t="s">
        <v>270</v>
      </c>
      <c r="G13" s="163" t="s">
        <v>342</v>
      </c>
      <c r="H13" s="163"/>
      <c r="I13" s="163"/>
      <c r="J13" s="163"/>
      <c r="K13" s="163"/>
      <c r="L13" s="163"/>
      <c r="M13" s="163"/>
      <c r="N13" s="163"/>
      <c r="O13" s="163"/>
      <c r="P13" s="163"/>
      <c r="Q13" s="163"/>
      <c r="R13" s="163"/>
      <c r="S13" s="163"/>
      <c r="T13" s="163"/>
      <c r="U13" s="164"/>
    </row>
    <row r="14" spans="4:21" ht="13.2" customHeight="1" x14ac:dyDescent="0.25">
      <c r="D14" s="59"/>
      <c r="E14" s="27" t="s">
        <v>7</v>
      </c>
      <c r="F14" s="110">
        <f>CORREL('Obj 5 - Data'!I$35:I$63,'Obj 5 - Data'!$AF$35:$AF$63)</f>
        <v>0.80293411342831611</v>
      </c>
      <c r="G14" s="163"/>
      <c r="H14" s="163"/>
      <c r="I14" s="163"/>
      <c r="J14" s="163"/>
      <c r="K14" s="163"/>
      <c r="L14" s="163"/>
      <c r="M14" s="163"/>
      <c r="N14" s="163"/>
      <c r="O14" s="163"/>
      <c r="P14" s="163"/>
      <c r="Q14" s="163"/>
      <c r="R14" s="163"/>
      <c r="S14" s="163"/>
      <c r="T14" s="163"/>
      <c r="U14" s="164"/>
    </row>
    <row r="15" spans="4:21" ht="13.2" customHeight="1" x14ac:dyDescent="0.25">
      <c r="D15" s="59"/>
      <c r="E15" s="27" t="s">
        <v>4</v>
      </c>
      <c r="F15" s="110">
        <f>CORREL('Obj 5 - Data'!F$35:F$63,'Obj 5 - Data'!$AF$35:$AF$63)</f>
        <v>0.76241804770309007</v>
      </c>
      <c r="G15" s="163"/>
      <c r="H15" s="163"/>
      <c r="I15" s="163"/>
      <c r="J15" s="163"/>
      <c r="K15" s="163"/>
      <c r="L15" s="163"/>
      <c r="M15" s="163"/>
      <c r="N15" s="163"/>
      <c r="O15" s="163"/>
      <c r="P15" s="163"/>
      <c r="Q15" s="163"/>
      <c r="R15" s="163"/>
      <c r="S15" s="163"/>
      <c r="T15" s="163"/>
      <c r="U15" s="164"/>
    </row>
    <row r="16" spans="4:21" ht="13.2" customHeight="1" x14ac:dyDescent="0.25">
      <c r="D16" s="59"/>
      <c r="E16" s="27" t="s">
        <v>24</v>
      </c>
      <c r="F16" s="110">
        <f>CORREL('Obj 5 - Data'!Z$35:Z$63,'Obj 5 - Data'!$AF$35:$AF$63)</f>
        <v>0.64993020042976679</v>
      </c>
      <c r="G16" s="163"/>
      <c r="H16" s="163"/>
      <c r="I16" s="163"/>
      <c r="J16" s="163"/>
      <c r="K16" s="163"/>
      <c r="L16" s="163"/>
      <c r="M16" s="163"/>
      <c r="N16" s="163"/>
      <c r="O16" s="163"/>
      <c r="P16" s="163"/>
      <c r="Q16" s="163"/>
      <c r="R16" s="163"/>
      <c r="S16" s="163"/>
      <c r="T16" s="163"/>
      <c r="U16" s="164"/>
    </row>
    <row r="17" spans="4:21" ht="13.2" customHeight="1" x14ac:dyDescent="0.25">
      <c r="D17" s="59"/>
      <c r="E17" s="27" t="s">
        <v>13</v>
      </c>
      <c r="F17" s="110">
        <f>CORREL('Obj 5 - Data'!O$35:O$63,'Obj 5 - Data'!$AF$35:$AF$63)</f>
        <v>0.5998889010557632</v>
      </c>
      <c r="G17" s="163"/>
      <c r="H17" s="163"/>
      <c r="I17" s="163"/>
      <c r="J17" s="163"/>
      <c r="K17" s="163"/>
      <c r="L17" s="163"/>
      <c r="M17" s="163"/>
      <c r="N17" s="163"/>
      <c r="O17" s="163"/>
      <c r="P17" s="163"/>
      <c r="Q17" s="163"/>
      <c r="R17" s="163"/>
      <c r="S17" s="163"/>
      <c r="T17" s="163"/>
      <c r="U17" s="164"/>
    </row>
    <row r="18" spans="4:21" ht="13.2" customHeight="1" x14ac:dyDescent="0.25">
      <c r="D18" s="59"/>
      <c r="E18" s="27" t="s">
        <v>21</v>
      </c>
      <c r="F18" s="110">
        <f>CORREL('Obj 5 - Data'!W$35:W$63,'Obj 5 - Data'!$AF$35:$AF$63)</f>
        <v>0.58069658335727492</v>
      </c>
      <c r="G18" s="163"/>
      <c r="H18" s="163"/>
      <c r="I18" s="163"/>
      <c r="J18" s="163"/>
      <c r="K18" s="163"/>
      <c r="L18" s="163"/>
      <c r="M18" s="163"/>
      <c r="N18" s="163"/>
      <c r="O18" s="163"/>
      <c r="P18" s="163"/>
      <c r="Q18" s="163"/>
      <c r="R18" s="163"/>
      <c r="S18" s="163"/>
      <c r="T18" s="163"/>
      <c r="U18" s="164"/>
    </row>
    <row r="19" spans="4:21" ht="15" customHeight="1" x14ac:dyDescent="0.25">
      <c r="D19" s="59"/>
      <c r="E19" s="27" t="s">
        <v>18</v>
      </c>
      <c r="F19" s="110">
        <f>CORREL('Obj 5 - Data'!T$35:T$63,'Obj 5 - Data'!$AF$35:$AF$63)</f>
        <v>0.56998295476116645</v>
      </c>
      <c r="G19" s="163"/>
      <c r="H19" s="163"/>
      <c r="I19" s="163"/>
      <c r="J19" s="163"/>
      <c r="K19" s="163"/>
      <c r="L19" s="163"/>
      <c r="M19" s="163"/>
      <c r="N19" s="163"/>
      <c r="O19" s="163"/>
      <c r="P19" s="163"/>
      <c r="Q19" s="163"/>
      <c r="R19" s="163"/>
      <c r="S19" s="163"/>
      <c r="T19" s="163"/>
      <c r="U19" s="164"/>
    </row>
    <row r="20" spans="4:21" ht="15" x14ac:dyDescent="0.25">
      <c r="D20" s="59"/>
      <c r="E20" s="27" t="s">
        <v>15</v>
      </c>
      <c r="F20" s="110">
        <f>CORREL('Obj 5 - Data'!Q$35:Q$63,'Obj 5 - Data'!$AF$35:$AF$63)</f>
        <v>0.56410029359849934</v>
      </c>
      <c r="H20" s="114"/>
      <c r="I20" s="114"/>
      <c r="J20" s="114"/>
      <c r="K20" s="114"/>
      <c r="L20" s="114"/>
      <c r="M20" s="114"/>
      <c r="N20" s="114"/>
      <c r="O20" s="114"/>
      <c r="P20" s="114"/>
      <c r="Q20" s="114"/>
      <c r="R20" s="114"/>
      <c r="S20" s="114"/>
      <c r="T20" s="114"/>
      <c r="U20" s="115"/>
    </row>
    <row r="21" spans="4:21" x14ac:dyDescent="0.25">
      <c r="D21" s="59"/>
      <c r="E21" s="27" t="s">
        <v>25</v>
      </c>
      <c r="F21" s="110">
        <f>CORREL('Obj 5 - Data'!AA$35:AA$63,'Obj 5 - Data'!$AF$35:$AF$63)</f>
        <v>0.55760260873163503</v>
      </c>
      <c r="U21" s="60"/>
    </row>
    <row r="22" spans="4:21" x14ac:dyDescent="0.25">
      <c r="D22" s="59"/>
      <c r="E22" s="27" t="s">
        <v>29</v>
      </c>
      <c r="F22" s="110">
        <f>CORREL('Obj 5 - Data'!AE$35:AE$63,'Obj 5 - Data'!$AF$35:$AF$63)</f>
        <v>0.55555761548320626</v>
      </c>
      <c r="U22" s="60"/>
    </row>
    <row r="23" spans="4:21" x14ac:dyDescent="0.25">
      <c r="D23" s="59"/>
      <c r="E23" s="27" t="s">
        <v>19</v>
      </c>
      <c r="F23" s="110">
        <f>CORREL('Obj 5 - Data'!U$35:U$63,'Obj 5 - Data'!$AF$35:$AF$63)</f>
        <v>0.5334363505763029</v>
      </c>
      <c r="U23" s="60"/>
    </row>
    <row r="24" spans="4:21" x14ac:dyDescent="0.25">
      <c r="D24" s="59"/>
      <c r="E24" s="27" t="s">
        <v>17</v>
      </c>
      <c r="F24" s="110">
        <f>CORREL('Obj 5 - Data'!S$35:S$63,'Obj 5 - Data'!$AF$35:$AF$63)</f>
        <v>0.52730804783240104</v>
      </c>
      <c r="U24" s="60"/>
    </row>
    <row r="25" spans="4:21" x14ac:dyDescent="0.25">
      <c r="D25" s="59"/>
      <c r="E25" s="27" t="s">
        <v>28</v>
      </c>
      <c r="F25" s="110">
        <f>CORREL('Obj 5 - Data'!AD$35:AD$63,'Obj 5 - Data'!$AF$35:$AF$63)</f>
        <v>0.52236957245855009</v>
      </c>
      <c r="U25" s="60"/>
    </row>
    <row r="26" spans="4:21" x14ac:dyDescent="0.25">
      <c r="D26" s="59"/>
      <c r="E26" s="27" t="s">
        <v>11</v>
      </c>
      <c r="F26" s="110">
        <f>CORREL('Obj 5 - Data'!M$35:M$63,'Obj 5 - Data'!$AF$35:$AF$63)</f>
        <v>0.51542758672680833</v>
      </c>
      <c r="U26" s="60"/>
    </row>
    <row r="27" spans="4:21" x14ac:dyDescent="0.25">
      <c r="D27" s="59"/>
      <c r="E27" s="27" t="s">
        <v>8</v>
      </c>
      <c r="F27" s="110">
        <f>CORREL('Obj 5 - Data'!J$35:J$63,'Obj 5 - Data'!$AF$35:$AF$63)</f>
        <v>0.5084352381774272</v>
      </c>
      <c r="U27" s="60"/>
    </row>
    <row r="28" spans="4:21" x14ac:dyDescent="0.25">
      <c r="D28" s="59"/>
      <c r="E28" s="27" t="s">
        <v>14</v>
      </c>
      <c r="F28" s="110">
        <f>CORREL('Obj 5 - Data'!P$35:P$63,'Obj 5 - Data'!$AF$35:$AF$63)</f>
        <v>0.49483427781658412</v>
      </c>
      <c r="U28" s="60"/>
    </row>
    <row r="29" spans="4:21" x14ac:dyDescent="0.25">
      <c r="D29" s="59"/>
      <c r="E29" s="27" t="s">
        <v>22</v>
      </c>
      <c r="F29" s="110">
        <f>CORREL('Obj 5 - Data'!X$35:X$63,'Obj 5 - Data'!$AF$35:$AF$63)</f>
        <v>0.4900875834099982</v>
      </c>
      <c r="U29" s="60"/>
    </row>
    <row r="30" spans="4:21" x14ac:dyDescent="0.25">
      <c r="D30" s="59"/>
      <c r="E30" s="27" t="s">
        <v>23</v>
      </c>
      <c r="F30" s="110">
        <f>CORREL('Obj 5 - Data'!Y$35:Y$63,'Obj 5 - Data'!$AF$35:$AF$63)</f>
        <v>0.48695636756799437</v>
      </c>
      <c r="U30" s="60"/>
    </row>
    <row r="31" spans="4:21" x14ac:dyDescent="0.25">
      <c r="D31" s="59"/>
      <c r="E31" s="27" t="s">
        <v>26</v>
      </c>
      <c r="F31" s="110">
        <f>CORREL('Obj 5 - Data'!AB$35:AB$63,'Obj 5 - Data'!$AF$35:$AF$63)</f>
        <v>0.44679758989766344</v>
      </c>
      <c r="U31" s="60"/>
    </row>
    <row r="32" spans="4:21" x14ac:dyDescent="0.25">
      <c r="D32" s="59"/>
      <c r="E32" s="27" t="s">
        <v>20</v>
      </c>
      <c r="F32" s="110">
        <f>CORREL('Obj 5 - Data'!V$35:V$63,'Obj 5 - Data'!$AF$35:$AF$63)</f>
        <v>0.43867361598874266</v>
      </c>
      <c r="U32" s="60"/>
    </row>
    <row r="33" spans="4:21" x14ac:dyDescent="0.25">
      <c r="D33" s="59"/>
      <c r="E33" s="27" t="s">
        <v>16</v>
      </c>
      <c r="F33" s="110">
        <f>CORREL('Obj 5 - Data'!R$35:R$63,'Obj 5 - Data'!$AF$35:$AF$63)</f>
        <v>0.42264870459252307</v>
      </c>
      <c r="U33" s="60"/>
    </row>
    <row r="34" spans="4:21" x14ac:dyDescent="0.25">
      <c r="D34" s="59"/>
      <c r="E34" s="27" t="s">
        <v>27</v>
      </c>
      <c r="F34" s="110">
        <f>CORREL('Obj 5 - Data'!AC$35:AC$63,'Obj 5 - Data'!$AF$35:$AF$63)</f>
        <v>0.41139311171946069</v>
      </c>
      <c r="U34" s="60"/>
    </row>
    <row r="35" spans="4:21" x14ac:dyDescent="0.25">
      <c r="D35" s="59"/>
      <c r="E35" s="27" t="s">
        <v>6</v>
      </c>
      <c r="F35" s="110">
        <f>CORREL('Obj 5 - Data'!H$35:H$63,'Obj 5 - Data'!$AF$35:$AF$63)</f>
        <v>0.35444793059104557</v>
      </c>
      <c r="U35" s="60"/>
    </row>
    <row r="36" spans="4:21" x14ac:dyDescent="0.25">
      <c r="D36" s="59"/>
      <c r="E36" s="27" t="s">
        <v>12</v>
      </c>
      <c r="F36" s="110">
        <f>CORREL('Obj 5 - Data'!N$35:N$63,'Obj 5 - Data'!$AF$35:$AF$63)</f>
        <v>0.33836103370332526</v>
      </c>
      <c r="U36" s="60"/>
    </row>
    <row r="37" spans="4:21" x14ac:dyDescent="0.25">
      <c r="D37" s="59"/>
      <c r="E37" s="27" t="s">
        <v>9</v>
      </c>
      <c r="F37" s="110">
        <f>CORREL('Obj 5 - Data'!K$35:K$63,'Obj 5 - Data'!$AF$35:$AF$63)</f>
        <v>0.27294213840042997</v>
      </c>
      <c r="U37" s="60"/>
    </row>
    <row r="38" spans="4:21" x14ac:dyDescent="0.25">
      <c r="D38" s="59"/>
      <c r="E38" s="27" t="s">
        <v>3</v>
      </c>
      <c r="F38" s="110">
        <f>CORREL('Obj 5 - Data'!E$35:E$63,'Obj 5 - Data'!$AF$35:$AF$63)</f>
        <v>0.25503045070916686</v>
      </c>
      <c r="U38" s="60"/>
    </row>
    <row r="39" spans="4:21" x14ac:dyDescent="0.25">
      <c r="D39" s="59"/>
      <c r="E39" s="27" t="s">
        <v>10</v>
      </c>
      <c r="F39" s="110">
        <f>CORREL('Obj 5 - Data'!L$35:L$63,'Obj 5 - Data'!$AF$35:$AF$63)</f>
        <v>0.25268804309085552</v>
      </c>
      <c r="U39" s="60"/>
    </row>
    <row r="40" spans="4:21" x14ac:dyDescent="0.25">
      <c r="D40" s="59"/>
      <c r="E40" s="27" t="s">
        <v>5</v>
      </c>
      <c r="F40" s="110">
        <f>CORREL('Obj 5 - Data'!G$35:G$63,'Obj 5 - Data'!$AF$35:$AF$63)</f>
        <v>-0.17289589491837434</v>
      </c>
      <c r="U40" s="60"/>
    </row>
    <row r="41" spans="4:21" x14ac:dyDescent="0.25">
      <c r="D41" s="59"/>
      <c r="U41" s="60"/>
    </row>
    <row r="42" spans="4:21" x14ac:dyDescent="0.25">
      <c r="D42" s="59"/>
      <c r="E42" s="137" t="s">
        <v>271</v>
      </c>
      <c r="F42" s="137"/>
      <c r="G42" s="137"/>
      <c r="H42" s="137"/>
      <c r="I42" s="137"/>
      <c r="J42" s="137"/>
      <c r="K42" s="137"/>
      <c r="L42" s="137"/>
      <c r="M42" s="111"/>
      <c r="N42" s="165" t="s">
        <v>273</v>
      </c>
      <c r="O42" s="165"/>
      <c r="P42" s="151" t="str">
        <f>HYPERLINK("#'Data Mapping'!E1","Mapping Sheet")</f>
        <v>Mapping Sheet</v>
      </c>
      <c r="Q42" s="151"/>
      <c r="R42" s="151"/>
      <c r="S42" s="151"/>
      <c r="T42" s="151"/>
      <c r="U42" s="166"/>
    </row>
    <row r="43" spans="4:21" x14ac:dyDescent="0.25">
      <c r="D43" s="59"/>
      <c r="E43" s="137" t="s">
        <v>336</v>
      </c>
      <c r="F43" s="137"/>
      <c r="G43" s="137"/>
      <c r="H43" s="137"/>
      <c r="I43" s="137"/>
      <c r="J43" s="137"/>
      <c r="K43" s="137"/>
      <c r="L43" s="137"/>
      <c r="M43" s="137"/>
      <c r="N43" s="165"/>
      <c r="O43" s="165"/>
      <c r="P43" s="151"/>
      <c r="Q43" s="151"/>
      <c r="R43" s="151"/>
      <c r="S43" s="151"/>
      <c r="T43" s="151"/>
      <c r="U43" s="166"/>
    </row>
    <row r="44" spans="4:21" ht="13.8" thickBot="1" x14ac:dyDescent="0.3">
      <c r="D44" s="61"/>
      <c r="E44" s="62"/>
      <c r="F44" s="62"/>
      <c r="G44" s="62"/>
      <c r="H44" s="62"/>
      <c r="I44" s="62"/>
      <c r="J44" s="62"/>
      <c r="K44" s="62"/>
      <c r="L44" s="62"/>
      <c r="M44" s="62"/>
      <c r="N44" s="62"/>
      <c r="O44" s="62"/>
      <c r="P44" s="62"/>
      <c r="Q44" s="62"/>
      <c r="R44" s="62"/>
      <c r="S44" s="62"/>
      <c r="T44" s="62"/>
      <c r="U44" s="63"/>
    </row>
  </sheetData>
  <mergeCells count="13">
    <mergeCell ref="E8:F9"/>
    <mergeCell ref="I8:J9"/>
    <mergeCell ref="M8:P9"/>
    <mergeCell ref="S8:T9"/>
    <mergeCell ref="E10:F11"/>
    <mergeCell ref="I10:J11"/>
    <mergeCell ref="M10:P11"/>
    <mergeCell ref="S10:T11"/>
    <mergeCell ref="G13:U19"/>
    <mergeCell ref="E42:L42"/>
    <mergeCell ref="N42:O43"/>
    <mergeCell ref="P42:U43"/>
    <mergeCell ref="E43:M43"/>
  </mergeCells>
  <conditionalFormatting sqref="F14:F40">
    <cfRule type="colorScale" priority="2">
      <colorScale>
        <cfvo type="min"/>
        <cfvo type="percentile" val="50"/>
        <cfvo type="max"/>
        <color rgb="FF63BE7B"/>
        <color rgb="FFFFEB84"/>
        <color rgb="FFF8696B"/>
      </colorScale>
    </cfRule>
  </conditionalFormatting>
  <pageMargins left="0.7" right="0.7" top="0.75" bottom="0.75" header="0.3" footer="0.3"/>
  <pageSetup fitToWidth="6"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2C6B1993-BF02-469B-9FE8-939461A46CB4}">
            <x14:iconSet iconSet="3Symbols" custom="1">
              <x14:cfvo type="percent">
                <xm:f>0</xm:f>
              </x14:cfvo>
              <x14:cfvo type="percent">
                <xm:f>33</xm:f>
              </x14:cfvo>
              <x14:cfvo type="percent">
                <xm:f>80</xm:f>
              </x14:cfvo>
              <x14:cfIcon iconSet="NoIcons" iconId="0"/>
              <x14:cfIcon iconSet="NoIcons" iconId="0"/>
              <x14:cfIcon iconSet="3Symbols" iconId="2"/>
            </x14:iconSet>
          </x14:cfRule>
          <xm:sqref>F14:F40</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F4627-B2F8-41F4-9FDC-EA395E04CA57}">
  <sheetPr>
    <tabColor theme="8" tint="0.39997558519241921"/>
    <pageSetUpPr fitToPage="1"/>
  </sheetPr>
  <dimension ref="D1:U44"/>
  <sheetViews>
    <sheetView showGridLines="0" topLeftCell="A7" zoomScale="90" zoomScaleNormal="90" workbookViewId="0"/>
  </sheetViews>
  <sheetFormatPr defaultRowHeight="13.2" x14ac:dyDescent="0.25"/>
  <cols>
    <col min="1" max="1" width="1.77734375" customWidth="1"/>
    <col min="2" max="2" width="2.88671875" customWidth="1"/>
    <col min="3" max="3" width="3.77734375" customWidth="1"/>
    <col min="4" max="4" width="1.88671875" customWidth="1"/>
    <col min="5" max="6" width="20.77734375" customWidth="1"/>
    <col min="7" max="7" width="2.77734375" customWidth="1"/>
    <col min="8" max="8" width="2.5546875" customWidth="1"/>
    <col min="9" max="10" width="20.77734375" customWidth="1"/>
    <col min="11" max="11" width="2.88671875" customWidth="1"/>
    <col min="12" max="12" width="1.88671875" customWidth="1"/>
    <col min="13" max="16" width="10.77734375" customWidth="1"/>
    <col min="17" max="17" width="2.33203125" customWidth="1"/>
    <col min="18" max="18" width="1.88671875" customWidth="1"/>
    <col min="19" max="20" width="20.77734375" customWidth="1"/>
    <col min="21" max="21" width="3.21875" customWidth="1"/>
  </cols>
  <sheetData>
    <row r="1" spans="4:21" ht="6.6" customHeight="1" x14ac:dyDescent="0.25"/>
    <row r="2" spans="4:21" ht="7.8" customHeight="1" thickBot="1" x14ac:dyDescent="0.3"/>
    <row r="3" spans="4:21" x14ac:dyDescent="0.25">
      <c r="D3" s="56"/>
      <c r="E3" s="57"/>
      <c r="F3" s="57"/>
      <c r="G3" s="57"/>
      <c r="H3" s="57"/>
      <c r="I3" s="57"/>
      <c r="J3" s="57"/>
      <c r="K3" s="57"/>
      <c r="L3" s="57"/>
      <c r="M3" s="57"/>
      <c r="N3" s="57"/>
      <c r="O3" s="57"/>
      <c r="P3" s="57"/>
      <c r="Q3" s="57"/>
      <c r="R3" s="57"/>
      <c r="S3" s="57"/>
      <c r="T3" s="57"/>
      <c r="U3" s="58"/>
    </row>
    <row r="4" spans="4:21" x14ac:dyDescent="0.25">
      <c r="D4" s="59"/>
      <c r="U4" s="60"/>
    </row>
    <row r="5" spans="4:21" x14ac:dyDescent="0.25">
      <c r="D5" s="59"/>
      <c r="U5" s="60"/>
    </row>
    <row r="6" spans="4:21" x14ac:dyDescent="0.25">
      <c r="D6" s="59"/>
      <c r="U6" s="60"/>
    </row>
    <row r="7" spans="4:21" x14ac:dyDescent="0.25">
      <c r="D7" s="59"/>
      <c r="U7" s="60"/>
    </row>
    <row r="8" spans="4:21" ht="13.2" customHeight="1" x14ac:dyDescent="0.25">
      <c r="D8" s="59"/>
      <c r="E8" s="167" t="s">
        <v>337</v>
      </c>
      <c r="F8" s="167"/>
      <c r="I8" s="168" t="s">
        <v>339</v>
      </c>
      <c r="J8" s="168"/>
      <c r="M8" s="168" t="s">
        <v>340</v>
      </c>
      <c r="N8" s="168"/>
      <c r="O8" s="168"/>
      <c r="P8" s="168"/>
      <c r="S8" s="169" t="s">
        <v>341</v>
      </c>
      <c r="T8" s="169"/>
      <c r="U8" s="60"/>
    </row>
    <row r="9" spans="4:21" ht="13.2" customHeight="1" x14ac:dyDescent="0.25">
      <c r="D9" s="59"/>
      <c r="E9" s="167"/>
      <c r="F9" s="167"/>
      <c r="I9" s="168"/>
      <c r="J9" s="168"/>
      <c r="M9" s="168"/>
      <c r="N9" s="168"/>
      <c r="O9" s="168"/>
      <c r="P9" s="168"/>
      <c r="S9" s="169"/>
      <c r="T9" s="169"/>
      <c r="U9" s="60"/>
    </row>
    <row r="10" spans="4:21" ht="13.2" customHeight="1" x14ac:dyDescent="0.25">
      <c r="D10" s="59"/>
      <c r="E10" s="170" t="str">
        <f>INDEX(Table412[Category],MATCH(MAX(Table412[Co-relation Coefficient]),Table412[Co-relation Coefficient],0))</f>
        <v>Oils and fats</v>
      </c>
      <c r="F10" s="170"/>
      <c r="I10" s="170">
        <f>MAX(Table412[Co-relation Coefficient])</f>
        <v>0.83018961277633063</v>
      </c>
      <c r="J10" s="170"/>
      <c r="M10" s="170">
        <f>VLOOKUP("Fuel and light",Table412[#All],2,0)</f>
        <v>0.55585510674649452</v>
      </c>
      <c r="N10" s="170"/>
      <c r="O10" s="170"/>
      <c r="P10" s="170"/>
      <c r="S10" s="170">
        <f>VLOOKUP("Transport and communication",Table412[#All],2,0)</f>
        <v>0.68290718358037661</v>
      </c>
      <c r="T10" s="170"/>
      <c r="U10" s="60"/>
    </row>
    <row r="11" spans="4:21" ht="13.2" customHeight="1" x14ac:dyDescent="0.25">
      <c r="D11" s="59"/>
      <c r="E11" s="170"/>
      <c r="F11" s="170"/>
      <c r="I11" s="170"/>
      <c r="J11" s="170"/>
      <c r="M11" s="170"/>
      <c r="N11" s="170"/>
      <c r="O11" s="170"/>
      <c r="P11" s="170"/>
      <c r="S11" s="170"/>
      <c r="T11" s="170"/>
      <c r="U11" s="60"/>
    </row>
    <row r="12" spans="4:21" ht="14.4" customHeight="1" x14ac:dyDescent="0.25">
      <c r="D12" s="59"/>
      <c r="E12" s="112"/>
      <c r="F12" s="112"/>
      <c r="M12" s="113"/>
      <c r="N12" s="113"/>
      <c r="O12" s="113"/>
      <c r="P12" s="113"/>
      <c r="R12" s="113"/>
      <c r="S12" s="113"/>
      <c r="T12" s="113"/>
      <c r="U12" s="60"/>
    </row>
    <row r="13" spans="4:21" ht="13.2" customHeight="1" x14ac:dyDescent="0.25">
      <c r="D13" s="59"/>
      <c r="E13" s="53" t="s">
        <v>174</v>
      </c>
      <c r="F13" s="53" t="s">
        <v>270</v>
      </c>
      <c r="G13" s="163" t="s">
        <v>343</v>
      </c>
      <c r="H13" s="163"/>
      <c r="I13" s="163"/>
      <c r="J13" s="163"/>
      <c r="K13" s="163"/>
      <c r="L13" s="163"/>
      <c r="M13" s="163"/>
      <c r="N13" s="163"/>
      <c r="O13" s="163"/>
      <c r="P13" s="163"/>
      <c r="Q13" s="163"/>
      <c r="R13" s="163"/>
      <c r="S13" s="163"/>
      <c r="T13" s="163"/>
      <c r="U13" s="164"/>
    </row>
    <row r="14" spans="4:21" ht="13.2" customHeight="1" x14ac:dyDescent="0.25">
      <c r="D14" s="59"/>
      <c r="E14" s="27" t="s">
        <v>7</v>
      </c>
      <c r="F14" s="116">
        <f>CORREL('Obj 5 - Data'!I$67:I$95,'Obj 5 - Data'!$AF$67:$AF$95)</f>
        <v>0.83018961277633063</v>
      </c>
      <c r="G14" s="163"/>
      <c r="H14" s="163"/>
      <c r="I14" s="163"/>
      <c r="J14" s="163"/>
      <c r="K14" s="163"/>
      <c r="L14" s="163"/>
      <c r="M14" s="163"/>
      <c r="N14" s="163"/>
      <c r="O14" s="163"/>
      <c r="P14" s="163"/>
      <c r="Q14" s="163"/>
      <c r="R14" s="163"/>
      <c r="S14" s="163"/>
      <c r="T14" s="163"/>
      <c r="U14" s="164"/>
    </row>
    <row r="15" spans="4:21" ht="13.2" customHeight="1" x14ac:dyDescent="0.25">
      <c r="D15" s="59"/>
      <c r="E15" s="27" t="s">
        <v>4</v>
      </c>
      <c r="F15" s="116">
        <f>CORREL('Obj 5 - Data'!F$67:F$95,'Obj 5 - Data'!$AF$67:$AF$95)</f>
        <v>0.76568370629637661</v>
      </c>
      <c r="G15" s="163"/>
      <c r="H15" s="163"/>
      <c r="I15" s="163"/>
      <c r="J15" s="163"/>
      <c r="K15" s="163"/>
      <c r="L15" s="163"/>
      <c r="M15" s="163"/>
      <c r="N15" s="163"/>
      <c r="O15" s="163"/>
      <c r="P15" s="163"/>
      <c r="Q15" s="163"/>
      <c r="R15" s="163"/>
      <c r="S15" s="163"/>
      <c r="T15" s="163"/>
      <c r="U15" s="164"/>
    </row>
    <row r="16" spans="4:21" ht="13.2" customHeight="1" x14ac:dyDescent="0.25">
      <c r="D16" s="59"/>
      <c r="E16" s="27" t="s">
        <v>24</v>
      </c>
      <c r="F16" s="116">
        <f>CORREL('Obj 5 - Data'!Z$67:Z$95,'Obj 5 - Data'!$AF$67:$AF$95)</f>
        <v>0.68290718358037661</v>
      </c>
      <c r="G16" s="163"/>
      <c r="H16" s="163"/>
      <c r="I16" s="163"/>
      <c r="J16" s="163"/>
      <c r="K16" s="163"/>
      <c r="L16" s="163"/>
      <c r="M16" s="163"/>
      <c r="N16" s="163"/>
      <c r="O16" s="163"/>
      <c r="P16" s="163"/>
      <c r="Q16" s="163"/>
      <c r="R16" s="163"/>
      <c r="S16" s="163"/>
      <c r="T16" s="163"/>
      <c r="U16" s="164"/>
    </row>
    <row r="17" spans="4:21" ht="13.2" customHeight="1" x14ac:dyDescent="0.25">
      <c r="D17" s="59"/>
      <c r="E17" s="27" t="s">
        <v>25</v>
      </c>
      <c r="F17" s="116">
        <f>CORREL('Obj 5 - Data'!AA$67:AA$95,'Obj 5 - Data'!$AF$67:$AF$95)</f>
        <v>0.60810779466781706</v>
      </c>
      <c r="G17" s="163"/>
      <c r="H17" s="163"/>
      <c r="I17" s="163"/>
      <c r="J17" s="163"/>
      <c r="K17" s="163"/>
      <c r="L17" s="163"/>
      <c r="M17" s="163"/>
      <c r="N17" s="163"/>
      <c r="O17" s="163"/>
      <c r="P17" s="163"/>
      <c r="Q17" s="163"/>
      <c r="R17" s="163"/>
      <c r="S17" s="163"/>
      <c r="T17" s="163"/>
      <c r="U17" s="164"/>
    </row>
    <row r="18" spans="4:21" ht="13.2" customHeight="1" x14ac:dyDescent="0.25">
      <c r="D18" s="59"/>
      <c r="E18" s="27" t="s">
        <v>15</v>
      </c>
      <c r="F18" s="116">
        <f>CORREL('Obj 5 - Data'!Q$67:Q$95,'Obj 5 - Data'!$AF$67:$AF$95)</f>
        <v>0.59445024582959616</v>
      </c>
      <c r="G18" s="163"/>
      <c r="H18" s="163"/>
      <c r="I18" s="163"/>
      <c r="J18" s="163"/>
      <c r="K18" s="163"/>
      <c r="L18" s="163"/>
      <c r="M18" s="163"/>
      <c r="N18" s="163"/>
      <c r="O18" s="163"/>
      <c r="P18" s="163"/>
      <c r="Q18" s="163"/>
      <c r="R18" s="163"/>
      <c r="S18" s="163"/>
      <c r="T18" s="163"/>
      <c r="U18" s="164"/>
    </row>
    <row r="19" spans="4:21" ht="15" customHeight="1" x14ac:dyDescent="0.25">
      <c r="D19" s="59"/>
      <c r="E19" s="27" t="s">
        <v>21</v>
      </c>
      <c r="F19" s="116">
        <f>CORREL('Obj 5 - Data'!W$67:W$95,'Obj 5 - Data'!$AF$67:$AF$95)</f>
        <v>0.55585510674649452</v>
      </c>
      <c r="G19" s="163"/>
      <c r="H19" s="163"/>
      <c r="I19" s="163"/>
      <c r="J19" s="163"/>
      <c r="K19" s="163"/>
      <c r="L19" s="163"/>
      <c r="M19" s="163"/>
      <c r="N19" s="163"/>
      <c r="O19" s="163"/>
      <c r="P19" s="163"/>
      <c r="Q19" s="163"/>
      <c r="R19" s="163"/>
      <c r="S19" s="163"/>
      <c r="T19" s="163"/>
      <c r="U19" s="164"/>
    </row>
    <row r="20" spans="4:21" ht="15" x14ac:dyDescent="0.25">
      <c r="D20" s="59"/>
      <c r="E20" s="27" t="s">
        <v>29</v>
      </c>
      <c r="F20" s="116">
        <f>CORREL('Obj 5 - Data'!AE$67:AE$95,'Obj 5 - Data'!$AF$67:$AF$95)</f>
        <v>0.55027211815056731</v>
      </c>
      <c r="H20" s="114"/>
      <c r="I20" s="114"/>
      <c r="J20" s="114"/>
      <c r="K20" s="114"/>
      <c r="L20" s="114"/>
      <c r="M20" s="114"/>
      <c r="N20" s="114"/>
      <c r="O20" s="114"/>
      <c r="P20" s="114"/>
      <c r="Q20" s="114"/>
      <c r="R20" s="114"/>
      <c r="S20" s="114"/>
      <c r="T20" s="114"/>
      <c r="U20" s="115"/>
    </row>
    <row r="21" spans="4:21" x14ac:dyDescent="0.25">
      <c r="D21" s="59"/>
      <c r="E21" s="27" t="s">
        <v>28</v>
      </c>
      <c r="F21" s="116">
        <f>CORREL('Obj 5 - Data'!AD$67:AD$95,'Obj 5 - Data'!$AF$67:$AF$95)</f>
        <v>0.54557035155351152</v>
      </c>
      <c r="U21" s="60"/>
    </row>
    <row r="22" spans="4:21" x14ac:dyDescent="0.25">
      <c r="D22" s="59"/>
      <c r="E22" s="27" t="s">
        <v>11</v>
      </c>
      <c r="F22" s="116">
        <f>CORREL('Obj 5 - Data'!M$67:M$95,'Obj 5 - Data'!$AF$67:$AF$95)</f>
        <v>0.52545605069981827</v>
      </c>
      <c r="U22" s="60"/>
    </row>
    <row r="23" spans="4:21" x14ac:dyDescent="0.25">
      <c r="D23" s="59"/>
      <c r="E23" s="27" t="s">
        <v>22</v>
      </c>
      <c r="F23" s="116">
        <f>CORREL('Obj 5 - Data'!X$67:X$95,'Obj 5 - Data'!$AF$67:$AF$95)</f>
        <v>0.5252062523422133</v>
      </c>
      <c r="U23" s="60"/>
    </row>
    <row r="24" spans="4:21" x14ac:dyDescent="0.25">
      <c r="D24" s="59"/>
      <c r="E24" s="27" t="s">
        <v>18</v>
      </c>
      <c r="F24" s="116">
        <f>CORREL('Obj 5 - Data'!T$67:T$95,'Obj 5 - Data'!$AF$67:$AF$95)</f>
        <v>0.51071181415666089</v>
      </c>
      <c r="U24" s="60"/>
    </row>
    <row r="25" spans="4:21" x14ac:dyDescent="0.25">
      <c r="D25" s="59"/>
      <c r="E25" s="27" t="s">
        <v>19</v>
      </c>
      <c r="F25" s="116">
        <f>CORREL('Obj 5 - Data'!U$67:U$95,'Obj 5 - Data'!$AF$67:$AF$95)</f>
        <v>0.50772039464077223</v>
      </c>
      <c r="U25" s="60"/>
    </row>
    <row r="26" spans="4:21" x14ac:dyDescent="0.25">
      <c r="D26" s="59"/>
      <c r="E26" s="27" t="s">
        <v>17</v>
      </c>
      <c r="F26" s="116">
        <f>CORREL('Obj 5 - Data'!S$67:S$95,'Obj 5 - Data'!$AF$67:$AF$95)</f>
        <v>0.50705592353077111</v>
      </c>
      <c r="U26" s="60"/>
    </row>
    <row r="27" spans="4:21" x14ac:dyDescent="0.25">
      <c r="D27" s="59"/>
      <c r="E27" s="27" t="s">
        <v>13</v>
      </c>
      <c r="F27" s="116">
        <f>CORREL('Obj 5 - Data'!O$67:O$95,'Obj 5 - Data'!$AF$67:$AF$95)</f>
        <v>0.47944855043536139</v>
      </c>
      <c r="U27" s="60"/>
    </row>
    <row r="28" spans="4:21" x14ac:dyDescent="0.25">
      <c r="D28" s="59"/>
      <c r="E28" s="27" t="s">
        <v>14</v>
      </c>
      <c r="F28" s="116">
        <f>CORREL('Obj 5 - Data'!P$67:P$95,'Obj 5 - Data'!$AF$67:$AF$95)</f>
        <v>0.47379765385484912</v>
      </c>
      <c r="U28" s="60"/>
    </row>
    <row r="29" spans="4:21" x14ac:dyDescent="0.25">
      <c r="D29" s="59"/>
      <c r="E29" s="27" t="s">
        <v>23</v>
      </c>
      <c r="F29" s="116">
        <f>CORREL('Obj 5 - Data'!Y$67:Y$95,'Obj 5 - Data'!$AF$67:$AF$95)</f>
        <v>0.46387602025457914</v>
      </c>
      <c r="U29" s="60"/>
    </row>
    <row r="30" spans="4:21" x14ac:dyDescent="0.25">
      <c r="D30" s="59"/>
      <c r="E30" s="27" t="s">
        <v>9</v>
      </c>
      <c r="F30" s="116">
        <f>CORREL('Obj 5 - Data'!K$67:K$95,'Obj 5 - Data'!$AF$67:$AF$95)</f>
        <v>0.43859545190408594</v>
      </c>
      <c r="U30" s="60"/>
    </row>
    <row r="31" spans="4:21" x14ac:dyDescent="0.25">
      <c r="D31" s="59"/>
      <c r="E31" s="27" t="s">
        <v>26</v>
      </c>
      <c r="F31" s="116">
        <f>CORREL('Obj 5 - Data'!AB$67:AB$95,'Obj 5 - Data'!$AF$67:$AF$95)</f>
        <v>0.43445779486386171</v>
      </c>
      <c r="U31" s="60"/>
    </row>
    <row r="32" spans="4:21" x14ac:dyDescent="0.25">
      <c r="D32" s="59"/>
      <c r="E32" s="27" t="s">
        <v>20</v>
      </c>
      <c r="F32" s="116">
        <f>CORREL('Obj 5 - Data'!V$67:V$95,'Obj 5 - Data'!$AF$67:$AF$95)</f>
        <v>0.42782962698080979</v>
      </c>
      <c r="U32" s="60"/>
    </row>
    <row r="33" spans="4:21" x14ac:dyDescent="0.25">
      <c r="D33" s="59"/>
      <c r="E33" s="27" t="s">
        <v>8</v>
      </c>
      <c r="F33" s="116">
        <f>CORREL('Obj 5 - Data'!J$67:J$95,'Obj 5 - Data'!$AF$67:$AF$95)</f>
        <v>0.41631773596427096</v>
      </c>
      <c r="U33" s="60"/>
    </row>
    <row r="34" spans="4:21" x14ac:dyDescent="0.25">
      <c r="D34" s="59"/>
      <c r="E34" s="27" t="s">
        <v>27</v>
      </c>
      <c r="F34" s="116">
        <f>CORREL('Obj 5 - Data'!AC$67:AC$95,'Obj 5 - Data'!$AF$67:$AF$95)</f>
        <v>0.37490265125945144</v>
      </c>
      <c r="U34" s="60"/>
    </row>
    <row r="35" spans="4:21" x14ac:dyDescent="0.25">
      <c r="D35" s="59"/>
      <c r="E35" s="27" t="s">
        <v>6</v>
      </c>
      <c r="F35" s="116">
        <f>CORREL('Obj 5 - Data'!H$67:H$95,'Obj 5 - Data'!$AF$67:$AF$95)</f>
        <v>0.35119746275673042</v>
      </c>
      <c r="U35" s="60"/>
    </row>
    <row r="36" spans="4:21" x14ac:dyDescent="0.25">
      <c r="D36" s="59"/>
      <c r="E36" s="27" t="s">
        <v>12</v>
      </c>
      <c r="F36" s="116">
        <f>CORREL('Obj 5 - Data'!N$67:N$95,'Obj 5 - Data'!$AF$67:$AF$95)</f>
        <v>0.33333551881149537</v>
      </c>
      <c r="U36" s="60"/>
    </row>
    <row r="37" spans="4:21" x14ac:dyDescent="0.25">
      <c r="D37" s="59"/>
      <c r="E37" s="27" t="s">
        <v>16</v>
      </c>
      <c r="F37" s="116">
        <f>CORREL('Obj 5 - Data'!R$67:R$95,'Obj 5 - Data'!$AF$67:$AF$95)</f>
        <v>0.32314314000257843</v>
      </c>
      <c r="U37" s="60"/>
    </row>
    <row r="38" spans="4:21" x14ac:dyDescent="0.25">
      <c r="D38" s="59"/>
      <c r="E38" s="27" t="s">
        <v>3</v>
      </c>
      <c r="F38" s="116">
        <f>CORREL('Obj 5 - Data'!E$67:E$95,'Obj 5 - Data'!$AF$67:$AF$95)</f>
        <v>0.26574849245491189</v>
      </c>
      <c r="U38" s="60"/>
    </row>
    <row r="39" spans="4:21" x14ac:dyDescent="0.25">
      <c r="D39" s="59"/>
      <c r="E39" s="27" t="s">
        <v>10</v>
      </c>
      <c r="F39" s="116">
        <f>CORREL('Obj 5 - Data'!L$67:L$95,'Obj 5 - Data'!$AF$67:$AF$95)</f>
        <v>4.216785936130317E-2</v>
      </c>
      <c r="U39" s="60"/>
    </row>
    <row r="40" spans="4:21" x14ac:dyDescent="0.25">
      <c r="D40" s="59"/>
      <c r="E40" s="27" t="s">
        <v>5</v>
      </c>
      <c r="F40" s="116">
        <f>CORREL('Obj 5 - Data'!G$67:G$95,'Obj 5 - Data'!$AF$67:$AF$95)</f>
        <v>-0.22823288524628835</v>
      </c>
      <c r="U40" s="60"/>
    </row>
    <row r="41" spans="4:21" x14ac:dyDescent="0.25">
      <c r="D41" s="59"/>
      <c r="U41" s="60"/>
    </row>
    <row r="42" spans="4:21" x14ac:dyDescent="0.25">
      <c r="D42" s="59"/>
      <c r="E42" s="137" t="s">
        <v>271</v>
      </c>
      <c r="F42" s="137"/>
      <c r="G42" s="137"/>
      <c r="H42" s="137"/>
      <c r="I42" s="137"/>
      <c r="J42" s="137"/>
      <c r="K42" s="137"/>
      <c r="L42" s="137"/>
      <c r="M42" s="111"/>
      <c r="N42" s="165" t="s">
        <v>273</v>
      </c>
      <c r="O42" s="165"/>
      <c r="P42" s="151" t="str">
        <f>HYPERLINK("#'Data Mapping'!E1","Mapping Sheet")</f>
        <v>Mapping Sheet</v>
      </c>
      <c r="Q42" s="151"/>
      <c r="R42" s="151"/>
      <c r="S42" s="151"/>
      <c r="T42" s="151"/>
      <c r="U42" s="166"/>
    </row>
    <row r="43" spans="4:21" x14ac:dyDescent="0.25">
      <c r="D43" s="59"/>
      <c r="E43" s="137" t="s">
        <v>336</v>
      </c>
      <c r="F43" s="137"/>
      <c r="G43" s="137"/>
      <c r="H43" s="137"/>
      <c r="I43" s="137"/>
      <c r="J43" s="137"/>
      <c r="K43" s="137"/>
      <c r="L43" s="137"/>
      <c r="M43" s="137"/>
      <c r="N43" s="165"/>
      <c r="O43" s="165"/>
      <c r="P43" s="151"/>
      <c r="Q43" s="151"/>
      <c r="R43" s="151"/>
      <c r="S43" s="151"/>
      <c r="T43" s="151"/>
      <c r="U43" s="166"/>
    </row>
    <row r="44" spans="4:21" ht="13.8" thickBot="1" x14ac:dyDescent="0.3">
      <c r="D44" s="61"/>
      <c r="E44" s="62"/>
      <c r="F44" s="62"/>
      <c r="G44" s="62"/>
      <c r="H44" s="62"/>
      <c r="I44" s="62"/>
      <c r="J44" s="62"/>
      <c r="K44" s="62"/>
      <c r="L44" s="62"/>
      <c r="M44" s="62"/>
      <c r="N44" s="62"/>
      <c r="O44" s="62"/>
      <c r="P44" s="62"/>
      <c r="Q44" s="62"/>
      <c r="R44" s="62"/>
      <c r="S44" s="62"/>
      <c r="T44" s="62"/>
      <c r="U44" s="63"/>
    </row>
  </sheetData>
  <mergeCells count="13">
    <mergeCell ref="E8:F9"/>
    <mergeCell ref="I8:J9"/>
    <mergeCell ref="M8:P9"/>
    <mergeCell ref="S8:T9"/>
    <mergeCell ref="E10:F11"/>
    <mergeCell ref="I10:J11"/>
    <mergeCell ref="M10:P11"/>
    <mergeCell ref="S10:T11"/>
    <mergeCell ref="G13:U19"/>
    <mergeCell ref="E42:L42"/>
    <mergeCell ref="N42:O43"/>
    <mergeCell ref="P42:U43"/>
    <mergeCell ref="E43:M43"/>
  </mergeCells>
  <conditionalFormatting sqref="F14:F40">
    <cfRule type="colorScale" priority="2">
      <colorScale>
        <cfvo type="min"/>
        <cfvo type="percentile" val="50"/>
        <cfvo type="max"/>
        <color rgb="FF63BE7B"/>
        <color rgb="FFFFEB84"/>
        <color rgb="FFF8696B"/>
      </colorScale>
    </cfRule>
  </conditionalFormatting>
  <pageMargins left="0.7" right="0.7" top="0.75" bottom="0.75" header="0.3" footer="0.3"/>
  <pageSetup fitToWidth="6"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D36C2BA5-56E2-4624-852E-70F58F277F30}">
            <x14:iconSet iconSet="3Symbols" custom="1">
              <x14:cfvo type="percent">
                <xm:f>0</xm:f>
              </x14:cfvo>
              <x14:cfvo type="percent">
                <xm:f>33</xm:f>
              </x14:cfvo>
              <x14:cfvo type="percent">
                <xm:f>80</xm:f>
              </x14:cfvo>
              <x14:cfIcon iconSet="NoIcons" iconId="0"/>
              <x14:cfIcon iconSet="NoIcons" iconId="0"/>
              <x14:cfIcon iconSet="3Symbols" iconId="2"/>
            </x14:iconSet>
          </x14:cfRule>
          <xm:sqref>F14:F40</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A19B6-F6A2-437A-82A9-6B0BFF3E6B5E}">
  <sheetPr codeName="Sheet25">
    <tabColor theme="8" tint="0.39997558519241921"/>
    <pageSetUpPr fitToPage="1"/>
  </sheetPr>
  <dimension ref="D1:U44"/>
  <sheetViews>
    <sheetView showGridLines="0" topLeftCell="A10" zoomScale="90" zoomScaleNormal="90" workbookViewId="0">
      <selection activeCell="F21" sqref="F21"/>
    </sheetView>
  </sheetViews>
  <sheetFormatPr defaultRowHeight="13.2" x14ac:dyDescent="0.25"/>
  <cols>
    <col min="1" max="1" width="1.77734375" customWidth="1"/>
    <col min="2" max="2" width="2.88671875" customWidth="1"/>
    <col min="3" max="3" width="3.77734375" customWidth="1"/>
    <col min="4" max="4" width="1.88671875" customWidth="1"/>
    <col min="5" max="6" width="20.77734375" customWidth="1"/>
    <col min="7" max="7" width="2.77734375" customWidth="1"/>
    <col min="8" max="8" width="2.5546875" customWidth="1"/>
    <col min="9" max="10" width="20.77734375" customWidth="1"/>
    <col min="11" max="11" width="2.88671875" customWidth="1"/>
    <col min="12" max="12" width="1.88671875" customWidth="1"/>
    <col min="13" max="16" width="10.77734375" customWidth="1"/>
    <col min="17" max="17" width="2.33203125" customWidth="1"/>
    <col min="18" max="18" width="1.88671875" customWidth="1"/>
    <col min="19" max="20" width="20.77734375" customWidth="1"/>
    <col min="21" max="21" width="3.21875" customWidth="1"/>
  </cols>
  <sheetData>
    <row r="1" spans="4:21" ht="6.6" customHeight="1" x14ac:dyDescent="0.25"/>
    <row r="2" spans="4:21" ht="7.8" customHeight="1" thickBot="1" x14ac:dyDescent="0.3"/>
    <row r="3" spans="4:21" x14ac:dyDescent="0.25">
      <c r="D3" s="56"/>
      <c r="E3" s="57"/>
      <c r="F3" s="57"/>
      <c r="G3" s="57"/>
      <c r="H3" s="57"/>
      <c r="I3" s="57"/>
      <c r="J3" s="57"/>
      <c r="K3" s="57"/>
      <c r="L3" s="57"/>
      <c r="M3" s="57"/>
      <c r="N3" s="57"/>
      <c r="O3" s="57"/>
      <c r="P3" s="57"/>
      <c r="Q3" s="57"/>
      <c r="R3" s="57"/>
      <c r="S3" s="57"/>
      <c r="T3" s="57"/>
      <c r="U3" s="58"/>
    </row>
    <row r="4" spans="4:21" x14ac:dyDescent="0.25">
      <c r="D4" s="59"/>
      <c r="U4" s="60"/>
    </row>
    <row r="5" spans="4:21" x14ac:dyDescent="0.25">
      <c r="D5" s="59"/>
      <c r="U5" s="60"/>
    </row>
    <row r="6" spans="4:21" x14ac:dyDescent="0.25">
      <c r="D6" s="59"/>
      <c r="U6" s="60"/>
    </row>
    <row r="7" spans="4:21" x14ac:dyDescent="0.25">
      <c r="D7" s="59"/>
      <c r="U7" s="60"/>
    </row>
    <row r="8" spans="4:21" ht="13.2" customHeight="1" x14ac:dyDescent="0.25">
      <c r="D8" s="59"/>
      <c r="E8" s="167" t="s">
        <v>337</v>
      </c>
      <c r="F8" s="167"/>
      <c r="I8" s="168" t="s">
        <v>339</v>
      </c>
      <c r="J8" s="168"/>
      <c r="M8" s="168" t="s">
        <v>340</v>
      </c>
      <c r="N8" s="168"/>
      <c r="O8" s="168"/>
      <c r="P8" s="168"/>
      <c r="S8" s="169" t="s">
        <v>341</v>
      </c>
      <c r="T8" s="169"/>
      <c r="U8" s="60"/>
    </row>
    <row r="9" spans="4:21" ht="13.2" customHeight="1" x14ac:dyDescent="0.25">
      <c r="D9" s="59"/>
      <c r="E9" s="167"/>
      <c r="F9" s="167"/>
      <c r="I9" s="168"/>
      <c r="J9" s="168"/>
      <c r="M9" s="168"/>
      <c r="N9" s="168"/>
      <c r="O9" s="168"/>
      <c r="P9" s="168"/>
      <c r="S9" s="169"/>
      <c r="T9" s="169"/>
      <c r="U9" s="60"/>
    </row>
    <row r="10" spans="4:21" ht="13.2" customHeight="1" x14ac:dyDescent="0.25">
      <c r="D10" s="59"/>
      <c r="E10" s="170" t="str">
        <f>INDEX(Table4[Category],MATCH(MAX(Table4[Co-relation Coefficient]),Table4[Co-relation Coefficient],0))</f>
        <v>Oils and fats</v>
      </c>
      <c r="F10" s="170"/>
      <c r="I10" s="170">
        <f>MAX(Table4[Co-relation Coefficient])</f>
        <v>0.809472546731826</v>
      </c>
      <c r="J10" s="170"/>
      <c r="M10" s="170">
        <f>VLOOKUP("Fuel and light",Table4[],2,0)</f>
        <v>0.57024198204858501</v>
      </c>
      <c r="N10" s="170"/>
      <c r="O10" s="170"/>
      <c r="P10" s="170"/>
      <c r="S10" s="170">
        <f>VLOOKUP("Transport and communication",Table4[],2,0)</f>
        <v>0.66761514141704836</v>
      </c>
      <c r="T10" s="170"/>
      <c r="U10" s="60"/>
    </row>
    <row r="11" spans="4:21" ht="13.2" customHeight="1" x14ac:dyDescent="0.25">
      <c r="D11" s="59"/>
      <c r="E11" s="170"/>
      <c r="F11" s="170"/>
      <c r="I11" s="170"/>
      <c r="J11" s="170"/>
      <c r="M11" s="170"/>
      <c r="N11" s="170"/>
      <c r="O11" s="170"/>
      <c r="P11" s="170"/>
      <c r="S11" s="170"/>
      <c r="T11" s="170"/>
      <c r="U11" s="60"/>
    </row>
    <row r="12" spans="4:21" ht="14.4" customHeight="1" x14ac:dyDescent="0.25">
      <c r="D12" s="59"/>
      <c r="E12" s="112"/>
      <c r="F12" s="112"/>
      <c r="M12" s="113"/>
      <c r="N12" s="113"/>
      <c r="O12" s="113"/>
      <c r="P12" s="113"/>
      <c r="R12" s="113"/>
      <c r="S12" s="113"/>
      <c r="T12" s="113"/>
      <c r="U12" s="60"/>
    </row>
    <row r="13" spans="4:21" ht="13.2" customHeight="1" x14ac:dyDescent="0.25">
      <c r="D13" s="59"/>
      <c r="E13" s="53" t="s">
        <v>174</v>
      </c>
      <c r="F13" s="53" t="s">
        <v>270</v>
      </c>
      <c r="G13" s="171" t="s">
        <v>338</v>
      </c>
      <c r="H13" s="171"/>
      <c r="I13" s="171"/>
      <c r="J13" s="171"/>
      <c r="K13" s="171"/>
      <c r="L13" s="171"/>
      <c r="M13" s="171"/>
      <c r="N13" s="171"/>
      <c r="O13" s="171"/>
      <c r="P13" s="171"/>
      <c r="Q13" s="171"/>
      <c r="R13" s="171"/>
      <c r="S13" s="171"/>
      <c r="T13" s="171"/>
      <c r="U13" s="172"/>
    </row>
    <row r="14" spans="4:21" ht="13.2" customHeight="1" x14ac:dyDescent="0.25">
      <c r="D14" s="59"/>
      <c r="E14" s="27" t="s">
        <v>7</v>
      </c>
      <c r="F14" s="110">
        <f>CORREL('Obj 5 - Data'!I$2:I$30,'Obj 5 - Data'!$AF$2:$AF$30)</f>
        <v>0.809472546731826</v>
      </c>
      <c r="G14" s="171"/>
      <c r="H14" s="171"/>
      <c r="I14" s="171"/>
      <c r="J14" s="171"/>
      <c r="K14" s="171"/>
      <c r="L14" s="171"/>
      <c r="M14" s="171"/>
      <c r="N14" s="171"/>
      <c r="O14" s="171"/>
      <c r="P14" s="171"/>
      <c r="Q14" s="171"/>
      <c r="R14" s="171"/>
      <c r="S14" s="171"/>
      <c r="T14" s="171"/>
      <c r="U14" s="172"/>
    </row>
    <row r="15" spans="4:21" ht="13.2" customHeight="1" x14ac:dyDescent="0.25">
      <c r="D15" s="59"/>
      <c r="E15" s="27" t="s">
        <v>4</v>
      </c>
      <c r="F15" s="110">
        <f>CORREL('Obj 5 - Data'!F$2:F$30,'Obj 5 - Data'!$AF$2:$AF$30)</f>
        <v>0.76398587514988647</v>
      </c>
      <c r="G15" s="171"/>
      <c r="H15" s="171"/>
      <c r="I15" s="171"/>
      <c r="J15" s="171"/>
      <c r="K15" s="171"/>
      <c r="L15" s="171"/>
      <c r="M15" s="171"/>
      <c r="N15" s="171"/>
      <c r="O15" s="171"/>
      <c r="P15" s="171"/>
      <c r="Q15" s="171"/>
      <c r="R15" s="171"/>
      <c r="S15" s="171"/>
      <c r="T15" s="171"/>
      <c r="U15" s="172"/>
    </row>
    <row r="16" spans="4:21" ht="13.2" customHeight="1" x14ac:dyDescent="0.25">
      <c r="D16" s="59"/>
      <c r="E16" s="27" t="s">
        <v>24</v>
      </c>
      <c r="F16" s="110">
        <f>CORREL('Obj 5 - Data'!Z$2:Z$30,'Obj 5 - Data'!$AF$2:$AF$30)</f>
        <v>0.66761514141704836</v>
      </c>
      <c r="G16" s="171"/>
      <c r="H16" s="171"/>
      <c r="I16" s="171"/>
      <c r="J16" s="171"/>
      <c r="K16" s="171"/>
      <c r="L16" s="171"/>
      <c r="M16" s="171"/>
      <c r="N16" s="171"/>
      <c r="O16" s="171"/>
      <c r="P16" s="171"/>
      <c r="Q16" s="171"/>
      <c r="R16" s="171"/>
      <c r="S16" s="171"/>
      <c r="T16" s="171"/>
      <c r="U16" s="172"/>
    </row>
    <row r="17" spans="4:21" ht="13.2" customHeight="1" x14ac:dyDescent="0.25">
      <c r="D17" s="59"/>
      <c r="E17" s="27" t="s">
        <v>25</v>
      </c>
      <c r="F17" s="110">
        <f>CORREL('Obj 5 - Data'!AA$2:AA$30,'Obj 5 - Data'!$AF$2:$AF$30)</f>
        <v>0.58945309296224691</v>
      </c>
      <c r="G17" s="171"/>
      <c r="H17" s="171"/>
      <c r="I17" s="171"/>
      <c r="J17" s="171"/>
      <c r="K17" s="171"/>
      <c r="L17" s="171"/>
      <c r="M17" s="171"/>
      <c r="N17" s="171"/>
      <c r="O17" s="171"/>
      <c r="P17" s="171"/>
      <c r="Q17" s="171"/>
      <c r="R17" s="171"/>
      <c r="S17" s="171"/>
      <c r="T17" s="171"/>
      <c r="U17" s="172"/>
    </row>
    <row r="18" spans="4:21" ht="13.2" customHeight="1" x14ac:dyDescent="0.25">
      <c r="D18" s="59"/>
      <c r="E18" s="27" t="s">
        <v>15</v>
      </c>
      <c r="F18" s="110">
        <f>CORREL('Obj 5 - Data'!Q$2:Q$30,'Obj 5 - Data'!$AF$2:$AF$30)</f>
        <v>0.57573248497215135</v>
      </c>
      <c r="G18" s="171"/>
      <c r="H18" s="171"/>
      <c r="I18" s="171"/>
      <c r="J18" s="171"/>
      <c r="K18" s="171"/>
      <c r="L18" s="171"/>
      <c r="M18" s="171"/>
      <c r="N18" s="171"/>
      <c r="O18" s="171"/>
      <c r="P18" s="171"/>
      <c r="Q18" s="171"/>
      <c r="R18" s="171"/>
      <c r="S18" s="171"/>
      <c r="T18" s="171"/>
      <c r="U18" s="172"/>
    </row>
    <row r="19" spans="4:21" ht="15" customHeight="1" x14ac:dyDescent="0.25">
      <c r="D19" s="59"/>
      <c r="E19" s="27" t="s">
        <v>21</v>
      </c>
      <c r="F19" s="110">
        <f>CORREL('Obj 5 - Data'!W$2:W$30,'Obj 5 - Data'!$AF$2:$AF$30)</f>
        <v>0.57024198204858501</v>
      </c>
      <c r="G19" s="171"/>
      <c r="H19" s="171"/>
      <c r="I19" s="171"/>
      <c r="J19" s="171"/>
      <c r="K19" s="171"/>
      <c r="L19" s="171"/>
      <c r="M19" s="171"/>
      <c r="N19" s="171"/>
      <c r="O19" s="171"/>
      <c r="P19" s="171"/>
      <c r="Q19" s="171"/>
      <c r="R19" s="171"/>
      <c r="S19" s="171"/>
      <c r="T19" s="171"/>
      <c r="U19" s="172"/>
    </row>
    <row r="20" spans="4:21" ht="15" x14ac:dyDescent="0.25">
      <c r="D20" s="59"/>
      <c r="E20" s="27" t="s">
        <v>13</v>
      </c>
      <c r="F20" s="110">
        <f>CORREL('Obj 5 - Data'!O$2:O$30,'Obj 5 - Data'!$AF$2:$AF$30)</f>
        <v>0.55440013713991421</v>
      </c>
      <c r="H20" s="114"/>
      <c r="I20" s="114"/>
      <c r="J20" s="114"/>
      <c r="K20" s="114"/>
      <c r="L20" s="114"/>
      <c r="M20" s="114"/>
      <c r="N20" s="114"/>
      <c r="O20" s="114"/>
      <c r="P20" s="114"/>
      <c r="Q20" s="114"/>
      <c r="R20" s="114"/>
      <c r="S20" s="114"/>
      <c r="T20" s="114"/>
      <c r="U20" s="115"/>
    </row>
    <row r="21" spans="4:21" x14ac:dyDescent="0.25">
      <c r="D21" s="59"/>
      <c r="E21" s="27" t="s">
        <v>29</v>
      </c>
      <c r="F21" s="110">
        <f>CORREL('Obj 5 - Data'!AE$2:AE$30,'Obj 5 - Data'!$AF$2:$AF$30)</f>
        <v>0.55317625369726098</v>
      </c>
      <c r="U21" s="60"/>
    </row>
    <row r="22" spans="4:21" x14ac:dyDescent="0.25">
      <c r="D22" s="59"/>
      <c r="E22" s="27" t="s">
        <v>18</v>
      </c>
      <c r="F22" s="110">
        <f>CORREL('Obj 5 - Data'!T$2:T$30,'Obj 5 - Data'!$AF$2:$AF$30)</f>
        <v>0.54712485430074953</v>
      </c>
      <c r="U22" s="60"/>
    </row>
    <row r="23" spans="4:21" x14ac:dyDescent="0.25">
      <c r="D23" s="59"/>
      <c r="E23" s="27" t="s">
        <v>28</v>
      </c>
      <c r="F23" s="110">
        <f>CORREL('Obj 5 - Data'!AD$2:AD$30,'Obj 5 - Data'!$AF$2:$AF$30)</f>
        <v>0.53388059253913422</v>
      </c>
      <c r="U23" s="60"/>
    </row>
    <row r="24" spans="4:21" x14ac:dyDescent="0.25">
      <c r="D24" s="59"/>
      <c r="E24" s="27" t="s">
        <v>19</v>
      </c>
      <c r="F24" s="110">
        <f>CORREL('Obj 5 - Data'!U$2:U$30,'Obj 5 - Data'!$AF$2:$AF$30)</f>
        <v>0.52415491238151624</v>
      </c>
      <c r="U24" s="60"/>
    </row>
    <row r="25" spans="4:21" x14ac:dyDescent="0.25">
      <c r="D25" s="59"/>
      <c r="E25" s="27" t="s">
        <v>17</v>
      </c>
      <c r="F25" s="110">
        <f>CORREL('Obj 5 - Data'!S$2:S$30,'Obj 5 - Data'!$AF$2:$AF$30)</f>
        <v>0.51957668279106495</v>
      </c>
      <c r="U25" s="60"/>
    </row>
    <row r="26" spans="4:21" x14ac:dyDescent="0.25">
      <c r="D26" s="59"/>
      <c r="E26" s="27" t="s">
        <v>22</v>
      </c>
      <c r="F26" s="110">
        <f>CORREL('Obj 5 - Data'!X$2:X$30,'Obj 5 - Data'!$AF$2:$AF$30)</f>
        <v>0.50593742271222386</v>
      </c>
      <c r="U26" s="60"/>
    </row>
    <row r="27" spans="4:21" x14ac:dyDescent="0.25">
      <c r="D27" s="59"/>
      <c r="E27" s="27" t="s">
        <v>11</v>
      </c>
      <c r="F27" s="110">
        <f>CORREL('Obj 5 - Data'!M$2:M$30,'Obj 5 - Data'!$AF$2:$AF$30)</f>
        <v>0.50195747329651963</v>
      </c>
      <c r="U27" s="60"/>
    </row>
    <row r="28" spans="4:21" x14ac:dyDescent="0.25">
      <c r="D28" s="59"/>
      <c r="E28" s="27" t="s">
        <v>14</v>
      </c>
      <c r="F28" s="110">
        <f>CORREL('Obj 5 - Data'!P$2:P$30,'Obj 5 - Data'!$AF$2:$AF$30)</f>
        <v>0.48336182753226309</v>
      </c>
      <c r="U28" s="60"/>
    </row>
    <row r="29" spans="4:21" x14ac:dyDescent="0.25">
      <c r="D29" s="59"/>
      <c r="E29" s="27" t="s">
        <v>23</v>
      </c>
      <c r="F29" s="110">
        <f>CORREL('Obj 5 - Data'!Y$2:Y$30,'Obj 5 - Data'!$AF$2:$AF$30)</f>
        <v>0.4764100838073731</v>
      </c>
      <c r="U29" s="60"/>
    </row>
    <row r="30" spans="4:21" x14ac:dyDescent="0.25">
      <c r="D30" s="59"/>
      <c r="E30" s="27" t="s">
        <v>8</v>
      </c>
      <c r="F30" s="110">
        <f>CORREL('Obj 5 - Data'!J$2:J$30,'Obj 5 - Data'!$AF$2:$AF$30)</f>
        <v>0.47238561148587938</v>
      </c>
      <c r="U30" s="60"/>
    </row>
    <row r="31" spans="4:21" x14ac:dyDescent="0.25">
      <c r="D31" s="59"/>
      <c r="E31" s="27" t="s">
        <v>26</v>
      </c>
      <c r="F31" s="110">
        <f>CORREL('Obj 5 - Data'!AB$2:AB$30,'Obj 5 - Data'!$AF$2:$AF$30)</f>
        <v>0.43781428177292186</v>
      </c>
      <c r="U31" s="60"/>
    </row>
    <row r="32" spans="4:21" x14ac:dyDescent="0.25">
      <c r="D32" s="59"/>
      <c r="E32" s="27" t="s">
        <v>20</v>
      </c>
      <c r="F32" s="110">
        <f>CORREL('Obj 5 - Data'!V$2:V$30,'Obj 5 - Data'!$AF$2:$AF$30)</f>
        <v>0.42782962698080979</v>
      </c>
      <c r="U32" s="60"/>
    </row>
    <row r="33" spans="4:21" x14ac:dyDescent="0.25">
      <c r="D33" s="59"/>
      <c r="E33" s="27" t="s">
        <v>16</v>
      </c>
      <c r="F33" s="110">
        <f>CORREL('Obj 5 - Data'!R$2:R$30,'Obj 5 - Data'!$AF$2:$AF$30)</f>
        <v>0.3988405005174494</v>
      </c>
      <c r="U33" s="60"/>
    </row>
    <row r="34" spans="4:21" x14ac:dyDescent="0.25">
      <c r="D34" s="59"/>
      <c r="E34" s="27" t="s">
        <v>27</v>
      </c>
      <c r="F34" s="110">
        <f>CORREL('Obj 5 - Data'!AC$2:AC$30,'Obj 5 - Data'!$AF$2:$AF$30)</f>
        <v>0.39772091424664807</v>
      </c>
      <c r="U34" s="60"/>
    </row>
    <row r="35" spans="4:21" x14ac:dyDescent="0.25">
      <c r="D35" s="59"/>
      <c r="E35" s="27" t="s">
        <v>6</v>
      </c>
      <c r="F35" s="110">
        <f>CORREL('Obj 5 - Data'!H$2:H$30,'Obj 5 - Data'!$AF$2:$AF$30)</f>
        <v>0.35310712091833324</v>
      </c>
      <c r="U35" s="60"/>
    </row>
    <row r="36" spans="4:21" x14ac:dyDescent="0.25">
      <c r="D36" s="59"/>
      <c r="E36" s="27" t="s">
        <v>9</v>
      </c>
      <c r="F36" s="110">
        <f>CORREL('Obj 5 - Data'!K$2:K$30,'Obj 5 - Data'!$AF$2:$AF$30)</f>
        <v>0.34646306252276993</v>
      </c>
      <c r="U36" s="60"/>
    </row>
    <row r="37" spans="4:21" x14ac:dyDescent="0.25">
      <c r="D37" s="59"/>
      <c r="E37" s="27" t="s">
        <v>12</v>
      </c>
      <c r="F37" s="110">
        <f>CORREL('Obj 5 - Data'!N$2:N$30,'Obj 5 - Data'!$AF$2:$AF$30)</f>
        <v>0.33675993325991088</v>
      </c>
      <c r="U37" s="60"/>
    </row>
    <row r="38" spans="4:21" x14ac:dyDescent="0.25">
      <c r="D38" s="59"/>
      <c r="E38" s="27" t="s">
        <v>3</v>
      </c>
      <c r="F38" s="110">
        <f>CORREL('Obj 5 - Data'!E$2:E$30,'Obj 5 - Data'!$AF$2:$AF$30)</f>
        <v>0.25709118266940312</v>
      </c>
      <c r="U38" s="60"/>
    </row>
    <row r="39" spans="4:21" x14ac:dyDescent="0.25">
      <c r="D39" s="59"/>
      <c r="E39" s="27" t="s">
        <v>10</v>
      </c>
      <c r="F39" s="110">
        <f>CORREL('Obj 5 - Data'!L$2:L$30,'Obj 5 - Data'!$AF$2:$AF$30)</f>
        <v>0.17607913708798811</v>
      </c>
      <c r="U39" s="60"/>
    </row>
    <row r="40" spans="4:21" x14ac:dyDescent="0.25">
      <c r="D40" s="59"/>
      <c r="E40" s="27" t="s">
        <v>5</v>
      </c>
      <c r="F40" s="110">
        <f>CORREL('Obj 5 - Data'!G$2:G$30,'Obj 5 - Data'!$AF$2:$AF$30)</f>
        <v>-0.18631242773391149</v>
      </c>
      <c r="U40" s="60"/>
    </row>
    <row r="41" spans="4:21" x14ac:dyDescent="0.25">
      <c r="D41" s="59"/>
      <c r="U41" s="60"/>
    </row>
    <row r="42" spans="4:21" x14ac:dyDescent="0.25">
      <c r="D42" s="59"/>
      <c r="E42" s="137" t="s">
        <v>271</v>
      </c>
      <c r="F42" s="137"/>
      <c r="G42" s="137"/>
      <c r="H42" s="137"/>
      <c r="I42" s="137"/>
      <c r="J42" s="137"/>
      <c r="K42" s="137"/>
      <c r="L42" s="137"/>
      <c r="M42" s="111"/>
      <c r="N42" s="165" t="s">
        <v>273</v>
      </c>
      <c r="O42" s="165"/>
      <c r="P42" s="151" t="str">
        <f>HYPERLINK("#'Data Mapping'!E1","Mapping Sheet")</f>
        <v>Mapping Sheet</v>
      </c>
      <c r="Q42" s="151"/>
      <c r="R42" s="151"/>
      <c r="S42" s="151"/>
      <c r="T42" s="151"/>
      <c r="U42" s="166"/>
    </row>
    <row r="43" spans="4:21" x14ac:dyDescent="0.25">
      <c r="D43" s="59"/>
      <c r="E43" s="137" t="s">
        <v>336</v>
      </c>
      <c r="F43" s="137"/>
      <c r="G43" s="137"/>
      <c r="H43" s="137"/>
      <c r="I43" s="137"/>
      <c r="J43" s="137"/>
      <c r="K43" s="137"/>
      <c r="L43" s="137"/>
      <c r="M43" s="137"/>
      <c r="N43" s="165"/>
      <c r="O43" s="165"/>
      <c r="P43" s="151"/>
      <c r="Q43" s="151"/>
      <c r="R43" s="151"/>
      <c r="S43" s="151"/>
      <c r="T43" s="151"/>
      <c r="U43" s="166"/>
    </row>
    <row r="44" spans="4:21" ht="13.8" thickBot="1" x14ac:dyDescent="0.3">
      <c r="D44" s="61"/>
      <c r="E44" s="62"/>
      <c r="F44" s="62"/>
      <c r="G44" s="62"/>
      <c r="H44" s="62"/>
      <c r="I44" s="62"/>
      <c r="J44" s="62"/>
      <c r="K44" s="62"/>
      <c r="L44" s="62"/>
      <c r="M44" s="62"/>
      <c r="N44" s="62"/>
      <c r="O44" s="62"/>
      <c r="P44" s="62"/>
      <c r="Q44" s="62"/>
      <c r="R44" s="62"/>
      <c r="S44" s="62"/>
      <c r="T44" s="62"/>
      <c r="U44" s="63"/>
    </row>
  </sheetData>
  <sortState xmlns:xlrd2="http://schemas.microsoft.com/office/spreadsheetml/2017/richdata2" ref="E14:F40">
    <sortCondition descending="1" ref="F14:F40"/>
  </sortState>
  <mergeCells count="13">
    <mergeCell ref="G13:U19"/>
    <mergeCell ref="E43:M43"/>
    <mergeCell ref="E42:L42"/>
    <mergeCell ref="N42:O43"/>
    <mergeCell ref="P42:U43"/>
    <mergeCell ref="S10:T11"/>
    <mergeCell ref="E8:F9"/>
    <mergeCell ref="E10:F11"/>
    <mergeCell ref="I10:J11"/>
    <mergeCell ref="I8:J9"/>
    <mergeCell ref="M8:P9"/>
    <mergeCell ref="M10:P11"/>
    <mergeCell ref="S8:T9"/>
  </mergeCells>
  <conditionalFormatting sqref="F14:F40">
    <cfRule type="colorScale" priority="2">
      <colorScale>
        <cfvo type="min"/>
        <cfvo type="percentile" val="50"/>
        <cfvo type="max"/>
        <color rgb="FF63BE7B"/>
        <color rgb="FFFFEB84"/>
        <color rgb="FFF8696B"/>
      </colorScale>
    </cfRule>
  </conditionalFormatting>
  <pageMargins left="0.7" right="0.7" top="0.75" bottom="0.75" header="0.3" footer="0.3"/>
  <pageSetup fitToWidth="6"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C4313BD4-3D4E-4358-9936-6C1C3C8E9A98}">
            <x14:iconSet iconSet="3Symbols" custom="1">
              <x14:cfvo type="percent">
                <xm:f>0</xm:f>
              </x14:cfvo>
              <x14:cfvo type="percent">
                <xm:f>33</xm:f>
              </x14:cfvo>
              <x14:cfvo type="percent">
                <xm:f>80</xm:f>
              </x14:cfvo>
              <x14:cfIcon iconSet="NoIcons" iconId="0"/>
              <x14:cfIcon iconSet="NoIcons" iconId="0"/>
              <x14:cfIcon iconSet="3Symbols" iconId="2"/>
            </x14:iconSet>
          </x14:cfRule>
          <xm:sqref>F14:F40</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8DB4-9B93-4F4F-9172-B4B204B6D975}">
  <dimension ref="A2:G17"/>
  <sheetViews>
    <sheetView workbookViewId="0">
      <selection activeCell="C20" sqref="C20"/>
    </sheetView>
  </sheetViews>
  <sheetFormatPr defaultRowHeight="13.2" x14ac:dyDescent="0.25"/>
  <cols>
    <col min="2" max="2" width="11.33203125" customWidth="1"/>
    <col min="3" max="3" width="17.77734375" customWidth="1"/>
    <col min="4" max="4" width="15.109375" customWidth="1"/>
    <col min="5" max="5" width="16.21875" customWidth="1"/>
    <col min="6" max="6" width="21.44140625" customWidth="1"/>
  </cols>
  <sheetData>
    <row r="2" spans="1:7" x14ac:dyDescent="0.25">
      <c r="A2" s="53" t="s">
        <v>344</v>
      </c>
      <c r="B2" s="53" t="s">
        <v>345</v>
      </c>
      <c r="C2" s="53" t="s">
        <v>346</v>
      </c>
      <c r="D2" s="53" t="s">
        <v>30</v>
      </c>
      <c r="E2" s="53" t="s">
        <v>32</v>
      </c>
      <c r="F2" s="53" t="s">
        <v>33</v>
      </c>
    </row>
    <row r="3" spans="1:7" ht="19.95" customHeight="1" x14ac:dyDescent="0.25">
      <c r="A3" s="119" t="s">
        <v>347</v>
      </c>
      <c r="B3" s="121" t="str">
        <f>HYPERLINK("#'P1 - V1'!D3","Obj 1")</f>
        <v>Obj 1</v>
      </c>
      <c r="C3" s="121"/>
      <c r="D3" s="122" t="str">
        <f>HYPERLINK("#'P1 - Communication'!A1","Obj 1 - Comms")</f>
        <v>Obj 1 - Comms</v>
      </c>
      <c r="E3" s="123"/>
      <c r="F3" s="123"/>
    </row>
    <row r="4" spans="1:7" ht="19.95" customHeight="1" x14ac:dyDescent="0.25">
      <c r="A4" s="119" t="s">
        <v>348</v>
      </c>
      <c r="B4" s="121" t="str">
        <f>HYPERLINK("#'P2 - V2'!A1","Obj 2")</f>
        <v>Obj 2</v>
      </c>
      <c r="C4" s="121"/>
      <c r="D4" s="122" t="str">
        <f>HYPERLINK("#'P2 - V2  Communication'!A1","Obj 2 - Comms")</f>
        <v>Obj 2 - Comms</v>
      </c>
      <c r="E4" s="123"/>
      <c r="F4" s="123"/>
      <c r="G4" s="117"/>
    </row>
    <row r="5" spans="1:7" ht="19.95" customHeight="1" x14ac:dyDescent="0.25">
      <c r="A5" s="119" t="s">
        <v>349</v>
      </c>
      <c r="B5" s="122" t="str">
        <f>HYPERLINK("#'P3 - V2'!A1","Obj 3")</f>
        <v>Obj 3</v>
      </c>
      <c r="C5" s="123"/>
      <c r="D5" s="120" t="str">
        <f>HYPERLINK("#'P3 - Communication (Rural)'!A1","Obj 3 -Rural")</f>
        <v>Obj 3 -Rural</v>
      </c>
      <c r="E5" s="120" t="str">
        <f>HYPERLINK("#'P3 - Communication (Urban)'!A1","Obj 3 - Urban")</f>
        <v>Obj 3 - Urban</v>
      </c>
      <c r="F5" s="120" t="str">
        <f>HYPERLINK("#'P3 - Communication(R+U)'!A1","Obj 3 - Rural+Urban")</f>
        <v>Obj 3 - Rural+Urban</v>
      </c>
      <c r="G5" s="117"/>
    </row>
    <row r="6" spans="1:7" ht="19.95" customHeight="1" x14ac:dyDescent="0.25">
      <c r="A6" s="119" t="s">
        <v>350</v>
      </c>
      <c r="B6" s="122" t="str">
        <f>HYPERLINK("#'P4 - V3'!A1","Obj 4")</f>
        <v>Obj 4</v>
      </c>
      <c r="C6" s="123"/>
      <c r="D6" s="120" t="str">
        <f>HYPERLINK("#'P4 - Communication (Rural)'!A1","Obj 4 -Rural")</f>
        <v>Obj 4 -Rural</v>
      </c>
      <c r="E6" s="120" t="str">
        <f>HYPERLINK("#'P4 - Communication (Urban)'!A1","Obj 4 - Urban")</f>
        <v>Obj 4 - Urban</v>
      </c>
      <c r="F6" s="120" t="str">
        <f>HYPERLINK("#'P4 - Communication (R+U)'!A1","Obj 4 - Rural+Urban")</f>
        <v>Obj 4 - Rural+Urban</v>
      </c>
      <c r="G6" s="117"/>
    </row>
    <row r="7" spans="1:7" ht="19.95" customHeight="1" x14ac:dyDescent="0.25">
      <c r="A7" s="119" t="s">
        <v>351</v>
      </c>
      <c r="B7" s="120" t="str">
        <f>HYPERLINK("#'P5 - Raw Data'!A1","Obj 5")</f>
        <v>Obj 5</v>
      </c>
      <c r="C7" s="120" t="str">
        <f>HYPERLINK("#'P5 - Analysis'!A1","Obj 5 - Analysis")</f>
        <v>Obj 5 - Analysis</v>
      </c>
      <c r="D7" s="120" t="str">
        <f>HYPERLINK("#'P5 - Communication(Rural)'!A1","Obj 5 -Rural")</f>
        <v>Obj 5 -Rural</v>
      </c>
      <c r="E7" s="120" t="str">
        <f>HYPERLINK("#'P5 - Communication(Urban)'!A1","Obj 5 - Urban")</f>
        <v>Obj 5 - Urban</v>
      </c>
      <c r="F7" s="120" t="str">
        <f>HYPERLINK("#'P5 - Communication(Rural+Urban)'!A1","Obj 5 - Rural+Urban")</f>
        <v>Obj 5 - Rural+Urban</v>
      </c>
      <c r="G7" s="117"/>
    </row>
    <row r="12" spans="1:7" x14ac:dyDescent="0.25">
      <c r="C12" s="118"/>
    </row>
    <row r="13" spans="1:7" x14ac:dyDescent="0.25">
      <c r="F13" s="118"/>
    </row>
    <row r="17" spans="5:5" x14ac:dyDescent="0.25">
      <c r="E17" s="117"/>
    </row>
  </sheetData>
  <mergeCells count="6">
    <mergeCell ref="B6:C6"/>
    <mergeCell ref="B3:C3"/>
    <mergeCell ref="D3:F3"/>
    <mergeCell ref="B4:C4"/>
    <mergeCell ref="D4:F4"/>
    <mergeCell ref="B5:C5"/>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outlinePr summaryBelow="0" summaryRight="0"/>
  </sheetPr>
  <dimension ref="A1:AH376"/>
  <sheetViews>
    <sheetView workbookViewId="0">
      <pane xSplit="3" ySplit="1" topLeftCell="L349" activePane="bottomRight" state="frozen"/>
      <selection pane="topRight" activeCell="D1" sqref="D1"/>
      <selection pane="bottomLeft" activeCell="A2" sqref="A2"/>
      <selection pane="bottomRight" activeCell="F356" sqref="F356"/>
    </sheetView>
  </sheetViews>
  <sheetFormatPr defaultColWidth="12.6640625" defaultRowHeight="15.75" customHeight="1" x14ac:dyDescent="0.25"/>
  <cols>
    <col min="4" max="4" width="17.77734375" bestFit="1" customWidth="1"/>
    <col min="32" max="32" width="19.77734375" customWidth="1"/>
  </cols>
  <sheetData>
    <row r="1" spans="1:31" ht="13.2" x14ac:dyDescent="0.25">
      <c r="A1" s="2" t="s">
        <v>0</v>
      </c>
      <c r="B1" s="2" t="s">
        <v>1</v>
      </c>
      <c r="C1" s="2" t="s">
        <v>2</v>
      </c>
      <c r="D1" s="25" t="s">
        <v>154</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row>
    <row r="2" spans="1:31" ht="13.2" x14ac:dyDescent="0.25">
      <c r="A2" s="1" t="s">
        <v>30</v>
      </c>
      <c r="B2" s="1">
        <v>2013</v>
      </c>
      <c r="C2" s="1" t="s">
        <v>31</v>
      </c>
      <c r="D2" s="1" t="str">
        <f>_xlfn.CONCAT(B2,C2,A2)</f>
        <v>2013JanuaryRural</v>
      </c>
      <c r="E2" s="4">
        <v>107.5</v>
      </c>
      <c r="F2" s="4">
        <v>106.3</v>
      </c>
      <c r="G2" s="4">
        <v>108.1</v>
      </c>
      <c r="H2" s="4">
        <v>104.9</v>
      </c>
      <c r="I2" s="4">
        <v>106.1</v>
      </c>
      <c r="J2" s="4">
        <v>103.9</v>
      </c>
      <c r="K2" s="4">
        <v>101.9</v>
      </c>
      <c r="L2" s="4">
        <v>106.1</v>
      </c>
      <c r="M2" s="4">
        <v>106.8</v>
      </c>
      <c r="N2" s="4">
        <v>103.1</v>
      </c>
      <c r="O2" s="4">
        <v>104.8</v>
      </c>
      <c r="P2" s="4">
        <v>106.7</v>
      </c>
      <c r="Q2" s="4">
        <v>105.5</v>
      </c>
      <c r="R2" s="4">
        <v>105.1</v>
      </c>
      <c r="S2" s="4">
        <v>106.5</v>
      </c>
      <c r="T2" s="4">
        <v>105.8</v>
      </c>
      <c r="U2" s="4">
        <v>106.4</v>
      </c>
      <c r="V2" s="45">
        <v>100.3</v>
      </c>
      <c r="W2" s="4">
        <v>105.5</v>
      </c>
      <c r="X2" s="4">
        <v>104.8</v>
      </c>
      <c r="Y2" s="4">
        <v>104</v>
      </c>
      <c r="Z2" s="4">
        <v>103.3</v>
      </c>
      <c r="AA2" s="4">
        <v>103.4</v>
      </c>
      <c r="AB2" s="4">
        <v>103.8</v>
      </c>
      <c r="AC2" s="4">
        <v>104.7</v>
      </c>
      <c r="AD2" s="4">
        <v>104</v>
      </c>
      <c r="AE2" s="4">
        <v>105.1</v>
      </c>
    </row>
    <row r="3" spans="1:31" ht="13.2" x14ac:dyDescent="0.25">
      <c r="A3" s="1" t="s">
        <v>32</v>
      </c>
      <c r="B3" s="1">
        <v>2013</v>
      </c>
      <c r="C3" s="1" t="s">
        <v>31</v>
      </c>
      <c r="D3" s="1" t="str">
        <f t="shared" ref="D3:D66" si="0">_xlfn.CONCAT(B3,C3,A3)</f>
        <v>2013JanuaryUrban</v>
      </c>
      <c r="E3" s="4">
        <v>110.5</v>
      </c>
      <c r="F3" s="4">
        <v>109.1</v>
      </c>
      <c r="G3" s="4">
        <v>113</v>
      </c>
      <c r="H3" s="4">
        <v>103.6</v>
      </c>
      <c r="I3" s="4">
        <v>103.4</v>
      </c>
      <c r="J3" s="4">
        <v>102.3</v>
      </c>
      <c r="K3" s="4">
        <v>102.9</v>
      </c>
      <c r="L3" s="4">
        <v>105.8</v>
      </c>
      <c r="M3" s="4">
        <v>105.1</v>
      </c>
      <c r="N3" s="4">
        <v>101.8</v>
      </c>
      <c r="O3" s="4">
        <v>105.1</v>
      </c>
      <c r="P3" s="4">
        <v>107.9</v>
      </c>
      <c r="Q3" s="4">
        <v>105.9</v>
      </c>
      <c r="R3" s="4">
        <v>105.2</v>
      </c>
      <c r="S3" s="4">
        <v>105.9</v>
      </c>
      <c r="T3" s="4">
        <v>105</v>
      </c>
      <c r="U3" s="4">
        <v>105.8</v>
      </c>
      <c r="V3" s="45">
        <v>100.3</v>
      </c>
      <c r="W3" s="4">
        <v>105.4</v>
      </c>
      <c r="X3" s="4">
        <v>104.8</v>
      </c>
      <c r="Y3" s="4">
        <v>104.1</v>
      </c>
      <c r="Z3" s="4">
        <v>103.2</v>
      </c>
      <c r="AA3" s="4">
        <v>102.9</v>
      </c>
      <c r="AB3" s="4">
        <v>103.5</v>
      </c>
      <c r="AC3" s="4">
        <v>104.3</v>
      </c>
      <c r="AD3" s="4">
        <v>103.7</v>
      </c>
      <c r="AE3" s="4">
        <v>104</v>
      </c>
    </row>
    <row r="4" spans="1:31" ht="13.2" x14ac:dyDescent="0.25">
      <c r="A4" s="1" t="s">
        <v>33</v>
      </c>
      <c r="B4" s="1">
        <v>2013</v>
      </c>
      <c r="C4" s="1" t="s">
        <v>31</v>
      </c>
      <c r="D4" s="1" t="str">
        <f t="shared" si="0"/>
        <v>2013JanuaryRural+Urban</v>
      </c>
      <c r="E4" s="4">
        <v>108.4</v>
      </c>
      <c r="F4" s="4">
        <v>107.3</v>
      </c>
      <c r="G4" s="4">
        <v>110</v>
      </c>
      <c r="H4" s="4">
        <v>104.4</v>
      </c>
      <c r="I4" s="4">
        <v>105.1</v>
      </c>
      <c r="J4" s="4">
        <v>103.2</v>
      </c>
      <c r="K4" s="4">
        <v>102.2</v>
      </c>
      <c r="L4" s="4">
        <v>106</v>
      </c>
      <c r="M4" s="4">
        <v>106.2</v>
      </c>
      <c r="N4" s="4">
        <v>102.7</v>
      </c>
      <c r="O4" s="4">
        <v>104.9</v>
      </c>
      <c r="P4" s="4">
        <v>107.3</v>
      </c>
      <c r="Q4" s="4">
        <v>105.6</v>
      </c>
      <c r="R4" s="4">
        <v>105.1</v>
      </c>
      <c r="S4" s="4">
        <v>106.3</v>
      </c>
      <c r="T4" s="4">
        <v>105.5</v>
      </c>
      <c r="U4" s="4">
        <v>106.2</v>
      </c>
      <c r="V4" s="45">
        <v>100.3</v>
      </c>
      <c r="W4" s="4">
        <v>105.5</v>
      </c>
      <c r="X4" s="4">
        <v>104.8</v>
      </c>
      <c r="Y4" s="4">
        <v>104</v>
      </c>
      <c r="Z4" s="4">
        <v>103.2</v>
      </c>
      <c r="AA4" s="4">
        <v>103.1</v>
      </c>
      <c r="AB4" s="4">
        <v>103.6</v>
      </c>
      <c r="AC4" s="4">
        <v>104.5</v>
      </c>
      <c r="AD4" s="4">
        <v>103.9</v>
      </c>
      <c r="AE4" s="4">
        <v>104.6</v>
      </c>
    </row>
    <row r="5" spans="1:31" ht="13.2" x14ac:dyDescent="0.25">
      <c r="A5" s="1" t="s">
        <v>30</v>
      </c>
      <c r="B5" s="1">
        <v>2013</v>
      </c>
      <c r="C5" s="1" t="s">
        <v>34</v>
      </c>
      <c r="D5" s="1" t="str">
        <f t="shared" si="0"/>
        <v>2013FebruaryRural</v>
      </c>
      <c r="E5" s="4">
        <v>109.2</v>
      </c>
      <c r="F5" s="4">
        <v>108.7</v>
      </c>
      <c r="G5" s="4">
        <v>110.2</v>
      </c>
      <c r="H5" s="4">
        <v>105.4</v>
      </c>
      <c r="I5" s="4">
        <v>106.7</v>
      </c>
      <c r="J5" s="4">
        <v>104</v>
      </c>
      <c r="K5" s="4">
        <v>102.4</v>
      </c>
      <c r="L5" s="4">
        <v>105.9</v>
      </c>
      <c r="M5" s="4">
        <v>105.7</v>
      </c>
      <c r="N5" s="4">
        <v>103.1</v>
      </c>
      <c r="O5" s="4">
        <v>105.1</v>
      </c>
      <c r="P5" s="4">
        <v>107.7</v>
      </c>
      <c r="Q5" s="4">
        <v>106.3</v>
      </c>
      <c r="R5" s="4">
        <v>105.6</v>
      </c>
      <c r="S5" s="4">
        <v>107.1</v>
      </c>
      <c r="T5" s="4">
        <v>106.3</v>
      </c>
      <c r="U5" s="4">
        <v>107</v>
      </c>
      <c r="V5" s="45">
        <v>100.4</v>
      </c>
      <c r="W5" s="4">
        <v>106.2</v>
      </c>
      <c r="X5" s="4">
        <v>105.2</v>
      </c>
      <c r="Y5" s="4">
        <v>104.4</v>
      </c>
      <c r="Z5" s="4">
        <v>103.9</v>
      </c>
      <c r="AA5" s="4">
        <v>104</v>
      </c>
      <c r="AB5" s="4">
        <v>104.1</v>
      </c>
      <c r="AC5" s="4">
        <v>104.6</v>
      </c>
      <c r="AD5" s="4">
        <v>104.4</v>
      </c>
      <c r="AE5" s="4">
        <v>105.8</v>
      </c>
    </row>
    <row r="6" spans="1:31" ht="13.2" x14ac:dyDescent="0.25">
      <c r="A6" s="1" t="s">
        <v>32</v>
      </c>
      <c r="B6" s="1">
        <v>2013</v>
      </c>
      <c r="C6" s="1" t="s">
        <v>34</v>
      </c>
      <c r="D6" s="1" t="str">
        <f t="shared" si="0"/>
        <v>2013FebruaryUrban</v>
      </c>
      <c r="E6" s="4">
        <v>112.9</v>
      </c>
      <c r="F6" s="4">
        <v>112.9</v>
      </c>
      <c r="G6" s="4">
        <v>116.9</v>
      </c>
      <c r="H6" s="4">
        <v>104</v>
      </c>
      <c r="I6" s="4">
        <v>103.5</v>
      </c>
      <c r="J6" s="4">
        <v>103.1</v>
      </c>
      <c r="K6" s="4">
        <v>104.9</v>
      </c>
      <c r="L6" s="4">
        <v>104.1</v>
      </c>
      <c r="M6" s="4">
        <v>103.8</v>
      </c>
      <c r="N6" s="4">
        <v>102.3</v>
      </c>
      <c r="O6" s="4">
        <v>106</v>
      </c>
      <c r="P6" s="4">
        <v>109</v>
      </c>
      <c r="Q6" s="4">
        <v>107.2</v>
      </c>
      <c r="R6" s="4">
        <v>106</v>
      </c>
      <c r="S6" s="4">
        <v>106.6</v>
      </c>
      <c r="T6" s="4">
        <v>105.5</v>
      </c>
      <c r="U6" s="4">
        <v>106.4</v>
      </c>
      <c r="V6" s="45">
        <v>100.4</v>
      </c>
      <c r="W6" s="4">
        <v>105.7</v>
      </c>
      <c r="X6" s="4">
        <v>105.2</v>
      </c>
      <c r="Y6" s="4">
        <v>104.7</v>
      </c>
      <c r="Z6" s="4">
        <v>104.4</v>
      </c>
      <c r="AA6" s="4">
        <v>103.3</v>
      </c>
      <c r="AB6" s="4">
        <v>103.7</v>
      </c>
      <c r="AC6" s="4">
        <v>104.3</v>
      </c>
      <c r="AD6" s="4">
        <v>104.3</v>
      </c>
      <c r="AE6" s="4">
        <v>104.7</v>
      </c>
    </row>
    <row r="7" spans="1:31" ht="13.2" x14ac:dyDescent="0.25">
      <c r="A7" s="1" t="s">
        <v>33</v>
      </c>
      <c r="B7" s="1">
        <v>2013</v>
      </c>
      <c r="C7" s="1" t="s">
        <v>34</v>
      </c>
      <c r="D7" s="1" t="str">
        <f t="shared" si="0"/>
        <v>2013FebruaryRural+Urban</v>
      </c>
      <c r="E7" s="4">
        <v>110.4</v>
      </c>
      <c r="F7" s="4">
        <v>110.2</v>
      </c>
      <c r="G7" s="4">
        <v>112.8</v>
      </c>
      <c r="H7" s="4">
        <v>104.9</v>
      </c>
      <c r="I7" s="4">
        <v>105.5</v>
      </c>
      <c r="J7" s="4">
        <v>103.6</v>
      </c>
      <c r="K7" s="4">
        <v>103.2</v>
      </c>
      <c r="L7" s="4">
        <v>105.3</v>
      </c>
      <c r="M7" s="4">
        <v>105.1</v>
      </c>
      <c r="N7" s="4">
        <v>102.8</v>
      </c>
      <c r="O7" s="4">
        <v>105.5</v>
      </c>
      <c r="P7" s="4">
        <v>108.3</v>
      </c>
      <c r="Q7" s="4">
        <v>106.6</v>
      </c>
      <c r="R7" s="4">
        <v>105.7</v>
      </c>
      <c r="S7" s="4">
        <v>106.9</v>
      </c>
      <c r="T7" s="4">
        <v>106</v>
      </c>
      <c r="U7" s="4">
        <v>106.8</v>
      </c>
      <c r="V7" s="45">
        <v>100.4</v>
      </c>
      <c r="W7" s="4">
        <v>106</v>
      </c>
      <c r="X7" s="4">
        <v>105.2</v>
      </c>
      <c r="Y7" s="4">
        <v>104.5</v>
      </c>
      <c r="Z7" s="4">
        <v>104.2</v>
      </c>
      <c r="AA7" s="4">
        <v>103.6</v>
      </c>
      <c r="AB7" s="4">
        <v>103.9</v>
      </c>
      <c r="AC7" s="4">
        <v>104.5</v>
      </c>
      <c r="AD7" s="4">
        <v>104.4</v>
      </c>
      <c r="AE7" s="4">
        <v>105.3</v>
      </c>
    </row>
    <row r="8" spans="1:31" ht="13.2" x14ac:dyDescent="0.25">
      <c r="A8" s="1" t="s">
        <v>30</v>
      </c>
      <c r="B8" s="1">
        <v>2013</v>
      </c>
      <c r="C8" s="1" t="s">
        <v>35</v>
      </c>
      <c r="D8" s="1" t="str">
        <f t="shared" si="0"/>
        <v>2013MarchRural</v>
      </c>
      <c r="E8" s="4">
        <v>110.2</v>
      </c>
      <c r="F8" s="4">
        <v>108.8</v>
      </c>
      <c r="G8" s="4">
        <v>109.9</v>
      </c>
      <c r="H8" s="4">
        <v>105.6</v>
      </c>
      <c r="I8" s="4">
        <v>106.2</v>
      </c>
      <c r="J8" s="4">
        <v>105.7</v>
      </c>
      <c r="K8" s="4">
        <v>101.4</v>
      </c>
      <c r="L8" s="4">
        <v>105.7</v>
      </c>
      <c r="M8" s="4">
        <v>105</v>
      </c>
      <c r="N8" s="4">
        <v>103.3</v>
      </c>
      <c r="O8" s="4">
        <v>105.6</v>
      </c>
      <c r="P8" s="4">
        <v>108.2</v>
      </c>
      <c r="Q8" s="4">
        <v>106.6</v>
      </c>
      <c r="R8" s="4">
        <v>106.5</v>
      </c>
      <c r="S8" s="4">
        <v>107.6</v>
      </c>
      <c r="T8" s="4">
        <v>106.8</v>
      </c>
      <c r="U8" s="4">
        <v>107.5</v>
      </c>
      <c r="V8" s="45">
        <v>100.4</v>
      </c>
      <c r="W8" s="4">
        <v>106.1</v>
      </c>
      <c r="X8" s="4">
        <v>105.6</v>
      </c>
      <c r="Y8" s="4">
        <v>104.7</v>
      </c>
      <c r="Z8" s="4">
        <v>104.6</v>
      </c>
      <c r="AA8" s="4">
        <v>104</v>
      </c>
      <c r="AB8" s="4">
        <v>104.3</v>
      </c>
      <c r="AC8" s="4">
        <v>104.3</v>
      </c>
      <c r="AD8" s="4">
        <v>104.6</v>
      </c>
      <c r="AE8" s="4">
        <v>106</v>
      </c>
    </row>
    <row r="9" spans="1:31" ht="13.2" x14ac:dyDescent="0.25">
      <c r="A9" s="1" t="s">
        <v>32</v>
      </c>
      <c r="B9" s="1">
        <v>2013</v>
      </c>
      <c r="C9" s="1" t="s">
        <v>35</v>
      </c>
      <c r="D9" s="1" t="str">
        <f t="shared" si="0"/>
        <v>2013MarchUrban</v>
      </c>
      <c r="E9" s="4">
        <v>113.9</v>
      </c>
      <c r="F9" s="4">
        <v>111.4</v>
      </c>
      <c r="G9" s="4">
        <v>113.2</v>
      </c>
      <c r="H9" s="4">
        <v>104.3</v>
      </c>
      <c r="I9" s="4">
        <v>102.7</v>
      </c>
      <c r="J9" s="4">
        <v>104.9</v>
      </c>
      <c r="K9" s="4">
        <v>103.8</v>
      </c>
      <c r="L9" s="4">
        <v>103.5</v>
      </c>
      <c r="M9" s="4">
        <v>102.6</v>
      </c>
      <c r="N9" s="4">
        <v>102.4</v>
      </c>
      <c r="O9" s="4">
        <v>107</v>
      </c>
      <c r="P9" s="4">
        <v>109.8</v>
      </c>
      <c r="Q9" s="4">
        <v>107.3</v>
      </c>
      <c r="R9" s="4">
        <v>106.8</v>
      </c>
      <c r="S9" s="4">
        <v>107.2</v>
      </c>
      <c r="T9" s="4">
        <v>106</v>
      </c>
      <c r="U9" s="4">
        <v>107</v>
      </c>
      <c r="V9" s="45">
        <v>100.4</v>
      </c>
      <c r="W9" s="4">
        <v>106</v>
      </c>
      <c r="X9" s="4">
        <v>105.7</v>
      </c>
      <c r="Y9" s="4">
        <v>105.2</v>
      </c>
      <c r="Z9" s="4">
        <v>105.5</v>
      </c>
      <c r="AA9" s="4">
        <v>103.5</v>
      </c>
      <c r="AB9" s="4">
        <v>103.8</v>
      </c>
      <c r="AC9" s="4">
        <v>104.2</v>
      </c>
      <c r="AD9" s="4">
        <v>104.9</v>
      </c>
      <c r="AE9" s="4">
        <v>105</v>
      </c>
    </row>
    <row r="10" spans="1:31" ht="13.2" x14ac:dyDescent="0.25">
      <c r="A10" s="27" t="s">
        <v>33</v>
      </c>
      <c r="B10" s="1">
        <v>2013</v>
      </c>
      <c r="C10" s="1" t="s">
        <v>35</v>
      </c>
      <c r="D10" s="1" t="str">
        <f t="shared" si="0"/>
        <v>2013MarchRural+Urban</v>
      </c>
      <c r="E10" s="4">
        <v>111.4</v>
      </c>
      <c r="F10" s="4">
        <v>109.7</v>
      </c>
      <c r="G10" s="4">
        <v>111.2</v>
      </c>
      <c r="H10" s="4">
        <v>105.1</v>
      </c>
      <c r="I10" s="4">
        <v>104.9</v>
      </c>
      <c r="J10" s="4">
        <v>105.3</v>
      </c>
      <c r="K10" s="4">
        <v>102.2</v>
      </c>
      <c r="L10" s="4">
        <v>105</v>
      </c>
      <c r="M10" s="4">
        <v>104.2</v>
      </c>
      <c r="N10" s="4">
        <v>103</v>
      </c>
      <c r="O10" s="4">
        <v>106.2</v>
      </c>
      <c r="P10" s="4">
        <v>108.9</v>
      </c>
      <c r="Q10" s="4">
        <v>106.9</v>
      </c>
      <c r="R10" s="4">
        <v>106.6</v>
      </c>
      <c r="S10" s="4">
        <v>107.4</v>
      </c>
      <c r="T10" s="4">
        <v>106.5</v>
      </c>
      <c r="U10" s="4">
        <v>107.3</v>
      </c>
      <c r="V10" s="45">
        <v>100.4</v>
      </c>
      <c r="W10" s="4">
        <v>106.1</v>
      </c>
      <c r="X10" s="4">
        <v>105.6</v>
      </c>
      <c r="Y10" s="4">
        <v>104.9</v>
      </c>
      <c r="Z10" s="4">
        <v>105.1</v>
      </c>
      <c r="AA10" s="4">
        <v>103.7</v>
      </c>
      <c r="AB10" s="4">
        <v>104</v>
      </c>
      <c r="AC10" s="4">
        <v>104.3</v>
      </c>
      <c r="AD10" s="4">
        <v>104.7</v>
      </c>
      <c r="AE10" s="4">
        <v>105.5</v>
      </c>
    </row>
    <row r="11" spans="1:31" ht="13.2" x14ac:dyDescent="0.25">
      <c r="A11" s="1" t="s">
        <v>30</v>
      </c>
      <c r="B11" s="1">
        <v>2013</v>
      </c>
      <c r="C11" s="1" t="s">
        <v>36</v>
      </c>
      <c r="D11" s="1" t="str">
        <f t="shared" si="0"/>
        <v>2013AprilRural</v>
      </c>
      <c r="E11" s="4">
        <v>110.2</v>
      </c>
      <c r="F11" s="4">
        <v>109.5</v>
      </c>
      <c r="G11" s="4">
        <v>106.9</v>
      </c>
      <c r="H11" s="4">
        <v>106.3</v>
      </c>
      <c r="I11" s="4">
        <v>105.7</v>
      </c>
      <c r="J11" s="4">
        <v>108.3</v>
      </c>
      <c r="K11" s="4">
        <v>103.4</v>
      </c>
      <c r="L11" s="4">
        <v>105.7</v>
      </c>
      <c r="M11" s="4">
        <v>104.2</v>
      </c>
      <c r="N11" s="4">
        <v>103.2</v>
      </c>
      <c r="O11" s="4">
        <v>106.5</v>
      </c>
      <c r="P11" s="4">
        <v>108.8</v>
      </c>
      <c r="Q11" s="4">
        <v>107.1</v>
      </c>
      <c r="R11" s="4">
        <v>107.1</v>
      </c>
      <c r="S11" s="4">
        <v>108.1</v>
      </c>
      <c r="T11" s="4">
        <v>107.4</v>
      </c>
      <c r="U11" s="4">
        <v>108</v>
      </c>
      <c r="V11" s="45">
        <v>100.36666666666665</v>
      </c>
      <c r="W11" s="4">
        <v>106.5</v>
      </c>
      <c r="X11" s="4">
        <v>106.1</v>
      </c>
      <c r="Y11" s="4">
        <v>105.1</v>
      </c>
      <c r="Z11" s="4">
        <v>104.4</v>
      </c>
      <c r="AA11" s="4">
        <v>104.5</v>
      </c>
      <c r="AB11" s="4">
        <v>104.8</v>
      </c>
      <c r="AC11" s="4">
        <v>102.7</v>
      </c>
      <c r="AD11" s="4">
        <v>104.6</v>
      </c>
      <c r="AE11" s="4">
        <v>106.4</v>
      </c>
    </row>
    <row r="12" spans="1:31" ht="13.2" x14ac:dyDescent="0.25">
      <c r="A12" s="1" t="s">
        <v>32</v>
      </c>
      <c r="B12" s="1">
        <v>2013</v>
      </c>
      <c r="C12" s="1" t="s">
        <v>36</v>
      </c>
      <c r="D12" s="1" t="str">
        <f t="shared" si="0"/>
        <v>2013AprilUrban</v>
      </c>
      <c r="E12" s="4">
        <v>114.6</v>
      </c>
      <c r="F12" s="4">
        <v>113.4</v>
      </c>
      <c r="G12" s="4">
        <v>106</v>
      </c>
      <c r="H12" s="4">
        <v>104.7</v>
      </c>
      <c r="I12" s="4">
        <v>102.1</v>
      </c>
      <c r="J12" s="4">
        <v>109.5</v>
      </c>
      <c r="K12" s="4">
        <v>109.7</v>
      </c>
      <c r="L12" s="4">
        <v>104.6</v>
      </c>
      <c r="M12" s="4">
        <v>102</v>
      </c>
      <c r="N12" s="4">
        <v>103.5</v>
      </c>
      <c r="O12" s="4">
        <v>108.2</v>
      </c>
      <c r="P12" s="4">
        <v>110.6</v>
      </c>
      <c r="Q12" s="4">
        <v>108.8</v>
      </c>
      <c r="R12" s="4">
        <v>108.5</v>
      </c>
      <c r="S12" s="4">
        <v>107.9</v>
      </c>
      <c r="T12" s="4">
        <v>106.4</v>
      </c>
      <c r="U12" s="4">
        <v>107.7</v>
      </c>
      <c r="V12" s="45">
        <v>100.5</v>
      </c>
      <c r="W12" s="4">
        <v>106.4</v>
      </c>
      <c r="X12" s="4">
        <v>106.5</v>
      </c>
      <c r="Y12" s="4">
        <v>105.7</v>
      </c>
      <c r="Z12" s="4">
        <v>105</v>
      </c>
      <c r="AA12" s="4">
        <v>104</v>
      </c>
      <c r="AB12" s="4">
        <v>105.2</v>
      </c>
      <c r="AC12" s="4">
        <v>103.2</v>
      </c>
      <c r="AD12" s="4">
        <v>105.1</v>
      </c>
      <c r="AE12" s="4">
        <v>105.7</v>
      </c>
    </row>
    <row r="13" spans="1:31" ht="13.2" x14ac:dyDescent="0.25">
      <c r="A13" s="1" t="s">
        <v>33</v>
      </c>
      <c r="B13" s="1">
        <v>2013</v>
      </c>
      <c r="C13" s="1" t="s">
        <v>36</v>
      </c>
      <c r="D13" s="1" t="str">
        <f t="shared" si="0"/>
        <v>2013AprilRural+Urban</v>
      </c>
      <c r="E13" s="4">
        <v>111.6</v>
      </c>
      <c r="F13" s="4">
        <v>110.9</v>
      </c>
      <c r="G13" s="4">
        <v>106.6</v>
      </c>
      <c r="H13" s="4">
        <v>105.7</v>
      </c>
      <c r="I13" s="4">
        <v>104.4</v>
      </c>
      <c r="J13" s="4">
        <v>108.9</v>
      </c>
      <c r="K13" s="4">
        <v>105.5</v>
      </c>
      <c r="L13" s="4">
        <v>105.3</v>
      </c>
      <c r="M13" s="4">
        <v>103.5</v>
      </c>
      <c r="N13" s="4">
        <v>103.3</v>
      </c>
      <c r="O13" s="4">
        <v>107.2</v>
      </c>
      <c r="P13" s="4">
        <v>109.6</v>
      </c>
      <c r="Q13" s="4">
        <v>107.7</v>
      </c>
      <c r="R13" s="4">
        <v>107.5</v>
      </c>
      <c r="S13" s="4">
        <v>108</v>
      </c>
      <c r="T13" s="4">
        <v>107</v>
      </c>
      <c r="U13" s="4">
        <v>107.9</v>
      </c>
      <c r="V13" s="45">
        <v>100.5</v>
      </c>
      <c r="W13" s="4">
        <v>106.5</v>
      </c>
      <c r="X13" s="4">
        <v>106.3</v>
      </c>
      <c r="Y13" s="4">
        <v>105.3</v>
      </c>
      <c r="Z13" s="4">
        <v>104.7</v>
      </c>
      <c r="AA13" s="4">
        <v>104.2</v>
      </c>
      <c r="AB13" s="4">
        <v>105</v>
      </c>
      <c r="AC13" s="4">
        <v>102.9</v>
      </c>
      <c r="AD13" s="4">
        <v>104.8</v>
      </c>
      <c r="AE13" s="4">
        <v>106.1</v>
      </c>
    </row>
    <row r="14" spans="1:31" ht="13.2" x14ac:dyDescent="0.25">
      <c r="A14" s="1" t="s">
        <v>30</v>
      </c>
      <c r="B14" s="1">
        <v>2013</v>
      </c>
      <c r="C14" s="1" t="s">
        <v>37</v>
      </c>
      <c r="D14" s="1" t="str">
        <f t="shared" si="0"/>
        <v>2013MayRural</v>
      </c>
      <c r="E14" s="4">
        <v>110.9</v>
      </c>
      <c r="F14" s="4">
        <v>109.8</v>
      </c>
      <c r="G14" s="4">
        <v>105.9</v>
      </c>
      <c r="H14" s="4">
        <v>107.5</v>
      </c>
      <c r="I14" s="4">
        <v>105.3</v>
      </c>
      <c r="J14" s="4">
        <v>108.1</v>
      </c>
      <c r="K14" s="4">
        <v>107.3</v>
      </c>
      <c r="L14" s="4">
        <v>106.1</v>
      </c>
      <c r="M14" s="4">
        <v>103.7</v>
      </c>
      <c r="N14" s="4">
        <v>104</v>
      </c>
      <c r="O14" s="4">
        <v>107.4</v>
      </c>
      <c r="P14" s="4">
        <v>109.9</v>
      </c>
      <c r="Q14" s="4">
        <v>108.1</v>
      </c>
      <c r="R14" s="4">
        <v>108.1</v>
      </c>
      <c r="S14" s="4">
        <v>108.8</v>
      </c>
      <c r="T14" s="4">
        <v>107.9</v>
      </c>
      <c r="U14" s="4">
        <v>108.6</v>
      </c>
      <c r="V14" s="45">
        <v>100.41851851851851</v>
      </c>
      <c r="W14" s="4">
        <v>107.5</v>
      </c>
      <c r="X14" s="4">
        <v>106.8</v>
      </c>
      <c r="Y14" s="4">
        <v>105.7</v>
      </c>
      <c r="Z14" s="4">
        <v>104.1</v>
      </c>
      <c r="AA14" s="4">
        <v>105</v>
      </c>
      <c r="AB14" s="4">
        <v>105.5</v>
      </c>
      <c r="AC14" s="4">
        <v>102.1</v>
      </c>
      <c r="AD14" s="4">
        <v>104.8</v>
      </c>
      <c r="AE14" s="4">
        <v>107.2</v>
      </c>
    </row>
    <row r="15" spans="1:31" ht="13.2" x14ac:dyDescent="0.25">
      <c r="A15" s="1" t="s">
        <v>32</v>
      </c>
      <c r="B15" s="1">
        <v>2013</v>
      </c>
      <c r="C15" s="1" t="s">
        <v>37</v>
      </c>
      <c r="D15" s="1" t="str">
        <f t="shared" si="0"/>
        <v>2013MayUrban</v>
      </c>
      <c r="E15" s="4">
        <v>115.4</v>
      </c>
      <c r="F15" s="4">
        <v>114.2</v>
      </c>
      <c r="G15" s="4">
        <v>102.7</v>
      </c>
      <c r="H15" s="4">
        <v>105.5</v>
      </c>
      <c r="I15" s="4">
        <v>101.5</v>
      </c>
      <c r="J15" s="4">
        <v>110.6</v>
      </c>
      <c r="K15" s="4">
        <v>123.7</v>
      </c>
      <c r="L15" s="4">
        <v>105.2</v>
      </c>
      <c r="M15" s="4">
        <v>101.9</v>
      </c>
      <c r="N15" s="4">
        <v>105</v>
      </c>
      <c r="O15" s="4">
        <v>109.1</v>
      </c>
      <c r="P15" s="4">
        <v>111.3</v>
      </c>
      <c r="Q15" s="4">
        <v>111.1</v>
      </c>
      <c r="R15" s="4">
        <v>109.8</v>
      </c>
      <c r="S15" s="4">
        <v>108.5</v>
      </c>
      <c r="T15" s="4">
        <v>106.7</v>
      </c>
      <c r="U15" s="4">
        <v>108.3</v>
      </c>
      <c r="V15" s="45">
        <v>100.5</v>
      </c>
      <c r="W15" s="4">
        <v>107.2</v>
      </c>
      <c r="X15" s="4">
        <v>107.1</v>
      </c>
      <c r="Y15" s="4">
        <v>106.2</v>
      </c>
      <c r="Z15" s="4">
        <v>103.9</v>
      </c>
      <c r="AA15" s="4">
        <v>104.6</v>
      </c>
      <c r="AB15" s="4">
        <v>105.7</v>
      </c>
      <c r="AC15" s="4">
        <v>102.6</v>
      </c>
      <c r="AD15" s="4">
        <v>104.9</v>
      </c>
      <c r="AE15" s="4">
        <v>106.6</v>
      </c>
    </row>
    <row r="16" spans="1:31" ht="13.2" x14ac:dyDescent="0.25">
      <c r="A16" s="1" t="s">
        <v>33</v>
      </c>
      <c r="B16" s="1">
        <v>2013</v>
      </c>
      <c r="C16" s="1" t="s">
        <v>37</v>
      </c>
      <c r="D16" s="1" t="str">
        <f t="shared" si="0"/>
        <v>2013MayRural+Urban</v>
      </c>
      <c r="E16" s="4">
        <v>112.3</v>
      </c>
      <c r="F16" s="4">
        <v>111.3</v>
      </c>
      <c r="G16" s="4">
        <v>104.7</v>
      </c>
      <c r="H16" s="4">
        <v>106.8</v>
      </c>
      <c r="I16" s="4">
        <v>103.9</v>
      </c>
      <c r="J16" s="4">
        <v>109.3</v>
      </c>
      <c r="K16" s="4">
        <v>112.9</v>
      </c>
      <c r="L16" s="4">
        <v>105.8</v>
      </c>
      <c r="M16" s="4">
        <v>103.1</v>
      </c>
      <c r="N16" s="4">
        <v>104.3</v>
      </c>
      <c r="O16" s="4">
        <v>108.1</v>
      </c>
      <c r="P16" s="4">
        <v>110.5</v>
      </c>
      <c r="Q16" s="4">
        <v>109.2</v>
      </c>
      <c r="R16" s="4">
        <v>108.6</v>
      </c>
      <c r="S16" s="4">
        <v>108.7</v>
      </c>
      <c r="T16" s="4">
        <v>107.4</v>
      </c>
      <c r="U16" s="4">
        <v>108.5</v>
      </c>
      <c r="V16" s="45">
        <v>100.5</v>
      </c>
      <c r="W16" s="4">
        <v>107.4</v>
      </c>
      <c r="X16" s="4">
        <v>106.9</v>
      </c>
      <c r="Y16" s="4">
        <v>105.9</v>
      </c>
      <c r="Z16" s="4">
        <v>104</v>
      </c>
      <c r="AA16" s="4">
        <v>104.8</v>
      </c>
      <c r="AB16" s="4">
        <v>105.6</v>
      </c>
      <c r="AC16" s="4">
        <v>102.3</v>
      </c>
      <c r="AD16" s="4">
        <v>104.8</v>
      </c>
      <c r="AE16" s="4">
        <v>106.9</v>
      </c>
    </row>
    <row r="17" spans="1:31" ht="13.2" x14ac:dyDescent="0.25">
      <c r="A17" s="1" t="s">
        <v>30</v>
      </c>
      <c r="B17" s="1">
        <v>2013</v>
      </c>
      <c r="C17" s="1" t="s">
        <v>38</v>
      </c>
      <c r="D17" s="1" t="str">
        <f t="shared" si="0"/>
        <v>2013JuneRural</v>
      </c>
      <c r="E17" s="4">
        <v>112.3</v>
      </c>
      <c r="F17" s="4">
        <v>112.1</v>
      </c>
      <c r="G17" s="4">
        <v>108.1</v>
      </c>
      <c r="H17" s="4">
        <v>108.3</v>
      </c>
      <c r="I17" s="4">
        <v>105.9</v>
      </c>
      <c r="J17" s="4">
        <v>109.2</v>
      </c>
      <c r="K17" s="4">
        <v>118</v>
      </c>
      <c r="L17" s="4">
        <v>106.8</v>
      </c>
      <c r="M17" s="4">
        <v>104.1</v>
      </c>
      <c r="N17" s="4">
        <v>105.4</v>
      </c>
      <c r="O17" s="4">
        <v>108.2</v>
      </c>
      <c r="P17" s="4">
        <v>111</v>
      </c>
      <c r="Q17" s="4">
        <v>110.6</v>
      </c>
      <c r="R17" s="4">
        <v>109</v>
      </c>
      <c r="S17" s="4">
        <v>109.7</v>
      </c>
      <c r="T17" s="4">
        <v>108.8</v>
      </c>
      <c r="U17" s="4">
        <v>109.5</v>
      </c>
      <c r="V17" s="45">
        <v>100.44279835390947</v>
      </c>
      <c r="W17" s="4">
        <v>108.5</v>
      </c>
      <c r="X17" s="4">
        <v>107.5</v>
      </c>
      <c r="Y17" s="4">
        <v>106.3</v>
      </c>
      <c r="Z17" s="4">
        <v>105</v>
      </c>
      <c r="AA17" s="4">
        <v>105.6</v>
      </c>
      <c r="AB17" s="4">
        <v>106.5</v>
      </c>
      <c r="AC17" s="4">
        <v>102.5</v>
      </c>
      <c r="AD17" s="4">
        <v>105.5</v>
      </c>
      <c r="AE17" s="4">
        <v>108.9</v>
      </c>
    </row>
    <row r="18" spans="1:31" ht="13.2" x14ac:dyDescent="0.25">
      <c r="A18" s="1" t="s">
        <v>32</v>
      </c>
      <c r="B18" s="1">
        <v>2013</v>
      </c>
      <c r="C18" s="1" t="s">
        <v>38</v>
      </c>
      <c r="D18" s="1" t="str">
        <f t="shared" si="0"/>
        <v>2013JuneUrban</v>
      </c>
      <c r="E18" s="4">
        <v>117</v>
      </c>
      <c r="F18" s="4">
        <v>120.1</v>
      </c>
      <c r="G18" s="4">
        <v>112.5</v>
      </c>
      <c r="H18" s="4">
        <v>107.3</v>
      </c>
      <c r="I18" s="4">
        <v>101.3</v>
      </c>
      <c r="J18" s="4">
        <v>112.4</v>
      </c>
      <c r="K18" s="4">
        <v>143.6</v>
      </c>
      <c r="L18" s="4">
        <v>105.4</v>
      </c>
      <c r="M18" s="4">
        <v>101.4</v>
      </c>
      <c r="N18" s="4">
        <v>106.4</v>
      </c>
      <c r="O18" s="4">
        <v>110</v>
      </c>
      <c r="P18" s="4">
        <v>112.2</v>
      </c>
      <c r="Q18" s="4">
        <v>115</v>
      </c>
      <c r="R18" s="4">
        <v>110.9</v>
      </c>
      <c r="S18" s="4">
        <v>109.2</v>
      </c>
      <c r="T18" s="4">
        <v>107.2</v>
      </c>
      <c r="U18" s="4">
        <v>108.9</v>
      </c>
      <c r="V18" s="45">
        <v>106.6</v>
      </c>
      <c r="W18" s="4">
        <v>108</v>
      </c>
      <c r="X18" s="4">
        <v>107.7</v>
      </c>
      <c r="Y18" s="4">
        <v>106.5</v>
      </c>
      <c r="Z18" s="4">
        <v>105.2</v>
      </c>
      <c r="AA18" s="4">
        <v>105.2</v>
      </c>
      <c r="AB18" s="4">
        <v>108.1</v>
      </c>
      <c r="AC18" s="4">
        <v>103.3</v>
      </c>
      <c r="AD18" s="4">
        <v>106.1</v>
      </c>
      <c r="AE18" s="4">
        <v>109.7</v>
      </c>
    </row>
    <row r="19" spans="1:31" ht="13.2" x14ac:dyDescent="0.25">
      <c r="A19" s="1" t="s">
        <v>33</v>
      </c>
      <c r="B19" s="1">
        <v>2013</v>
      </c>
      <c r="C19" s="1" t="s">
        <v>38</v>
      </c>
      <c r="D19" s="1" t="str">
        <f t="shared" si="0"/>
        <v>2013JuneRural+Urban</v>
      </c>
      <c r="E19" s="4">
        <v>113.8</v>
      </c>
      <c r="F19" s="4">
        <v>114.9</v>
      </c>
      <c r="G19" s="4">
        <v>109.8</v>
      </c>
      <c r="H19" s="4">
        <v>107.9</v>
      </c>
      <c r="I19" s="4">
        <v>104.2</v>
      </c>
      <c r="J19" s="4">
        <v>110.7</v>
      </c>
      <c r="K19" s="4">
        <v>126.7</v>
      </c>
      <c r="L19" s="4">
        <v>106.3</v>
      </c>
      <c r="M19" s="4">
        <v>103.2</v>
      </c>
      <c r="N19" s="4">
        <v>105.7</v>
      </c>
      <c r="O19" s="4">
        <v>109</v>
      </c>
      <c r="P19" s="4">
        <v>111.6</v>
      </c>
      <c r="Q19" s="4">
        <v>112.2</v>
      </c>
      <c r="R19" s="4">
        <v>109.5</v>
      </c>
      <c r="S19" s="4">
        <v>109.5</v>
      </c>
      <c r="T19" s="4">
        <v>108.1</v>
      </c>
      <c r="U19" s="4">
        <v>109.3</v>
      </c>
      <c r="V19" s="45">
        <v>106.6</v>
      </c>
      <c r="W19" s="4">
        <v>108.3</v>
      </c>
      <c r="X19" s="4">
        <v>107.6</v>
      </c>
      <c r="Y19" s="4">
        <v>106.4</v>
      </c>
      <c r="Z19" s="4">
        <v>105.1</v>
      </c>
      <c r="AA19" s="4">
        <v>105.4</v>
      </c>
      <c r="AB19" s="4">
        <v>107.4</v>
      </c>
      <c r="AC19" s="4">
        <v>102.8</v>
      </c>
      <c r="AD19" s="4">
        <v>105.8</v>
      </c>
      <c r="AE19" s="4">
        <v>109.3</v>
      </c>
    </row>
    <row r="20" spans="1:31" ht="13.2" x14ac:dyDescent="0.25">
      <c r="A20" s="1" t="s">
        <v>30</v>
      </c>
      <c r="B20" s="1">
        <v>2013</v>
      </c>
      <c r="C20" s="1" t="s">
        <v>39</v>
      </c>
      <c r="D20" s="1" t="str">
        <f t="shared" si="0"/>
        <v>2013JulyRural</v>
      </c>
      <c r="E20" s="4">
        <v>113.4</v>
      </c>
      <c r="F20" s="4">
        <v>114.9</v>
      </c>
      <c r="G20" s="4">
        <v>110.5</v>
      </c>
      <c r="H20" s="4">
        <v>109.3</v>
      </c>
      <c r="I20" s="4">
        <v>106.2</v>
      </c>
      <c r="J20" s="4">
        <v>110.3</v>
      </c>
      <c r="K20" s="4">
        <v>129.19999999999999</v>
      </c>
      <c r="L20" s="4">
        <v>107.1</v>
      </c>
      <c r="M20" s="4">
        <v>104.3</v>
      </c>
      <c r="N20" s="4">
        <v>106.4</v>
      </c>
      <c r="O20" s="4">
        <v>109.1</v>
      </c>
      <c r="P20" s="4">
        <v>112.1</v>
      </c>
      <c r="Q20" s="4">
        <v>113.1</v>
      </c>
      <c r="R20" s="4">
        <v>109.8</v>
      </c>
      <c r="S20" s="4">
        <v>110.5</v>
      </c>
      <c r="T20" s="4">
        <v>109.5</v>
      </c>
      <c r="U20" s="4">
        <v>110.3</v>
      </c>
      <c r="V20" s="45">
        <v>101.82533150434385</v>
      </c>
      <c r="W20" s="4">
        <v>109.5</v>
      </c>
      <c r="X20" s="4">
        <v>108.3</v>
      </c>
      <c r="Y20" s="4">
        <v>106.9</v>
      </c>
      <c r="Z20" s="4">
        <v>106.8</v>
      </c>
      <c r="AA20" s="4">
        <v>106.4</v>
      </c>
      <c r="AB20" s="4">
        <v>107.8</v>
      </c>
      <c r="AC20" s="4">
        <v>102.5</v>
      </c>
      <c r="AD20" s="4">
        <v>106.5</v>
      </c>
      <c r="AE20" s="4">
        <v>110.7</v>
      </c>
    </row>
    <row r="21" spans="1:31" ht="13.2" x14ac:dyDescent="0.25">
      <c r="A21" s="1" t="s">
        <v>32</v>
      </c>
      <c r="B21" s="1">
        <v>2013</v>
      </c>
      <c r="C21" s="1" t="s">
        <v>39</v>
      </c>
      <c r="D21" s="1" t="str">
        <f t="shared" si="0"/>
        <v>2013JulyUrban</v>
      </c>
      <c r="E21" s="4">
        <v>117.8</v>
      </c>
      <c r="F21" s="4">
        <v>119.2</v>
      </c>
      <c r="G21" s="4">
        <v>114</v>
      </c>
      <c r="H21" s="4">
        <v>108.3</v>
      </c>
      <c r="I21" s="4">
        <v>101.1</v>
      </c>
      <c r="J21" s="4">
        <v>113.2</v>
      </c>
      <c r="K21" s="4">
        <v>160.9</v>
      </c>
      <c r="L21" s="4">
        <v>105.1</v>
      </c>
      <c r="M21" s="4">
        <v>101.3</v>
      </c>
      <c r="N21" s="4">
        <v>107.5</v>
      </c>
      <c r="O21" s="4">
        <v>110.4</v>
      </c>
      <c r="P21" s="4">
        <v>113.1</v>
      </c>
      <c r="Q21" s="4">
        <v>117.5</v>
      </c>
      <c r="R21" s="4">
        <v>111.7</v>
      </c>
      <c r="S21" s="4">
        <v>109.8</v>
      </c>
      <c r="T21" s="4">
        <v>107.8</v>
      </c>
      <c r="U21" s="4">
        <v>109.5</v>
      </c>
      <c r="V21" s="45">
        <v>107.7</v>
      </c>
      <c r="W21" s="4">
        <v>108.6</v>
      </c>
      <c r="X21" s="4">
        <v>108.1</v>
      </c>
      <c r="Y21" s="4">
        <v>107.1</v>
      </c>
      <c r="Z21" s="4">
        <v>107.3</v>
      </c>
      <c r="AA21" s="4">
        <v>105.9</v>
      </c>
      <c r="AB21" s="4">
        <v>110.1</v>
      </c>
      <c r="AC21" s="4">
        <v>103.2</v>
      </c>
      <c r="AD21" s="4">
        <v>107.3</v>
      </c>
      <c r="AE21" s="4">
        <v>111.4</v>
      </c>
    </row>
    <row r="22" spans="1:31" ht="13.2" x14ac:dyDescent="0.25">
      <c r="A22" s="1" t="s">
        <v>33</v>
      </c>
      <c r="B22" s="1">
        <v>2013</v>
      </c>
      <c r="C22" s="1" t="s">
        <v>39</v>
      </c>
      <c r="D22" s="1" t="str">
        <f t="shared" si="0"/>
        <v>2013JulyRural+Urban</v>
      </c>
      <c r="E22" s="4">
        <v>114.8</v>
      </c>
      <c r="F22" s="4">
        <v>116.4</v>
      </c>
      <c r="G22" s="4">
        <v>111.9</v>
      </c>
      <c r="H22" s="4">
        <v>108.9</v>
      </c>
      <c r="I22" s="4">
        <v>104.3</v>
      </c>
      <c r="J22" s="4">
        <v>111.7</v>
      </c>
      <c r="K22" s="4">
        <v>140</v>
      </c>
      <c r="L22" s="4">
        <v>106.4</v>
      </c>
      <c r="M22" s="4">
        <v>103.3</v>
      </c>
      <c r="N22" s="4">
        <v>106.8</v>
      </c>
      <c r="O22" s="4">
        <v>109.6</v>
      </c>
      <c r="P22" s="4">
        <v>112.6</v>
      </c>
      <c r="Q22" s="4">
        <v>114.7</v>
      </c>
      <c r="R22" s="4">
        <v>110.3</v>
      </c>
      <c r="S22" s="4">
        <v>110.2</v>
      </c>
      <c r="T22" s="4">
        <v>108.8</v>
      </c>
      <c r="U22" s="4">
        <v>110</v>
      </c>
      <c r="V22" s="45">
        <v>107.7</v>
      </c>
      <c r="W22" s="4">
        <v>109.2</v>
      </c>
      <c r="X22" s="4">
        <v>108.2</v>
      </c>
      <c r="Y22" s="4">
        <v>107</v>
      </c>
      <c r="Z22" s="4">
        <v>107.1</v>
      </c>
      <c r="AA22" s="4">
        <v>106.1</v>
      </c>
      <c r="AB22" s="4">
        <v>109.1</v>
      </c>
      <c r="AC22" s="4">
        <v>102.8</v>
      </c>
      <c r="AD22" s="4">
        <v>106.9</v>
      </c>
      <c r="AE22" s="4">
        <v>111</v>
      </c>
    </row>
    <row r="23" spans="1:31" ht="13.2" x14ac:dyDescent="0.25">
      <c r="A23" s="1" t="s">
        <v>30</v>
      </c>
      <c r="B23" s="1">
        <v>2013</v>
      </c>
      <c r="C23" s="1" t="s">
        <v>40</v>
      </c>
      <c r="D23" s="1" t="str">
        <f t="shared" si="0"/>
        <v>2013AugustRural</v>
      </c>
      <c r="E23" s="4">
        <v>114.3</v>
      </c>
      <c r="F23" s="4">
        <v>115.4</v>
      </c>
      <c r="G23" s="4">
        <v>111.1</v>
      </c>
      <c r="H23" s="4">
        <v>110</v>
      </c>
      <c r="I23" s="4">
        <v>106.4</v>
      </c>
      <c r="J23" s="4">
        <v>110.8</v>
      </c>
      <c r="K23" s="4">
        <v>138.9</v>
      </c>
      <c r="L23" s="4">
        <v>107.4</v>
      </c>
      <c r="M23" s="4">
        <v>104.1</v>
      </c>
      <c r="N23" s="4">
        <v>106.9</v>
      </c>
      <c r="O23" s="4">
        <v>109.7</v>
      </c>
      <c r="P23" s="4">
        <v>112.6</v>
      </c>
      <c r="Q23" s="4">
        <v>114.9</v>
      </c>
      <c r="R23" s="4">
        <v>110.7</v>
      </c>
      <c r="S23" s="4">
        <v>111.3</v>
      </c>
      <c r="T23" s="4">
        <v>110.2</v>
      </c>
      <c r="U23" s="4">
        <v>111.1</v>
      </c>
      <c r="V23" s="45">
        <v>103.58740537519688</v>
      </c>
      <c r="W23" s="4">
        <v>109.9</v>
      </c>
      <c r="X23" s="4">
        <v>108.7</v>
      </c>
      <c r="Y23" s="4">
        <v>107.5</v>
      </c>
      <c r="Z23" s="4">
        <v>107.8</v>
      </c>
      <c r="AA23" s="4">
        <v>106.8</v>
      </c>
      <c r="AB23" s="4">
        <v>108.7</v>
      </c>
      <c r="AC23" s="4">
        <v>105</v>
      </c>
      <c r="AD23" s="4">
        <v>107.5</v>
      </c>
      <c r="AE23" s="4">
        <v>112.1</v>
      </c>
    </row>
    <row r="24" spans="1:31" ht="13.2" x14ac:dyDescent="0.25">
      <c r="A24" s="1" t="s">
        <v>32</v>
      </c>
      <c r="B24" s="1">
        <v>2013</v>
      </c>
      <c r="C24" s="1" t="s">
        <v>40</v>
      </c>
      <c r="D24" s="1" t="str">
        <f t="shared" si="0"/>
        <v>2013AugustUrban</v>
      </c>
      <c r="E24" s="4">
        <v>118.3</v>
      </c>
      <c r="F24" s="4">
        <v>120.4</v>
      </c>
      <c r="G24" s="4">
        <v>112.7</v>
      </c>
      <c r="H24" s="4">
        <v>108.9</v>
      </c>
      <c r="I24" s="4">
        <v>101.1</v>
      </c>
      <c r="J24" s="4">
        <v>108.7</v>
      </c>
      <c r="K24" s="4">
        <v>177</v>
      </c>
      <c r="L24" s="4">
        <v>104.7</v>
      </c>
      <c r="M24" s="4">
        <v>101</v>
      </c>
      <c r="N24" s="4">
        <v>108.5</v>
      </c>
      <c r="O24" s="4">
        <v>110.9</v>
      </c>
      <c r="P24" s="4">
        <v>114.3</v>
      </c>
      <c r="Q24" s="4">
        <v>119.6</v>
      </c>
      <c r="R24" s="4">
        <v>112.4</v>
      </c>
      <c r="S24" s="4">
        <v>110.6</v>
      </c>
      <c r="T24" s="4">
        <v>108.3</v>
      </c>
      <c r="U24" s="4">
        <v>110.2</v>
      </c>
      <c r="V24" s="45">
        <v>108.9</v>
      </c>
      <c r="W24" s="4">
        <v>109.3</v>
      </c>
      <c r="X24" s="4">
        <v>108.7</v>
      </c>
      <c r="Y24" s="4">
        <v>107.6</v>
      </c>
      <c r="Z24" s="4">
        <v>108.1</v>
      </c>
      <c r="AA24" s="4">
        <v>106.5</v>
      </c>
      <c r="AB24" s="4">
        <v>110.8</v>
      </c>
      <c r="AC24" s="4">
        <v>106</v>
      </c>
      <c r="AD24" s="4">
        <v>108.3</v>
      </c>
      <c r="AE24" s="4">
        <v>112.7</v>
      </c>
    </row>
    <row r="25" spans="1:31" ht="13.2" x14ac:dyDescent="0.25">
      <c r="A25" s="1" t="s">
        <v>33</v>
      </c>
      <c r="B25" s="1">
        <v>2013</v>
      </c>
      <c r="C25" s="1" t="s">
        <v>40</v>
      </c>
      <c r="D25" s="1" t="str">
        <f t="shared" si="0"/>
        <v>2013AugustRural+Urban</v>
      </c>
      <c r="E25" s="4">
        <v>115.6</v>
      </c>
      <c r="F25" s="4">
        <v>117.2</v>
      </c>
      <c r="G25" s="4">
        <v>111.7</v>
      </c>
      <c r="H25" s="4">
        <v>109.6</v>
      </c>
      <c r="I25" s="4">
        <v>104.5</v>
      </c>
      <c r="J25" s="4">
        <v>109.8</v>
      </c>
      <c r="K25" s="4">
        <v>151.80000000000001</v>
      </c>
      <c r="L25" s="4">
        <v>106.5</v>
      </c>
      <c r="M25" s="4">
        <v>103.1</v>
      </c>
      <c r="N25" s="4">
        <v>107.4</v>
      </c>
      <c r="O25" s="4">
        <v>110.2</v>
      </c>
      <c r="P25" s="4">
        <v>113.4</v>
      </c>
      <c r="Q25" s="4">
        <v>116.6</v>
      </c>
      <c r="R25" s="4">
        <v>111.2</v>
      </c>
      <c r="S25" s="4">
        <v>111</v>
      </c>
      <c r="T25" s="4">
        <v>109.4</v>
      </c>
      <c r="U25" s="4">
        <v>110.7</v>
      </c>
      <c r="V25" s="45">
        <v>108.9</v>
      </c>
      <c r="W25" s="4">
        <v>109.7</v>
      </c>
      <c r="X25" s="4">
        <v>108.7</v>
      </c>
      <c r="Y25" s="4">
        <v>107.5</v>
      </c>
      <c r="Z25" s="4">
        <v>108</v>
      </c>
      <c r="AA25" s="4">
        <v>106.6</v>
      </c>
      <c r="AB25" s="4">
        <v>109.9</v>
      </c>
      <c r="AC25" s="4">
        <v>105.4</v>
      </c>
      <c r="AD25" s="4">
        <v>107.9</v>
      </c>
      <c r="AE25" s="4">
        <v>112.4</v>
      </c>
    </row>
    <row r="26" spans="1:31" ht="13.2" x14ac:dyDescent="0.25">
      <c r="A26" s="1" t="s">
        <v>30</v>
      </c>
      <c r="B26" s="1">
        <v>2013</v>
      </c>
      <c r="C26" s="1" t="s">
        <v>41</v>
      </c>
      <c r="D26" s="1" t="str">
        <f t="shared" si="0"/>
        <v>2013SeptemberRural</v>
      </c>
      <c r="E26" s="4">
        <v>115.4</v>
      </c>
      <c r="F26" s="4">
        <v>115.7</v>
      </c>
      <c r="G26" s="4">
        <v>111.7</v>
      </c>
      <c r="H26" s="4">
        <v>111</v>
      </c>
      <c r="I26" s="4">
        <v>107.4</v>
      </c>
      <c r="J26" s="4">
        <v>110.9</v>
      </c>
      <c r="K26" s="4">
        <v>154</v>
      </c>
      <c r="L26" s="4">
        <v>108.1</v>
      </c>
      <c r="M26" s="4">
        <v>104.2</v>
      </c>
      <c r="N26" s="4">
        <v>107.9</v>
      </c>
      <c r="O26" s="4">
        <v>110.4</v>
      </c>
      <c r="P26" s="4">
        <v>114</v>
      </c>
      <c r="Q26" s="4">
        <v>117.8</v>
      </c>
      <c r="R26" s="4">
        <v>111.7</v>
      </c>
      <c r="S26" s="4">
        <v>112.7</v>
      </c>
      <c r="T26" s="4">
        <v>111.4</v>
      </c>
      <c r="U26" s="4">
        <v>112.5</v>
      </c>
      <c r="V26" s="45">
        <v>105.80617058149447</v>
      </c>
      <c r="W26" s="4">
        <v>111.1</v>
      </c>
      <c r="X26" s="4">
        <v>109.6</v>
      </c>
      <c r="Y26" s="4">
        <v>108.3</v>
      </c>
      <c r="Z26" s="4">
        <v>109.3</v>
      </c>
      <c r="AA26" s="4">
        <v>107.7</v>
      </c>
      <c r="AB26" s="4">
        <v>109.8</v>
      </c>
      <c r="AC26" s="4">
        <v>106.7</v>
      </c>
      <c r="AD26" s="4">
        <v>108.7</v>
      </c>
      <c r="AE26" s="4">
        <v>114.2</v>
      </c>
    </row>
    <row r="27" spans="1:31" ht="13.2" x14ac:dyDescent="0.25">
      <c r="A27" s="1" t="s">
        <v>32</v>
      </c>
      <c r="B27" s="1">
        <v>2013</v>
      </c>
      <c r="C27" s="1" t="s">
        <v>41</v>
      </c>
      <c r="D27" s="1" t="str">
        <f t="shared" si="0"/>
        <v>2013SeptemberUrban</v>
      </c>
      <c r="E27" s="4">
        <v>118.6</v>
      </c>
      <c r="F27" s="4">
        <v>119.1</v>
      </c>
      <c r="G27" s="4">
        <v>113.2</v>
      </c>
      <c r="H27" s="4">
        <v>109.6</v>
      </c>
      <c r="I27" s="4">
        <v>101.7</v>
      </c>
      <c r="J27" s="4">
        <v>103.2</v>
      </c>
      <c r="K27" s="4">
        <v>174.3</v>
      </c>
      <c r="L27" s="4">
        <v>105.1</v>
      </c>
      <c r="M27" s="4">
        <v>100.8</v>
      </c>
      <c r="N27" s="4">
        <v>109.1</v>
      </c>
      <c r="O27" s="4">
        <v>111.1</v>
      </c>
      <c r="P27" s="4">
        <v>115.4</v>
      </c>
      <c r="Q27" s="4">
        <v>119.2</v>
      </c>
      <c r="R27" s="4">
        <v>112.9</v>
      </c>
      <c r="S27" s="4">
        <v>111.4</v>
      </c>
      <c r="T27" s="4">
        <v>109</v>
      </c>
      <c r="U27" s="4">
        <v>111.1</v>
      </c>
      <c r="V27" s="45">
        <v>109.7</v>
      </c>
      <c r="W27" s="4">
        <v>109.5</v>
      </c>
      <c r="X27" s="4">
        <v>109.6</v>
      </c>
      <c r="Y27" s="4">
        <v>107.9</v>
      </c>
      <c r="Z27" s="4">
        <v>110.4</v>
      </c>
      <c r="AA27" s="4">
        <v>107.4</v>
      </c>
      <c r="AB27" s="4">
        <v>111.2</v>
      </c>
      <c r="AC27" s="4">
        <v>106.9</v>
      </c>
      <c r="AD27" s="4">
        <v>109.4</v>
      </c>
      <c r="AE27" s="4">
        <v>113.2</v>
      </c>
    </row>
    <row r="28" spans="1:31" ht="13.2" x14ac:dyDescent="0.25">
      <c r="A28" s="1" t="s">
        <v>33</v>
      </c>
      <c r="B28" s="1">
        <v>2013</v>
      </c>
      <c r="C28" s="1" t="s">
        <v>41</v>
      </c>
      <c r="D28" s="1" t="str">
        <f t="shared" si="0"/>
        <v>2013SeptemberRural+Urban</v>
      </c>
      <c r="E28" s="4">
        <v>116.4</v>
      </c>
      <c r="F28" s="4">
        <v>116.9</v>
      </c>
      <c r="G28" s="4">
        <v>112.3</v>
      </c>
      <c r="H28" s="4">
        <v>110.5</v>
      </c>
      <c r="I28" s="4">
        <v>105.3</v>
      </c>
      <c r="J28" s="4">
        <v>107.3</v>
      </c>
      <c r="K28" s="4">
        <v>160.9</v>
      </c>
      <c r="L28" s="4">
        <v>107.1</v>
      </c>
      <c r="M28" s="4">
        <v>103.1</v>
      </c>
      <c r="N28" s="4">
        <v>108.3</v>
      </c>
      <c r="O28" s="4">
        <v>110.7</v>
      </c>
      <c r="P28" s="4">
        <v>114.6</v>
      </c>
      <c r="Q28" s="4">
        <v>118.3</v>
      </c>
      <c r="R28" s="4">
        <v>112</v>
      </c>
      <c r="S28" s="4">
        <v>112.2</v>
      </c>
      <c r="T28" s="4">
        <v>110.4</v>
      </c>
      <c r="U28" s="4">
        <v>111.9</v>
      </c>
      <c r="V28" s="45">
        <v>109.7</v>
      </c>
      <c r="W28" s="4">
        <v>110.5</v>
      </c>
      <c r="X28" s="4">
        <v>109.6</v>
      </c>
      <c r="Y28" s="4">
        <v>108.1</v>
      </c>
      <c r="Z28" s="4">
        <v>109.9</v>
      </c>
      <c r="AA28" s="4">
        <v>107.5</v>
      </c>
      <c r="AB28" s="4">
        <v>110.6</v>
      </c>
      <c r="AC28" s="4">
        <v>106.8</v>
      </c>
      <c r="AD28" s="4">
        <v>109</v>
      </c>
      <c r="AE28" s="4">
        <v>113.7</v>
      </c>
    </row>
    <row r="29" spans="1:31" ht="13.2" x14ac:dyDescent="0.25">
      <c r="A29" s="1" t="s">
        <v>30</v>
      </c>
      <c r="B29" s="1">
        <v>2013</v>
      </c>
      <c r="C29" s="1" t="s">
        <v>42</v>
      </c>
      <c r="D29" s="1" t="str">
        <f t="shared" si="0"/>
        <v>2013OctoberRural</v>
      </c>
      <c r="E29" s="4">
        <v>116.3</v>
      </c>
      <c r="F29" s="4">
        <v>115.4</v>
      </c>
      <c r="G29" s="4">
        <v>112.6</v>
      </c>
      <c r="H29" s="4">
        <v>111.7</v>
      </c>
      <c r="I29" s="4">
        <v>107.7</v>
      </c>
      <c r="J29" s="4">
        <v>113.2</v>
      </c>
      <c r="K29" s="4">
        <v>164.9</v>
      </c>
      <c r="L29" s="4">
        <v>108.3</v>
      </c>
      <c r="M29" s="4">
        <v>103.9</v>
      </c>
      <c r="N29" s="4">
        <v>108.2</v>
      </c>
      <c r="O29" s="4">
        <v>111.1</v>
      </c>
      <c r="P29" s="4">
        <v>114.9</v>
      </c>
      <c r="Q29" s="4">
        <v>119.8</v>
      </c>
      <c r="R29" s="4">
        <v>112.2</v>
      </c>
      <c r="S29" s="4">
        <v>113.6</v>
      </c>
      <c r="T29" s="4">
        <v>112.3</v>
      </c>
      <c r="U29" s="4">
        <v>113.4</v>
      </c>
      <c r="V29" s="45">
        <v>107.0909897178928</v>
      </c>
      <c r="W29" s="4">
        <v>111.6</v>
      </c>
      <c r="X29" s="4">
        <v>110.4</v>
      </c>
      <c r="Y29" s="4">
        <v>108.9</v>
      </c>
      <c r="Z29" s="4">
        <v>109.3</v>
      </c>
      <c r="AA29" s="4">
        <v>108.3</v>
      </c>
      <c r="AB29" s="4">
        <v>110.2</v>
      </c>
      <c r="AC29" s="4">
        <v>107.5</v>
      </c>
      <c r="AD29" s="4">
        <v>109.1</v>
      </c>
      <c r="AE29" s="4">
        <v>115.5</v>
      </c>
    </row>
    <row r="30" spans="1:31" ht="13.2" x14ac:dyDescent="0.25">
      <c r="A30" s="1" t="s">
        <v>32</v>
      </c>
      <c r="B30" s="1">
        <v>2013</v>
      </c>
      <c r="C30" s="1" t="s">
        <v>42</v>
      </c>
      <c r="D30" s="1" t="str">
        <f t="shared" si="0"/>
        <v>2013OctoberUrban</v>
      </c>
      <c r="E30" s="4">
        <v>118.9</v>
      </c>
      <c r="F30" s="4">
        <v>118.1</v>
      </c>
      <c r="G30" s="4">
        <v>114.5</v>
      </c>
      <c r="H30" s="4">
        <v>110.4</v>
      </c>
      <c r="I30" s="4">
        <v>102.3</v>
      </c>
      <c r="J30" s="4">
        <v>106.2</v>
      </c>
      <c r="K30" s="4">
        <v>183.5</v>
      </c>
      <c r="L30" s="4">
        <v>105.3</v>
      </c>
      <c r="M30" s="4">
        <v>100.2</v>
      </c>
      <c r="N30" s="4">
        <v>109.6</v>
      </c>
      <c r="O30" s="4">
        <v>111.4</v>
      </c>
      <c r="P30" s="4">
        <v>116</v>
      </c>
      <c r="Q30" s="4">
        <v>120.8</v>
      </c>
      <c r="R30" s="4">
        <v>113.5</v>
      </c>
      <c r="S30" s="4">
        <v>112.5</v>
      </c>
      <c r="T30" s="4">
        <v>109.7</v>
      </c>
      <c r="U30" s="4">
        <v>112</v>
      </c>
      <c r="V30" s="45">
        <v>110.5</v>
      </c>
      <c r="W30" s="4">
        <v>109.7</v>
      </c>
      <c r="X30" s="4">
        <v>110.2</v>
      </c>
      <c r="Y30" s="4">
        <v>108.2</v>
      </c>
      <c r="Z30" s="4">
        <v>109.7</v>
      </c>
      <c r="AA30" s="4">
        <v>108</v>
      </c>
      <c r="AB30" s="4">
        <v>111.3</v>
      </c>
      <c r="AC30" s="4">
        <v>107.3</v>
      </c>
      <c r="AD30" s="4">
        <v>109.4</v>
      </c>
      <c r="AE30" s="4">
        <v>114</v>
      </c>
    </row>
    <row r="31" spans="1:31" ht="13.2" x14ac:dyDescent="0.25">
      <c r="A31" s="1" t="s">
        <v>33</v>
      </c>
      <c r="B31" s="1">
        <v>2013</v>
      </c>
      <c r="C31" s="1" t="s">
        <v>42</v>
      </c>
      <c r="D31" s="1" t="str">
        <f t="shared" si="0"/>
        <v>2013OctoberRural+Urban</v>
      </c>
      <c r="E31" s="4">
        <v>117.1</v>
      </c>
      <c r="F31" s="4">
        <v>116.3</v>
      </c>
      <c r="G31" s="4">
        <v>113.3</v>
      </c>
      <c r="H31" s="4">
        <v>111.2</v>
      </c>
      <c r="I31" s="4">
        <v>105.7</v>
      </c>
      <c r="J31" s="4">
        <v>109.9</v>
      </c>
      <c r="K31" s="4">
        <v>171.2</v>
      </c>
      <c r="L31" s="4">
        <v>107.3</v>
      </c>
      <c r="M31" s="4">
        <v>102.7</v>
      </c>
      <c r="N31" s="4">
        <v>108.7</v>
      </c>
      <c r="O31" s="4">
        <v>111.2</v>
      </c>
      <c r="P31" s="4">
        <v>115.4</v>
      </c>
      <c r="Q31" s="4">
        <v>120.2</v>
      </c>
      <c r="R31" s="4">
        <v>112.5</v>
      </c>
      <c r="S31" s="4">
        <v>113.2</v>
      </c>
      <c r="T31" s="4">
        <v>111.2</v>
      </c>
      <c r="U31" s="4">
        <v>112.8</v>
      </c>
      <c r="V31" s="45">
        <v>110.5</v>
      </c>
      <c r="W31" s="4">
        <v>110.9</v>
      </c>
      <c r="X31" s="4">
        <v>110.3</v>
      </c>
      <c r="Y31" s="4">
        <v>108.6</v>
      </c>
      <c r="Z31" s="4">
        <v>109.5</v>
      </c>
      <c r="AA31" s="4">
        <v>108.1</v>
      </c>
      <c r="AB31" s="4">
        <v>110.8</v>
      </c>
      <c r="AC31" s="4">
        <v>107.4</v>
      </c>
      <c r="AD31" s="4">
        <v>109.2</v>
      </c>
      <c r="AE31" s="4">
        <v>114.8</v>
      </c>
    </row>
    <row r="32" spans="1:31" ht="13.2" x14ac:dyDescent="0.25">
      <c r="A32" s="1" t="s">
        <v>30</v>
      </c>
      <c r="B32" s="1">
        <v>2013</v>
      </c>
      <c r="C32" s="1" t="s">
        <v>43</v>
      </c>
      <c r="D32" s="1" t="str">
        <f t="shared" si="0"/>
        <v>2013NovemberRural</v>
      </c>
      <c r="E32" s="4">
        <v>117.3</v>
      </c>
      <c r="F32" s="4">
        <v>114.9</v>
      </c>
      <c r="G32" s="4">
        <v>116.2</v>
      </c>
      <c r="H32" s="4">
        <v>112.8</v>
      </c>
      <c r="I32" s="4">
        <v>108.9</v>
      </c>
      <c r="J32" s="4">
        <v>116.6</v>
      </c>
      <c r="K32" s="4">
        <v>178.1</v>
      </c>
      <c r="L32" s="4">
        <v>109.1</v>
      </c>
      <c r="M32" s="4">
        <v>103.6</v>
      </c>
      <c r="N32" s="4">
        <v>109</v>
      </c>
      <c r="O32" s="4">
        <v>111.8</v>
      </c>
      <c r="P32" s="4">
        <v>116</v>
      </c>
      <c r="Q32" s="4">
        <v>122.5</v>
      </c>
      <c r="R32" s="4">
        <v>112.8</v>
      </c>
      <c r="S32" s="4">
        <v>114.6</v>
      </c>
      <c r="T32" s="4">
        <v>113.1</v>
      </c>
      <c r="U32" s="4">
        <v>114.4</v>
      </c>
      <c r="V32" s="45">
        <v>108.29828507495381</v>
      </c>
      <c r="W32" s="4">
        <v>112.6</v>
      </c>
      <c r="X32" s="4">
        <v>111.3</v>
      </c>
      <c r="Y32" s="4">
        <v>109.7</v>
      </c>
      <c r="Z32" s="4">
        <v>109.6</v>
      </c>
      <c r="AA32" s="4">
        <v>108.7</v>
      </c>
      <c r="AB32" s="4">
        <v>111</v>
      </c>
      <c r="AC32" s="4">
        <v>108.2</v>
      </c>
      <c r="AD32" s="4">
        <v>109.8</v>
      </c>
      <c r="AE32" s="4">
        <v>117.4</v>
      </c>
    </row>
    <row r="33" spans="1:31" ht="13.2" x14ac:dyDescent="0.25">
      <c r="A33" s="1" t="s">
        <v>32</v>
      </c>
      <c r="B33" s="1">
        <v>2013</v>
      </c>
      <c r="C33" s="1" t="s">
        <v>43</v>
      </c>
      <c r="D33" s="1" t="str">
        <f t="shared" si="0"/>
        <v>2013NovemberUrban</v>
      </c>
      <c r="E33" s="4">
        <v>119.8</v>
      </c>
      <c r="F33" s="4">
        <v>116.3</v>
      </c>
      <c r="G33" s="4">
        <v>122.6</v>
      </c>
      <c r="H33" s="4">
        <v>112</v>
      </c>
      <c r="I33" s="4">
        <v>103.2</v>
      </c>
      <c r="J33" s="4">
        <v>110</v>
      </c>
      <c r="K33" s="4">
        <v>192.8</v>
      </c>
      <c r="L33" s="4">
        <v>106.3</v>
      </c>
      <c r="M33" s="4">
        <v>99.5</v>
      </c>
      <c r="N33" s="4">
        <v>110.3</v>
      </c>
      <c r="O33" s="4">
        <v>111.8</v>
      </c>
      <c r="P33" s="4">
        <v>117.1</v>
      </c>
      <c r="Q33" s="4">
        <v>122.9</v>
      </c>
      <c r="R33" s="4">
        <v>114.1</v>
      </c>
      <c r="S33" s="4">
        <v>113.5</v>
      </c>
      <c r="T33" s="4">
        <v>110.3</v>
      </c>
      <c r="U33" s="4">
        <v>113</v>
      </c>
      <c r="V33" s="45">
        <v>111.1</v>
      </c>
      <c r="W33" s="4">
        <v>110</v>
      </c>
      <c r="X33" s="4">
        <v>110.9</v>
      </c>
      <c r="Y33" s="4">
        <v>108.6</v>
      </c>
      <c r="Z33" s="4">
        <v>109.5</v>
      </c>
      <c r="AA33" s="4">
        <v>108.5</v>
      </c>
      <c r="AB33" s="4">
        <v>111.3</v>
      </c>
      <c r="AC33" s="4">
        <v>107.9</v>
      </c>
      <c r="AD33" s="4">
        <v>109.6</v>
      </c>
      <c r="AE33" s="4">
        <v>115</v>
      </c>
    </row>
    <row r="34" spans="1:31" ht="13.2" x14ac:dyDescent="0.25">
      <c r="A34" s="1" t="s">
        <v>33</v>
      </c>
      <c r="B34" s="1">
        <v>2013</v>
      </c>
      <c r="C34" s="1" t="s">
        <v>43</v>
      </c>
      <c r="D34" s="1" t="str">
        <f t="shared" si="0"/>
        <v>2013NovemberRural+Urban</v>
      </c>
      <c r="E34" s="4">
        <v>118.1</v>
      </c>
      <c r="F34" s="4">
        <v>115.4</v>
      </c>
      <c r="G34" s="4">
        <v>118.7</v>
      </c>
      <c r="H34" s="4">
        <v>112.5</v>
      </c>
      <c r="I34" s="4">
        <v>106.8</v>
      </c>
      <c r="J34" s="4">
        <v>113.5</v>
      </c>
      <c r="K34" s="4">
        <v>183.1</v>
      </c>
      <c r="L34" s="4">
        <v>108.2</v>
      </c>
      <c r="M34" s="4">
        <v>102.2</v>
      </c>
      <c r="N34" s="4">
        <v>109.4</v>
      </c>
      <c r="O34" s="4">
        <v>111.8</v>
      </c>
      <c r="P34" s="4">
        <v>116.5</v>
      </c>
      <c r="Q34" s="4">
        <v>122.6</v>
      </c>
      <c r="R34" s="4">
        <v>113.1</v>
      </c>
      <c r="S34" s="4">
        <v>114.2</v>
      </c>
      <c r="T34" s="4">
        <v>111.9</v>
      </c>
      <c r="U34" s="4">
        <v>113.8</v>
      </c>
      <c r="V34" s="45">
        <v>111.1</v>
      </c>
      <c r="W34" s="4">
        <v>111.6</v>
      </c>
      <c r="X34" s="4">
        <v>111.1</v>
      </c>
      <c r="Y34" s="4">
        <v>109.3</v>
      </c>
      <c r="Z34" s="4">
        <v>109.5</v>
      </c>
      <c r="AA34" s="4">
        <v>108.6</v>
      </c>
      <c r="AB34" s="4">
        <v>111.2</v>
      </c>
      <c r="AC34" s="4">
        <v>108.1</v>
      </c>
      <c r="AD34" s="4">
        <v>109.7</v>
      </c>
      <c r="AE34" s="4">
        <v>116.3</v>
      </c>
    </row>
    <row r="35" spans="1:31" ht="13.2" x14ac:dyDescent="0.25">
      <c r="A35" s="1" t="s">
        <v>30</v>
      </c>
      <c r="B35" s="1">
        <v>2013</v>
      </c>
      <c r="C35" s="1" t="s">
        <v>44</v>
      </c>
      <c r="D35" s="1" t="str">
        <f t="shared" si="0"/>
        <v>2013DecemberRural</v>
      </c>
      <c r="E35" s="4">
        <v>118.4</v>
      </c>
      <c r="F35" s="4">
        <v>115.9</v>
      </c>
      <c r="G35" s="4">
        <v>120.4</v>
      </c>
      <c r="H35" s="4">
        <v>113.8</v>
      </c>
      <c r="I35" s="4">
        <v>109.5</v>
      </c>
      <c r="J35" s="4">
        <v>115.5</v>
      </c>
      <c r="K35" s="4">
        <v>145.69999999999999</v>
      </c>
      <c r="L35" s="4">
        <v>109.5</v>
      </c>
      <c r="M35" s="4">
        <v>102.9</v>
      </c>
      <c r="N35" s="4">
        <v>109.8</v>
      </c>
      <c r="O35" s="4">
        <v>112.1</v>
      </c>
      <c r="P35" s="4">
        <v>116.8</v>
      </c>
      <c r="Q35" s="4">
        <v>118.7</v>
      </c>
      <c r="R35" s="4">
        <v>113.6</v>
      </c>
      <c r="S35" s="4">
        <v>115.8</v>
      </c>
      <c r="T35" s="4">
        <v>114</v>
      </c>
      <c r="U35" s="4">
        <v>115.5</v>
      </c>
      <c r="V35" s="45">
        <v>109.31060504159346</v>
      </c>
      <c r="W35" s="4">
        <v>112.8</v>
      </c>
      <c r="X35" s="4">
        <v>112.1</v>
      </c>
      <c r="Y35" s="4">
        <v>110.1</v>
      </c>
      <c r="Z35" s="4">
        <v>109.9</v>
      </c>
      <c r="AA35" s="4">
        <v>109.2</v>
      </c>
      <c r="AB35" s="4">
        <v>111.6</v>
      </c>
      <c r="AC35" s="4">
        <v>108.1</v>
      </c>
      <c r="AD35" s="4">
        <v>110.1</v>
      </c>
      <c r="AE35" s="4">
        <v>115.5</v>
      </c>
    </row>
    <row r="36" spans="1:31" ht="13.2" x14ac:dyDescent="0.25">
      <c r="A36" s="1" t="s">
        <v>32</v>
      </c>
      <c r="B36" s="1">
        <v>2013</v>
      </c>
      <c r="C36" s="1" t="s">
        <v>44</v>
      </c>
      <c r="D36" s="1" t="str">
        <f t="shared" si="0"/>
        <v>2013DecemberUrban</v>
      </c>
      <c r="E36" s="4">
        <v>120.5</v>
      </c>
      <c r="F36" s="4">
        <v>118.1</v>
      </c>
      <c r="G36" s="4">
        <v>128.5</v>
      </c>
      <c r="H36" s="4">
        <v>112.8</v>
      </c>
      <c r="I36" s="4">
        <v>103.4</v>
      </c>
      <c r="J36" s="4">
        <v>110.7</v>
      </c>
      <c r="K36" s="4">
        <v>144.80000000000001</v>
      </c>
      <c r="L36" s="4">
        <v>107.1</v>
      </c>
      <c r="M36" s="4">
        <v>98.6</v>
      </c>
      <c r="N36" s="4">
        <v>111.9</v>
      </c>
      <c r="O36" s="4">
        <v>112.1</v>
      </c>
      <c r="P36" s="4">
        <v>118.1</v>
      </c>
      <c r="Q36" s="4">
        <v>117.8</v>
      </c>
      <c r="R36" s="4">
        <v>115</v>
      </c>
      <c r="S36" s="4">
        <v>114.2</v>
      </c>
      <c r="T36" s="4">
        <v>110.9</v>
      </c>
      <c r="U36" s="4">
        <v>113.7</v>
      </c>
      <c r="V36" s="45">
        <v>110.7</v>
      </c>
      <c r="W36" s="4">
        <v>110.4</v>
      </c>
      <c r="X36" s="4">
        <v>111.3</v>
      </c>
      <c r="Y36" s="4">
        <v>109</v>
      </c>
      <c r="Z36" s="4">
        <v>109.7</v>
      </c>
      <c r="AA36" s="4">
        <v>108.9</v>
      </c>
      <c r="AB36" s="4">
        <v>111.4</v>
      </c>
      <c r="AC36" s="4">
        <v>107.7</v>
      </c>
      <c r="AD36" s="4">
        <v>109.8</v>
      </c>
      <c r="AE36" s="4">
        <v>113.3</v>
      </c>
    </row>
    <row r="37" spans="1:31" ht="13.2" x14ac:dyDescent="0.25">
      <c r="A37" s="1" t="s">
        <v>33</v>
      </c>
      <c r="B37" s="1">
        <v>2013</v>
      </c>
      <c r="C37" s="1" t="s">
        <v>44</v>
      </c>
      <c r="D37" s="1" t="str">
        <f t="shared" si="0"/>
        <v>2013DecemberRural+Urban</v>
      </c>
      <c r="E37" s="4">
        <v>119.1</v>
      </c>
      <c r="F37" s="4">
        <v>116.7</v>
      </c>
      <c r="G37" s="4">
        <v>123.5</v>
      </c>
      <c r="H37" s="4">
        <v>113.4</v>
      </c>
      <c r="I37" s="4">
        <v>107.3</v>
      </c>
      <c r="J37" s="4">
        <v>113.3</v>
      </c>
      <c r="K37" s="4">
        <v>145.4</v>
      </c>
      <c r="L37" s="4">
        <v>108.7</v>
      </c>
      <c r="M37" s="4">
        <v>101.5</v>
      </c>
      <c r="N37" s="4">
        <v>110.5</v>
      </c>
      <c r="O37" s="4">
        <v>112.1</v>
      </c>
      <c r="P37" s="4">
        <v>117.4</v>
      </c>
      <c r="Q37" s="4">
        <v>118.4</v>
      </c>
      <c r="R37" s="4">
        <v>114</v>
      </c>
      <c r="S37" s="4">
        <v>115.2</v>
      </c>
      <c r="T37" s="4">
        <v>112.7</v>
      </c>
      <c r="U37" s="4">
        <v>114.8</v>
      </c>
      <c r="V37" s="45">
        <v>110.7</v>
      </c>
      <c r="W37" s="4">
        <v>111.9</v>
      </c>
      <c r="X37" s="4">
        <v>111.7</v>
      </c>
      <c r="Y37" s="4">
        <v>109.7</v>
      </c>
      <c r="Z37" s="4">
        <v>109.8</v>
      </c>
      <c r="AA37" s="4">
        <v>109</v>
      </c>
      <c r="AB37" s="4">
        <v>111.5</v>
      </c>
      <c r="AC37" s="4">
        <v>107.9</v>
      </c>
      <c r="AD37" s="4">
        <v>110</v>
      </c>
      <c r="AE37" s="4">
        <v>114.5</v>
      </c>
    </row>
    <row r="38" spans="1:31" ht="13.2" x14ac:dyDescent="0.25">
      <c r="A38" s="1" t="s">
        <v>30</v>
      </c>
      <c r="B38" s="1">
        <v>2014</v>
      </c>
      <c r="C38" s="1" t="s">
        <v>31</v>
      </c>
      <c r="D38" s="1" t="str">
        <f t="shared" si="0"/>
        <v>2014JanuaryRural</v>
      </c>
      <c r="E38" s="4">
        <v>118.9</v>
      </c>
      <c r="F38" s="4">
        <v>117.1</v>
      </c>
      <c r="G38" s="4">
        <v>120.5</v>
      </c>
      <c r="H38" s="4">
        <v>114.4</v>
      </c>
      <c r="I38" s="4">
        <v>109</v>
      </c>
      <c r="J38" s="4">
        <v>115.5</v>
      </c>
      <c r="K38" s="4">
        <v>123.9</v>
      </c>
      <c r="L38" s="4">
        <v>109.6</v>
      </c>
      <c r="M38" s="4">
        <v>101.8</v>
      </c>
      <c r="N38" s="4">
        <v>110.2</v>
      </c>
      <c r="O38" s="4">
        <v>112.4</v>
      </c>
      <c r="P38" s="4">
        <v>117.3</v>
      </c>
      <c r="Q38" s="4">
        <v>116</v>
      </c>
      <c r="R38" s="4">
        <v>114</v>
      </c>
      <c r="S38" s="4">
        <v>116.5</v>
      </c>
      <c r="T38" s="4">
        <v>114.5</v>
      </c>
      <c r="U38" s="4">
        <v>116.2</v>
      </c>
      <c r="V38" s="45">
        <v>109.92220887049335</v>
      </c>
      <c r="W38" s="4">
        <v>113</v>
      </c>
      <c r="X38" s="4">
        <v>112.6</v>
      </c>
      <c r="Y38" s="4">
        <v>110.6</v>
      </c>
      <c r="Z38" s="4">
        <v>110.5</v>
      </c>
      <c r="AA38" s="4">
        <v>109.6</v>
      </c>
      <c r="AB38" s="4">
        <v>111.8</v>
      </c>
      <c r="AC38" s="4">
        <v>108.3</v>
      </c>
      <c r="AD38" s="4">
        <v>110.6</v>
      </c>
      <c r="AE38" s="4">
        <v>114.2</v>
      </c>
    </row>
    <row r="39" spans="1:31" ht="13.2" x14ac:dyDescent="0.25">
      <c r="A39" s="1" t="s">
        <v>32</v>
      </c>
      <c r="B39" s="1">
        <v>2014</v>
      </c>
      <c r="C39" s="1" t="s">
        <v>31</v>
      </c>
      <c r="D39" s="1" t="str">
        <f t="shared" si="0"/>
        <v>2014JanuaryUrban</v>
      </c>
      <c r="E39" s="4">
        <v>121.2</v>
      </c>
      <c r="F39" s="4">
        <v>122</v>
      </c>
      <c r="G39" s="4">
        <v>129.9</v>
      </c>
      <c r="H39" s="4">
        <v>113.6</v>
      </c>
      <c r="I39" s="4">
        <v>102.9</v>
      </c>
      <c r="J39" s="4">
        <v>112.1</v>
      </c>
      <c r="K39" s="4">
        <v>118.9</v>
      </c>
      <c r="L39" s="4">
        <v>107.5</v>
      </c>
      <c r="M39" s="4">
        <v>96.9</v>
      </c>
      <c r="N39" s="4">
        <v>112.7</v>
      </c>
      <c r="O39" s="4">
        <v>112.1</v>
      </c>
      <c r="P39" s="4">
        <v>119</v>
      </c>
      <c r="Q39" s="4">
        <v>115.5</v>
      </c>
      <c r="R39" s="4">
        <v>115.7</v>
      </c>
      <c r="S39" s="4">
        <v>114.8</v>
      </c>
      <c r="T39" s="4">
        <v>111.3</v>
      </c>
      <c r="U39" s="4">
        <v>114.3</v>
      </c>
      <c r="V39" s="45">
        <v>111.6</v>
      </c>
      <c r="W39" s="4">
        <v>111</v>
      </c>
      <c r="X39" s="4">
        <v>111.9</v>
      </c>
      <c r="Y39" s="4">
        <v>109.7</v>
      </c>
      <c r="Z39" s="4">
        <v>110.8</v>
      </c>
      <c r="AA39" s="4">
        <v>109.8</v>
      </c>
      <c r="AB39" s="4">
        <v>111.5</v>
      </c>
      <c r="AC39" s="4">
        <v>108</v>
      </c>
      <c r="AD39" s="4">
        <v>110.5</v>
      </c>
      <c r="AE39" s="4">
        <v>112.9</v>
      </c>
    </row>
    <row r="40" spans="1:31" ht="13.2" x14ac:dyDescent="0.25">
      <c r="A40" s="1" t="s">
        <v>33</v>
      </c>
      <c r="B40" s="1">
        <v>2014</v>
      </c>
      <c r="C40" s="1" t="s">
        <v>31</v>
      </c>
      <c r="D40" s="1" t="str">
        <f t="shared" si="0"/>
        <v>2014JanuaryRural+Urban</v>
      </c>
      <c r="E40" s="4">
        <v>119.6</v>
      </c>
      <c r="F40" s="4">
        <v>118.8</v>
      </c>
      <c r="G40" s="4">
        <v>124.1</v>
      </c>
      <c r="H40" s="4">
        <v>114.1</v>
      </c>
      <c r="I40" s="4">
        <v>106.8</v>
      </c>
      <c r="J40" s="4">
        <v>113.9</v>
      </c>
      <c r="K40" s="4">
        <v>122.2</v>
      </c>
      <c r="L40" s="4">
        <v>108.9</v>
      </c>
      <c r="M40" s="4">
        <v>100.2</v>
      </c>
      <c r="N40" s="4">
        <v>111</v>
      </c>
      <c r="O40" s="4">
        <v>112.3</v>
      </c>
      <c r="P40" s="4">
        <v>118.1</v>
      </c>
      <c r="Q40" s="4">
        <v>115.8</v>
      </c>
      <c r="R40" s="4">
        <v>114.5</v>
      </c>
      <c r="S40" s="4">
        <v>115.8</v>
      </c>
      <c r="T40" s="4">
        <v>113.2</v>
      </c>
      <c r="U40" s="4">
        <v>115.4</v>
      </c>
      <c r="V40" s="45">
        <v>111.6</v>
      </c>
      <c r="W40" s="4">
        <v>112.2</v>
      </c>
      <c r="X40" s="4">
        <v>112.3</v>
      </c>
      <c r="Y40" s="4">
        <v>110.3</v>
      </c>
      <c r="Z40" s="4">
        <v>110.7</v>
      </c>
      <c r="AA40" s="4">
        <v>109.7</v>
      </c>
      <c r="AB40" s="4">
        <v>111.6</v>
      </c>
      <c r="AC40" s="4">
        <v>108.2</v>
      </c>
      <c r="AD40" s="4">
        <v>110.6</v>
      </c>
      <c r="AE40" s="4">
        <v>113.6</v>
      </c>
    </row>
    <row r="41" spans="1:31" ht="13.2" x14ac:dyDescent="0.25">
      <c r="A41" s="1" t="s">
        <v>30</v>
      </c>
      <c r="B41" s="1">
        <v>2014</v>
      </c>
      <c r="C41" s="1" t="s">
        <v>34</v>
      </c>
      <c r="D41" s="1" t="str">
        <f t="shared" si="0"/>
        <v>2014FebruaryRural</v>
      </c>
      <c r="E41" s="4">
        <v>119.4</v>
      </c>
      <c r="F41" s="4">
        <v>117.7</v>
      </c>
      <c r="G41" s="4">
        <v>121.2</v>
      </c>
      <c r="H41" s="4">
        <v>115</v>
      </c>
      <c r="I41" s="4">
        <v>109</v>
      </c>
      <c r="J41" s="4">
        <v>116.6</v>
      </c>
      <c r="K41" s="4">
        <v>116</v>
      </c>
      <c r="L41" s="4">
        <v>109.8</v>
      </c>
      <c r="M41" s="4">
        <v>101.1</v>
      </c>
      <c r="N41" s="4">
        <v>110.4</v>
      </c>
      <c r="O41" s="4">
        <v>112.9</v>
      </c>
      <c r="P41" s="4">
        <v>117.8</v>
      </c>
      <c r="Q41" s="4">
        <v>115.3</v>
      </c>
      <c r="R41" s="4">
        <v>114.2</v>
      </c>
      <c r="S41" s="4">
        <v>117.1</v>
      </c>
      <c r="T41" s="4">
        <v>114.5</v>
      </c>
      <c r="U41" s="4">
        <v>116.7</v>
      </c>
      <c r="V41" s="45">
        <v>110.4812332207823</v>
      </c>
      <c r="W41" s="4">
        <v>113.2</v>
      </c>
      <c r="X41" s="4">
        <v>112.9</v>
      </c>
      <c r="Y41" s="4">
        <v>110.9</v>
      </c>
      <c r="Z41" s="4">
        <v>110.8</v>
      </c>
      <c r="AA41" s="4">
        <v>109.9</v>
      </c>
      <c r="AB41" s="4">
        <v>112</v>
      </c>
      <c r="AC41" s="4">
        <v>108.7</v>
      </c>
      <c r="AD41" s="4">
        <v>110.9</v>
      </c>
      <c r="AE41" s="4">
        <v>114</v>
      </c>
    </row>
    <row r="42" spans="1:31" ht="13.2" x14ac:dyDescent="0.25">
      <c r="A42" s="1" t="s">
        <v>32</v>
      </c>
      <c r="B42" s="1">
        <v>2014</v>
      </c>
      <c r="C42" s="1" t="s">
        <v>34</v>
      </c>
      <c r="D42" s="1" t="str">
        <f t="shared" si="0"/>
        <v>2014FebruaryUrban</v>
      </c>
      <c r="E42" s="4">
        <v>121.9</v>
      </c>
      <c r="F42" s="4">
        <v>122</v>
      </c>
      <c r="G42" s="4">
        <v>124.5</v>
      </c>
      <c r="H42" s="4">
        <v>115.2</v>
      </c>
      <c r="I42" s="4">
        <v>102.5</v>
      </c>
      <c r="J42" s="4">
        <v>114.1</v>
      </c>
      <c r="K42" s="4">
        <v>111.5</v>
      </c>
      <c r="L42" s="4">
        <v>108.2</v>
      </c>
      <c r="M42" s="4">
        <v>95.4</v>
      </c>
      <c r="N42" s="4">
        <v>113.5</v>
      </c>
      <c r="O42" s="4">
        <v>112.1</v>
      </c>
      <c r="P42" s="4">
        <v>119.9</v>
      </c>
      <c r="Q42" s="4">
        <v>115.2</v>
      </c>
      <c r="R42" s="4">
        <v>116.2</v>
      </c>
      <c r="S42" s="4">
        <v>115.3</v>
      </c>
      <c r="T42" s="4">
        <v>111.7</v>
      </c>
      <c r="U42" s="4">
        <v>114.7</v>
      </c>
      <c r="V42" s="45">
        <v>112.5</v>
      </c>
      <c r="W42" s="4">
        <v>111.1</v>
      </c>
      <c r="X42" s="4">
        <v>112.6</v>
      </c>
      <c r="Y42" s="4">
        <v>110.4</v>
      </c>
      <c r="Z42" s="4">
        <v>111.3</v>
      </c>
      <c r="AA42" s="4">
        <v>110.3</v>
      </c>
      <c r="AB42" s="4">
        <v>111.6</v>
      </c>
      <c r="AC42" s="4">
        <v>108.7</v>
      </c>
      <c r="AD42" s="4">
        <v>111</v>
      </c>
      <c r="AE42" s="4">
        <v>113.1</v>
      </c>
    </row>
    <row r="43" spans="1:31" ht="13.2" x14ac:dyDescent="0.25">
      <c r="A43" s="1" t="s">
        <v>33</v>
      </c>
      <c r="B43" s="1">
        <v>2014</v>
      </c>
      <c r="C43" s="1" t="s">
        <v>34</v>
      </c>
      <c r="D43" s="1" t="str">
        <f t="shared" si="0"/>
        <v>2014FebruaryRural+Urban</v>
      </c>
      <c r="E43" s="4">
        <v>120.2</v>
      </c>
      <c r="F43" s="4">
        <v>119.2</v>
      </c>
      <c r="G43" s="4">
        <v>122.5</v>
      </c>
      <c r="H43" s="4">
        <v>115.1</v>
      </c>
      <c r="I43" s="4">
        <v>106.6</v>
      </c>
      <c r="J43" s="4">
        <v>115.4</v>
      </c>
      <c r="K43" s="4">
        <v>114.5</v>
      </c>
      <c r="L43" s="4">
        <v>109.3</v>
      </c>
      <c r="M43" s="4">
        <v>99.2</v>
      </c>
      <c r="N43" s="4">
        <v>111.4</v>
      </c>
      <c r="O43" s="4">
        <v>112.6</v>
      </c>
      <c r="P43" s="4">
        <v>118.8</v>
      </c>
      <c r="Q43" s="4">
        <v>115.3</v>
      </c>
      <c r="R43" s="4">
        <v>114.7</v>
      </c>
      <c r="S43" s="4">
        <v>116.4</v>
      </c>
      <c r="T43" s="4">
        <v>113.3</v>
      </c>
      <c r="U43" s="4">
        <v>115.9</v>
      </c>
      <c r="V43" s="45">
        <v>112.5</v>
      </c>
      <c r="W43" s="4">
        <v>112.4</v>
      </c>
      <c r="X43" s="4">
        <v>112.8</v>
      </c>
      <c r="Y43" s="4">
        <v>110.7</v>
      </c>
      <c r="Z43" s="4">
        <v>111.1</v>
      </c>
      <c r="AA43" s="4">
        <v>110.1</v>
      </c>
      <c r="AB43" s="4">
        <v>111.8</v>
      </c>
      <c r="AC43" s="4">
        <v>108.7</v>
      </c>
      <c r="AD43" s="4">
        <v>110.9</v>
      </c>
      <c r="AE43" s="4">
        <v>113.6</v>
      </c>
    </row>
    <row r="44" spans="1:31" ht="13.2" x14ac:dyDescent="0.25">
      <c r="A44" s="1" t="s">
        <v>30</v>
      </c>
      <c r="B44" s="1">
        <v>2014</v>
      </c>
      <c r="C44" s="1" t="s">
        <v>35</v>
      </c>
      <c r="D44" s="1" t="str">
        <f t="shared" si="0"/>
        <v>2014MarchRural</v>
      </c>
      <c r="E44" s="4">
        <v>120.1</v>
      </c>
      <c r="F44" s="4">
        <v>118.1</v>
      </c>
      <c r="G44" s="4">
        <v>120.7</v>
      </c>
      <c r="H44" s="4">
        <v>116.1</v>
      </c>
      <c r="I44" s="4">
        <v>109.3</v>
      </c>
      <c r="J44" s="4">
        <v>119.6</v>
      </c>
      <c r="K44" s="4">
        <v>117.9</v>
      </c>
      <c r="L44" s="4">
        <v>110.2</v>
      </c>
      <c r="M44" s="4">
        <v>101.2</v>
      </c>
      <c r="N44" s="4">
        <v>110.7</v>
      </c>
      <c r="O44" s="4">
        <v>113</v>
      </c>
      <c r="P44" s="4">
        <v>118.3</v>
      </c>
      <c r="Q44" s="4">
        <v>116.2</v>
      </c>
      <c r="R44" s="4">
        <v>114.6</v>
      </c>
      <c r="S44" s="4">
        <v>117.5</v>
      </c>
      <c r="T44" s="4">
        <v>114.9</v>
      </c>
      <c r="U44" s="4">
        <v>117.2</v>
      </c>
      <c r="V44" s="45">
        <v>111.03489412587436</v>
      </c>
      <c r="W44" s="4">
        <v>113.4</v>
      </c>
      <c r="X44" s="4">
        <v>113.4</v>
      </c>
      <c r="Y44" s="4">
        <v>111.4</v>
      </c>
      <c r="Z44" s="4">
        <v>111.2</v>
      </c>
      <c r="AA44" s="4">
        <v>110.2</v>
      </c>
      <c r="AB44" s="4">
        <v>112.4</v>
      </c>
      <c r="AC44" s="4">
        <v>108.9</v>
      </c>
      <c r="AD44" s="4">
        <v>111.3</v>
      </c>
      <c r="AE44" s="4">
        <v>114.6</v>
      </c>
    </row>
    <row r="45" spans="1:31" ht="13.2" x14ac:dyDescent="0.25">
      <c r="A45" s="1" t="s">
        <v>32</v>
      </c>
      <c r="B45" s="1">
        <v>2014</v>
      </c>
      <c r="C45" s="1" t="s">
        <v>35</v>
      </c>
      <c r="D45" s="1" t="str">
        <f t="shared" si="0"/>
        <v>2014MarchUrban</v>
      </c>
      <c r="E45" s="4">
        <v>122.1</v>
      </c>
      <c r="F45" s="4">
        <v>121.4</v>
      </c>
      <c r="G45" s="4">
        <v>121.5</v>
      </c>
      <c r="H45" s="4">
        <v>116.2</v>
      </c>
      <c r="I45" s="4">
        <v>102.8</v>
      </c>
      <c r="J45" s="4">
        <v>117.7</v>
      </c>
      <c r="K45" s="4">
        <v>113.3</v>
      </c>
      <c r="L45" s="4">
        <v>108.9</v>
      </c>
      <c r="M45" s="4">
        <v>96.3</v>
      </c>
      <c r="N45" s="4">
        <v>114.1</v>
      </c>
      <c r="O45" s="4">
        <v>112.2</v>
      </c>
      <c r="P45" s="4">
        <v>120.5</v>
      </c>
      <c r="Q45" s="4">
        <v>116</v>
      </c>
      <c r="R45" s="4">
        <v>116.7</v>
      </c>
      <c r="S45" s="4">
        <v>115.8</v>
      </c>
      <c r="T45" s="4">
        <v>112.1</v>
      </c>
      <c r="U45" s="4">
        <v>115.2</v>
      </c>
      <c r="V45" s="45">
        <v>113.2</v>
      </c>
      <c r="W45" s="4">
        <v>110.9</v>
      </c>
      <c r="X45" s="4">
        <v>113</v>
      </c>
      <c r="Y45" s="4">
        <v>110.8</v>
      </c>
      <c r="Z45" s="4">
        <v>111.6</v>
      </c>
      <c r="AA45" s="4">
        <v>110.9</v>
      </c>
      <c r="AB45" s="4">
        <v>111.8</v>
      </c>
      <c r="AC45" s="4">
        <v>109.2</v>
      </c>
      <c r="AD45" s="4">
        <v>111.4</v>
      </c>
      <c r="AE45" s="4">
        <v>113.7</v>
      </c>
    </row>
    <row r="46" spans="1:31" ht="13.2" x14ac:dyDescent="0.25">
      <c r="A46" s="1" t="s">
        <v>33</v>
      </c>
      <c r="B46" s="1">
        <v>2014</v>
      </c>
      <c r="C46" s="27" t="s">
        <v>35</v>
      </c>
      <c r="D46" s="1" t="str">
        <f t="shared" si="0"/>
        <v>2014MarchRural+Urban</v>
      </c>
      <c r="E46" s="4">
        <v>120.7</v>
      </c>
      <c r="F46" s="4">
        <v>119.3</v>
      </c>
      <c r="G46" s="4">
        <v>121</v>
      </c>
      <c r="H46" s="4">
        <v>116.1</v>
      </c>
      <c r="I46" s="4">
        <v>106.9</v>
      </c>
      <c r="J46" s="4">
        <v>118.7</v>
      </c>
      <c r="K46" s="4">
        <v>116.3</v>
      </c>
      <c r="L46" s="4">
        <v>109.8</v>
      </c>
      <c r="M46" s="4">
        <v>99.6</v>
      </c>
      <c r="N46" s="4">
        <v>111.8</v>
      </c>
      <c r="O46" s="4">
        <v>112.7</v>
      </c>
      <c r="P46" s="4">
        <v>119.3</v>
      </c>
      <c r="Q46" s="4">
        <v>116.1</v>
      </c>
      <c r="R46" s="4">
        <v>115.2</v>
      </c>
      <c r="S46" s="4">
        <v>116.8</v>
      </c>
      <c r="T46" s="4">
        <v>113.7</v>
      </c>
      <c r="U46" s="4">
        <v>116.4</v>
      </c>
      <c r="V46" s="45">
        <v>113.2</v>
      </c>
      <c r="W46" s="4">
        <v>112.5</v>
      </c>
      <c r="X46" s="4">
        <v>113.2</v>
      </c>
      <c r="Y46" s="4">
        <v>111.2</v>
      </c>
      <c r="Z46" s="4">
        <v>111.4</v>
      </c>
      <c r="AA46" s="4">
        <v>110.6</v>
      </c>
      <c r="AB46" s="4">
        <v>112</v>
      </c>
      <c r="AC46" s="4">
        <v>109</v>
      </c>
      <c r="AD46" s="4">
        <v>111.3</v>
      </c>
      <c r="AE46" s="4">
        <v>114.2</v>
      </c>
    </row>
    <row r="47" spans="1:31" ht="13.2" x14ac:dyDescent="0.25">
      <c r="A47" s="1" t="s">
        <v>30</v>
      </c>
      <c r="B47" s="1">
        <v>2014</v>
      </c>
      <c r="C47" s="1" t="s">
        <v>36</v>
      </c>
      <c r="D47" s="1" t="str">
        <f t="shared" si="0"/>
        <v>2014AprilRural</v>
      </c>
      <c r="E47" s="4">
        <v>120.2</v>
      </c>
      <c r="F47" s="4">
        <v>118.9</v>
      </c>
      <c r="G47" s="4">
        <v>118.1</v>
      </c>
      <c r="H47" s="4">
        <v>117</v>
      </c>
      <c r="I47" s="4">
        <v>109.7</v>
      </c>
      <c r="J47" s="4">
        <v>125.5</v>
      </c>
      <c r="K47" s="4">
        <v>120.5</v>
      </c>
      <c r="L47" s="4">
        <v>111</v>
      </c>
      <c r="M47" s="4">
        <v>102.6</v>
      </c>
      <c r="N47" s="4">
        <v>111.2</v>
      </c>
      <c r="O47" s="4">
        <v>113.5</v>
      </c>
      <c r="P47" s="4">
        <v>118.7</v>
      </c>
      <c r="Q47" s="4">
        <v>117.2</v>
      </c>
      <c r="R47" s="4">
        <v>115.4</v>
      </c>
      <c r="S47" s="4">
        <v>118.1</v>
      </c>
      <c r="T47" s="4">
        <v>116.1</v>
      </c>
      <c r="U47" s="4">
        <v>117.8</v>
      </c>
      <c r="V47" s="45">
        <v>111.78203735746112</v>
      </c>
      <c r="W47" s="4">
        <v>113.4</v>
      </c>
      <c r="X47" s="4">
        <v>113.7</v>
      </c>
      <c r="Y47" s="4">
        <v>111.8</v>
      </c>
      <c r="Z47" s="4">
        <v>111.2</v>
      </c>
      <c r="AA47" s="4">
        <v>110.5</v>
      </c>
      <c r="AB47" s="4">
        <v>113</v>
      </c>
      <c r="AC47" s="4">
        <v>108.9</v>
      </c>
      <c r="AD47" s="4">
        <v>111.5</v>
      </c>
      <c r="AE47" s="4">
        <v>115.4</v>
      </c>
    </row>
    <row r="48" spans="1:31" ht="13.2" x14ac:dyDescent="0.25">
      <c r="A48" s="1" t="s">
        <v>32</v>
      </c>
      <c r="B48" s="1">
        <v>2014</v>
      </c>
      <c r="C48" s="1" t="s">
        <v>36</v>
      </c>
      <c r="D48" s="1" t="str">
        <f t="shared" si="0"/>
        <v>2014AprilUrban</v>
      </c>
      <c r="E48" s="4">
        <v>122.5</v>
      </c>
      <c r="F48" s="4">
        <v>121.7</v>
      </c>
      <c r="G48" s="4">
        <v>113.3</v>
      </c>
      <c r="H48" s="4">
        <v>117</v>
      </c>
      <c r="I48" s="4">
        <v>103.1</v>
      </c>
      <c r="J48" s="4">
        <v>126.7</v>
      </c>
      <c r="K48" s="4">
        <v>121.2</v>
      </c>
      <c r="L48" s="4">
        <v>111</v>
      </c>
      <c r="M48" s="4">
        <v>100.3</v>
      </c>
      <c r="N48" s="4">
        <v>115.3</v>
      </c>
      <c r="O48" s="4">
        <v>112.7</v>
      </c>
      <c r="P48" s="4">
        <v>121</v>
      </c>
      <c r="Q48" s="4">
        <v>118.2</v>
      </c>
      <c r="R48" s="4">
        <v>117.6</v>
      </c>
      <c r="S48" s="4">
        <v>116.3</v>
      </c>
      <c r="T48" s="4">
        <v>112.5</v>
      </c>
      <c r="U48" s="4">
        <v>115.7</v>
      </c>
      <c r="V48" s="45">
        <v>113.9</v>
      </c>
      <c r="W48" s="4">
        <v>110.9</v>
      </c>
      <c r="X48" s="4">
        <v>113.4</v>
      </c>
      <c r="Y48" s="4">
        <v>111</v>
      </c>
      <c r="Z48" s="4">
        <v>111.2</v>
      </c>
      <c r="AA48" s="4">
        <v>111.2</v>
      </c>
      <c r="AB48" s="4">
        <v>112.5</v>
      </c>
      <c r="AC48" s="4">
        <v>109.1</v>
      </c>
      <c r="AD48" s="4">
        <v>111.4</v>
      </c>
      <c r="AE48" s="4">
        <v>114.7</v>
      </c>
    </row>
    <row r="49" spans="1:31" ht="13.2" x14ac:dyDescent="0.25">
      <c r="A49" s="1" t="s">
        <v>33</v>
      </c>
      <c r="B49" s="1">
        <v>2014</v>
      </c>
      <c r="C49" s="1" t="s">
        <v>36</v>
      </c>
      <c r="D49" s="1" t="str">
        <f t="shared" si="0"/>
        <v>2014AprilRural+Urban</v>
      </c>
      <c r="E49" s="4">
        <v>120.9</v>
      </c>
      <c r="F49" s="4">
        <v>119.9</v>
      </c>
      <c r="G49" s="4">
        <v>116.2</v>
      </c>
      <c r="H49" s="4">
        <v>117</v>
      </c>
      <c r="I49" s="4">
        <v>107.3</v>
      </c>
      <c r="J49" s="4">
        <v>126.1</v>
      </c>
      <c r="K49" s="4">
        <v>120.7</v>
      </c>
      <c r="L49" s="4">
        <v>111</v>
      </c>
      <c r="M49" s="4">
        <v>101.8</v>
      </c>
      <c r="N49" s="4">
        <v>112.6</v>
      </c>
      <c r="O49" s="4">
        <v>113.2</v>
      </c>
      <c r="P49" s="4">
        <v>119.8</v>
      </c>
      <c r="Q49" s="4">
        <v>117.6</v>
      </c>
      <c r="R49" s="4">
        <v>116</v>
      </c>
      <c r="S49" s="4">
        <v>117.4</v>
      </c>
      <c r="T49" s="4">
        <v>114.6</v>
      </c>
      <c r="U49" s="4">
        <v>117</v>
      </c>
      <c r="V49" s="45">
        <v>113.9</v>
      </c>
      <c r="W49" s="4">
        <v>112.5</v>
      </c>
      <c r="X49" s="4">
        <v>113.6</v>
      </c>
      <c r="Y49" s="4">
        <v>111.5</v>
      </c>
      <c r="Z49" s="4">
        <v>111.2</v>
      </c>
      <c r="AA49" s="4">
        <v>110.9</v>
      </c>
      <c r="AB49" s="4">
        <v>112.7</v>
      </c>
      <c r="AC49" s="4">
        <v>109</v>
      </c>
      <c r="AD49" s="4">
        <v>111.5</v>
      </c>
      <c r="AE49" s="4">
        <v>115.1</v>
      </c>
    </row>
    <row r="50" spans="1:31" ht="13.2" x14ac:dyDescent="0.25">
      <c r="A50" s="1" t="s">
        <v>30</v>
      </c>
      <c r="B50" s="1">
        <v>2014</v>
      </c>
      <c r="C50" s="1" t="s">
        <v>37</v>
      </c>
      <c r="D50" s="1" t="str">
        <f t="shared" si="0"/>
        <v>2014MayRural</v>
      </c>
      <c r="E50" s="4">
        <v>120.3</v>
      </c>
      <c r="F50" s="4">
        <v>120.2</v>
      </c>
      <c r="G50" s="4">
        <v>116.9</v>
      </c>
      <c r="H50" s="4">
        <v>118</v>
      </c>
      <c r="I50" s="4">
        <v>110.1</v>
      </c>
      <c r="J50" s="4">
        <v>126.3</v>
      </c>
      <c r="K50" s="4">
        <v>123.9</v>
      </c>
      <c r="L50" s="4">
        <v>111.5</v>
      </c>
      <c r="M50" s="4">
        <v>103.5</v>
      </c>
      <c r="N50" s="4">
        <v>111.6</v>
      </c>
      <c r="O50" s="4">
        <v>114.2</v>
      </c>
      <c r="P50" s="4">
        <v>119.2</v>
      </c>
      <c r="Q50" s="4">
        <v>118.2</v>
      </c>
      <c r="R50" s="4">
        <v>116.3</v>
      </c>
      <c r="S50" s="4">
        <v>118.7</v>
      </c>
      <c r="T50" s="4">
        <v>116.8</v>
      </c>
      <c r="U50" s="4">
        <v>118.5</v>
      </c>
      <c r="V50" s="45">
        <v>112.49979607823531</v>
      </c>
      <c r="W50" s="4">
        <v>113.4</v>
      </c>
      <c r="X50" s="4">
        <v>114.1</v>
      </c>
      <c r="Y50" s="4">
        <v>112.1</v>
      </c>
      <c r="Z50" s="4">
        <v>111.4</v>
      </c>
      <c r="AA50" s="4">
        <v>110.9</v>
      </c>
      <c r="AB50" s="4">
        <v>113.1</v>
      </c>
      <c r="AC50" s="4">
        <v>108.9</v>
      </c>
      <c r="AD50" s="4">
        <v>111.8</v>
      </c>
      <c r="AE50" s="4">
        <v>116</v>
      </c>
    </row>
    <row r="51" spans="1:31" ht="13.2" x14ac:dyDescent="0.25">
      <c r="A51" s="1" t="s">
        <v>32</v>
      </c>
      <c r="B51" s="1">
        <v>2014</v>
      </c>
      <c r="C51" s="1" t="s">
        <v>37</v>
      </c>
      <c r="D51" s="1" t="str">
        <f t="shared" si="0"/>
        <v>2014MayUrban</v>
      </c>
      <c r="E51" s="4">
        <v>122.7</v>
      </c>
      <c r="F51" s="4">
        <v>124.1</v>
      </c>
      <c r="G51" s="4">
        <v>114.2</v>
      </c>
      <c r="H51" s="4">
        <v>119.1</v>
      </c>
      <c r="I51" s="4">
        <v>103.5</v>
      </c>
      <c r="J51" s="4">
        <v>129.19999999999999</v>
      </c>
      <c r="K51" s="4">
        <v>127</v>
      </c>
      <c r="L51" s="4">
        <v>112.6</v>
      </c>
      <c r="M51" s="4">
        <v>101.3</v>
      </c>
      <c r="N51" s="4">
        <v>117</v>
      </c>
      <c r="O51" s="4">
        <v>112.9</v>
      </c>
      <c r="P51" s="4">
        <v>121.7</v>
      </c>
      <c r="Q51" s="4">
        <v>120</v>
      </c>
      <c r="R51" s="4">
        <v>118.3</v>
      </c>
      <c r="S51" s="4">
        <v>116.8</v>
      </c>
      <c r="T51" s="4">
        <v>112.9</v>
      </c>
      <c r="U51" s="4">
        <v>116.2</v>
      </c>
      <c r="V51" s="45">
        <v>114.3</v>
      </c>
      <c r="W51" s="4">
        <v>111.1</v>
      </c>
      <c r="X51" s="4">
        <v>114.1</v>
      </c>
      <c r="Y51" s="4">
        <v>111.2</v>
      </c>
      <c r="Z51" s="4">
        <v>111.3</v>
      </c>
      <c r="AA51" s="4">
        <v>111.5</v>
      </c>
      <c r="AB51" s="4">
        <v>112.9</v>
      </c>
      <c r="AC51" s="4">
        <v>109.3</v>
      </c>
      <c r="AD51" s="4">
        <v>111.7</v>
      </c>
      <c r="AE51" s="4">
        <v>115.6</v>
      </c>
    </row>
    <row r="52" spans="1:31" ht="13.2" x14ac:dyDescent="0.25">
      <c r="A52" s="1" t="s">
        <v>33</v>
      </c>
      <c r="B52" s="1">
        <v>2014</v>
      </c>
      <c r="C52" s="1" t="s">
        <v>37</v>
      </c>
      <c r="D52" s="1" t="str">
        <f t="shared" si="0"/>
        <v>2014MayRural+Urban</v>
      </c>
      <c r="E52" s="4">
        <v>121.1</v>
      </c>
      <c r="F52" s="4">
        <v>121.6</v>
      </c>
      <c r="G52" s="4">
        <v>115.9</v>
      </c>
      <c r="H52" s="4">
        <v>118.4</v>
      </c>
      <c r="I52" s="4">
        <v>107.7</v>
      </c>
      <c r="J52" s="4">
        <v>127.7</v>
      </c>
      <c r="K52" s="4">
        <v>125</v>
      </c>
      <c r="L52" s="4">
        <v>111.9</v>
      </c>
      <c r="M52" s="4">
        <v>102.8</v>
      </c>
      <c r="N52" s="4">
        <v>113.4</v>
      </c>
      <c r="O52" s="4">
        <v>113.7</v>
      </c>
      <c r="P52" s="4">
        <v>120.4</v>
      </c>
      <c r="Q52" s="4">
        <v>118.9</v>
      </c>
      <c r="R52" s="4">
        <v>116.8</v>
      </c>
      <c r="S52" s="4">
        <v>118</v>
      </c>
      <c r="T52" s="4">
        <v>115.2</v>
      </c>
      <c r="U52" s="4">
        <v>117.6</v>
      </c>
      <c r="V52" s="45">
        <v>114.3</v>
      </c>
      <c r="W52" s="4">
        <v>112.5</v>
      </c>
      <c r="X52" s="4">
        <v>114.1</v>
      </c>
      <c r="Y52" s="4">
        <v>111.8</v>
      </c>
      <c r="Z52" s="4">
        <v>111.3</v>
      </c>
      <c r="AA52" s="4">
        <v>111.2</v>
      </c>
      <c r="AB52" s="4">
        <v>113</v>
      </c>
      <c r="AC52" s="4">
        <v>109.1</v>
      </c>
      <c r="AD52" s="4">
        <v>111.8</v>
      </c>
      <c r="AE52" s="4">
        <v>115.8</v>
      </c>
    </row>
    <row r="53" spans="1:31" ht="13.2" x14ac:dyDescent="0.25">
      <c r="A53" s="1" t="s">
        <v>30</v>
      </c>
      <c r="B53" s="1">
        <v>2014</v>
      </c>
      <c r="C53" s="27" t="s">
        <v>38</v>
      </c>
      <c r="D53" s="1" t="str">
        <f t="shared" si="0"/>
        <v>2014JuneRural</v>
      </c>
      <c r="E53" s="4">
        <v>120.7</v>
      </c>
      <c r="F53" s="4">
        <v>121.6</v>
      </c>
      <c r="G53" s="4">
        <v>116.1</v>
      </c>
      <c r="H53" s="4">
        <v>119.3</v>
      </c>
      <c r="I53" s="4">
        <v>110.3</v>
      </c>
      <c r="J53" s="4">
        <v>125.8</v>
      </c>
      <c r="K53" s="4">
        <v>129.30000000000001</v>
      </c>
      <c r="L53" s="4">
        <v>112.2</v>
      </c>
      <c r="M53" s="4">
        <v>103.6</v>
      </c>
      <c r="N53" s="4">
        <v>112.3</v>
      </c>
      <c r="O53" s="4">
        <v>114.9</v>
      </c>
      <c r="P53" s="4">
        <v>120.1</v>
      </c>
      <c r="Q53" s="4">
        <v>119.5</v>
      </c>
      <c r="R53" s="4">
        <v>117.3</v>
      </c>
      <c r="S53" s="4">
        <v>119.7</v>
      </c>
      <c r="T53" s="4">
        <v>117.3</v>
      </c>
      <c r="U53" s="4">
        <v>119.3</v>
      </c>
      <c r="V53" s="45">
        <v>113.1240808401745</v>
      </c>
      <c r="W53" s="4">
        <v>114.4</v>
      </c>
      <c r="X53" s="4">
        <v>114.9</v>
      </c>
      <c r="Y53" s="4">
        <v>112.8</v>
      </c>
      <c r="Z53" s="4">
        <v>112.2</v>
      </c>
      <c r="AA53" s="4">
        <v>111.4</v>
      </c>
      <c r="AB53" s="4">
        <v>114.3</v>
      </c>
      <c r="AC53" s="4">
        <v>108</v>
      </c>
      <c r="AD53" s="4">
        <v>112.3</v>
      </c>
      <c r="AE53" s="4">
        <v>117</v>
      </c>
    </row>
    <row r="54" spans="1:31" ht="13.2" x14ac:dyDescent="0.25">
      <c r="A54" s="1" t="s">
        <v>32</v>
      </c>
      <c r="B54" s="1">
        <v>2014</v>
      </c>
      <c r="C54" s="1" t="s">
        <v>38</v>
      </c>
      <c r="D54" s="1" t="str">
        <f t="shared" si="0"/>
        <v>2014JuneUrban</v>
      </c>
      <c r="E54" s="4">
        <v>123.1</v>
      </c>
      <c r="F54" s="4">
        <v>125.9</v>
      </c>
      <c r="G54" s="4">
        <v>115.4</v>
      </c>
      <c r="H54" s="4">
        <v>120.4</v>
      </c>
      <c r="I54" s="4">
        <v>103.4</v>
      </c>
      <c r="J54" s="4">
        <v>131.19999999999999</v>
      </c>
      <c r="K54" s="4">
        <v>137.5</v>
      </c>
      <c r="L54" s="4">
        <v>112.8</v>
      </c>
      <c r="M54" s="4">
        <v>101.4</v>
      </c>
      <c r="N54" s="4">
        <v>118.3</v>
      </c>
      <c r="O54" s="4">
        <v>113.2</v>
      </c>
      <c r="P54" s="4">
        <v>122.4</v>
      </c>
      <c r="Q54" s="4">
        <v>122</v>
      </c>
      <c r="R54" s="4">
        <v>119</v>
      </c>
      <c r="S54" s="4">
        <v>117.4</v>
      </c>
      <c r="T54" s="4">
        <v>113.2</v>
      </c>
      <c r="U54" s="4">
        <v>116.7</v>
      </c>
      <c r="V54" s="45">
        <v>113.9</v>
      </c>
      <c r="W54" s="4">
        <v>111.2</v>
      </c>
      <c r="X54" s="4">
        <v>114.3</v>
      </c>
      <c r="Y54" s="4">
        <v>111.4</v>
      </c>
      <c r="Z54" s="4">
        <v>111.5</v>
      </c>
      <c r="AA54" s="4">
        <v>111.8</v>
      </c>
      <c r="AB54" s="4">
        <v>115.1</v>
      </c>
      <c r="AC54" s="4">
        <v>108.7</v>
      </c>
      <c r="AD54" s="4">
        <v>112.2</v>
      </c>
      <c r="AE54" s="4">
        <v>116.4</v>
      </c>
    </row>
    <row r="55" spans="1:31" ht="13.2" x14ac:dyDescent="0.25">
      <c r="A55" s="1" t="s">
        <v>33</v>
      </c>
      <c r="B55" s="1">
        <v>2014</v>
      </c>
      <c r="C55" s="1" t="s">
        <v>38</v>
      </c>
      <c r="D55" s="1" t="str">
        <f t="shared" si="0"/>
        <v>2014JuneRural+Urban</v>
      </c>
      <c r="E55" s="4">
        <v>121.5</v>
      </c>
      <c r="F55" s="4">
        <v>123.1</v>
      </c>
      <c r="G55" s="4">
        <v>115.8</v>
      </c>
      <c r="H55" s="4">
        <v>119.7</v>
      </c>
      <c r="I55" s="4">
        <v>107.8</v>
      </c>
      <c r="J55" s="4">
        <v>128.30000000000001</v>
      </c>
      <c r="K55" s="4">
        <v>132.1</v>
      </c>
      <c r="L55" s="4">
        <v>112.4</v>
      </c>
      <c r="M55" s="4">
        <v>102.9</v>
      </c>
      <c r="N55" s="4">
        <v>114.3</v>
      </c>
      <c r="O55" s="4">
        <v>114.2</v>
      </c>
      <c r="P55" s="4">
        <v>121.2</v>
      </c>
      <c r="Q55" s="4">
        <v>120.4</v>
      </c>
      <c r="R55" s="4">
        <v>117.8</v>
      </c>
      <c r="S55" s="4">
        <v>118.8</v>
      </c>
      <c r="T55" s="4">
        <v>115.6</v>
      </c>
      <c r="U55" s="4">
        <v>118.3</v>
      </c>
      <c r="V55" s="45">
        <v>113.9</v>
      </c>
      <c r="W55" s="4">
        <v>113.2</v>
      </c>
      <c r="X55" s="4">
        <v>114.6</v>
      </c>
      <c r="Y55" s="4">
        <v>112.3</v>
      </c>
      <c r="Z55" s="4">
        <v>111.8</v>
      </c>
      <c r="AA55" s="4">
        <v>111.6</v>
      </c>
      <c r="AB55" s="4">
        <v>114.8</v>
      </c>
      <c r="AC55" s="4">
        <v>108.3</v>
      </c>
      <c r="AD55" s="4">
        <v>112.3</v>
      </c>
      <c r="AE55" s="4">
        <v>116.7</v>
      </c>
    </row>
    <row r="56" spans="1:31" ht="13.2" x14ac:dyDescent="0.25">
      <c r="A56" s="1" t="s">
        <v>30</v>
      </c>
      <c r="B56" s="1">
        <v>2014</v>
      </c>
      <c r="C56" s="1" t="s">
        <v>39</v>
      </c>
      <c r="D56" s="1" t="str">
        <f t="shared" si="0"/>
        <v>2014JulyRural</v>
      </c>
      <c r="E56" s="4">
        <v>121.7</v>
      </c>
      <c r="F56" s="4">
        <v>122.5</v>
      </c>
      <c r="G56" s="4">
        <v>117.7</v>
      </c>
      <c r="H56" s="4">
        <v>120.6</v>
      </c>
      <c r="I56" s="4">
        <v>110.4</v>
      </c>
      <c r="J56" s="4">
        <v>129.1</v>
      </c>
      <c r="K56" s="4">
        <v>150.1</v>
      </c>
      <c r="L56" s="4">
        <v>113.2</v>
      </c>
      <c r="M56" s="4">
        <v>104.8</v>
      </c>
      <c r="N56" s="4">
        <v>113.3</v>
      </c>
      <c r="O56" s="4">
        <v>115.6</v>
      </c>
      <c r="P56" s="4">
        <v>120.9</v>
      </c>
      <c r="Q56" s="4">
        <v>123.3</v>
      </c>
      <c r="R56" s="4">
        <v>118</v>
      </c>
      <c r="S56" s="4">
        <v>120.7</v>
      </c>
      <c r="T56" s="4">
        <v>118.3</v>
      </c>
      <c r="U56" s="4">
        <v>120.3</v>
      </c>
      <c r="V56" s="45">
        <v>113.51176825287455</v>
      </c>
      <c r="W56" s="4">
        <v>115.3</v>
      </c>
      <c r="X56" s="4">
        <v>115.4</v>
      </c>
      <c r="Y56" s="4">
        <v>113.4</v>
      </c>
      <c r="Z56" s="4">
        <v>113.2</v>
      </c>
      <c r="AA56" s="4">
        <v>111.8</v>
      </c>
      <c r="AB56" s="4">
        <v>115.5</v>
      </c>
      <c r="AC56" s="4">
        <v>108.8</v>
      </c>
      <c r="AD56" s="4">
        <v>113.1</v>
      </c>
      <c r="AE56" s="4">
        <v>119.5</v>
      </c>
    </row>
    <row r="57" spans="1:31" ht="13.2" x14ac:dyDescent="0.25">
      <c r="A57" s="1" t="s">
        <v>32</v>
      </c>
      <c r="B57" s="1">
        <v>2014</v>
      </c>
      <c r="C57" s="1" t="s">
        <v>39</v>
      </c>
      <c r="D57" s="1" t="str">
        <f t="shared" si="0"/>
        <v>2014JulyUrban</v>
      </c>
      <c r="E57" s="4">
        <v>123.8</v>
      </c>
      <c r="F57" s="4">
        <v>126.4</v>
      </c>
      <c r="G57" s="4">
        <v>118</v>
      </c>
      <c r="H57" s="4">
        <v>121.6</v>
      </c>
      <c r="I57" s="4">
        <v>103.5</v>
      </c>
      <c r="J57" s="4">
        <v>133.69999999999999</v>
      </c>
      <c r="K57" s="4">
        <v>172.4</v>
      </c>
      <c r="L57" s="4">
        <v>113.1</v>
      </c>
      <c r="M57" s="4">
        <v>102.7</v>
      </c>
      <c r="N57" s="4">
        <v>120</v>
      </c>
      <c r="O57" s="4">
        <v>113.8</v>
      </c>
      <c r="P57" s="4">
        <v>123.4</v>
      </c>
      <c r="Q57" s="4">
        <v>127.1</v>
      </c>
      <c r="R57" s="4">
        <v>121</v>
      </c>
      <c r="S57" s="4">
        <v>118</v>
      </c>
      <c r="T57" s="4">
        <v>113.6</v>
      </c>
      <c r="U57" s="4">
        <v>117.4</v>
      </c>
      <c r="V57" s="45">
        <v>114.8</v>
      </c>
      <c r="W57" s="4">
        <v>111.6</v>
      </c>
      <c r="X57" s="4">
        <v>114.9</v>
      </c>
      <c r="Y57" s="4">
        <v>111.5</v>
      </c>
      <c r="Z57" s="4">
        <v>113</v>
      </c>
      <c r="AA57" s="4">
        <v>112.4</v>
      </c>
      <c r="AB57" s="4">
        <v>117.8</v>
      </c>
      <c r="AC57" s="4">
        <v>109.7</v>
      </c>
      <c r="AD57" s="4">
        <v>113.5</v>
      </c>
      <c r="AE57" s="4">
        <v>118.9</v>
      </c>
    </row>
    <row r="58" spans="1:31" ht="13.2" x14ac:dyDescent="0.25">
      <c r="A58" s="1" t="s">
        <v>33</v>
      </c>
      <c r="B58" s="1">
        <v>2014</v>
      </c>
      <c r="C58" s="1" t="s">
        <v>39</v>
      </c>
      <c r="D58" s="1" t="str">
        <f t="shared" si="0"/>
        <v>2014JulyRural+Urban</v>
      </c>
      <c r="E58" s="4">
        <v>122.4</v>
      </c>
      <c r="F58" s="4">
        <v>123.9</v>
      </c>
      <c r="G58" s="4">
        <v>117.8</v>
      </c>
      <c r="H58" s="4">
        <v>121</v>
      </c>
      <c r="I58" s="4">
        <v>107.9</v>
      </c>
      <c r="J58" s="4">
        <v>131.19999999999999</v>
      </c>
      <c r="K58" s="4">
        <v>157.69999999999999</v>
      </c>
      <c r="L58" s="4">
        <v>113.2</v>
      </c>
      <c r="M58" s="4">
        <v>104.1</v>
      </c>
      <c r="N58" s="4">
        <v>115.5</v>
      </c>
      <c r="O58" s="4">
        <v>114.8</v>
      </c>
      <c r="P58" s="4">
        <v>122.1</v>
      </c>
      <c r="Q58" s="4">
        <v>124.7</v>
      </c>
      <c r="R58" s="4">
        <v>118.8</v>
      </c>
      <c r="S58" s="4">
        <v>119.6</v>
      </c>
      <c r="T58" s="4">
        <v>116.3</v>
      </c>
      <c r="U58" s="4">
        <v>119.1</v>
      </c>
      <c r="V58" s="45">
        <v>114.8</v>
      </c>
      <c r="W58" s="4">
        <v>113.9</v>
      </c>
      <c r="X58" s="4">
        <v>115.2</v>
      </c>
      <c r="Y58" s="4">
        <v>112.7</v>
      </c>
      <c r="Z58" s="4">
        <v>113.1</v>
      </c>
      <c r="AA58" s="4">
        <v>112.1</v>
      </c>
      <c r="AB58" s="4">
        <v>116.8</v>
      </c>
      <c r="AC58" s="4">
        <v>109.2</v>
      </c>
      <c r="AD58" s="4">
        <v>113.3</v>
      </c>
      <c r="AE58" s="4">
        <v>119.2</v>
      </c>
    </row>
    <row r="59" spans="1:31" ht="13.2" x14ac:dyDescent="0.25">
      <c r="A59" s="1" t="s">
        <v>30</v>
      </c>
      <c r="B59" s="1">
        <v>2014</v>
      </c>
      <c r="C59" s="1" t="s">
        <v>40</v>
      </c>
      <c r="D59" s="1" t="str">
        <f t="shared" si="0"/>
        <v>2014AugustRural</v>
      </c>
      <c r="E59" s="4">
        <v>121.8</v>
      </c>
      <c r="F59" s="4">
        <v>122.8</v>
      </c>
      <c r="G59" s="4">
        <v>117.8</v>
      </c>
      <c r="H59" s="4">
        <v>121.9</v>
      </c>
      <c r="I59" s="4">
        <v>110.6</v>
      </c>
      <c r="J59" s="4">
        <v>129.69999999999999</v>
      </c>
      <c r="K59" s="4">
        <v>161.1</v>
      </c>
      <c r="L59" s="4">
        <v>114.1</v>
      </c>
      <c r="M59" s="4">
        <v>105.1</v>
      </c>
      <c r="N59" s="4">
        <v>114.6</v>
      </c>
      <c r="O59" s="4">
        <v>115.8</v>
      </c>
      <c r="P59" s="4">
        <v>121.7</v>
      </c>
      <c r="Q59" s="4">
        <v>125.3</v>
      </c>
      <c r="R59" s="4">
        <v>118.8</v>
      </c>
      <c r="S59" s="4">
        <v>120.9</v>
      </c>
      <c r="T59" s="4">
        <v>118.8</v>
      </c>
      <c r="U59" s="4">
        <v>120.7</v>
      </c>
      <c r="V59" s="45">
        <v>113.90396057458715</v>
      </c>
      <c r="W59" s="4">
        <v>115.4</v>
      </c>
      <c r="X59" s="4">
        <v>115.9</v>
      </c>
      <c r="Y59" s="4">
        <v>114</v>
      </c>
      <c r="Z59" s="4">
        <v>113.2</v>
      </c>
      <c r="AA59" s="4">
        <v>112.2</v>
      </c>
      <c r="AB59" s="4">
        <v>116.2</v>
      </c>
      <c r="AC59" s="4">
        <v>109.4</v>
      </c>
      <c r="AD59" s="4">
        <v>113.5</v>
      </c>
      <c r="AE59" s="4">
        <v>120.7</v>
      </c>
    </row>
    <row r="60" spans="1:31" ht="13.2" x14ac:dyDescent="0.25">
      <c r="A60" s="1" t="s">
        <v>32</v>
      </c>
      <c r="B60" s="1">
        <v>2014</v>
      </c>
      <c r="C60" s="1" t="s">
        <v>40</v>
      </c>
      <c r="D60" s="1" t="str">
        <f t="shared" si="0"/>
        <v>2014AugustUrban</v>
      </c>
      <c r="E60" s="4">
        <v>124.8</v>
      </c>
      <c r="F60" s="4">
        <v>127.3</v>
      </c>
      <c r="G60" s="4">
        <v>116.5</v>
      </c>
      <c r="H60" s="4">
        <v>122.2</v>
      </c>
      <c r="I60" s="4">
        <v>103.6</v>
      </c>
      <c r="J60" s="4">
        <v>132.69999999999999</v>
      </c>
      <c r="K60" s="4">
        <v>181.9</v>
      </c>
      <c r="L60" s="4">
        <v>115.2</v>
      </c>
      <c r="M60" s="4">
        <v>102.7</v>
      </c>
      <c r="N60" s="4">
        <v>122.1</v>
      </c>
      <c r="O60" s="4">
        <v>114.4</v>
      </c>
      <c r="P60" s="4">
        <v>124.7</v>
      </c>
      <c r="Q60" s="4">
        <v>128.9</v>
      </c>
      <c r="R60" s="4">
        <v>123</v>
      </c>
      <c r="S60" s="4">
        <v>118.6</v>
      </c>
      <c r="T60" s="4">
        <v>114.1</v>
      </c>
      <c r="U60" s="4">
        <v>117.9</v>
      </c>
      <c r="V60" s="45">
        <v>115.5</v>
      </c>
      <c r="W60" s="4">
        <v>111.8</v>
      </c>
      <c r="X60" s="4">
        <v>115.3</v>
      </c>
      <c r="Y60" s="4">
        <v>112.2</v>
      </c>
      <c r="Z60" s="4">
        <v>112.5</v>
      </c>
      <c r="AA60" s="4">
        <v>112.9</v>
      </c>
      <c r="AB60" s="4">
        <v>119.2</v>
      </c>
      <c r="AC60" s="4">
        <v>110.5</v>
      </c>
      <c r="AD60" s="4">
        <v>113.9</v>
      </c>
      <c r="AE60" s="4">
        <v>119.9</v>
      </c>
    </row>
    <row r="61" spans="1:31" ht="13.2" x14ac:dyDescent="0.25">
      <c r="A61" s="1" t="s">
        <v>33</v>
      </c>
      <c r="B61" s="1">
        <v>2014</v>
      </c>
      <c r="C61" s="1" t="s">
        <v>40</v>
      </c>
      <c r="D61" s="1" t="str">
        <f t="shared" si="0"/>
        <v>2014AugustRural+Urban</v>
      </c>
      <c r="E61" s="4">
        <v>122.7</v>
      </c>
      <c r="F61" s="4">
        <v>124.4</v>
      </c>
      <c r="G61" s="4">
        <v>117.3</v>
      </c>
      <c r="H61" s="4">
        <v>122</v>
      </c>
      <c r="I61" s="4">
        <v>108</v>
      </c>
      <c r="J61" s="4">
        <v>131.1</v>
      </c>
      <c r="K61" s="4">
        <v>168.2</v>
      </c>
      <c r="L61" s="4">
        <v>114.5</v>
      </c>
      <c r="M61" s="4">
        <v>104.3</v>
      </c>
      <c r="N61" s="4">
        <v>117.1</v>
      </c>
      <c r="O61" s="4">
        <v>115.2</v>
      </c>
      <c r="P61" s="4">
        <v>123.1</v>
      </c>
      <c r="Q61" s="4">
        <v>126.6</v>
      </c>
      <c r="R61" s="4">
        <v>119.9</v>
      </c>
      <c r="S61" s="4">
        <v>120</v>
      </c>
      <c r="T61" s="4">
        <v>116.8</v>
      </c>
      <c r="U61" s="4">
        <v>119.6</v>
      </c>
      <c r="V61" s="45">
        <v>115.5</v>
      </c>
      <c r="W61" s="4">
        <v>114</v>
      </c>
      <c r="X61" s="4">
        <v>115.6</v>
      </c>
      <c r="Y61" s="4">
        <v>113.3</v>
      </c>
      <c r="Z61" s="4">
        <v>112.8</v>
      </c>
      <c r="AA61" s="4">
        <v>112.6</v>
      </c>
      <c r="AB61" s="4">
        <v>118</v>
      </c>
      <c r="AC61" s="4">
        <v>109.9</v>
      </c>
      <c r="AD61" s="4">
        <v>113.7</v>
      </c>
      <c r="AE61" s="4">
        <v>120.3</v>
      </c>
    </row>
    <row r="62" spans="1:31" ht="13.2" x14ac:dyDescent="0.25">
      <c r="A62" s="1" t="s">
        <v>30</v>
      </c>
      <c r="B62" s="1">
        <v>2014</v>
      </c>
      <c r="C62" s="1" t="s">
        <v>41</v>
      </c>
      <c r="D62" s="1" t="str">
        <f t="shared" si="0"/>
        <v>2014SeptemberRural</v>
      </c>
      <c r="E62" s="4">
        <v>122.3</v>
      </c>
      <c r="F62" s="4">
        <v>122.4</v>
      </c>
      <c r="G62" s="4">
        <v>117.8</v>
      </c>
      <c r="H62" s="4">
        <v>122.7</v>
      </c>
      <c r="I62" s="4">
        <v>110.4</v>
      </c>
      <c r="J62" s="4">
        <v>129.80000000000001</v>
      </c>
      <c r="K62" s="4">
        <v>158.80000000000001</v>
      </c>
      <c r="L62" s="4">
        <v>115</v>
      </c>
      <c r="M62" s="4">
        <v>104.7</v>
      </c>
      <c r="N62" s="4">
        <v>114.9</v>
      </c>
      <c r="O62" s="4">
        <v>116.5</v>
      </c>
      <c r="P62" s="4">
        <v>122.6</v>
      </c>
      <c r="Q62" s="4">
        <v>125.3</v>
      </c>
      <c r="R62" s="4">
        <v>119.5</v>
      </c>
      <c r="S62" s="4">
        <v>121.7</v>
      </c>
      <c r="T62" s="4">
        <v>119.2</v>
      </c>
      <c r="U62" s="4">
        <v>121.3</v>
      </c>
      <c r="V62" s="45">
        <v>114.32664551862624</v>
      </c>
      <c r="W62" s="4">
        <v>115.8</v>
      </c>
      <c r="X62" s="4">
        <v>116.7</v>
      </c>
      <c r="Y62" s="4">
        <v>114.5</v>
      </c>
      <c r="Z62" s="4">
        <v>112.8</v>
      </c>
      <c r="AA62" s="4">
        <v>112.6</v>
      </c>
      <c r="AB62" s="4">
        <v>116.6</v>
      </c>
      <c r="AC62" s="4">
        <v>109.1</v>
      </c>
      <c r="AD62" s="4">
        <v>113.7</v>
      </c>
      <c r="AE62" s="4">
        <v>120.9</v>
      </c>
    </row>
    <row r="63" spans="1:31" ht="13.2" x14ac:dyDescent="0.25">
      <c r="A63" s="1" t="s">
        <v>32</v>
      </c>
      <c r="B63" s="1">
        <v>2014</v>
      </c>
      <c r="C63" s="1" t="s">
        <v>41</v>
      </c>
      <c r="D63" s="1" t="str">
        <f t="shared" si="0"/>
        <v>2014SeptemberUrban</v>
      </c>
      <c r="E63" s="4">
        <v>124.2</v>
      </c>
      <c r="F63" s="4">
        <v>125.4</v>
      </c>
      <c r="G63" s="4">
        <v>116.4</v>
      </c>
      <c r="H63" s="4">
        <v>122.7</v>
      </c>
      <c r="I63" s="4">
        <v>103.5</v>
      </c>
      <c r="J63" s="4">
        <v>124.5</v>
      </c>
      <c r="K63" s="4">
        <v>168.6</v>
      </c>
      <c r="L63" s="4">
        <v>116.9</v>
      </c>
      <c r="M63" s="4">
        <v>101.9</v>
      </c>
      <c r="N63" s="4">
        <v>122.9</v>
      </c>
      <c r="O63" s="4">
        <v>114.8</v>
      </c>
      <c r="P63" s="4">
        <v>125.2</v>
      </c>
      <c r="Q63" s="4">
        <v>126.7</v>
      </c>
      <c r="R63" s="4">
        <v>124.3</v>
      </c>
      <c r="S63" s="4">
        <v>119.2</v>
      </c>
      <c r="T63" s="4">
        <v>114.5</v>
      </c>
      <c r="U63" s="4">
        <v>118.4</v>
      </c>
      <c r="V63" s="45">
        <v>116.1</v>
      </c>
      <c r="W63" s="4">
        <v>111.8</v>
      </c>
      <c r="X63" s="4">
        <v>115.5</v>
      </c>
      <c r="Y63" s="4">
        <v>112.3</v>
      </c>
      <c r="Z63" s="4">
        <v>111.2</v>
      </c>
      <c r="AA63" s="4">
        <v>113.4</v>
      </c>
      <c r="AB63" s="4">
        <v>120</v>
      </c>
      <c r="AC63" s="4">
        <v>110</v>
      </c>
      <c r="AD63" s="4">
        <v>113.6</v>
      </c>
      <c r="AE63" s="4">
        <v>119.2</v>
      </c>
    </row>
    <row r="64" spans="1:31" ht="13.2" x14ac:dyDescent="0.25">
      <c r="A64" s="1" t="s">
        <v>33</v>
      </c>
      <c r="B64" s="1">
        <v>2014</v>
      </c>
      <c r="C64" s="1" t="s">
        <v>41</v>
      </c>
      <c r="D64" s="1" t="str">
        <f t="shared" si="0"/>
        <v>2014SeptemberRural+Urban</v>
      </c>
      <c r="E64" s="4">
        <v>122.9</v>
      </c>
      <c r="F64" s="4">
        <v>123.5</v>
      </c>
      <c r="G64" s="4">
        <v>117.3</v>
      </c>
      <c r="H64" s="4">
        <v>122.7</v>
      </c>
      <c r="I64" s="4">
        <v>107.9</v>
      </c>
      <c r="J64" s="4">
        <v>127.3</v>
      </c>
      <c r="K64" s="4">
        <v>162.1</v>
      </c>
      <c r="L64" s="4">
        <v>115.6</v>
      </c>
      <c r="M64" s="4">
        <v>103.8</v>
      </c>
      <c r="N64" s="4">
        <v>117.6</v>
      </c>
      <c r="O64" s="4">
        <v>115.8</v>
      </c>
      <c r="P64" s="4">
        <v>123.8</v>
      </c>
      <c r="Q64" s="4">
        <v>125.8</v>
      </c>
      <c r="R64" s="4">
        <v>120.8</v>
      </c>
      <c r="S64" s="4">
        <v>120.7</v>
      </c>
      <c r="T64" s="4">
        <v>117.2</v>
      </c>
      <c r="U64" s="4">
        <v>120.1</v>
      </c>
      <c r="V64" s="45">
        <v>116.1</v>
      </c>
      <c r="W64" s="4">
        <v>114.3</v>
      </c>
      <c r="X64" s="4">
        <v>116.1</v>
      </c>
      <c r="Y64" s="4">
        <v>113.7</v>
      </c>
      <c r="Z64" s="4">
        <v>112</v>
      </c>
      <c r="AA64" s="4">
        <v>113.1</v>
      </c>
      <c r="AB64" s="4">
        <v>118.6</v>
      </c>
      <c r="AC64" s="4">
        <v>109.5</v>
      </c>
      <c r="AD64" s="4">
        <v>113.7</v>
      </c>
      <c r="AE64" s="4">
        <v>120.1</v>
      </c>
    </row>
    <row r="65" spans="1:31" ht="13.2" x14ac:dyDescent="0.25">
      <c r="A65" s="1" t="s">
        <v>30</v>
      </c>
      <c r="B65" s="1">
        <v>2014</v>
      </c>
      <c r="C65" s="1" t="s">
        <v>42</v>
      </c>
      <c r="D65" s="1" t="str">
        <f t="shared" si="0"/>
        <v>2014OctoberRural</v>
      </c>
      <c r="E65" s="4">
        <v>122.6</v>
      </c>
      <c r="F65" s="4">
        <v>122.5</v>
      </c>
      <c r="G65" s="4">
        <v>118.3</v>
      </c>
      <c r="H65" s="4">
        <v>123.2</v>
      </c>
      <c r="I65" s="4">
        <v>110.5</v>
      </c>
      <c r="J65" s="4">
        <v>128.9</v>
      </c>
      <c r="K65" s="4">
        <v>155.30000000000001</v>
      </c>
      <c r="L65" s="4">
        <v>115.5</v>
      </c>
      <c r="M65" s="4">
        <v>104</v>
      </c>
      <c r="N65" s="4">
        <v>115.3</v>
      </c>
      <c r="O65" s="4">
        <v>116.8</v>
      </c>
      <c r="P65" s="4">
        <v>123.2</v>
      </c>
      <c r="Q65" s="4">
        <v>125.1</v>
      </c>
      <c r="R65" s="4">
        <v>120</v>
      </c>
      <c r="S65" s="4">
        <v>122.7</v>
      </c>
      <c r="T65" s="4">
        <v>120.3</v>
      </c>
      <c r="U65" s="4">
        <v>122.3</v>
      </c>
      <c r="V65" s="45">
        <v>114.94915270512087</v>
      </c>
      <c r="W65" s="4">
        <v>116.4</v>
      </c>
      <c r="X65" s="4">
        <v>117.5</v>
      </c>
      <c r="Y65" s="4">
        <v>115.3</v>
      </c>
      <c r="Z65" s="4">
        <v>112.6</v>
      </c>
      <c r="AA65" s="4">
        <v>113</v>
      </c>
      <c r="AB65" s="4">
        <v>116.9</v>
      </c>
      <c r="AC65" s="4">
        <v>109.3</v>
      </c>
      <c r="AD65" s="4">
        <v>114</v>
      </c>
      <c r="AE65" s="4">
        <v>121</v>
      </c>
    </row>
    <row r="66" spans="1:31" ht="13.2" x14ac:dyDescent="0.25">
      <c r="A66" s="1" t="s">
        <v>32</v>
      </c>
      <c r="B66" s="1">
        <v>2014</v>
      </c>
      <c r="C66" s="1" t="s">
        <v>42</v>
      </c>
      <c r="D66" s="1" t="str">
        <f t="shared" si="0"/>
        <v>2014OctoberUrban</v>
      </c>
      <c r="E66" s="4">
        <v>124.6</v>
      </c>
      <c r="F66" s="4">
        <v>126.1</v>
      </c>
      <c r="G66" s="4">
        <v>117.8</v>
      </c>
      <c r="H66" s="4">
        <v>123.1</v>
      </c>
      <c r="I66" s="4">
        <v>103.5</v>
      </c>
      <c r="J66" s="4">
        <v>123.5</v>
      </c>
      <c r="K66" s="4">
        <v>159.6</v>
      </c>
      <c r="L66" s="4">
        <v>117.4</v>
      </c>
      <c r="M66" s="4">
        <v>101.2</v>
      </c>
      <c r="N66" s="4">
        <v>123.8</v>
      </c>
      <c r="O66" s="4">
        <v>115.2</v>
      </c>
      <c r="P66" s="4">
        <v>125.9</v>
      </c>
      <c r="Q66" s="4">
        <v>125.8</v>
      </c>
      <c r="R66" s="4">
        <v>124.3</v>
      </c>
      <c r="S66" s="4">
        <v>119.6</v>
      </c>
      <c r="T66" s="4">
        <v>114.9</v>
      </c>
      <c r="U66" s="4">
        <v>118.9</v>
      </c>
      <c r="V66" s="45">
        <v>116.7</v>
      </c>
      <c r="W66" s="4">
        <v>112</v>
      </c>
      <c r="X66" s="4">
        <v>115.8</v>
      </c>
      <c r="Y66" s="4">
        <v>112.6</v>
      </c>
      <c r="Z66" s="4">
        <v>111</v>
      </c>
      <c r="AA66" s="4">
        <v>113.6</v>
      </c>
      <c r="AB66" s="4">
        <v>120.2</v>
      </c>
      <c r="AC66" s="4">
        <v>110.1</v>
      </c>
      <c r="AD66" s="4">
        <v>113.7</v>
      </c>
      <c r="AE66" s="4">
        <v>119.1</v>
      </c>
    </row>
    <row r="67" spans="1:31" ht="13.2" x14ac:dyDescent="0.25">
      <c r="A67" s="1" t="s">
        <v>33</v>
      </c>
      <c r="B67" s="1">
        <v>2014</v>
      </c>
      <c r="C67" s="1" t="s">
        <v>42</v>
      </c>
      <c r="D67" s="1" t="str">
        <f t="shared" ref="D67:D130" si="1">_xlfn.CONCAT(B67,C67,A67)</f>
        <v>2014OctoberRural+Urban</v>
      </c>
      <c r="E67" s="4">
        <v>123.2</v>
      </c>
      <c r="F67" s="4">
        <v>123.8</v>
      </c>
      <c r="G67" s="4">
        <v>118.1</v>
      </c>
      <c r="H67" s="4">
        <v>123.2</v>
      </c>
      <c r="I67" s="4">
        <v>107.9</v>
      </c>
      <c r="J67" s="4">
        <v>126.4</v>
      </c>
      <c r="K67" s="4">
        <v>156.80000000000001</v>
      </c>
      <c r="L67" s="4">
        <v>116.1</v>
      </c>
      <c r="M67" s="4">
        <v>103.1</v>
      </c>
      <c r="N67" s="4">
        <v>118.1</v>
      </c>
      <c r="O67" s="4">
        <v>116.1</v>
      </c>
      <c r="P67" s="4">
        <v>124.5</v>
      </c>
      <c r="Q67" s="4">
        <v>125.4</v>
      </c>
      <c r="R67" s="4">
        <v>121.1</v>
      </c>
      <c r="S67" s="4">
        <v>121.5</v>
      </c>
      <c r="T67" s="4">
        <v>118.1</v>
      </c>
      <c r="U67" s="4">
        <v>121</v>
      </c>
      <c r="V67" s="45">
        <v>116.7</v>
      </c>
      <c r="W67" s="4">
        <v>114.7</v>
      </c>
      <c r="X67" s="4">
        <v>116.7</v>
      </c>
      <c r="Y67" s="4">
        <v>114.3</v>
      </c>
      <c r="Z67" s="4">
        <v>111.8</v>
      </c>
      <c r="AA67" s="4">
        <v>113.3</v>
      </c>
      <c r="AB67" s="4">
        <v>118.8</v>
      </c>
      <c r="AC67" s="4">
        <v>109.6</v>
      </c>
      <c r="AD67" s="4">
        <v>113.9</v>
      </c>
      <c r="AE67" s="4">
        <v>120.1</v>
      </c>
    </row>
    <row r="68" spans="1:31" ht="13.2" x14ac:dyDescent="0.25">
      <c r="A68" s="1" t="s">
        <v>30</v>
      </c>
      <c r="B68" s="1">
        <v>2014</v>
      </c>
      <c r="C68" s="1" t="s">
        <v>43</v>
      </c>
      <c r="D68" s="1" t="str">
        <f t="shared" si="1"/>
        <v>2014NovemberRural</v>
      </c>
      <c r="E68" s="4">
        <v>122.7</v>
      </c>
      <c r="F68" s="4">
        <v>122.6</v>
      </c>
      <c r="G68" s="4">
        <v>119.9</v>
      </c>
      <c r="H68" s="4">
        <v>124</v>
      </c>
      <c r="I68" s="4">
        <v>110.5</v>
      </c>
      <c r="J68" s="4">
        <v>128.80000000000001</v>
      </c>
      <c r="K68" s="4">
        <v>152</v>
      </c>
      <c r="L68" s="4">
        <v>116.2</v>
      </c>
      <c r="M68" s="4">
        <v>103.3</v>
      </c>
      <c r="N68" s="4">
        <v>115.8</v>
      </c>
      <c r="O68" s="4">
        <v>116.8</v>
      </c>
      <c r="P68" s="4">
        <v>124.5</v>
      </c>
      <c r="Q68" s="4">
        <v>124.9</v>
      </c>
      <c r="R68" s="4">
        <v>120.8</v>
      </c>
      <c r="S68" s="4">
        <v>123.3</v>
      </c>
      <c r="T68" s="4">
        <v>120.5</v>
      </c>
      <c r="U68" s="4">
        <v>122.9</v>
      </c>
      <c r="V68" s="45">
        <v>115.53108431092603</v>
      </c>
      <c r="W68" s="4">
        <v>117.3</v>
      </c>
      <c r="X68" s="4">
        <v>118.1</v>
      </c>
      <c r="Y68" s="4">
        <v>115.9</v>
      </c>
      <c r="Z68" s="4">
        <v>112</v>
      </c>
      <c r="AA68" s="4">
        <v>113.3</v>
      </c>
      <c r="AB68" s="4">
        <v>117.2</v>
      </c>
      <c r="AC68" s="4">
        <v>108.8</v>
      </c>
      <c r="AD68" s="4">
        <v>114.1</v>
      </c>
      <c r="AE68" s="4">
        <v>121.1</v>
      </c>
    </row>
    <row r="69" spans="1:31" ht="13.2" x14ac:dyDescent="0.25">
      <c r="A69" s="1" t="s">
        <v>32</v>
      </c>
      <c r="B69" s="1">
        <v>2014</v>
      </c>
      <c r="C69" s="1" t="s">
        <v>43</v>
      </c>
      <c r="D69" s="1" t="str">
        <f t="shared" si="1"/>
        <v>2014NovemberUrban</v>
      </c>
      <c r="E69" s="4">
        <v>124.5</v>
      </c>
      <c r="F69" s="4">
        <v>125.6</v>
      </c>
      <c r="G69" s="4">
        <v>122.7</v>
      </c>
      <c r="H69" s="4">
        <v>124.6</v>
      </c>
      <c r="I69" s="4">
        <v>103.2</v>
      </c>
      <c r="J69" s="4">
        <v>122.2</v>
      </c>
      <c r="K69" s="4">
        <v>153.19999999999999</v>
      </c>
      <c r="L69" s="4">
        <v>119.3</v>
      </c>
      <c r="M69" s="4">
        <v>99.8</v>
      </c>
      <c r="N69" s="4">
        <v>124.6</v>
      </c>
      <c r="O69" s="4">
        <v>115.8</v>
      </c>
      <c r="P69" s="4">
        <v>126.9</v>
      </c>
      <c r="Q69" s="4">
        <v>125.4</v>
      </c>
      <c r="R69" s="4">
        <v>125.8</v>
      </c>
      <c r="S69" s="4">
        <v>120.3</v>
      </c>
      <c r="T69" s="4">
        <v>115.4</v>
      </c>
      <c r="U69" s="4">
        <v>119.5</v>
      </c>
      <c r="V69" s="45">
        <v>117.1</v>
      </c>
      <c r="W69" s="4">
        <v>112.6</v>
      </c>
      <c r="X69" s="4">
        <v>116.4</v>
      </c>
      <c r="Y69" s="4">
        <v>113</v>
      </c>
      <c r="Z69" s="4">
        <v>109.7</v>
      </c>
      <c r="AA69" s="4">
        <v>114</v>
      </c>
      <c r="AB69" s="4">
        <v>120.3</v>
      </c>
      <c r="AC69" s="4">
        <v>109.6</v>
      </c>
      <c r="AD69" s="4">
        <v>113.4</v>
      </c>
      <c r="AE69" s="4">
        <v>119</v>
      </c>
    </row>
    <row r="70" spans="1:31" ht="13.2" x14ac:dyDescent="0.25">
      <c r="A70" s="1" t="s">
        <v>33</v>
      </c>
      <c r="B70" s="1">
        <v>2014</v>
      </c>
      <c r="C70" s="1" t="s">
        <v>43</v>
      </c>
      <c r="D70" s="1" t="str">
        <f t="shared" si="1"/>
        <v>2014NovemberRural+Urban</v>
      </c>
      <c r="E70" s="4">
        <v>123.3</v>
      </c>
      <c r="F70" s="4">
        <v>123.7</v>
      </c>
      <c r="G70" s="4">
        <v>121</v>
      </c>
      <c r="H70" s="4">
        <v>124.2</v>
      </c>
      <c r="I70" s="4">
        <v>107.8</v>
      </c>
      <c r="J70" s="4">
        <v>125.7</v>
      </c>
      <c r="K70" s="4">
        <v>152.4</v>
      </c>
      <c r="L70" s="4">
        <v>117.2</v>
      </c>
      <c r="M70" s="4">
        <v>102.1</v>
      </c>
      <c r="N70" s="4">
        <v>118.7</v>
      </c>
      <c r="O70" s="4">
        <v>116.4</v>
      </c>
      <c r="P70" s="4">
        <v>125.6</v>
      </c>
      <c r="Q70" s="4">
        <v>125.1</v>
      </c>
      <c r="R70" s="4">
        <v>122.1</v>
      </c>
      <c r="S70" s="4">
        <v>122.1</v>
      </c>
      <c r="T70" s="4">
        <v>118.4</v>
      </c>
      <c r="U70" s="4">
        <v>121.6</v>
      </c>
      <c r="V70" s="45">
        <v>117.1</v>
      </c>
      <c r="W70" s="4">
        <v>115.5</v>
      </c>
      <c r="X70" s="4">
        <v>117.3</v>
      </c>
      <c r="Y70" s="4">
        <v>114.8</v>
      </c>
      <c r="Z70" s="4">
        <v>110.8</v>
      </c>
      <c r="AA70" s="4">
        <v>113.7</v>
      </c>
      <c r="AB70" s="4">
        <v>119</v>
      </c>
      <c r="AC70" s="4">
        <v>109.1</v>
      </c>
      <c r="AD70" s="4">
        <v>113.8</v>
      </c>
      <c r="AE70" s="4">
        <v>120.1</v>
      </c>
    </row>
    <row r="71" spans="1:31" ht="13.2" x14ac:dyDescent="0.25">
      <c r="A71" s="1" t="s">
        <v>30</v>
      </c>
      <c r="B71" s="1">
        <v>2014</v>
      </c>
      <c r="C71" s="1" t="s">
        <v>44</v>
      </c>
      <c r="D71" s="1" t="str">
        <f t="shared" si="1"/>
        <v>2014DecemberRural</v>
      </c>
      <c r="E71" s="4">
        <v>122.4</v>
      </c>
      <c r="F71" s="4">
        <v>122.4</v>
      </c>
      <c r="G71" s="4">
        <v>121.8</v>
      </c>
      <c r="H71" s="4">
        <v>124.2</v>
      </c>
      <c r="I71" s="4">
        <v>110.2</v>
      </c>
      <c r="J71" s="4">
        <v>128.6</v>
      </c>
      <c r="K71" s="4">
        <v>140.30000000000001</v>
      </c>
      <c r="L71" s="4">
        <v>116.3</v>
      </c>
      <c r="M71" s="4">
        <v>102</v>
      </c>
      <c r="N71" s="4">
        <v>116</v>
      </c>
      <c r="O71" s="4">
        <v>117.3</v>
      </c>
      <c r="P71" s="4">
        <v>124.8</v>
      </c>
      <c r="Q71" s="4">
        <v>123.3</v>
      </c>
      <c r="R71" s="4">
        <v>121.7</v>
      </c>
      <c r="S71" s="4">
        <v>123.8</v>
      </c>
      <c r="T71" s="4">
        <v>120.6</v>
      </c>
      <c r="U71" s="4">
        <v>123.3</v>
      </c>
      <c r="V71" s="45">
        <v>116.06743139274145</v>
      </c>
      <c r="W71" s="4">
        <v>117.4</v>
      </c>
      <c r="X71" s="4">
        <v>118.2</v>
      </c>
      <c r="Y71" s="4">
        <v>116.2</v>
      </c>
      <c r="Z71" s="4">
        <v>111.5</v>
      </c>
      <c r="AA71" s="4">
        <v>113.3</v>
      </c>
      <c r="AB71" s="4">
        <v>117.7</v>
      </c>
      <c r="AC71" s="4">
        <v>109.4</v>
      </c>
      <c r="AD71" s="4">
        <v>114.2</v>
      </c>
      <c r="AE71" s="4">
        <v>120.3</v>
      </c>
    </row>
    <row r="72" spans="1:31" ht="13.2" x14ac:dyDescent="0.25">
      <c r="A72" s="1" t="s">
        <v>32</v>
      </c>
      <c r="B72" s="1">
        <v>2014</v>
      </c>
      <c r="C72" s="1" t="s">
        <v>44</v>
      </c>
      <c r="D72" s="1" t="str">
        <f t="shared" si="1"/>
        <v>2014DecemberUrban</v>
      </c>
      <c r="E72" s="4">
        <v>124</v>
      </c>
      <c r="F72" s="4">
        <v>124.7</v>
      </c>
      <c r="G72" s="4">
        <v>126.3</v>
      </c>
      <c r="H72" s="4">
        <v>124.9</v>
      </c>
      <c r="I72" s="4">
        <v>103</v>
      </c>
      <c r="J72" s="4">
        <v>122.3</v>
      </c>
      <c r="K72" s="4">
        <v>141</v>
      </c>
      <c r="L72" s="4">
        <v>120.1</v>
      </c>
      <c r="M72" s="4">
        <v>97.8</v>
      </c>
      <c r="N72" s="4">
        <v>125.4</v>
      </c>
      <c r="O72" s="4">
        <v>116.1</v>
      </c>
      <c r="P72" s="4">
        <v>127.6</v>
      </c>
      <c r="Q72" s="4">
        <v>124</v>
      </c>
      <c r="R72" s="4">
        <v>126.4</v>
      </c>
      <c r="S72" s="4">
        <v>120.7</v>
      </c>
      <c r="T72" s="4">
        <v>115.8</v>
      </c>
      <c r="U72" s="4">
        <v>120</v>
      </c>
      <c r="V72" s="45">
        <v>116.5</v>
      </c>
      <c r="W72" s="4">
        <v>113</v>
      </c>
      <c r="X72" s="4">
        <v>116.8</v>
      </c>
      <c r="Y72" s="4">
        <v>113.2</v>
      </c>
      <c r="Z72" s="4">
        <v>108.8</v>
      </c>
      <c r="AA72" s="4">
        <v>114.3</v>
      </c>
      <c r="AB72" s="4">
        <v>120.7</v>
      </c>
      <c r="AC72" s="4">
        <v>110.4</v>
      </c>
      <c r="AD72" s="4">
        <v>113.4</v>
      </c>
      <c r="AE72" s="4">
        <v>118.4</v>
      </c>
    </row>
    <row r="73" spans="1:31" ht="13.2" x14ac:dyDescent="0.25">
      <c r="A73" s="1" t="s">
        <v>33</v>
      </c>
      <c r="B73" s="1">
        <v>2014</v>
      </c>
      <c r="C73" s="1" t="s">
        <v>44</v>
      </c>
      <c r="D73" s="1" t="str">
        <f t="shared" si="1"/>
        <v>2014DecemberRural+Urban</v>
      </c>
      <c r="E73" s="4">
        <v>122.9</v>
      </c>
      <c r="F73" s="4">
        <v>123.2</v>
      </c>
      <c r="G73" s="4">
        <v>123.5</v>
      </c>
      <c r="H73" s="4">
        <v>124.5</v>
      </c>
      <c r="I73" s="4">
        <v>107.6</v>
      </c>
      <c r="J73" s="4">
        <v>125.7</v>
      </c>
      <c r="K73" s="4">
        <v>140.5</v>
      </c>
      <c r="L73" s="4">
        <v>117.6</v>
      </c>
      <c r="M73" s="4">
        <v>100.6</v>
      </c>
      <c r="N73" s="4">
        <v>119.1</v>
      </c>
      <c r="O73" s="4">
        <v>116.8</v>
      </c>
      <c r="P73" s="4">
        <v>126.1</v>
      </c>
      <c r="Q73" s="4">
        <v>123.6</v>
      </c>
      <c r="R73" s="4">
        <v>123</v>
      </c>
      <c r="S73" s="4">
        <v>122.6</v>
      </c>
      <c r="T73" s="4">
        <v>118.6</v>
      </c>
      <c r="U73" s="4">
        <v>122</v>
      </c>
      <c r="V73" s="45">
        <v>116.5</v>
      </c>
      <c r="W73" s="4">
        <v>115.7</v>
      </c>
      <c r="X73" s="4">
        <v>117.5</v>
      </c>
      <c r="Y73" s="4">
        <v>115.1</v>
      </c>
      <c r="Z73" s="4">
        <v>110.1</v>
      </c>
      <c r="AA73" s="4">
        <v>113.9</v>
      </c>
      <c r="AB73" s="4">
        <v>119.5</v>
      </c>
      <c r="AC73" s="4">
        <v>109.8</v>
      </c>
      <c r="AD73" s="4">
        <v>113.8</v>
      </c>
      <c r="AE73" s="4">
        <v>119.4</v>
      </c>
    </row>
    <row r="74" spans="1:31" ht="13.2" x14ac:dyDescent="0.25">
      <c r="A74" s="1" t="s">
        <v>30</v>
      </c>
      <c r="B74" s="1">
        <v>2015</v>
      </c>
      <c r="C74" s="1" t="s">
        <v>31</v>
      </c>
      <c r="D74" s="1" t="str">
        <f t="shared" si="1"/>
        <v>2015JanuaryRural</v>
      </c>
      <c r="E74" s="4">
        <v>123.1</v>
      </c>
      <c r="F74" s="4">
        <v>123.1</v>
      </c>
      <c r="G74" s="4">
        <v>122.1</v>
      </c>
      <c r="H74" s="4">
        <v>124.9</v>
      </c>
      <c r="I74" s="4">
        <v>111</v>
      </c>
      <c r="J74" s="4">
        <v>130.4</v>
      </c>
      <c r="K74" s="4">
        <v>132.30000000000001</v>
      </c>
      <c r="L74" s="4">
        <v>117.2</v>
      </c>
      <c r="M74" s="4">
        <v>100.5</v>
      </c>
      <c r="N74" s="4">
        <v>117.2</v>
      </c>
      <c r="O74" s="4">
        <v>117.9</v>
      </c>
      <c r="P74" s="4">
        <v>125.6</v>
      </c>
      <c r="Q74" s="4">
        <v>122.8</v>
      </c>
      <c r="R74" s="4">
        <v>122.7</v>
      </c>
      <c r="S74" s="4">
        <v>124.4</v>
      </c>
      <c r="T74" s="4">
        <v>121.6</v>
      </c>
      <c r="U74" s="4">
        <v>124</v>
      </c>
      <c r="V74" s="45">
        <v>116.34974093430982</v>
      </c>
      <c r="W74" s="4">
        <v>118.4</v>
      </c>
      <c r="X74" s="4">
        <v>118.9</v>
      </c>
      <c r="Y74" s="4">
        <v>116.6</v>
      </c>
      <c r="Z74" s="4">
        <v>111</v>
      </c>
      <c r="AA74" s="4">
        <v>114</v>
      </c>
      <c r="AB74" s="4">
        <v>118.2</v>
      </c>
      <c r="AC74" s="4">
        <v>110.2</v>
      </c>
      <c r="AD74" s="4">
        <v>114.5</v>
      </c>
      <c r="AE74" s="4">
        <v>120.3</v>
      </c>
    </row>
    <row r="75" spans="1:31" ht="13.2" x14ac:dyDescent="0.25">
      <c r="A75" s="1" t="s">
        <v>32</v>
      </c>
      <c r="B75" s="1">
        <v>2015</v>
      </c>
      <c r="C75" s="1" t="s">
        <v>31</v>
      </c>
      <c r="D75" s="1" t="str">
        <f t="shared" si="1"/>
        <v>2015JanuaryUrban</v>
      </c>
      <c r="E75" s="4">
        <v>124</v>
      </c>
      <c r="F75" s="4">
        <v>125.5</v>
      </c>
      <c r="G75" s="4">
        <v>126.6</v>
      </c>
      <c r="H75" s="4">
        <v>125.2</v>
      </c>
      <c r="I75" s="4">
        <v>104.3</v>
      </c>
      <c r="J75" s="4">
        <v>121.3</v>
      </c>
      <c r="K75" s="4">
        <v>134.4</v>
      </c>
      <c r="L75" s="4">
        <v>122.9</v>
      </c>
      <c r="M75" s="4">
        <v>96.1</v>
      </c>
      <c r="N75" s="4">
        <v>126.6</v>
      </c>
      <c r="O75" s="4">
        <v>116.5</v>
      </c>
      <c r="P75" s="4">
        <v>128</v>
      </c>
      <c r="Q75" s="4">
        <v>123.5</v>
      </c>
      <c r="R75" s="4">
        <v>127.4</v>
      </c>
      <c r="S75" s="4">
        <v>121</v>
      </c>
      <c r="T75" s="4">
        <v>116.1</v>
      </c>
      <c r="U75" s="4">
        <v>120.2</v>
      </c>
      <c r="V75" s="45">
        <v>117.3</v>
      </c>
      <c r="W75" s="4">
        <v>113.4</v>
      </c>
      <c r="X75" s="4">
        <v>117.2</v>
      </c>
      <c r="Y75" s="4">
        <v>113.7</v>
      </c>
      <c r="Z75" s="4">
        <v>107.9</v>
      </c>
      <c r="AA75" s="4">
        <v>114.6</v>
      </c>
      <c r="AB75" s="4">
        <v>120.8</v>
      </c>
      <c r="AC75" s="4">
        <v>111.4</v>
      </c>
      <c r="AD75" s="4">
        <v>113.4</v>
      </c>
      <c r="AE75" s="4">
        <v>118.5</v>
      </c>
    </row>
    <row r="76" spans="1:31" ht="13.2" x14ac:dyDescent="0.25">
      <c r="A76" s="1" t="s">
        <v>33</v>
      </c>
      <c r="B76" s="1">
        <v>2015</v>
      </c>
      <c r="C76" s="1" t="s">
        <v>31</v>
      </c>
      <c r="D76" s="1" t="str">
        <f t="shared" si="1"/>
        <v>2015JanuaryRural+Urban</v>
      </c>
      <c r="E76" s="4">
        <v>123.4</v>
      </c>
      <c r="F76" s="4">
        <v>123.9</v>
      </c>
      <c r="G76" s="4">
        <v>123.8</v>
      </c>
      <c r="H76" s="4">
        <v>125</v>
      </c>
      <c r="I76" s="4">
        <v>108.5</v>
      </c>
      <c r="J76" s="4">
        <v>126.2</v>
      </c>
      <c r="K76" s="4">
        <v>133</v>
      </c>
      <c r="L76" s="4">
        <v>119.1</v>
      </c>
      <c r="M76" s="4">
        <v>99</v>
      </c>
      <c r="N76" s="4">
        <v>120.3</v>
      </c>
      <c r="O76" s="4">
        <v>117.3</v>
      </c>
      <c r="P76" s="4">
        <v>126.7</v>
      </c>
      <c r="Q76" s="4">
        <v>123.1</v>
      </c>
      <c r="R76" s="4">
        <v>124</v>
      </c>
      <c r="S76" s="4">
        <v>123.1</v>
      </c>
      <c r="T76" s="4">
        <v>119.3</v>
      </c>
      <c r="U76" s="4">
        <v>122.5</v>
      </c>
      <c r="V76" s="45">
        <v>117.3</v>
      </c>
      <c r="W76" s="4">
        <v>116.5</v>
      </c>
      <c r="X76" s="4">
        <v>118.1</v>
      </c>
      <c r="Y76" s="4">
        <v>115.5</v>
      </c>
      <c r="Z76" s="4">
        <v>109.4</v>
      </c>
      <c r="AA76" s="4">
        <v>114.3</v>
      </c>
      <c r="AB76" s="4">
        <v>119.7</v>
      </c>
      <c r="AC76" s="4">
        <v>110.7</v>
      </c>
      <c r="AD76" s="4">
        <v>114</v>
      </c>
      <c r="AE76" s="4">
        <v>119.5</v>
      </c>
    </row>
    <row r="77" spans="1:31" ht="13.2" x14ac:dyDescent="0.25">
      <c r="A77" s="1" t="s">
        <v>30</v>
      </c>
      <c r="B77" s="1">
        <v>2015</v>
      </c>
      <c r="C77" s="1" t="s">
        <v>34</v>
      </c>
      <c r="D77" s="1" t="str">
        <f t="shared" si="1"/>
        <v>2015FebruaryRural</v>
      </c>
      <c r="E77" s="4">
        <v>123.4</v>
      </c>
      <c r="F77" s="4">
        <v>124.4</v>
      </c>
      <c r="G77" s="4">
        <v>122.1</v>
      </c>
      <c r="H77" s="4">
        <v>125.8</v>
      </c>
      <c r="I77" s="4">
        <v>111.5</v>
      </c>
      <c r="J77" s="4">
        <v>129.4</v>
      </c>
      <c r="K77" s="4">
        <v>128.19999999999999</v>
      </c>
      <c r="L77" s="4">
        <v>118.8</v>
      </c>
      <c r="M77" s="4">
        <v>100</v>
      </c>
      <c r="N77" s="4">
        <v>118.6</v>
      </c>
      <c r="O77" s="4">
        <v>118.8</v>
      </c>
      <c r="P77" s="4">
        <v>126.8</v>
      </c>
      <c r="Q77" s="4">
        <v>122.8</v>
      </c>
      <c r="R77" s="4">
        <v>124.2</v>
      </c>
      <c r="S77" s="4">
        <v>125.4</v>
      </c>
      <c r="T77" s="4">
        <v>122.7</v>
      </c>
      <c r="U77" s="4">
        <v>125</v>
      </c>
      <c r="V77" s="45">
        <v>116.63869518199746</v>
      </c>
      <c r="W77" s="4">
        <v>120</v>
      </c>
      <c r="X77" s="4">
        <v>119.6</v>
      </c>
      <c r="Y77" s="4">
        <v>117.7</v>
      </c>
      <c r="Z77" s="4">
        <v>110.9</v>
      </c>
      <c r="AA77" s="4">
        <v>114.8</v>
      </c>
      <c r="AB77" s="4">
        <v>118.7</v>
      </c>
      <c r="AC77" s="4">
        <v>110.8</v>
      </c>
      <c r="AD77" s="4">
        <v>115</v>
      </c>
      <c r="AE77" s="4">
        <v>120.6</v>
      </c>
    </row>
    <row r="78" spans="1:31" ht="13.2" x14ac:dyDescent="0.25">
      <c r="A78" s="1" t="s">
        <v>32</v>
      </c>
      <c r="B78" s="1">
        <v>2015</v>
      </c>
      <c r="C78" s="1" t="s">
        <v>34</v>
      </c>
      <c r="D78" s="1" t="str">
        <f t="shared" si="1"/>
        <v>2015FebruaryUrban</v>
      </c>
      <c r="E78" s="4">
        <v>124.3</v>
      </c>
      <c r="F78" s="4">
        <v>126.5</v>
      </c>
      <c r="G78" s="4">
        <v>119.5</v>
      </c>
      <c r="H78" s="4">
        <v>125.6</v>
      </c>
      <c r="I78" s="4">
        <v>104.9</v>
      </c>
      <c r="J78" s="4">
        <v>121.6</v>
      </c>
      <c r="K78" s="4">
        <v>131.80000000000001</v>
      </c>
      <c r="L78" s="4">
        <v>125.1</v>
      </c>
      <c r="M78" s="4">
        <v>95</v>
      </c>
      <c r="N78" s="4">
        <v>127.7</v>
      </c>
      <c r="O78" s="4">
        <v>116.8</v>
      </c>
      <c r="P78" s="4">
        <v>128.6</v>
      </c>
      <c r="Q78" s="4">
        <v>123.7</v>
      </c>
      <c r="R78" s="4">
        <v>128.1</v>
      </c>
      <c r="S78" s="4">
        <v>121.3</v>
      </c>
      <c r="T78" s="4">
        <v>116.5</v>
      </c>
      <c r="U78" s="4">
        <v>120.6</v>
      </c>
      <c r="V78" s="45">
        <v>118.1</v>
      </c>
      <c r="W78" s="4">
        <v>114</v>
      </c>
      <c r="X78" s="4">
        <v>117.7</v>
      </c>
      <c r="Y78" s="4">
        <v>114.1</v>
      </c>
      <c r="Z78" s="4">
        <v>106.8</v>
      </c>
      <c r="AA78" s="4">
        <v>114.9</v>
      </c>
      <c r="AB78" s="4">
        <v>120.4</v>
      </c>
      <c r="AC78" s="4">
        <v>111.7</v>
      </c>
      <c r="AD78" s="4">
        <v>113.2</v>
      </c>
      <c r="AE78" s="4">
        <v>118.7</v>
      </c>
    </row>
    <row r="79" spans="1:31" ht="13.2" x14ac:dyDescent="0.25">
      <c r="A79" s="1" t="s">
        <v>33</v>
      </c>
      <c r="B79" s="1">
        <v>2015</v>
      </c>
      <c r="C79" s="1" t="s">
        <v>34</v>
      </c>
      <c r="D79" s="1" t="str">
        <f t="shared" si="1"/>
        <v>2015FebruaryRural+Urban</v>
      </c>
      <c r="E79" s="4">
        <v>123.7</v>
      </c>
      <c r="F79" s="4">
        <v>125.1</v>
      </c>
      <c r="G79" s="4">
        <v>121.1</v>
      </c>
      <c r="H79" s="4">
        <v>125.7</v>
      </c>
      <c r="I79" s="4">
        <v>109.1</v>
      </c>
      <c r="J79" s="4">
        <v>125.8</v>
      </c>
      <c r="K79" s="4">
        <v>129.4</v>
      </c>
      <c r="L79" s="4">
        <v>120.9</v>
      </c>
      <c r="M79" s="4">
        <v>98.3</v>
      </c>
      <c r="N79" s="4">
        <v>121.6</v>
      </c>
      <c r="O79" s="4">
        <v>118</v>
      </c>
      <c r="P79" s="4">
        <v>127.6</v>
      </c>
      <c r="Q79" s="4">
        <v>123.1</v>
      </c>
      <c r="R79" s="4">
        <v>125.2</v>
      </c>
      <c r="S79" s="4">
        <v>123.8</v>
      </c>
      <c r="T79" s="4">
        <v>120.1</v>
      </c>
      <c r="U79" s="4">
        <v>123.3</v>
      </c>
      <c r="V79" s="45">
        <v>118.1</v>
      </c>
      <c r="W79" s="4">
        <v>117.7</v>
      </c>
      <c r="X79" s="4">
        <v>118.7</v>
      </c>
      <c r="Y79" s="4">
        <v>116.3</v>
      </c>
      <c r="Z79" s="4">
        <v>108.7</v>
      </c>
      <c r="AA79" s="4">
        <v>114.9</v>
      </c>
      <c r="AB79" s="4">
        <v>119.7</v>
      </c>
      <c r="AC79" s="4">
        <v>111.2</v>
      </c>
      <c r="AD79" s="4">
        <v>114.1</v>
      </c>
      <c r="AE79" s="4">
        <v>119.7</v>
      </c>
    </row>
    <row r="80" spans="1:31" ht="13.2" x14ac:dyDescent="0.25">
      <c r="A80" s="1" t="s">
        <v>30</v>
      </c>
      <c r="B80" s="1">
        <v>2015</v>
      </c>
      <c r="C80" s="1" t="s">
        <v>35</v>
      </c>
      <c r="D80" s="1" t="str">
        <f t="shared" si="1"/>
        <v>2015MarchRural</v>
      </c>
      <c r="E80" s="4">
        <v>123.3</v>
      </c>
      <c r="F80" s="4">
        <v>124.7</v>
      </c>
      <c r="G80" s="4">
        <v>118.9</v>
      </c>
      <c r="H80" s="4">
        <v>126</v>
      </c>
      <c r="I80" s="4">
        <v>111.8</v>
      </c>
      <c r="J80" s="4">
        <v>130.9</v>
      </c>
      <c r="K80" s="4">
        <v>128</v>
      </c>
      <c r="L80" s="4">
        <v>119.9</v>
      </c>
      <c r="M80" s="4">
        <v>98.9</v>
      </c>
      <c r="N80" s="4">
        <v>119.4</v>
      </c>
      <c r="O80" s="4">
        <v>118.9</v>
      </c>
      <c r="P80" s="4">
        <v>127.7</v>
      </c>
      <c r="Q80" s="4">
        <v>123.1</v>
      </c>
      <c r="R80" s="4">
        <v>124.7</v>
      </c>
      <c r="S80" s="4">
        <v>126</v>
      </c>
      <c r="T80" s="4">
        <v>122.9</v>
      </c>
      <c r="U80" s="4">
        <v>125.5</v>
      </c>
      <c r="V80" s="45">
        <v>116.98398527878319</v>
      </c>
      <c r="W80" s="4">
        <v>120.6</v>
      </c>
      <c r="X80" s="4">
        <v>120.2</v>
      </c>
      <c r="Y80" s="4">
        <v>118.2</v>
      </c>
      <c r="Z80" s="4">
        <v>111.6</v>
      </c>
      <c r="AA80" s="4">
        <v>115.5</v>
      </c>
      <c r="AB80" s="4">
        <v>119.4</v>
      </c>
      <c r="AC80" s="4">
        <v>110.8</v>
      </c>
      <c r="AD80" s="4">
        <v>115.5</v>
      </c>
      <c r="AE80" s="4">
        <v>121.1</v>
      </c>
    </row>
    <row r="81" spans="1:31" ht="13.2" x14ac:dyDescent="0.25">
      <c r="A81" s="1" t="s">
        <v>32</v>
      </c>
      <c r="B81" s="1">
        <v>2015</v>
      </c>
      <c r="C81" s="1" t="s">
        <v>35</v>
      </c>
      <c r="D81" s="1" t="str">
        <f t="shared" si="1"/>
        <v>2015MarchUrban</v>
      </c>
      <c r="E81" s="4">
        <v>124</v>
      </c>
      <c r="F81" s="4">
        <v>126.7</v>
      </c>
      <c r="G81" s="4">
        <v>113.5</v>
      </c>
      <c r="H81" s="4">
        <v>125.9</v>
      </c>
      <c r="I81" s="4">
        <v>104.8</v>
      </c>
      <c r="J81" s="4">
        <v>123.8</v>
      </c>
      <c r="K81" s="4">
        <v>131.4</v>
      </c>
      <c r="L81" s="4">
        <v>127.2</v>
      </c>
      <c r="M81" s="4">
        <v>93.2</v>
      </c>
      <c r="N81" s="4">
        <v>127.4</v>
      </c>
      <c r="O81" s="4">
        <v>117</v>
      </c>
      <c r="P81" s="4">
        <v>129.19999999999999</v>
      </c>
      <c r="Q81" s="4">
        <v>123.9</v>
      </c>
      <c r="R81" s="4">
        <v>128.80000000000001</v>
      </c>
      <c r="S81" s="4">
        <v>121.7</v>
      </c>
      <c r="T81" s="4">
        <v>116.9</v>
      </c>
      <c r="U81" s="4">
        <v>120.9</v>
      </c>
      <c r="V81" s="45">
        <v>118.6</v>
      </c>
      <c r="W81" s="4">
        <v>114.4</v>
      </c>
      <c r="X81" s="4">
        <v>118</v>
      </c>
      <c r="Y81" s="4">
        <v>114.3</v>
      </c>
      <c r="Z81" s="4">
        <v>108.4</v>
      </c>
      <c r="AA81" s="4">
        <v>115.4</v>
      </c>
      <c r="AB81" s="4">
        <v>120.6</v>
      </c>
      <c r="AC81" s="4">
        <v>111.3</v>
      </c>
      <c r="AD81" s="4">
        <v>113.8</v>
      </c>
      <c r="AE81" s="4">
        <v>119.1</v>
      </c>
    </row>
    <row r="82" spans="1:31" ht="13.2" x14ac:dyDescent="0.25">
      <c r="A82" s="1" t="s">
        <v>33</v>
      </c>
      <c r="B82" s="1">
        <v>2015</v>
      </c>
      <c r="C82" s="1" t="s">
        <v>35</v>
      </c>
      <c r="D82" s="1" t="str">
        <f t="shared" si="1"/>
        <v>2015MarchRural+Urban</v>
      </c>
      <c r="E82" s="4">
        <v>123.5</v>
      </c>
      <c r="F82" s="4">
        <v>125.4</v>
      </c>
      <c r="G82" s="4">
        <v>116.8</v>
      </c>
      <c r="H82" s="4">
        <v>126</v>
      </c>
      <c r="I82" s="4">
        <v>109.2</v>
      </c>
      <c r="J82" s="4">
        <v>127.6</v>
      </c>
      <c r="K82" s="4">
        <v>129.19999999999999</v>
      </c>
      <c r="L82" s="4">
        <v>122.4</v>
      </c>
      <c r="M82" s="4">
        <v>97</v>
      </c>
      <c r="N82" s="4">
        <v>122.1</v>
      </c>
      <c r="O82" s="4">
        <v>118.1</v>
      </c>
      <c r="P82" s="4">
        <v>128.4</v>
      </c>
      <c r="Q82" s="4">
        <v>123.4</v>
      </c>
      <c r="R82" s="4">
        <v>125.8</v>
      </c>
      <c r="S82" s="4">
        <v>124.3</v>
      </c>
      <c r="T82" s="4">
        <v>120.4</v>
      </c>
      <c r="U82" s="4">
        <v>123.7</v>
      </c>
      <c r="V82" s="45">
        <v>118.6</v>
      </c>
      <c r="W82" s="4">
        <v>118.3</v>
      </c>
      <c r="X82" s="4">
        <v>119.2</v>
      </c>
      <c r="Y82" s="4">
        <v>116.7</v>
      </c>
      <c r="Z82" s="4">
        <v>109.9</v>
      </c>
      <c r="AA82" s="4">
        <v>115.4</v>
      </c>
      <c r="AB82" s="4">
        <v>120.1</v>
      </c>
      <c r="AC82" s="4">
        <v>111</v>
      </c>
      <c r="AD82" s="4">
        <v>114.7</v>
      </c>
      <c r="AE82" s="4">
        <v>120.2</v>
      </c>
    </row>
    <row r="83" spans="1:31" ht="13.2" x14ac:dyDescent="0.25">
      <c r="A83" s="1" t="s">
        <v>30</v>
      </c>
      <c r="B83" s="1">
        <v>2015</v>
      </c>
      <c r="C83" s="1" t="s">
        <v>36</v>
      </c>
      <c r="D83" s="1" t="str">
        <f t="shared" si="1"/>
        <v>2015AprilRural</v>
      </c>
      <c r="E83" s="4">
        <v>123.3</v>
      </c>
      <c r="F83" s="4">
        <v>125.5</v>
      </c>
      <c r="G83" s="4">
        <v>117.2</v>
      </c>
      <c r="H83" s="4">
        <v>126.8</v>
      </c>
      <c r="I83" s="4">
        <v>111.9</v>
      </c>
      <c r="J83" s="4">
        <v>134.19999999999999</v>
      </c>
      <c r="K83" s="4">
        <v>127.5</v>
      </c>
      <c r="L83" s="4">
        <v>121.5</v>
      </c>
      <c r="M83" s="4">
        <v>97.8</v>
      </c>
      <c r="N83" s="4">
        <v>119.8</v>
      </c>
      <c r="O83" s="4">
        <v>119.4</v>
      </c>
      <c r="P83" s="4">
        <v>128.69999999999999</v>
      </c>
      <c r="Q83" s="4">
        <v>123.6</v>
      </c>
      <c r="R83" s="4">
        <v>125.7</v>
      </c>
      <c r="S83" s="4">
        <v>126.4</v>
      </c>
      <c r="T83" s="4">
        <v>123.3</v>
      </c>
      <c r="U83" s="4">
        <v>126</v>
      </c>
      <c r="V83" s="45">
        <v>117.55249126612118</v>
      </c>
      <c r="W83" s="4">
        <v>121.2</v>
      </c>
      <c r="X83" s="4">
        <v>120.9</v>
      </c>
      <c r="Y83" s="4">
        <v>118.6</v>
      </c>
      <c r="Z83" s="4">
        <v>111.9</v>
      </c>
      <c r="AA83" s="4">
        <v>116.2</v>
      </c>
      <c r="AB83" s="4">
        <v>119.9</v>
      </c>
      <c r="AC83" s="4">
        <v>111.6</v>
      </c>
      <c r="AD83" s="4">
        <v>116</v>
      </c>
      <c r="AE83" s="4">
        <v>121.5</v>
      </c>
    </row>
    <row r="84" spans="1:31" ht="13.2" x14ac:dyDescent="0.25">
      <c r="A84" s="1" t="s">
        <v>32</v>
      </c>
      <c r="B84" s="1">
        <v>2015</v>
      </c>
      <c r="C84" s="1" t="s">
        <v>36</v>
      </c>
      <c r="D84" s="1" t="str">
        <f t="shared" si="1"/>
        <v>2015AprilUrban</v>
      </c>
      <c r="E84" s="4">
        <v>123.8</v>
      </c>
      <c r="F84" s="4">
        <v>128.19999999999999</v>
      </c>
      <c r="G84" s="4">
        <v>110</v>
      </c>
      <c r="H84" s="4">
        <v>126.3</v>
      </c>
      <c r="I84" s="4">
        <v>104.5</v>
      </c>
      <c r="J84" s="4">
        <v>130.6</v>
      </c>
      <c r="K84" s="4">
        <v>130.80000000000001</v>
      </c>
      <c r="L84" s="4">
        <v>131.30000000000001</v>
      </c>
      <c r="M84" s="4">
        <v>91.6</v>
      </c>
      <c r="N84" s="4">
        <v>127.7</v>
      </c>
      <c r="O84" s="4">
        <v>117.2</v>
      </c>
      <c r="P84" s="4">
        <v>129.5</v>
      </c>
      <c r="Q84" s="4">
        <v>124.6</v>
      </c>
      <c r="R84" s="4">
        <v>130.1</v>
      </c>
      <c r="S84" s="4">
        <v>122.1</v>
      </c>
      <c r="T84" s="4">
        <v>117.2</v>
      </c>
      <c r="U84" s="4">
        <v>121.3</v>
      </c>
      <c r="V84" s="45">
        <v>119.2</v>
      </c>
      <c r="W84" s="4">
        <v>114.7</v>
      </c>
      <c r="X84" s="4">
        <v>118.4</v>
      </c>
      <c r="Y84" s="4">
        <v>114.6</v>
      </c>
      <c r="Z84" s="4">
        <v>108.4</v>
      </c>
      <c r="AA84" s="4">
        <v>115.6</v>
      </c>
      <c r="AB84" s="4">
        <v>121.7</v>
      </c>
      <c r="AC84" s="4">
        <v>111.8</v>
      </c>
      <c r="AD84" s="4">
        <v>114.2</v>
      </c>
      <c r="AE84" s="4">
        <v>119.7</v>
      </c>
    </row>
    <row r="85" spans="1:31" ht="13.2" x14ac:dyDescent="0.25">
      <c r="A85" s="1" t="s">
        <v>33</v>
      </c>
      <c r="B85" s="1">
        <v>2015</v>
      </c>
      <c r="C85" s="1" t="s">
        <v>36</v>
      </c>
      <c r="D85" s="1" t="str">
        <f t="shared" si="1"/>
        <v>2015AprilRural+Urban</v>
      </c>
      <c r="E85" s="4">
        <v>123.5</v>
      </c>
      <c r="F85" s="4">
        <v>126.4</v>
      </c>
      <c r="G85" s="4">
        <v>114.4</v>
      </c>
      <c r="H85" s="4">
        <v>126.6</v>
      </c>
      <c r="I85" s="4">
        <v>109.2</v>
      </c>
      <c r="J85" s="4">
        <v>132.5</v>
      </c>
      <c r="K85" s="4">
        <v>128.6</v>
      </c>
      <c r="L85" s="4">
        <v>124.8</v>
      </c>
      <c r="M85" s="4">
        <v>95.7</v>
      </c>
      <c r="N85" s="4">
        <v>122.4</v>
      </c>
      <c r="O85" s="4">
        <v>118.5</v>
      </c>
      <c r="P85" s="4">
        <v>129.1</v>
      </c>
      <c r="Q85" s="4">
        <v>124</v>
      </c>
      <c r="R85" s="4">
        <v>126.9</v>
      </c>
      <c r="S85" s="4">
        <v>124.7</v>
      </c>
      <c r="T85" s="4">
        <v>120.8</v>
      </c>
      <c r="U85" s="4">
        <v>124.1</v>
      </c>
      <c r="V85" s="45">
        <v>119.2</v>
      </c>
      <c r="W85" s="4">
        <v>118.7</v>
      </c>
      <c r="X85" s="4">
        <v>119.7</v>
      </c>
      <c r="Y85" s="4">
        <v>117.1</v>
      </c>
      <c r="Z85" s="4">
        <v>110.1</v>
      </c>
      <c r="AA85" s="4">
        <v>115.9</v>
      </c>
      <c r="AB85" s="4">
        <v>121</v>
      </c>
      <c r="AC85" s="4">
        <v>111.7</v>
      </c>
      <c r="AD85" s="4">
        <v>115.1</v>
      </c>
      <c r="AE85" s="4">
        <v>120.7</v>
      </c>
    </row>
    <row r="86" spans="1:31" ht="13.2" x14ac:dyDescent="0.25">
      <c r="A86" s="1" t="s">
        <v>30</v>
      </c>
      <c r="B86" s="1">
        <v>2015</v>
      </c>
      <c r="C86" s="1" t="s">
        <v>37</v>
      </c>
      <c r="D86" s="1" t="str">
        <f t="shared" si="1"/>
        <v>2015MayRural</v>
      </c>
      <c r="E86" s="4">
        <v>123.5</v>
      </c>
      <c r="F86" s="4">
        <v>127.1</v>
      </c>
      <c r="G86" s="4">
        <v>117.3</v>
      </c>
      <c r="H86" s="4">
        <v>127.7</v>
      </c>
      <c r="I86" s="4">
        <v>112.5</v>
      </c>
      <c r="J86" s="4">
        <v>134.1</v>
      </c>
      <c r="K86" s="4">
        <v>128.5</v>
      </c>
      <c r="L86" s="4">
        <v>124.3</v>
      </c>
      <c r="M86" s="4">
        <v>97.6</v>
      </c>
      <c r="N86" s="4">
        <v>120.7</v>
      </c>
      <c r="O86" s="4">
        <v>120.2</v>
      </c>
      <c r="P86" s="4">
        <v>129.80000000000001</v>
      </c>
      <c r="Q86" s="4">
        <v>124.4</v>
      </c>
      <c r="R86" s="4">
        <v>126.7</v>
      </c>
      <c r="S86" s="4">
        <v>127.3</v>
      </c>
      <c r="T86" s="4">
        <v>124.1</v>
      </c>
      <c r="U86" s="4">
        <v>126.8</v>
      </c>
      <c r="V86" s="45">
        <v>118.10835241410021</v>
      </c>
      <c r="W86" s="4">
        <v>121.9</v>
      </c>
      <c r="X86" s="4">
        <v>121.5</v>
      </c>
      <c r="Y86" s="4">
        <v>119.4</v>
      </c>
      <c r="Z86" s="4">
        <v>113.3</v>
      </c>
      <c r="AA86" s="4">
        <v>116.7</v>
      </c>
      <c r="AB86" s="4">
        <v>120.5</v>
      </c>
      <c r="AC86" s="4">
        <v>112.3</v>
      </c>
      <c r="AD86" s="4">
        <v>116.9</v>
      </c>
      <c r="AE86" s="4">
        <v>122.4</v>
      </c>
    </row>
    <row r="87" spans="1:31" ht="13.2" x14ac:dyDescent="0.25">
      <c r="A87" s="1" t="s">
        <v>32</v>
      </c>
      <c r="B87" s="1">
        <v>2015</v>
      </c>
      <c r="C87" s="1" t="s">
        <v>37</v>
      </c>
      <c r="D87" s="1" t="str">
        <f t="shared" si="1"/>
        <v>2015MayUrban</v>
      </c>
      <c r="E87" s="4">
        <v>123.8</v>
      </c>
      <c r="F87" s="4">
        <v>129.69999999999999</v>
      </c>
      <c r="G87" s="4">
        <v>111.3</v>
      </c>
      <c r="H87" s="4">
        <v>126.6</v>
      </c>
      <c r="I87" s="4">
        <v>105.2</v>
      </c>
      <c r="J87" s="4">
        <v>130.80000000000001</v>
      </c>
      <c r="K87" s="4">
        <v>135.6</v>
      </c>
      <c r="L87" s="4">
        <v>142.6</v>
      </c>
      <c r="M87" s="4">
        <v>90.8</v>
      </c>
      <c r="N87" s="4">
        <v>128.80000000000001</v>
      </c>
      <c r="O87" s="4">
        <v>117.7</v>
      </c>
      <c r="P87" s="4">
        <v>129.9</v>
      </c>
      <c r="Q87" s="4">
        <v>126.1</v>
      </c>
      <c r="R87" s="4">
        <v>131.30000000000001</v>
      </c>
      <c r="S87" s="4">
        <v>122.4</v>
      </c>
      <c r="T87" s="4">
        <v>117.4</v>
      </c>
      <c r="U87" s="4">
        <v>121.6</v>
      </c>
      <c r="V87" s="45">
        <v>119.6</v>
      </c>
      <c r="W87" s="4">
        <v>114.9</v>
      </c>
      <c r="X87" s="4">
        <v>118.7</v>
      </c>
      <c r="Y87" s="4">
        <v>114.9</v>
      </c>
      <c r="Z87" s="4">
        <v>110.8</v>
      </c>
      <c r="AA87" s="4">
        <v>116</v>
      </c>
      <c r="AB87" s="4">
        <v>122</v>
      </c>
      <c r="AC87" s="4">
        <v>112.4</v>
      </c>
      <c r="AD87" s="4">
        <v>115.2</v>
      </c>
      <c r="AE87" s="4">
        <v>120.7</v>
      </c>
    </row>
    <row r="88" spans="1:31" ht="13.2" x14ac:dyDescent="0.25">
      <c r="A88" s="1" t="s">
        <v>33</v>
      </c>
      <c r="B88" s="1">
        <v>2015</v>
      </c>
      <c r="C88" s="1" t="s">
        <v>37</v>
      </c>
      <c r="D88" s="1" t="str">
        <f t="shared" si="1"/>
        <v>2015MayRural+Urban</v>
      </c>
      <c r="E88" s="4">
        <v>123.6</v>
      </c>
      <c r="F88" s="4">
        <v>128</v>
      </c>
      <c r="G88" s="4">
        <v>115</v>
      </c>
      <c r="H88" s="4">
        <v>127.3</v>
      </c>
      <c r="I88" s="4">
        <v>109.8</v>
      </c>
      <c r="J88" s="4">
        <v>132.6</v>
      </c>
      <c r="K88" s="4">
        <v>130.9</v>
      </c>
      <c r="L88" s="4">
        <v>130.5</v>
      </c>
      <c r="M88" s="4">
        <v>95.3</v>
      </c>
      <c r="N88" s="4">
        <v>123.4</v>
      </c>
      <c r="O88" s="4">
        <v>119.2</v>
      </c>
      <c r="P88" s="4">
        <v>129.80000000000001</v>
      </c>
      <c r="Q88" s="4">
        <v>125</v>
      </c>
      <c r="R88" s="4">
        <v>127.9</v>
      </c>
      <c r="S88" s="4">
        <v>125.4</v>
      </c>
      <c r="T88" s="4">
        <v>121.3</v>
      </c>
      <c r="U88" s="4">
        <v>124.7</v>
      </c>
      <c r="V88" s="45">
        <v>119.6</v>
      </c>
      <c r="W88" s="4">
        <v>119.2</v>
      </c>
      <c r="X88" s="4">
        <v>120.2</v>
      </c>
      <c r="Y88" s="4">
        <v>117.7</v>
      </c>
      <c r="Z88" s="4">
        <v>112</v>
      </c>
      <c r="AA88" s="4">
        <v>116.3</v>
      </c>
      <c r="AB88" s="4">
        <v>121.4</v>
      </c>
      <c r="AC88" s="4">
        <v>112.3</v>
      </c>
      <c r="AD88" s="4">
        <v>116.1</v>
      </c>
      <c r="AE88" s="4">
        <v>121.6</v>
      </c>
    </row>
    <row r="89" spans="1:31" ht="13.2" x14ac:dyDescent="0.25">
      <c r="A89" s="1" t="s">
        <v>30</v>
      </c>
      <c r="B89" s="1">
        <v>2015</v>
      </c>
      <c r="C89" s="1" t="s">
        <v>38</v>
      </c>
      <c r="D89" s="1" t="str">
        <f t="shared" si="1"/>
        <v>2015JuneRural</v>
      </c>
      <c r="E89" s="4">
        <v>124.1</v>
      </c>
      <c r="F89" s="4">
        <v>130.4</v>
      </c>
      <c r="G89" s="4">
        <v>122.1</v>
      </c>
      <c r="H89" s="4">
        <v>128.69999999999999</v>
      </c>
      <c r="I89" s="4">
        <v>114.1</v>
      </c>
      <c r="J89" s="4">
        <v>133.19999999999999</v>
      </c>
      <c r="K89" s="4">
        <v>135.19999999999999</v>
      </c>
      <c r="L89" s="4">
        <v>131.9</v>
      </c>
      <c r="M89" s="4">
        <v>96.3</v>
      </c>
      <c r="N89" s="4">
        <v>123</v>
      </c>
      <c r="O89" s="4">
        <v>121.1</v>
      </c>
      <c r="P89" s="4">
        <v>131.19999999999999</v>
      </c>
      <c r="Q89" s="4">
        <v>126.6</v>
      </c>
      <c r="R89" s="4">
        <v>128.19999999999999</v>
      </c>
      <c r="S89" s="4">
        <v>128.4</v>
      </c>
      <c r="T89" s="4">
        <v>125.1</v>
      </c>
      <c r="U89" s="4">
        <v>128</v>
      </c>
      <c r="V89" s="45">
        <v>118.60498099544495</v>
      </c>
      <c r="W89" s="4">
        <v>122.6</v>
      </c>
      <c r="X89" s="4">
        <v>122.8</v>
      </c>
      <c r="Y89" s="4">
        <v>120.4</v>
      </c>
      <c r="Z89" s="4">
        <v>114.2</v>
      </c>
      <c r="AA89" s="4">
        <v>117.9</v>
      </c>
      <c r="AB89" s="4">
        <v>122</v>
      </c>
      <c r="AC89" s="4">
        <v>113</v>
      </c>
      <c r="AD89" s="4">
        <v>117.9</v>
      </c>
      <c r="AE89" s="4">
        <v>124.1</v>
      </c>
    </row>
    <row r="90" spans="1:31" ht="13.2" x14ac:dyDescent="0.25">
      <c r="A90" s="1" t="s">
        <v>32</v>
      </c>
      <c r="B90" s="1">
        <v>2015</v>
      </c>
      <c r="C90" s="1" t="s">
        <v>38</v>
      </c>
      <c r="D90" s="1" t="str">
        <f t="shared" si="1"/>
        <v>2015JuneUrban</v>
      </c>
      <c r="E90" s="4">
        <v>123.6</v>
      </c>
      <c r="F90" s="4">
        <v>134.4</v>
      </c>
      <c r="G90" s="4">
        <v>120.9</v>
      </c>
      <c r="H90" s="4">
        <v>127.3</v>
      </c>
      <c r="I90" s="4">
        <v>106</v>
      </c>
      <c r="J90" s="4">
        <v>132.30000000000001</v>
      </c>
      <c r="K90" s="4">
        <v>146.69999999999999</v>
      </c>
      <c r="L90" s="4">
        <v>148.1</v>
      </c>
      <c r="M90" s="4">
        <v>89.8</v>
      </c>
      <c r="N90" s="4">
        <v>130.5</v>
      </c>
      <c r="O90" s="4">
        <v>118</v>
      </c>
      <c r="P90" s="4">
        <v>130.5</v>
      </c>
      <c r="Q90" s="4">
        <v>128.5</v>
      </c>
      <c r="R90" s="4">
        <v>132.1</v>
      </c>
      <c r="S90" s="4">
        <v>123.2</v>
      </c>
      <c r="T90" s="4">
        <v>117.6</v>
      </c>
      <c r="U90" s="4">
        <v>122.3</v>
      </c>
      <c r="V90" s="45">
        <v>119</v>
      </c>
      <c r="W90" s="4">
        <v>115.1</v>
      </c>
      <c r="X90" s="4">
        <v>119.2</v>
      </c>
      <c r="Y90" s="4">
        <v>115.4</v>
      </c>
      <c r="Z90" s="4">
        <v>111.7</v>
      </c>
      <c r="AA90" s="4">
        <v>116.2</v>
      </c>
      <c r="AB90" s="4">
        <v>123.8</v>
      </c>
      <c r="AC90" s="4">
        <v>112.5</v>
      </c>
      <c r="AD90" s="4">
        <v>116</v>
      </c>
      <c r="AE90" s="4">
        <v>121.7</v>
      </c>
    </row>
    <row r="91" spans="1:31" ht="13.2" x14ac:dyDescent="0.25">
      <c r="A91" s="1" t="s">
        <v>33</v>
      </c>
      <c r="B91" s="1">
        <v>2015</v>
      </c>
      <c r="C91" s="1" t="s">
        <v>38</v>
      </c>
      <c r="D91" s="1" t="str">
        <f t="shared" si="1"/>
        <v>2015JuneRural+Urban</v>
      </c>
      <c r="E91" s="4">
        <v>123.9</v>
      </c>
      <c r="F91" s="4">
        <v>131.80000000000001</v>
      </c>
      <c r="G91" s="4">
        <v>121.6</v>
      </c>
      <c r="H91" s="4">
        <v>128.19999999999999</v>
      </c>
      <c r="I91" s="4">
        <v>111.1</v>
      </c>
      <c r="J91" s="4">
        <v>132.80000000000001</v>
      </c>
      <c r="K91" s="4">
        <v>139.1</v>
      </c>
      <c r="L91" s="4">
        <v>137.4</v>
      </c>
      <c r="M91" s="4">
        <v>94.1</v>
      </c>
      <c r="N91" s="4">
        <v>125.5</v>
      </c>
      <c r="O91" s="4">
        <v>119.8</v>
      </c>
      <c r="P91" s="4">
        <v>130.9</v>
      </c>
      <c r="Q91" s="4">
        <v>127.3</v>
      </c>
      <c r="R91" s="4">
        <v>129.19999999999999</v>
      </c>
      <c r="S91" s="4">
        <v>126.4</v>
      </c>
      <c r="T91" s="4">
        <v>122</v>
      </c>
      <c r="U91" s="4">
        <v>125.7</v>
      </c>
      <c r="V91" s="45">
        <v>119</v>
      </c>
      <c r="W91" s="4">
        <v>119.8</v>
      </c>
      <c r="X91" s="4">
        <v>121.1</v>
      </c>
      <c r="Y91" s="4">
        <v>118.5</v>
      </c>
      <c r="Z91" s="4">
        <v>112.9</v>
      </c>
      <c r="AA91" s="4">
        <v>116.9</v>
      </c>
      <c r="AB91" s="4">
        <v>123.1</v>
      </c>
      <c r="AC91" s="4">
        <v>112.8</v>
      </c>
      <c r="AD91" s="4">
        <v>117</v>
      </c>
      <c r="AE91" s="4">
        <v>123</v>
      </c>
    </row>
    <row r="92" spans="1:31" ht="13.2" x14ac:dyDescent="0.25">
      <c r="A92" s="1" t="s">
        <v>30</v>
      </c>
      <c r="B92" s="1">
        <v>2015</v>
      </c>
      <c r="C92" s="1" t="s">
        <v>39</v>
      </c>
      <c r="D92" s="1" t="str">
        <f t="shared" si="1"/>
        <v>2015JulyRural</v>
      </c>
      <c r="E92" s="4">
        <v>124</v>
      </c>
      <c r="F92" s="4">
        <v>131.5</v>
      </c>
      <c r="G92" s="4">
        <v>122</v>
      </c>
      <c r="H92" s="4">
        <v>128.69999999999999</v>
      </c>
      <c r="I92" s="4">
        <v>113.5</v>
      </c>
      <c r="J92" s="4">
        <v>133.30000000000001</v>
      </c>
      <c r="K92" s="4">
        <v>140.80000000000001</v>
      </c>
      <c r="L92" s="4">
        <v>133.80000000000001</v>
      </c>
      <c r="M92" s="4">
        <v>94.1</v>
      </c>
      <c r="N92" s="4">
        <v>123.4</v>
      </c>
      <c r="O92" s="4">
        <v>121</v>
      </c>
      <c r="P92" s="4">
        <v>131.69999999999999</v>
      </c>
      <c r="Q92" s="4">
        <v>127.5</v>
      </c>
      <c r="R92" s="4">
        <v>129.4</v>
      </c>
      <c r="S92" s="4">
        <v>128.80000000000001</v>
      </c>
      <c r="T92" s="4">
        <v>125.5</v>
      </c>
      <c r="U92" s="4">
        <v>128.30000000000001</v>
      </c>
      <c r="V92" s="45">
        <v>118.87398051951848</v>
      </c>
      <c r="W92" s="4">
        <v>123</v>
      </c>
      <c r="X92" s="4">
        <v>123</v>
      </c>
      <c r="Y92" s="4">
        <v>120.8</v>
      </c>
      <c r="Z92" s="4">
        <v>114.1</v>
      </c>
      <c r="AA92" s="4">
        <v>118</v>
      </c>
      <c r="AB92" s="4">
        <v>122.9</v>
      </c>
      <c r="AC92" s="4">
        <v>112.7</v>
      </c>
      <c r="AD92" s="4">
        <v>118.1</v>
      </c>
      <c r="AE92" s="4">
        <v>124.7</v>
      </c>
    </row>
    <row r="93" spans="1:31" ht="13.2" x14ac:dyDescent="0.25">
      <c r="A93" s="1" t="s">
        <v>32</v>
      </c>
      <c r="B93" s="1">
        <v>2015</v>
      </c>
      <c r="C93" s="1" t="s">
        <v>39</v>
      </c>
      <c r="D93" s="1" t="str">
        <f t="shared" si="1"/>
        <v>2015JulyUrban</v>
      </c>
      <c r="E93" s="4">
        <v>123.2</v>
      </c>
      <c r="F93" s="4">
        <v>134.30000000000001</v>
      </c>
      <c r="G93" s="4">
        <v>119.5</v>
      </c>
      <c r="H93" s="4">
        <v>127.7</v>
      </c>
      <c r="I93" s="4">
        <v>106.3</v>
      </c>
      <c r="J93" s="4">
        <v>132.80000000000001</v>
      </c>
      <c r="K93" s="4">
        <v>153.5</v>
      </c>
      <c r="L93" s="4">
        <v>149.5</v>
      </c>
      <c r="M93" s="4">
        <v>85.7</v>
      </c>
      <c r="N93" s="4">
        <v>131.5</v>
      </c>
      <c r="O93" s="4">
        <v>118.3</v>
      </c>
      <c r="P93" s="4">
        <v>131.1</v>
      </c>
      <c r="Q93" s="4">
        <v>129.5</v>
      </c>
      <c r="R93" s="4">
        <v>133.1</v>
      </c>
      <c r="S93" s="4">
        <v>123.5</v>
      </c>
      <c r="T93" s="4">
        <v>117.9</v>
      </c>
      <c r="U93" s="4">
        <v>122.7</v>
      </c>
      <c r="V93" s="45">
        <v>119.9</v>
      </c>
      <c r="W93" s="4">
        <v>115.3</v>
      </c>
      <c r="X93" s="4">
        <v>119.5</v>
      </c>
      <c r="Y93" s="4">
        <v>116</v>
      </c>
      <c r="Z93" s="4">
        <v>111.5</v>
      </c>
      <c r="AA93" s="4">
        <v>116.6</v>
      </c>
      <c r="AB93" s="4">
        <v>125.4</v>
      </c>
      <c r="AC93" s="4">
        <v>111.7</v>
      </c>
      <c r="AD93" s="4">
        <v>116.3</v>
      </c>
      <c r="AE93" s="4">
        <v>122.4</v>
      </c>
    </row>
    <row r="94" spans="1:31" ht="13.2" x14ac:dyDescent="0.25">
      <c r="A94" s="1" t="s">
        <v>33</v>
      </c>
      <c r="B94" s="1">
        <v>2015</v>
      </c>
      <c r="C94" s="1" t="s">
        <v>39</v>
      </c>
      <c r="D94" s="1" t="str">
        <f t="shared" si="1"/>
        <v>2015JulyRural+Urban</v>
      </c>
      <c r="E94" s="4">
        <v>123.7</v>
      </c>
      <c r="F94" s="4">
        <v>132.5</v>
      </c>
      <c r="G94" s="4">
        <v>121</v>
      </c>
      <c r="H94" s="4">
        <v>128.30000000000001</v>
      </c>
      <c r="I94" s="4">
        <v>110.9</v>
      </c>
      <c r="J94" s="4">
        <v>133.1</v>
      </c>
      <c r="K94" s="4">
        <v>145.1</v>
      </c>
      <c r="L94" s="4">
        <v>139.1</v>
      </c>
      <c r="M94" s="4">
        <v>91.3</v>
      </c>
      <c r="N94" s="4">
        <v>126.1</v>
      </c>
      <c r="O94" s="4">
        <v>119.9</v>
      </c>
      <c r="P94" s="4">
        <v>131.4</v>
      </c>
      <c r="Q94" s="4">
        <v>128.19999999999999</v>
      </c>
      <c r="R94" s="4">
        <v>130.4</v>
      </c>
      <c r="S94" s="4">
        <v>126.7</v>
      </c>
      <c r="T94" s="4">
        <v>122.3</v>
      </c>
      <c r="U94" s="4">
        <v>126.1</v>
      </c>
      <c r="V94" s="45">
        <v>119.9</v>
      </c>
      <c r="W94" s="4">
        <v>120.1</v>
      </c>
      <c r="X94" s="4">
        <v>121.3</v>
      </c>
      <c r="Y94" s="4">
        <v>119</v>
      </c>
      <c r="Z94" s="4">
        <v>112.7</v>
      </c>
      <c r="AA94" s="4">
        <v>117.2</v>
      </c>
      <c r="AB94" s="4">
        <v>124.4</v>
      </c>
      <c r="AC94" s="4">
        <v>112.3</v>
      </c>
      <c r="AD94" s="4">
        <v>117.2</v>
      </c>
      <c r="AE94" s="4">
        <v>123.6</v>
      </c>
    </row>
    <row r="95" spans="1:31" ht="13.2" x14ac:dyDescent="0.25">
      <c r="A95" s="1" t="s">
        <v>30</v>
      </c>
      <c r="B95" s="1">
        <v>2015</v>
      </c>
      <c r="C95" s="1" t="s">
        <v>40</v>
      </c>
      <c r="D95" s="1" t="str">
        <f t="shared" si="1"/>
        <v>2015AugustRural</v>
      </c>
      <c r="E95" s="4">
        <v>124.7</v>
      </c>
      <c r="F95" s="4">
        <v>131.30000000000001</v>
      </c>
      <c r="G95" s="4">
        <v>121.3</v>
      </c>
      <c r="H95" s="4">
        <v>128.80000000000001</v>
      </c>
      <c r="I95" s="4">
        <v>114</v>
      </c>
      <c r="J95" s="4">
        <v>134.19999999999999</v>
      </c>
      <c r="K95" s="4">
        <v>153.6</v>
      </c>
      <c r="L95" s="4">
        <v>137.9</v>
      </c>
      <c r="M95" s="4">
        <v>93.1</v>
      </c>
      <c r="N95" s="4">
        <v>123.9</v>
      </c>
      <c r="O95" s="4">
        <v>121.5</v>
      </c>
      <c r="P95" s="4">
        <v>132.5</v>
      </c>
      <c r="Q95" s="4">
        <v>129.80000000000001</v>
      </c>
      <c r="R95" s="4">
        <v>130.1</v>
      </c>
      <c r="S95" s="4">
        <v>129.5</v>
      </c>
      <c r="T95" s="4">
        <v>126.3</v>
      </c>
      <c r="U95" s="4">
        <v>129</v>
      </c>
      <c r="V95" s="45">
        <v>119.1763682143404</v>
      </c>
      <c r="W95" s="4">
        <v>123.8</v>
      </c>
      <c r="X95" s="4">
        <v>123.7</v>
      </c>
      <c r="Y95" s="4">
        <v>121.1</v>
      </c>
      <c r="Z95" s="4">
        <v>113.6</v>
      </c>
      <c r="AA95" s="4">
        <v>118.5</v>
      </c>
      <c r="AB95" s="4">
        <v>123.6</v>
      </c>
      <c r="AC95" s="4">
        <v>112.5</v>
      </c>
      <c r="AD95" s="4">
        <v>118.2</v>
      </c>
      <c r="AE95" s="4">
        <v>126.1</v>
      </c>
    </row>
    <row r="96" spans="1:31" ht="13.2" x14ac:dyDescent="0.25">
      <c r="A96" s="1" t="s">
        <v>32</v>
      </c>
      <c r="B96" s="1">
        <v>2015</v>
      </c>
      <c r="C96" s="1" t="s">
        <v>40</v>
      </c>
      <c r="D96" s="1" t="str">
        <f t="shared" si="1"/>
        <v>2015AugustUrban</v>
      </c>
      <c r="E96" s="4">
        <v>123.1</v>
      </c>
      <c r="F96" s="4">
        <v>131.69999999999999</v>
      </c>
      <c r="G96" s="4">
        <v>118.1</v>
      </c>
      <c r="H96" s="4">
        <v>128</v>
      </c>
      <c r="I96" s="4">
        <v>106.8</v>
      </c>
      <c r="J96" s="4">
        <v>130.1</v>
      </c>
      <c r="K96" s="4">
        <v>165.5</v>
      </c>
      <c r="L96" s="4">
        <v>156</v>
      </c>
      <c r="M96" s="4">
        <v>85.3</v>
      </c>
      <c r="N96" s="4">
        <v>132.69999999999999</v>
      </c>
      <c r="O96" s="4">
        <v>118.8</v>
      </c>
      <c r="P96" s="4">
        <v>131.69999999999999</v>
      </c>
      <c r="Q96" s="4">
        <v>131.1</v>
      </c>
      <c r="R96" s="4">
        <v>134.19999999999999</v>
      </c>
      <c r="S96" s="4">
        <v>123.7</v>
      </c>
      <c r="T96" s="4">
        <v>118.2</v>
      </c>
      <c r="U96" s="4">
        <v>122.9</v>
      </c>
      <c r="V96" s="45">
        <v>120.9</v>
      </c>
      <c r="W96" s="4">
        <v>115.3</v>
      </c>
      <c r="X96" s="4">
        <v>120</v>
      </c>
      <c r="Y96" s="4">
        <v>116.6</v>
      </c>
      <c r="Z96" s="4">
        <v>109.9</v>
      </c>
      <c r="AA96" s="4">
        <v>117.2</v>
      </c>
      <c r="AB96" s="4">
        <v>126.2</v>
      </c>
      <c r="AC96" s="4">
        <v>112</v>
      </c>
      <c r="AD96" s="4">
        <v>116.2</v>
      </c>
      <c r="AE96" s="4">
        <v>123.2</v>
      </c>
    </row>
    <row r="97" spans="1:31" ht="13.2" x14ac:dyDescent="0.25">
      <c r="A97" s="1" t="s">
        <v>33</v>
      </c>
      <c r="B97" s="1">
        <v>2015</v>
      </c>
      <c r="C97" s="1" t="s">
        <v>40</v>
      </c>
      <c r="D97" s="1" t="str">
        <f t="shared" si="1"/>
        <v>2015AugustRural+Urban</v>
      </c>
      <c r="E97" s="4">
        <v>124.2</v>
      </c>
      <c r="F97" s="4">
        <v>131.4</v>
      </c>
      <c r="G97" s="4">
        <v>120.1</v>
      </c>
      <c r="H97" s="4">
        <v>128.5</v>
      </c>
      <c r="I97" s="4">
        <v>111.4</v>
      </c>
      <c r="J97" s="4">
        <v>132.30000000000001</v>
      </c>
      <c r="K97" s="4">
        <v>157.6</v>
      </c>
      <c r="L97" s="4">
        <v>144</v>
      </c>
      <c r="M97" s="4">
        <v>90.5</v>
      </c>
      <c r="N97" s="4">
        <v>126.8</v>
      </c>
      <c r="O97" s="4">
        <v>120.4</v>
      </c>
      <c r="P97" s="4">
        <v>132.1</v>
      </c>
      <c r="Q97" s="4">
        <v>130.30000000000001</v>
      </c>
      <c r="R97" s="4">
        <v>131.19999999999999</v>
      </c>
      <c r="S97" s="4">
        <v>127.2</v>
      </c>
      <c r="T97" s="4">
        <v>122.9</v>
      </c>
      <c r="U97" s="4">
        <v>126.6</v>
      </c>
      <c r="V97" s="45">
        <v>120.9</v>
      </c>
      <c r="W97" s="4">
        <v>120.6</v>
      </c>
      <c r="X97" s="4">
        <v>122</v>
      </c>
      <c r="Y97" s="4">
        <v>119.4</v>
      </c>
      <c r="Z97" s="4">
        <v>111.7</v>
      </c>
      <c r="AA97" s="4">
        <v>117.8</v>
      </c>
      <c r="AB97" s="4">
        <v>125.1</v>
      </c>
      <c r="AC97" s="4">
        <v>112.3</v>
      </c>
      <c r="AD97" s="4">
        <v>117.2</v>
      </c>
      <c r="AE97" s="4">
        <v>124.8</v>
      </c>
    </row>
    <row r="98" spans="1:31" ht="13.2" x14ac:dyDescent="0.25">
      <c r="A98" s="1" t="s">
        <v>30</v>
      </c>
      <c r="B98" s="1">
        <v>2015</v>
      </c>
      <c r="C98" s="1" t="s">
        <v>41</v>
      </c>
      <c r="D98" s="1" t="str">
        <f t="shared" si="1"/>
        <v>2015SeptemberRural</v>
      </c>
      <c r="E98" s="4">
        <v>125.1</v>
      </c>
      <c r="F98" s="4">
        <v>131.1</v>
      </c>
      <c r="G98" s="4">
        <v>120.7</v>
      </c>
      <c r="H98" s="4">
        <v>129.19999999999999</v>
      </c>
      <c r="I98" s="4">
        <v>114.7</v>
      </c>
      <c r="J98" s="4">
        <v>132.30000000000001</v>
      </c>
      <c r="K98" s="4">
        <v>158.9</v>
      </c>
      <c r="L98" s="4">
        <v>142.1</v>
      </c>
      <c r="M98" s="4">
        <v>92.5</v>
      </c>
      <c r="N98" s="4">
        <v>125.4</v>
      </c>
      <c r="O98" s="4">
        <v>121.9</v>
      </c>
      <c r="P98" s="4">
        <v>132.69999999999999</v>
      </c>
      <c r="Q98" s="4">
        <v>131</v>
      </c>
      <c r="R98" s="4">
        <v>131</v>
      </c>
      <c r="S98" s="4">
        <v>130.4</v>
      </c>
      <c r="T98" s="4">
        <v>126.8</v>
      </c>
      <c r="U98" s="4">
        <v>129.9</v>
      </c>
      <c r="V98" s="45">
        <v>119.58392552547821</v>
      </c>
      <c r="W98" s="4">
        <v>123.7</v>
      </c>
      <c r="X98" s="4">
        <v>124.5</v>
      </c>
      <c r="Y98" s="4">
        <v>121.4</v>
      </c>
      <c r="Z98" s="4">
        <v>113.8</v>
      </c>
      <c r="AA98" s="4">
        <v>119.6</v>
      </c>
      <c r="AB98" s="4">
        <v>124.5</v>
      </c>
      <c r="AC98" s="4">
        <v>113.7</v>
      </c>
      <c r="AD98" s="4">
        <v>118.8</v>
      </c>
      <c r="AE98" s="4">
        <v>127</v>
      </c>
    </row>
    <row r="99" spans="1:31" ht="13.2" x14ac:dyDescent="0.25">
      <c r="A99" s="1" t="s">
        <v>32</v>
      </c>
      <c r="B99" s="1">
        <v>2015</v>
      </c>
      <c r="C99" s="1" t="s">
        <v>41</v>
      </c>
      <c r="D99" s="1" t="str">
        <f t="shared" si="1"/>
        <v>2015SeptemberUrban</v>
      </c>
      <c r="E99" s="4">
        <v>123.4</v>
      </c>
      <c r="F99" s="4">
        <v>129</v>
      </c>
      <c r="G99" s="4">
        <v>115.6</v>
      </c>
      <c r="H99" s="4">
        <v>128.30000000000001</v>
      </c>
      <c r="I99" s="4">
        <v>107</v>
      </c>
      <c r="J99" s="4">
        <v>124</v>
      </c>
      <c r="K99" s="4">
        <v>168.5</v>
      </c>
      <c r="L99" s="4">
        <v>165.4</v>
      </c>
      <c r="M99" s="4">
        <v>86.3</v>
      </c>
      <c r="N99" s="4">
        <v>134.4</v>
      </c>
      <c r="O99" s="4">
        <v>119.1</v>
      </c>
      <c r="P99" s="4">
        <v>132.30000000000001</v>
      </c>
      <c r="Q99" s="4">
        <v>131.5</v>
      </c>
      <c r="R99" s="4">
        <v>134.69999999999999</v>
      </c>
      <c r="S99" s="4">
        <v>124</v>
      </c>
      <c r="T99" s="4">
        <v>118.6</v>
      </c>
      <c r="U99" s="4">
        <v>123.2</v>
      </c>
      <c r="V99" s="45">
        <v>121.6</v>
      </c>
      <c r="W99" s="4">
        <v>115.1</v>
      </c>
      <c r="X99" s="4">
        <v>120.4</v>
      </c>
      <c r="Y99" s="4">
        <v>117.1</v>
      </c>
      <c r="Z99" s="4">
        <v>109.1</v>
      </c>
      <c r="AA99" s="4">
        <v>117.3</v>
      </c>
      <c r="AB99" s="4">
        <v>126.5</v>
      </c>
      <c r="AC99" s="4">
        <v>112.9</v>
      </c>
      <c r="AD99" s="4">
        <v>116.2</v>
      </c>
      <c r="AE99" s="4">
        <v>123.5</v>
      </c>
    </row>
    <row r="100" spans="1:31" ht="13.2" x14ac:dyDescent="0.25">
      <c r="A100" s="1" t="s">
        <v>33</v>
      </c>
      <c r="B100" s="1">
        <v>2015</v>
      </c>
      <c r="C100" s="1" t="s">
        <v>41</v>
      </c>
      <c r="D100" s="1" t="str">
        <f t="shared" si="1"/>
        <v>2015SeptemberRural+Urban</v>
      </c>
      <c r="E100" s="4">
        <v>124.6</v>
      </c>
      <c r="F100" s="4">
        <v>130.4</v>
      </c>
      <c r="G100" s="4">
        <v>118.7</v>
      </c>
      <c r="H100" s="4">
        <v>128.9</v>
      </c>
      <c r="I100" s="4">
        <v>111.9</v>
      </c>
      <c r="J100" s="4">
        <v>128.4</v>
      </c>
      <c r="K100" s="4">
        <v>162.19999999999999</v>
      </c>
      <c r="L100" s="4">
        <v>150</v>
      </c>
      <c r="M100" s="4">
        <v>90.4</v>
      </c>
      <c r="N100" s="4">
        <v>128.4</v>
      </c>
      <c r="O100" s="4">
        <v>120.7</v>
      </c>
      <c r="P100" s="4">
        <v>132.5</v>
      </c>
      <c r="Q100" s="4">
        <v>131.19999999999999</v>
      </c>
      <c r="R100" s="4">
        <v>132</v>
      </c>
      <c r="S100" s="4">
        <v>127.9</v>
      </c>
      <c r="T100" s="4">
        <v>123.4</v>
      </c>
      <c r="U100" s="4">
        <v>127.2</v>
      </c>
      <c r="V100" s="45">
        <v>121.6</v>
      </c>
      <c r="W100" s="4">
        <v>120.4</v>
      </c>
      <c r="X100" s="4">
        <v>122.6</v>
      </c>
      <c r="Y100" s="4">
        <v>119.8</v>
      </c>
      <c r="Z100" s="4">
        <v>111.3</v>
      </c>
      <c r="AA100" s="4">
        <v>118.3</v>
      </c>
      <c r="AB100" s="4">
        <v>125.7</v>
      </c>
      <c r="AC100" s="4">
        <v>113.4</v>
      </c>
      <c r="AD100" s="4">
        <v>117.5</v>
      </c>
      <c r="AE100" s="4">
        <v>125.4</v>
      </c>
    </row>
    <row r="101" spans="1:31" ht="13.2" x14ac:dyDescent="0.25">
      <c r="A101" s="1" t="s">
        <v>30</v>
      </c>
      <c r="B101" s="1">
        <v>2015</v>
      </c>
      <c r="C101" s="1" t="s">
        <v>42</v>
      </c>
      <c r="D101" s="1" t="str">
        <f t="shared" si="1"/>
        <v>2015OctoberRural</v>
      </c>
      <c r="E101" s="4">
        <v>125.6</v>
      </c>
      <c r="F101" s="4">
        <v>130.4</v>
      </c>
      <c r="G101" s="4">
        <v>120.8</v>
      </c>
      <c r="H101" s="4">
        <v>129.4</v>
      </c>
      <c r="I101" s="4">
        <v>115.8</v>
      </c>
      <c r="J101" s="4">
        <v>133.19999999999999</v>
      </c>
      <c r="K101" s="4">
        <v>157.69999999999999</v>
      </c>
      <c r="L101" s="4">
        <v>154.19999999999999</v>
      </c>
      <c r="M101" s="4">
        <v>93.7</v>
      </c>
      <c r="N101" s="4">
        <v>126.6</v>
      </c>
      <c r="O101" s="4">
        <v>122.3</v>
      </c>
      <c r="P101" s="4">
        <v>133.1</v>
      </c>
      <c r="Q101" s="4">
        <v>131.80000000000001</v>
      </c>
      <c r="R101" s="4">
        <v>131.5</v>
      </c>
      <c r="S101" s="4">
        <v>131.1</v>
      </c>
      <c r="T101" s="4">
        <v>127.3</v>
      </c>
      <c r="U101" s="4">
        <v>130.6</v>
      </c>
      <c r="V101" s="45">
        <v>120.27047491770412</v>
      </c>
      <c r="W101" s="4">
        <v>124.4</v>
      </c>
      <c r="X101" s="4">
        <v>125.1</v>
      </c>
      <c r="Y101" s="4">
        <v>122</v>
      </c>
      <c r="Z101" s="4">
        <v>113.8</v>
      </c>
      <c r="AA101" s="4">
        <v>120.1</v>
      </c>
      <c r="AB101" s="4">
        <v>125.1</v>
      </c>
      <c r="AC101" s="4">
        <v>114.2</v>
      </c>
      <c r="AD101" s="4">
        <v>119.2</v>
      </c>
      <c r="AE101" s="4">
        <v>127.7</v>
      </c>
    </row>
    <row r="102" spans="1:31" ht="13.2" x14ac:dyDescent="0.25">
      <c r="A102" s="1" t="s">
        <v>32</v>
      </c>
      <c r="B102" s="1">
        <v>2015</v>
      </c>
      <c r="C102" s="1" t="s">
        <v>42</v>
      </c>
      <c r="D102" s="1" t="str">
        <f t="shared" si="1"/>
        <v>2015OctoberUrban</v>
      </c>
      <c r="E102" s="4">
        <v>123.6</v>
      </c>
      <c r="F102" s="4">
        <v>128.6</v>
      </c>
      <c r="G102" s="4">
        <v>115.9</v>
      </c>
      <c r="H102" s="4">
        <v>128.5</v>
      </c>
      <c r="I102" s="4">
        <v>109</v>
      </c>
      <c r="J102" s="4">
        <v>124.1</v>
      </c>
      <c r="K102" s="4">
        <v>165.8</v>
      </c>
      <c r="L102" s="4">
        <v>187.2</v>
      </c>
      <c r="M102" s="4">
        <v>89.4</v>
      </c>
      <c r="N102" s="4">
        <v>135.80000000000001</v>
      </c>
      <c r="O102" s="4">
        <v>119.4</v>
      </c>
      <c r="P102" s="4">
        <v>132.9</v>
      </c>
      <c r="Q102" s="4">
        <v>132.6</v>
      </c>
      <c r="R102" s="4">
        <v>135.30000000000001</v>
      </c>
      <c r="S102" s="4">
        <v>124.4</v>
      </c>
      <c r="T102" s="4">
        <v>118.8</v>
      </c>
      <c r="U102" s="4">
        <v>123.6</v>
      </c>
      <c r="V102" s="45">
        <v>122.4</v>
      </c>
      <c r="W102" s="4">
        <v>114.9</v>
      </c>
      <c r="X102" s="4">
        <v>120.7</v>
      </c>
      <c r="Y102" s="4">
        <v>117.7</v>
      </c>
      <c r="Z102" s="4">
        <v>109.3</v>
      </c>
      <c r="AA102" s="4">
        <v>117.7</v>
      </c>
      <c r="AB102" s="4">
        <v>126.5</v>
      </c>
      <c r="AC102" s="4">
        <v>113.5</v>
      </c>
      <c r="AD102" s="4">
        <v>116.5</v>
      </c>
      <c r="AE102" s="4">
        <v>124.2</v>
      </c>
    </row>
    <row r="103" spans="1:31" ht="13.2" x14ac:dyDescent="0.25">
      <c r="A103" s="1" t="s">
        <v>33</v>
      </c>
      <c r="B103" s="1">
        <v>2015</v>
      </c>
      <c r="C103" s="1" t="s">
        <v>42</v>
      </c>
      <c r="D103" s="1" t="str">
        <f t="shared" si="1"/>
        <v>2015OctoberRural+Urban</v>
      </c>
      <c r="E103" s="4">
        <v>125</v>
      </c>
      <c r="F103" s="4">
        <v>129.80000000000001</v>
      </c>
      <c r="G103" s="4">
        <v>118.9</v>
      </c>
      <c r="H103" s="4">
        <v>129.1</v>
      </c>
      <c r="I103" s="4">
        <v>113.3</v>
      </c>
      <c r="J103" s="4">
        <v>129</v>
      </c>
      <c r="K103" s="4">
        <v>160.4</v>
      </c>
      <c r="L103" s="4">
        <v>165.3</v>
      </c>
      <c r="M103" s="4">
        <v>92.3</v>
      </c>
      <c r="N103" s="4">
        <v>129.69999999999999</v>
      </c>
      <c r="O103" s="4">
        <v>121.1</v>
      </c>
      <c r="P103" s="4">
        <v>133</v>
      </c>
      <c r="Q103" s="4">
        <v>132.1</v>
      </c>
      <c r="R103" s="4">
        <v>132.5</v>
      </c>
      <c r="S103" s="4">
        <v>128.5</v>
      </c>
      <c r="T103" s="4">
        <v>123.8</v>
      </c>
      <c r="U103" s="4">
        <v>127.8</v>
      </c>
      <c r="V103" s="45">
        <v>122.4</v>
      </c>
      <c r="W103" s="4">
        <v>120.8</v>
      </c>
      <c r="X103" s="4">
        <v>123</v>
      </c>
      <c r="Y103" s="4">
        <v>120.4</v>
      </c>
      <c r="Z103" s="4">
        <v>111.4</v>
      </c>
      <c r="AA103" s="4">
        <v>118.7</v>
      </c>
      <c r="AB103" s="4">
        <v>125.9</v>
      </c>
      <c r="AC103" s="4">
        <v>113.9</v>
      </c>
      <c r="AD103" s="4">
        <v>117.9</v>
      </c>
      <c r="AE103" s="4">
        <v>126.1</v>
      </c>
    </row>
    <row r="104" spans="1:31" ht="13.2" x14ac:dyDescent="0.25">
      <c r="A104" s="1" t="s">
        <v>30</v>
      </c>
      <c r="B104" s="1">
        <v>2015</v>
      </c>
      <c r="C104" s="1" t="s">
        <v>43</v>
      </c>
      <c r="D104" s="1" t="str">
        <f t="shared" si="1"/>
        <v>2015NovemberRural</v>
      </c>
      <c r="E104" s="4">
        <v>126.1</v>
      </c>
      <c r="F104" s="4">
        <v>130.6</v>
      </c>
      <c r="G104" s="4">
        <v>121.7</v>
      </c>
      <c r="H104" s="4">
        <v>129.5</v>
      </c>
      <c r="I104" s="4">
        <v>117.8</v>
      </c>
      <c r="J104" s="4">
        <v>132.1</v>
      </c>
      <c r="K104" s="4">
        <v>155.19999999999999</v>
      </c>
      <c r="L104" s="4">
        <v>160.80000000000001</v>
      </c>
      <c r="M104" s="4">
        <v>94.5</v>
      </c>
      <c r="N104" s="4">
        <v>128.30000000000001</v>
      </c>
      <c r="O104" s="4">
        <v>123.1</v>
      </c>
      <c r="P104" s="4">
        <v>134.19999999999999</v>
      </c>
      <c r="Q104" s="4">
        <v>132.4</v>
      </c>
      <c r="R104" s="4">
        <v>132.19999999999999</v>
      </c>
      <c r="S104" s="4">
        <v>132.1</v>
      </c>
      <c r="T104" s="4">
        <v>128.19999999999999</v>
      </c>
      <c r="U104" s="4">
        <v>131.5</v>
      </c>
      <c r="V104" s="45">
        <v>120.98119651750251</v>
      </c>
      <c r="W104" s="4">
        <v>125.6</v>
      </c>
      <c r="X104" s="4">
        <v>125.6</v>
      </c>
      <c r="Y104" s="4">
        <v>122.6</v>
      </c>
      <c r="Z104" s="4">
        <v>114</v>
      </c>
      <c r="AA104" s="4">
        <v>120.9</v>
      </c>
      <c r="AB104" s="4">
        <v>125.8</v>
      </c>
      <c r="AC104" s="4">
        <v>114.2</v>
      </c>
      <c r="AD104" s="4">
        <v>119.6</v>
      </c>
      <c r="AE104" s="4">
        <v>128.30000000000001</v>
      </c>
    </row>
    <row r="105" spans="1:31" ht="13.2" x14ac:dyDescent="0.25">
      <c r="A105" s="1" t="s">
        <v>32</v>
      </c>
      <c r="B105" s="1">
        <v>2015</v>
      </c>
      <c r="C105" s="1" t="s">
        <v>43</v>
      </c>
      <c r="D105" s="1" t="str">
        <f t="shared" si="1"/>
        <v>2015NovemberUrban</v>
      </c>
      <c r="E105" s="4">
        <v>124</v>
      </c>
      <c r="F105" s="4">
        <v>129.80000000000001</v>
      </c>
      <c r="G105" s="4">
        <v>121.5</v>
      </c>
      <c r="H105" s="4">
        <v>128.6</v>
      </c>
      <c r="I105" s="4">
        <v>110</v>
      </c>
      <c r="J105" s="4">
        <v>123.7</v>
      </c>
      <c r="K105" s="4">
        <v>164.6</v>
      </c>
      <c r="L105" s="4">
        <v>191.6</v>
      </c>
      <c r="M105" s="4">
        <v>90.8</v>
      </c>
      <c r="N105" s="4">
        <v>137.1</v>
      </c>
      <c r="O105" s="4">
        <v>119.8</v>
      </c>
      <c r="P105" s="4">
        <v>133.69999999999999</v>
      </c>
      <c r="Q105" s="4">
        <v>133.30000000000001</v>
      </c>
      <c r="R105" s="4">
        <v>137.6</v>
      </c>
      <c r="S105" s="4">
        <v>125</v>
      </c>
      <c r="T105" s="4">
        <v>119.3</v>
      </c>
      <c r="U105" s="4">
        <v>124.2</v>
      </c>
      <c r="V105" s="45">
        <v>122.9</v>
      </c>
      <c r="W105" s="4">
        <v>115.1</v>
      </c>
      <c r="X105" s="4">
        <v>121</v>
      </c>
      <c r="Y105" s="4">
        <v>118.1</v>
      </c>
      <c r="Z105" s="4">
        <v>109.3</v>
      </c>
      <c r="AA105" s="4">
        <v>117.9</v>
      </c>
      <c r="AB105" s="4">
        <v>126.6</v>
      </c>
      <c r="AC105" s="4">
        <v>113.3</v>
      </c>
      <c r="AD105" s="4">
        <v>116.6</v>
      </c>
      <c r="AE105" s="4">
        <v>124.6</v>
      </c>
    </row>
    <row r="106" spans="1:31" ht="13.2" x14ac:dyDescent="0.25">
      <c r="A106" s="1" t="s">
        <v>33</v>
      </c>
      <c r="B106" s="1">
        <v>2015</v>
      </c>
      <c r="C106" s="1" t="s">
        <v>43</v>
      </c>
      <c r="D106" s="1" t="str">
        <f t="shared" si="1"/>
        <v>2015NovemberRural+Urban</v>
      </c>
      <c r="E106" s="4">
        <v>125.4</v>
      </c>
      <c r="F106" s="4">
        <v>130.30000000000001</v>
      </c>
      <c r="G106" s="4">
        <v>121.6</v>
      </c>
      <c r="H106" s="4">
        <v>129.19999999999999</v>
      </c>
      <c r="I106" s="4">
        <v>114.9</v>
      </c>
      <c r="J106" s="4">
        <v>128.19999999999999</v>
      </c>
      <c r="K106" s="4">
        <v>158.4</v>
      </c>
      <c r="L106" s="4">
        <v>171.2</v>
      </c>
      <c r="M106" s="4">
        <v>93.3</v>
      </c>
      <c r="N106" s="4">
        <v>131.19999999999999</v>
      </c>
      <c r="O106" s="4">
        <v>121.7</v>
      </c>
      <c r="P106" s="4">
        <v>134</v>
      </c>
      <c r="Q106" s="4">
        <v>132.69999999999999</v>
      </c>
      <c r="R106" s="4">
        <v>133.6</v>
      </c>
      <c r="S106" s="4">
        <v>129.30000000000001</v>
      </c>
      <c r="T106" s="4">
        <v>124.5</v>
      </c>
      <c r="U106" s="4">
        <v>128.6</v>
      </c>
      <c r="V106" s="45">
        <v>122.9</v>
      </c>
      <c r="W106" s="4">
        <v>121.6</v>
      </c>
      <c r="X106" s="4">
        <v>123.4</v>
      </c>
      <c r="Y106" s="4">
        <v>120.9</v>
      </c>
      <c r="Z106" s="4">
        <v>111.5</v>
      </c>
      <c r="AA106" s="4">
        <v>119.2</v>
      </c>
      <c r="AB106" s="4">
        <v>126.3</v>
      </c>
      <c r="AC106" s="4">
        <v>113.8</v>
      </c>
      <c r="AD106" s="4">
        <v>118.1</v>
      </c>
      <c r="AE106" s="4">
        <v>126.6</v>
      </c>
    </row>
    <row r="107" spans="1:31" ht="13.2" x14ac:dyDescent="0.25">
      <c r="A107" s="1" t="s">
        <v>30</v>
      </c>
      <c r="B107" s="1">
        <v>2015</v>
      </c>
      <c r="C107" s="1" t="s">
        <v>44</v>
      </c>
      <c r="D107" s="1" t="str">
        <f t="shared" si="1"/>
        <v>2015DecemberRural</v>
      </c>
      <c r="E107" s="4">
        <v>126.3</v>
      </c>
      <c r="F107" s="4">
        <v>131.30000000000001</v>
      </c>
      <c r="G107" s="4">
        <v>123.3</v>
      </c>
      <c r="H107" s="4">
        <v>129.80000000000001</v>
      </c>
      <c r="I107" s="4">
        <v>118.3</v>
      </c>
      <c r="J107" s="4">
        <v>131.6</v>
      </c>
      <c r="K107" s="4">
        <v>145.5</v>
      </c>
      <c r="L107" s="4">
        <v>162.1</v>
      </c>
      <c r="M107" s="4">
        <v>95.4</v>
      </c>
      <c r="N107" s="4">
        <v>128.9</v>
      </c>
      <c r="O107" s="4">
        <v>123.3</v>
      </c>
      <c r="P107" s="4">
        <v>135.1</v>
      </c>
      <c r="Q107" s="4">
        <v>131.4</v>
      </c>
      <c r="R107" s="4">
        <v>133.1</v>
      </c>
      <c r="S107" s="4">
        <v>132.5</v>
      </c>
      <c r="T107" s="4">
        <v>128.5</v>
      </c>
      <c r="U107" s="4">
        <v>131.9</v>
      </c>
      <c r="V107" s="45">
        <v>121.62617744007609</v>
      </c>
      <c r="W107" s="4">
        <v>125.7</v>
      </c>
      <c r="X107" s="4">
        <v>126</v>
      </c>
      <c r="Y107" s="4">
        <v>123.1</v>
      </c>
      <c r="Z107" s="4">
        <v>114</v>
      </c>
      <c r="AA107" s="4">
        <v>121.6</v>
      </c>
      <c r="AB107" s="4">
        <v>125.6</v>
      </c>
      <c r="AC107" s="4">
        <v>114.1</v>
      </c>
      <c r="AD107" s="4">
        <v>119.8</v>
      </c>
      <c r="AE107" s="4">
        <v>127.9</v>
      </c>
    </row>
    <row r="108" spans="1:31" ht="13.2" x14ac:dyDescent="0.25">
      <c r="A108" s="1" t="s">
        <v>32</v>
      </c>
      <c r="B108" s="1">
        <v>2015</v>
      </c>
      <c r="C108" s="1" t="s">
        <v>44</v>
      </c>
      <c r="D108" s="1" t="str">
        <f t="shared" si="1"/>
        <v>2015DecemberUrban</v>
      </c>
      <c r="E108" s="4">
        <v>124.3</v>
      </c>
      <c r="F108" s="4">
        <v>131.69999999999999</v>
      </c>
      <c r="G108" s="4">
        <v>127.1</v>
      </c>
      <c r="H108" s="4">
        <v>128.6</v>
      </c>
      <c r="I108" s="4">
        <v>110</v>
      </c>
      <c r="J108" s="4">
        <v>120.8</v>
      </c>
      <c r="K108" s="4">
        <v>149</v>
      </c>
      <c r="L108" s="4">
        <v>190.1</v>
      </c>
      <c r="M108" s="4">
        <v>92.7</v>
      </c>
      <c r="N108" s="4">
        <v>138.6</v>
      </c>
      <c r="O108" s="4">
        <v>120.2</v>
      </c>
      <c r="P108" s="4">
        <v>134.19999999999999</v>
      </c>
      <c r="Q108" s="4">
        <v>131.5</v>
      </c>
      <c r="R108" s="4">
        <v>138.19999999999999</v>
      </c>
      <c r="S108" s="4">
        <v>125.4</v>
      </c>
      <c r="T108" s="4">
        <v>119.5</v>
      </c>
      <c r="U108" s="4">
        <v>124.5</v>
      </c>
      <c r="V108" s="45">
        <v>122.4</v>
      </c>
      <c r="W108" s="4">
        <v>116</v>
      </c>
      <c r="X108" s="4">
        <v>121</v>
      </c>
      <c r="Y108" s="4">
        <v>118.6</v>
      </c>
      <c r="Z108" s="4">
        <v>109.3</v>
      </c>
      <c r="AA108" s="4">
        <v>118.1</v>
      </c>
      <c r="AB108" s="4">
        <v>126.6</v>
      </c>
      <c r="AC108" s="4">
        <v>113.2</v>
      </c>
      <c r="AD108" s="4">
        <v>116.7</v>
      </c>
      <c r="AE108" s="4">
        <v>124</v>
      </c>
    </row>
    <row r="109" spans="1:31" ht="13.2" x14ac:dyDescent="0.25">
      <c r="A109" s="1" t="s">
        <v>33</v>
      </c>
      <c r="B109" s="1">
        <v>2015</v>
      </c>
      <c r="C109" s="1" t="s">
        <v>44</v>
      </c>
      <c r="D109" s="1" t="str">
        <f t="shared" si="1"/>
        <v>2015DecemberRural+Urban</v>
      </c>
      <c r="E109" s="4">
        <v>125.7</v>
      </c>
      <c r="F109" s="4">
        <v>131.4</v>
      </c>
      <c r="G109" s="4">
        <v>124.8</v>
      </c>
      <c r="H109" s="4">
        <v>129.4</v>
      </c>
      <c r="I109" s="4">
        <v>115.3</v>
      </c>
      <c r="J109" s="4">
        <v>126.6</v>
      </c>
      <c r="K109" s="4">
        <v>146.69999999999999</v>
      </c>
      <c r="L109" s="4">
        <v>171.5</v>
      </c>
      <c r="M109" s="4">
        <v>94.5</v>
      </c>
      <c r="N109" s="4">
        <v>132.1</v>
      </c>
      <c r="O109" s="4">
        <v>122</v>
      </c>
      <c r="P109" s="4">
        <v>134.69999999999999</v>
      </c>
      <c r="Q109" s="4">
        <v>131.4</v>
      </c>
      <c r="R109" s="4">
        <v>134.5</v>
      </c>
      <c r="S109" s="4">
        <v>129.69999999999999</v>
      </c>
      <c r="T109" s="4">
        <v>124.8</v>
      </c>
      <c r="U109" s="4">
        <v>129</v>
      </c>
      <c r="V109" s="45">
        <v>122.4</v>
      </c>
      <c r="W109" s="4">
        <v>122</v>
      </c>
      <c r="X109" s="4">
        <v>123.6</v>
      </c>
      <c r="Y109" s="4">
        <v>121.4</v>
      </c>
      <c r="Z109" s="4">
        <v>111.5</v>
      </c>
      <c r="AA109" s="4">
        <v>119.6</v>
      </c>
      <c r="AB109" s="4">
        <v>126.2</v>
      </c>
      <c r="AC109" s="4">
        <v>113.7</v>
      </c>
      <c r="AD109" s="4">
        <v>118.3</v>
      </c>
      <c r="AE109" s="4">
        <v>126.1</v>
      </c>
    </row>
    <row r="110" spans="1:31" ht="13.2" x14ac:dyDescent="0.25">
      <c r="A110" s="1" t="s">
        <v>30</v>
      </c>
      <c r="B110" s="1">
        <v>2016</v>
      </c>
      <c r="C110" s="1" t="s">
        <v>31</v>
      </c>
      <c r="D110" s="1" t="str">
        <f t="shared" si="1"/>
        <v>2016JanuaryRural</v>
      </c>
      <c r="E110" s="4">
        <v>126.8</v>
      </c>
      <c r="F110" s="4">
        <v>133.19999999999999</v>
      </c>
      <c r="G110" s="4">
        <v>126.5</v>
      </c>
      <c r="H110" s="4">
        <v>130.30000000000001</v>
      </c>
      <c r="I110" s="4">
        <v>118.9</v>
      </c>
      <c r="J110" s="4">
        <v>131.6</v>
      </c>
      <c r="K110" s="4">
        <v>140.1</v>
      </c>
      <c r="L110" s="4">
        <v>163.80000000000001</v>
      </c>
      <c r="M110" s="4">
        <v>97.7</v>
      </c>
      <c r="N110" s="4">
        <v>129.6</v>
      </c>
      <c r="O110" s="4">
        <v>124.3</v>
      </c>
      <c r="P110" s="4">
        <v>135.9</v>
      </c>
      <c r="Q110" s="4">
        <v>131.4</v>
      </c>
      <c r="R110" s="4">
        <v>133.6</v>
      </c>
      <c r="S110" s="4">
        <v>133.19999999999999</v>
      </c>
      <c r="T110" s="4">
        <v>128.9</v>
      </c>
      <c r="U110" s="4">
        <v>132.6</v>
      </c>
      <c r="V110" s="45">
        <v>122.03087209725362</v>
      </c>
      <c r="W110" s="4">
        <v>126.2</v>
      </c>
      <c r="X110" s="4">
        <v>126.6</v>
      </c>
      <c r="Y110" s="4">
        <v>123.7</v>
      </c>
      <c r="Z110" s="4">
        <v>113.6</v>
      </c>
      <c r="AA110" s="4">
        <v>121.4</v>
      </c>
      <c r="AB110" s="4">
        <v>126.2</v>
      </c>
      <c r="AC110" s="4">
        <v>114.9</v>
      </c>
      <c r="AD110" s="4">
        <v>120.1</v>
      </c>
      <c r="AE110" s="4">
        <v>128.1</v>
      </c>
    </row>
    <row r="111" spans="1:31" ht="13.2" x14ac:dyDescent="0.25">
      <c r="A111" s="1" t="s">
        <v>32</v>
      </c>
      <c r="B111" s="1">
        <v>2016</v>
      </c>
      <c r="C111" s="1" t="s">
        <v>31</v>
      </c>
      <c r="D111" s="1" t="str">
        <f t="shared" si="1"/>
        <v>2016JanuaryUrban</v>
      </c>
      <c r="E111" s="4">
        <v>124.7</v>
      </c>
      <c r="F111" s="4">
        <v>135.9</v>
      </c>
      <c r="G111" s="4">
        <v>132</v>
      </c>
      <c r="H111" s="4">
        <v>129.19999999999999</v>
      </c>
      <c r="I111" s="4">
        <v>109.7</v>
      </c>
      <c r="J111" s="4">
        <v>119</v>
      </c>
      <c r="K111" s="4">
        <v>144.1</v>
      </c>
      <c r="L111" s="4">
        <v>184.2</v>
      </c>
      <c r="M111" s="4">
        <v>96.7</v>
      </c>
      <c r="N111" s="4">
        <v>139.5</v>
      </c>
      <c r="O111" s="4">
        <v>120.5</v>
      </c>
      <c r="P111" s="4">
        <v>134.69999999999999</v>
      </c>
      <c r="Q111" s="4">
        <v>131.19999999999999</v>
      </c>
      <c r="R111" s="4">
        <v>139.5</v>
      </c>
      <c r="S111" s="4">
        <v>125.8</v>
      </c>
      <c r="T111" s="4">
        <v>119.8</v>
      </c>
      <c r="U111" s="4">
        <v>124.9</v>
      </c>
      <c r="V111" s="45">
        <v>123.4</v>
      </c>
      <c r="W111" s="4">
        <v>116.9</v>
      </c>
      <c r="X111" s="4">
        <v>121.6</v>
      </c>
      <c r="Y111" s="4">
        <v>119.1</v>
      </c>
      <c r="Z111" s="4">
        <v>108.9</v>
      </c>
      <c r="AA111" s="4">
        <v>118.5</v>
      </c>
      <c r="AB111" s="4">
        <v>126.4</v>
      </c>
      <c r="AC111" s="4">
        <v>114</v>
      </c>
      <c r="AD111" s="4">
        <v>116.8</v>
      </c>
      <c r="AE111" s="4">
        <v>124.2</v>
      </c>
    </row>
    <row r="112" spans="1:31" ht="13.2" x14ac:dyDescent="0.25">
      <c r="A112" s="1" t="s">
        <v>33</v>
      </c>
      <c r="B112" s="1">
        <v>2016</v>
      </c>
      <c r="C112" s="1" t="s">
        <v>31</v>
      </c>
      <c r="D112" s="1" t="str">
        <f t="shared" si="1"/>
        <v>2016JanuaryRural+Urban</v>
      </c>
      <c r="E112" s="4">
        <v>126.1</v>
      </c>
      <c r="F112" s="4">
        <v>134.1</v>
      </c>
      <c r="G112" s="4">
        <v>128.6</v>
      </c>
      <c r="H112" s="4">
        <v>129.9</v>
      </c>
      <c r="I112" s="4">
        <v>115.5</v>
      </c>
      <c r="J112" s="4">
        <v>125.7</v>
      </c>
      <c r="K112" s="4">
        <v>141.5</v>
      </c>
      <c r="L112" s="4">
        <v>170.7</v>
      </c>
      <c r="M112" s="4">
        <v>97.4</v>
      </c>
      <c r="N112" s="4">
        <v>132.9</v>
      </c>
      <c r="O112" s="4">
        <v>122.7</v>
      </c>
      <c r="P112" s="4">
        <v>135.30000000000001</v>
      </c>
      <c r="Q112" s="4">
        <v>131.30000000000001</v>
      </c>
      <c r="R112" s="4">
        <v>135.19999999999999</v>
      </c>
      <c r="S112" s="4">
        <v>130.30000000000001</v>
      </c>
      <c r="T112" s="4">
        <v>125.1</v>
      </c>
      <c r="U112" s="4">
        <v>129.5</v>
      </c>
      <c r="V112" s="45">
        <v>123.4</v>
      </c>
      <c r="W112" s="4">
        <v>122.7</v>
      </c>
      <c r="X112" s="4">
        <v>124.2</v>
      </c>
      <c r="Y112" s="4">
        <v>122</v>
      </c>
      <c r="Z112" s="4">
        <v>111.1</v>
      </c>
      <c r="AA112" s="4">
        <v>119.8</v>
      </c>
      <c r="AB112" s="4">
        <v>126.3</v>
      </c>
      <c r="AC112" s="4">
        <v>114.5</v>
      </c>
      <c r="AD112" s="4">
        <v>118.5</v>
      </c>
      <c r="AE112" s="4">
        <v>126.3</v>
      </c>
    </row>
    <row r="113" spans="1:31" ht="13.2" x14ac:dyDescent="0.25">
      <c r="A113" s="1" t="s">
        <v>30</v>
      </c>
      <c r="B113" s="1">
        <v>2016</v>
      </c>
      <c r="C113" s="1" t="s">
        <v>34</v>
      </c>
      <c r="D113" s="1" t="str">
        <f t="shared" si="1"/>
        <v>2016FebruaryRural</v>
      </c>
      <c r="E113" s="4">
        <v>127.1</v>
      </c>
      <c r="F113" s="4">
        <v>133.69999999999999</v>
      </c>
      <c r="G113" s="4">
        <v>127.7</v>
      </c>
      <c r="H113" s="4">
        <v>130.69999999999999</v>
      </c>
      <c r="I113" s="4">
        <v>118.5</v>
      </c>
      <c r="J113" s="4">
        <v>130.4</v>
      </c>
      <c r="K113" s="4">
        <v>130.9</v>
      </c>
      <c r="L113" s="4">
        <v>162.80000000000001</v>
      </c>
      <c r="M113" s="4">
        <v>98.7</v>
      </c>
      <c r="N113" s="4">
        <v>130.6</v>
      </c>
      <c r="O113" s="4">
        <v>124.8</v>
      </c>
      <c r="P113" s="4">
        <v>136.4</v>
      </c>
      <c r="Q113" s="4">
        <v>130.30000000000001</v>
      </c>
      <c r="R113" s="4">
        <v>134.4</v>
      </c>
      <c r="S113" s="4">
        <v>133.9</v>
      </c>
      <c r="T113" s="4">
        <v>129.80000000000001</v>
      </c>
      <c r="U113" s="4">
        <v>133.4</v>
      </c>
      <c r="V113" s="45">
        <v>122.44869400609247</v>
      </c>
      <c r="W113" s="4">
        <v>127.5</v>
      </c>
      <c r="X113" s="4">
        <v>127.1</v>
      </c>
      <c r="Y113" s="4">
        <v>124.3</v>
      </c>
      <c r="Z113" s="4">
        <v>113.9</v>
      </c>
      <c r="AA113" s="4">
        <v>122.3</v>
      </c>
      <c r="AB113" s="4">
        <v>127.1</v>
      </c>
      <c r="AC113" s="4">
        <v>116.8</v>
      </c>
      <c r="AD113" s="4">
        <v>120.9</v>
      </c>
      <c r="AE113" s="4">
        <v>127.9</v>
      </c>
    </row>
    <row r="114" spans="1:31" ht="13.2" x14ac:dyDescent="0.25">
      <c r="A114" s="1" t="s">
        <v>32</v>
      </c>
      <c r="B114" s="1">
        <v>2016</v>
      </c>
      <c r="C114" s="1" t="s">
        <v>34</v>
      </c>
      <c r="D114" s="1" t="str">
        <f t="shared" si="1"/>
        <v>2016FebruaryUrban</v>
      </c>
      <c r="E114" s="4">
        <v>124.8</v>
      </c>
      <c r="F114" s="4">
        <v>135.1</v>
      </c>
      <c r="G114" s="4">
        <v>130.30000000000001</v>
      </c>
      <c r="H114" s="4">
        <v>129.6</v>
      </c>
      <c r="I114" s="4">
        <v>108.4</v>
      </c>
      <c r="J114" s="4">
        <v>118.6</v>
      </c>
      <c r="K114" s="4">
        <v>129.19999999999999</v>
      </c>
      <c r="L114" s="4">
        <v>176.4</v>
      </c>
      <c r="M114" s="4">
        <v>99.1</v>
      </c>
      <c r="N114" s="4">
        <v>139.69999999999999</v>
      </c>
      <c r="O114" s="4">
        <v>120.6</v>
      </c>
      <c r="P114" s="4">
        <v>135.19999999999999</v>
      </c>
      <c r="Q114" s="4">
        <v>129.1</v>
      </c>
      <c r="R114" s="4">
        <v>140</v>
      </c>
      <c r="S114" s="4">
        <v>126.2</v>
      </c>
      <c r="T114" s="4">
        <v>120.1</v>
      </c>
      <c r="U114" s="4">
        <v>125.3</v>
      </c>
      <c r="V114" s="45">
        <v>124.4</v>
      </c>
      <c r="W114" s="4">
        <v>116</v>
      </c>
      <c r="X114" s="4">
        <v>121.8</v>
      </c>
      <c r="Y114" s="4">
        <v>119.5</v>
      </c>
      <c r="Z114" s="4">
        <v>109.1</v>
      </c>
      <c r="AA114" s="4">
        <v>118.8</v>
      </c>
      <c r="AB114" s="4">
        <v>126.3</v>
      </c>
      <c r="AC114" s="4">
        <v>116.2</v>
      </c>
      <c r="AD114" s="4">
        <v>117.2</v>
      </c>
      <c r="AE114" s="4">
        <v>123.8</v>
      </c>
    </row>
    <row r="115" spans="1:31" ht="13.2" x14ac:dyDescent="0.25">
      <c r="A115" s="1" t="s">
        <v>33</v>
      </c>
      <c r="B115" s="1">
        <v>2016</v>
      </c>
      <c r="C115" s="1" t="s">
        <v>34</v>
      </c>
      <c r="D115" s="1" t="str">
        <f t="shared" si="1"/>
        <v>2016FebruaryRural+Urban</v>
      </c>
      <c r="E115" s="4">
        <v>126.4</v>
      </c>
      <c r="F115" s="4">
        <v>134.19999999999999</v>
      </c>
      <c r="G115" s="4">
        <v>128.69999999999999</v>
      </c>
      <c r="H115" s="4">
        <v>130.30000000000001</v>
      </c>
      <c r="I115" s="4">
        <v>114.8</v>
      </c>
      <c r="J115" s="4">
        <v>124.9</v>
      </c>
      <c r="K115" s="4">
        <v>130.30000000000001</v>
      </c>
      <c r="L115" s="4">
        <v>167.4</v>
      </c>
      <c r="M115" s="4">
        <v>98.8</v>
      </c>
      <c r="N115" s="4">
        <v>133.6</v>
      </c>
      <c r="O115" s="4">
        <v>123</v>
      </c>
      <c r="P115" s="4">
        <v>135.80000000000001</v>
      </c>
      <c r="Q115" s="4">
        <v>129.9</v>
      </c>
      <c r="R115" s="4">
        <v>135.9</v>
      </c>
      <c r="S115" s="4">
        <v>130.9</v>
      </c>
      <c r="T115" s="4">
        <v>125.8</v>
      </c>
      <c r="U115" s="4">
        <v>130.19999999999999</v>
      </c>
      <c r="V115" s="45">
        <v>124.4</v>
      </c>
      <c r="W115" s="4">
        <v>123.1</v>
      </c>
      <c r="X115" s="4">
        <v>124.6</v>
      </c>
      <c r="Y115" s="4">
        <v>122.5</v>
      </c>
      <c r="Z115" s="4">
        <v>111.4</v>
      </c>
      <c r="AA115" s="4">
        <v>120.3</v>
      </c>
      <c r="AB115" s="4">
        <v>126.6</v>
      </c>
      <c r="AC115" s="4">
        <v>116.6</v>
      </c>
      <c r="AD115" s="4">
        <v>119.1</v>
      </c>
      <c r="AE115" s="4">
        <v>126</v>
      </c>
    </row>
    <row r="116" spans="1:31" ht="13.2" x14ac:dyDescent="0.25">
      <c r="A116" s="1" t="s">
        <v>30</v>
      </c>
      <c r="B116" s="1">
        <v>2016</v>
      </c>
      <c r="C116" s="1" t="s">
        <v>35</v>
      </c>
      <c r="D116" s="1" t="str">
        <f t="shared" si="1"/>
        <v>2016MarchRural</v>
      </c>
      <c r="E116" s="4">
        <v>127.3</v>
      </c>
      <c r="F116" s="4">
        <v>134.4</v>
      </c>
      <c r="G116" s="4">
        <v>125.1</v>
      </c>
      <c r="H116" s="4">
        <v>130.5</v>
      </c>
      <c r="I116" s="4">
        <v>118.3</v>
      </c>
      <c r="J116" s="4">
        <v>131.69999999999999</v>
      </c>
      <c r="K116" s="4">
        <v>130.69999999999999</v>
      </c>
      <c r="L116" s="4">
        <v>161.19999999999999</v>
      </c>
      <c r="M116" s="4">
        <v>100.4</v>
      </c>
      <c r="N116" s="4">
        <v>130.80000000000001</v>
      </c>
      <c r="O116" s="4">
        <v>124.9</v>
      </c>
      <c r="P116" s="4">
        <v>137</v>
      </c>
      <c r="Q116" s="4">
        <v>130.4</v>
      </c>
      <c r="R116" s="4">
        <v>135</v>
      </c>
      <c r="S116" s="4">
        <v>134.4</v>
      </c>
      <c r="T116" s="4">
        <v>130.19999999999999</v>
      </c>
      <c r="U116" s="4">
        <v>133.80000000000001</v>
      </c>
      <c r="V116" s="45">
        <v>122.94508261593579</v>
      </c>
      <c r="W116" s="4">
        <v>127</v>
      </c>
      <c r="X116" s="4">
        <v>127.7</v>
      </c>
      <c r="Y116" s="4">
        <v>124.8</v>
      </c>
      <c r="Z116" s="4">
        <v>113.6</v>
      </c>
      <c r="AA116" s="4">
        <v>122.5</v>
      </c>
      <c r="AB116" s="4">
        <v>127.5</v>
      </c>
      <c r="AC116" s="4">
        <v>117.4</v>
      </c>
      <c r="AD116" s="4">
        <v>121.1</v>
      </c>
      <c r="AE116" s="4">
        <v>128</v>
      </c>
    </row>
    <row r="117" spans="1:31" ht="13.2" x14ac:dyDescent="0.25">
      <c r="A117" s="1" t="s">
        <v>32</v>
      </c>
      <c r="B117" s="1">
        <v>2016</v>
      </c>
      <c r="C117" s="1" t="s">
        <v>35</v>
      </c>
      <c r="D117" s="1" t="str">
        <f t="shared" si="1"/>
        <v>2016MarchUrban</v>
      </c>
      <c r="E117" s="4">
        <v>124.8</v>
      </c>
      <c r="F117" s="4">
        <v>136.30000000000001</v>
      </c>
      <c r="G117" s="4">
        <v>123.7</v>
      </c>
      <c r="H117" s="4">
        <v>129.69999999999999</v>
      </c>
      <c r="I117" s="4">
        <v>107.9</v>
      </c>
      <c r="J117" s="4">
        <v>119.9</v>
      </c>
      <c r="K117" s="4">
        <v>128.1</v>
      </c>
      <c r="L117" s="4">
        <v>170.3</v>
      </c>
      <c r="M117" s="4">
        <v>101.8</v>
      </c>
      <c r="N117" s="4">
        <v>140.1</v>
      </c>
      <c r="O117" s="4">
        <v>120.7</v>
      </c>
      <c r="P117" s="4">
        <v>135.4</v>
      </c>
      <c r="Q117" s="4">
        <v>128.9</v>
      </c>
      <c r="R117" s="4">
        <v>140.6</v>
      </c>
      <c r="S117" s="4">
        <v>126.4</v>
      </c>
      <c r="T117" s="4">
        <v>120.3</v>
      </c>
      <c r="U117" s="4">
        <v>125.5</v>
      </c>
      <c r="V117" s="45">
        <v>124.9</v>
      </c>
      <c r="W117" s="4">
        <v>114.8</v>
      </c>
      <c r="X117" s="4">
        <v>122.3</v>
      </c>
      <c r="Y117" s="4">
        <v>119.7</v>
      </c>
      <c r="Z117" s="4">
        <v>108.5</v>
      </c>
      <c r="AA117" s="4">
        <v>119.1</v>
      </c>
      <c r="AB117" s="4">
        <v>126.4</v>
      </c>
      <c r="AC117" s="4">
        <v>117.1</v>
      </c>
      <c r="AD117" s="4">
        <v>117.3</v>
      </c>
      <c r="AE117" s="4">
        <v>123.8</v>
      </c>
    </row>
    <row r="118" spans="1:31" ht="13.2" x14ac:dyDescent="0.25">
      <c r="A118" s="1" t="s">
        <v>33</v>
      </c>
      <c r="B118" s="1">
        <v>2016</v>
      </c>
      <c r="C118" s="1" t="s">
        <v>35</v>
      </c>
      <c r="D118" s="1" t="str">
        <f t="shared" si="1"/>
        <v>2016MarchRural+Urban</v>
      </c>
      <c r="E118" s="4">
        <v>126.5</v>
      </c>
      <c r="F118" s="4">
        <v>135.1</v>
      </c>
      <c r="G118" s="4">
        <v>124.6</v>
      </c>
      <c r="H118" s="4">
        <v>130.19999999999999</v>
      </c>
      <c r="I118" s="4">
        <v>114.5</v>
      </c>
      <c r="J118" s="4">
        <v>126.2</v>
      </c>
      <c r="K118" s="4">
        <v>129.80000000000001</v>
      </c>
      <c r="L118" s="4">
        <v>164.3</v>
      </c>
      <c r="M118" s="4">
        <v>100.9</v>
      </c>
      <c r="N118" s="4">
        <v>133.9</v>
      </c>
      <c r="O118" s="4">
        <v>123.1</v>
      </c>
      <c r="P118" s="4">
        <v>136.30000000000001</v>
      </c>
      <c r="Q118" s="4">
        <v>129.80000000000001</v>
      </c>
      <c r="R118" s="4">
        <v>136.5</v>
      </c>
      <c r="S118" s="4">
        <v>131.30000000000001</v>
      </c>
      <c r="T118" s="4">
        <v>126.1</v>
      </c>
      <c r="U118" s="4">
        <v>130.5</v>
      </c>
      <c r="V118" s="45">
        <v>124.9</v>
      </c>
      <c r="W118" s="4">
        <v>122.4</v>
      </c>
      <c r="X118" s="4">
        <v>125.1</v>
      </c>
      <c r="Y118" s="4">
        <v>122.9</v>
      </c>
      <c r="Z118" s="4">
        <v>110.9</v>
      </c>
      <c r="AA118" s="4">
        <v>120.6</v>
      </c>
      <c r="AB118" s="4">
        <v>126.9</v>
      </c>
      <c r="AC118" s="4">
        <v>117.3</v>
      </c>
      <c r="AD118" s="4">
        <v>119.3</v>
      </c>
      <c r="AE118" s="4">
        <v>126</v>
      </c>
    </row>
    <row r="119" spans="1:31" ht="13.2" x14ac:dyDescent="0.25">
      <c r="A119" s="1" t="s">
        <v>30</v>
      </c>
      <c r="B119" s="1">
        <v>2016</v>
      </c>
      <c r="C119" s="1" t="s">
        <v>36</v>
      </c>
      <c r="D119" s="1" t="str">
        <f t="shared" si="1"/>
        <v>2016AprilRural</v>
      </c>
      <c r="E119" s="4">
        <v>127.4</v>
      </c>
      <c r="F119" s="4">
        <v>135.4</v>
      </c>
      <c r="G119" s="4">
        <v>123.4</v>
      </c>
      <c r="H119" s="4">
        <v>131.30000000000001</v>
      </c>
      <c r="I119" s="4">
        <v>118.2</v>
      </c>
      <c r="J119" s="4">
        <v>138.1</v>
      </c>
      <c r="K119" s="4">
        <v>134.1</v>
      </c>
      <c r="L119" s="4">
        <v>162.69999999999999</v>
      </c>
      <c r="M119" s="4">
        <v>105</v>
      </c>
      <c r="N119" s="4">
        <v>131.4</v>
      </c>
      <c r="O119" s="4">
        <v>125.4</v>
      </c>
      <c r="P119" s="4">
        <v>137.4</v>
      </c>
      <c r="Q119" s="4">
        <v>131.80000000000001</v>
      </c>
      <c r="R119" s="4">
        <v>135.5</v>
      </c>
      <c r="S119" s="4">
        <v>135</v>
      </c>
      <c r="T119" s="4">
        <v>130.6</v>
      </c>
      <c r="U119" s="4">
        <v>134.4</v>
      </c>
      <c r="V119" s="45">
        <v>123.64718319103132</v>
      </c>
      <c r="W119" s="4">
        <v>127</v>
      </c>
      <c r="X119" s="4">
        <v>128</v>
      </c>
      <c r="Y119" s="4">
        <v>125.2</v>
      </c>
      <c r="Z119" s="4">
        <v>114.4</v>
      </c>
      <c r="AA119" s="4">
        <v>123.2</v>
      </c>
      <c r="AB119" s="4">
        <v>127.9</v>
      </c>
      <c r="AC119" s="4">
        <v>118.4</v>
      </c>
      <c r="AD119" s="4">
        <v>121.7</v>
      </c>
      <c r="AE119" s="4">
        <v>129</v>
      </c>
    </row>
    <row r="120" spans="1:31" ht="13.2" x14ac:dyDescent="0.25">
      <c r="A120" s="1" t="s">
        <v>32</v>
      </c>
      <c r="B120" s="1">
        <v>2016</v>
      </c>
      <c r="C120" s="1" t="s">
        <v>36</v>
      </c>
      <c r="D120" s="1" t="str">
        <f t="shared" si="1"/>
        <v>2016AprilUrban</v>
      </c>
      <c r="E120" s="4">
        <v>124.9</v>
      </c>
      <c r="F120" s="4">
        <v>139.30000000000001</v>
      </c>
      <c r="G120" s="4">
        <v>119.9</v>
      </c>
      <c r="H120" s="4">
        <v>130.19999999999999</v>
      </c>
      <c r="I120" s="4">
        <v>108.9</v>
      </c>
      <c r="J120" s="4">
        <v>131.1</v>
      </c>
      <c r="K120" s="4">
        <v>136.80000000000001</v>
      </c>
      <c r="L120" s="4">
        <v>176.9</v>
      </c>
      <c r="M120" s="4">
        <v>109.1</v>
      </c>
      <c r="N120" s="4">
        <v>140.4</v>
      </c>
      <c r="O120" s="4">
        <v>121.1</v>
      </c>
      <c r="P120" s="4">
        <v>135.9</v>
      </c>
      <c r="Q120" s="4">
        <v>131.80000000000001</v>
      </c>
      <c r="R120" s="4">
        <v>141.5</v>
      </c>
      <c r="S120" s="4">
        <v>126.8</v>
      </c>
      <c r="T120" s="4">
        <v>120.5</v>
      </c>
      <c r="U120" s="4">
        <v>125.8</v>
      </c>
      <c r="V120" s="45">
        <v>125.6</v>
      </c>
      <c r="W120" s="4">
        <v>114.6</v>
      </c>
      <c r="X120" s="4">
        <v>122.8</v>
      </c>
      <c r="Y120" s="4">
        <v>120</v>
      </c>
      <c r="Z120" s="4">
        <v>110</v>
      </c>
      <c r="AA120" s="4">
        <v>119.5</v>
      </c>
      <c r="AB120" s="4">
        <v>127.6</v>
      </c>
      <c r="AC120" s="4">
        <v>117.6</v>
      </c>
      <c r="AD120" s="4">
        <v>118.2</v>
      </c>
      <c r="AE120" s="4">
        <v>125.3</v>
      </c>
    </row>
    <row r="121" spans="1:31" ht="13.2" x14ac:dyDescent="0.25">
      <c r="A121" s="1" t="s">
        <v>33</v>
      </c>
      <c r="B121" s="1">
        <v>2016</v>
      </c>
      <c r="C121" s="1" t="s">
        <v>36</v>
      </c>
      <c r="D121" s="1" t="str">
        <f t="shared" si="1"/>
        <v>2016AprilRural+Urban</v>
      </c>
      <c r="E121" s="4">
        <v>126.6</v>
      </c>
      <c r="F121" s="4">
        <v>136.80000000000001</v>
      </c>
      <c r="G121" s="4">
        <v>122</v>
      </c>
      <c r="H121" s="4">
        <v>130.9</v>
      </c>
      <c r="I121" s="4">
        <v>114.8</v>
      </c>
      <c r="J121" s="4">
        <v>134.80000000000001</v>
      </c>
      <c r="K121" s="4">
        <v>135</v>
      </c>
      <c r="L121" s="4">
        <v>167.5</v>
      </c>
      <c r="M121" s="4">
        <v>106.4</v>
      </c>
      <c r="N121" s="4">
        <v>134.4</v>
      </c>
      <c r="O121" s="4">
        <v>123.6</v>
      </c>
      <c r="P121" s="4">
        <v>136.69999999999999</v>
      </c>
      <c r="Q121" s="4">
        <v>131.80000000000001</v>
      </c>
      <c r="R121" s="4">
        <v>137.1</v>
      </c>
      <c r="S121" s="4">
        <v>131.80000000000001</v>
      </c>
      <c r="T121" s="4">
        <v>126.4</v>
      </c>
      <c r="U121" s="4">
        <v>131</v>
      </c>
      <c r="V121" s="45">
        <v>125.6</v>
      </c>
      <c r="W121" s="4">
        <v>122.3</v>
      </c>
      <c r="X121" s="4">
        <v>125.5</v>
      </c>
      <c r="Y121" s="4">
        <v>123.2</v>
      </c>
      <c r="Z121" s="4">
        <v>112.1</v>
      </c>
      <c r="AA121" s="4">
        <v>121.1</v>
      </c>
      <c r="AB121" s="4">
        <v>127.7</v>
      </c>
      <c r="AC121" s="4">
        <v>118.1</v>
      </c>
      <c r="AD121" s="4">
        <v>120</v>
      </c>
      <c r="AE121" s="4">
        <v>127.3</v>
      </c>
    </row>
    <row r="122" spans="1:31" ht="13.2" x14ac:dyDescent="0.25">
      <c r="A122" s="1" t="s">
        <v>30</v>
      </c>
      <c r="B122" s="1">
        <v>2016</v>
      </c>
      <c r="C122" s="1" t="s">
        <v>37</v>
      </c>
      <c r="D122" s="1" t="str">
        <f t="shared" si="1"/>
        <v>2016MayRural</v>
      </c>
      <c r="E122" s="4">
        <v>127.6</v>
      </c>
      <c r="F122" s="4">
        <v>137.5</v>
      </c>
      <c r="G122" s="4">
        <v>124.4</v>
      </c>
      <c r="H122" s="4">
        <v>132.4</v>
      </c>
      <c r="I122" s="4">
        <v>118.2</v>
      </c>
      <c r="J122" s="4">
        <v>138.1</v>
      </c>
      <c r="K122" s="4">
        <v>141.80000000000001</v>
      </c>
      <c r="L122" s="4">
        <v>166</v>
      </c>
      <c r="M122" s="4">
        <v>107.5</v>
      </c>
      <c r="N122" s="4">
        <v>132.19999999999999</v>
      </c>
      <c r="O122" s="4">
        <v>126.1</v>
      </c>
      <c r="P122" s="4">
        <v>138.30000000000001</v>
      </c>
      <c r="Q122" s="4">
        <v>133.6</v>
      </c>
      <c r="R122" s="4">
        <v>136</v>
      </c>
      <c r="S122" s="4">
        <v>135.4</v>
      </c>
      <c r="T122" s="4">
        <v>131.1</v>
      </c>
      <c r="U122" s="4">
        <v>134.80000000000001</v>
      </c>
      <c r="V122" s="45">
        <v>124.31566220145106</v>
      </c>
      <c r="W122" s="4">
        <v>127.4</v>
      </c>
      <c r="X122" s="4">
        <v>128.5</v>
      </c>
      <c r="Y122" s="4">
        <v>125.8</v>
      </c>
      <c r="Z122" s="4">
        <v>115.1</v>
      </c>
      <c r="AA122" s="4">
        <v>123.6</v>
      </c>
      <c r="AB122" s="4">
        <v>129.1</v>
      </c>
      <c r="AC122" s="4">
        <v>119.7</v>
      </c>
      <c r="AD122" s="4">
        <v>122.5</v>
      </c>
      <c r="AE122" s="4">
        <v>130.30000000000001</v>
      </c>
    </row>
    <row r="123" spans="1:31" ht="13.2" x14ac:dyDescent="0.25">
      <c r="A123" s="1" t="s">
        <v>32</v>
      </c>
      <c r="B123" s="1">
        <v>2016</v>
      </c>
      <c r="C123" s="1" t="s">
        <v>37</v>
      </c>
      <c r="D123" s="1" t="str">
        <f t="shared" si="1"/>
        <v>2016MayUrban</v>
      </c>
      <c r="E123" s="4">
        <v>125</v>
      </c>
      <c r="F123" s="4">
        <v>142.1</v>
      </c>
      <c r="G123" s="4">
        <v>127</v>
      </c>
      <c r="H123" s="4">
        <v>130.4</v>
      </c>
      <c r="I123" s="4">
        <v>109.6</v>
      </c>
      <c r="J123" s="4">
        <v>133.5</v>
      </c>
      <c r="K123" s="4">
        <v>151.4</v>
      </c>
      <c r="L123" s="4">
        <v>182.8</v>
      </c>
      <c r="M123" s="4">
        <v>111.1</v>
      </c>
      <c r="N123" s="4">
        <v>141.5</v>
      </c>
      <c r="O123" s="4">
        <v>121.5</v>
      </c>
      <c r="P123" s="4">
        <v>136.30000000000001</v>
      </c>
      <c r="Q123" s="4">
        <v>134.6</v>
      </c>
      <c r="R123" s="4">
        <v>142.19999999999999</v>
      </c>
      <c r="S123" s="4">
        <v>127.2</v>
      </c>
      <c r="T123" s="4">
        <v>120.7</v>
      </c>
      <c r="U123" s="4">
        <v>126.2</v>
      </c>
      <c r="V123" s="45">
        <v>126</v>
      </c>
      <c r="W123" s="4">
        <v>115</v>
      </c>
      <c r="X123" s="4">
        <v>123.2</v>
      </c>
      <c r="Y123" s="4">
        <v>120.3</v>
      </c>
      <c r="Z123" s="4">
        <v>110.7</v>
      </c>
      <c r="AA123" s="4">
        <v>119.8</v>
      </c>
      <c r="AB123" s="4">
        <v>128</v>
      </c>
      <c r="AC123" s="4">
        <v>118.5</v>
      </c>
      <c r="AD123" s="4">
        <v>118.7</v>
      </c>
      <c r="AE123" s="4">
        <v>126.6</v>
      </c>
    </row>
    <row r="124" spans="1:31" ht="13.2" x14ac:dyDescent="0.25">
      <c r="A124" s="1" t="s">
        <v>33</v>
      </c>
      <c r="B124" s="1">
        <v>2016</v>
      </c>
      <c r="C124" s="1" t="s">
        <v>37</v>
      </c>
      <c r="D124" s="1" t="str">
        <f t="shared" si="1"/>
        <v>2016MayRural+Urban</v>
      </c>
      <c r="E124" s="4">
        <v>126.8</v>
      </c>
      <c r="F124" s="4">
        <v>139.1</v>
      </c>
      <c r="G124" s="4">
        <v>125.4</v>
      </c>
      <c r="H124" s="4">
        <v>131.69999999999999</v>
      </c>
      <c r="I124" s="4">
        <v>115</v>
      </c>
      <c r="J124" s="4">
        <v>136</v>
      </c>
      <c r="K124" s="4">
        <v>145.1</v>
      </c>
      <c r="L124" s="4">
        <v>171.7</v>
      </c>
      <c r="M124" s="4">
        <v>108.7</v>
      </c>
      <c r="N124" s="4">
        <v>135.30000000000001</v>
      </c>
      <c r="O124" s="4">
        <v>124.2</v>
      </c>
      <c r="P124" s="4">
        <v>137.4</v>
      </c>
      <c r="Q124" s="4">
        <v>134</v>
      </c>
      <c r="R124" s="4">
        <v>137.69999999999999</v>
      </c>
      <c r="S124" s="4">
        <v>132.19999999999999</v>
      </c>
      <c r="T124" s="4">
        <v>126.8</v>
      </c>
      <c r="U124" s="4">
        <v>131.4</v>
      </c>
      <c r="V124" s="45">
        <v>126</v>
      </c>
      <c r="W124" s="4">
        <v>122.7</v>
      </c>
      <c r="X124" s="4">
        <v>126</v>
      </c>
      <c r="Y124" s="4">
        <v>123.7</v>
      </c>
      <c r="Z124" s="4">
        <v>112.8</v>
      </c>
      <c r="AA124" s="4">
        <v>121.5</v>
      </c>
      <c r="AB124" s="4">
        <v>128.5</v>
      </c>
      <c r="AC124" s="4">
        <v>119.2</v>
      </c>
      <c r="AD124" s="4">
        <v>120.7</v>
      </c>
      <c r="AE124" s="4">
        <v>128.6</v>
      </c>
    </row>
    <row r="125" spans="1:31" ht="13.2" x14ac:dyDescent="0.25">
      <c r="A125" s="1" t="s">
        <v>30</v>
      </c>
      <c r="B125" s="1">
        <v>2016</v>
      </c>
      <c r="C125" s="1" t="s">
        <v>38</v>
      </c>
      <c r="D125" s="1" t="str">
        <f t="shared" si="1"/>
        <v>2016JuneRural</v>
      </c>
      <c r="E125" s="4">
        <v>128.6</v>
      </c>
      <c r="F125" s="4">
        <v>138.6</v>
      </c>
      <c r="G125" s="4">
        <v>126.6</v>
      </c>
      <c r="H125" s="4">
        <v>133.6</v>
      </c>
      <c r="I125" s="4">
        <v>118.6</v>
      </c>
      <c r="J125" s="4">
        <v>137.4</v>
      </c>
      <c r="K125" s="4">
        <v>152.5</v>
      </c>
      <c r="L125" s="4">
        <v>169.2</v>
      </c>
      <c r="M125" s="4">
        <v>108.8</v>
      </c>
      <c r="N125" s="4">
        <v>133.1</v>
      </c>
      <c r="O125" s="4">
        <v>126.4</v>
      </c>
      <c r="P125" s="4">
        <v>139.19999999999999</v>
      </c>
      <c r="Q125" s="4">
        <v>136</v>
      </c>
      <c r="R125" s="4">
        <v>137.19999999999999</v>
      </c>
      <c r="S125" s="4">
        <v>136.30000000000001</v>
      </c>
      <c r="T125" s="4">
        <v>131.6</v>
      </c>
      <c r="U125" s="4">
        <v>135.6</v>
      </c>
      <c r="V125" s="45">
        <v>124.87865866760201</v>
      </c>
      <c r="W125" s="4">
        <v>128</v>
      </c>
      <c r="X125" s="4">
        <v>129.30000000000001</v>
      </c>
      <c r="Y125" s="4">
        <v>126.2</v>
      </c>
      <c r="Z125" s="4">
        <v>116.3</v>
      </c>
      <c r="AA125" s="4">
        <v>124.1</v>
      </c>
      <c r="AB125" s="4">
        <v>130.19999999999999</v>
      </c>
      <c r="AC125" s="4">
        <v>119.9</v>
      </c>
      <c r="AD125" s="4">
        <v>123.3</v>
      </c>
      <c r="AE125" s="4">
        <v>131.9</v>
      </c>
    </row>
    <row r="126" spans="1:31" ht="13.2" x14ac:dyDescent="0.25">
      <c r="A126" s="1" t="s">
        <v>32</v>
      </c>
      <c r="B126" s="1">
        <v>2016</v>
      </c>
      <c r="C126" s="1" t="s">
        <v>38</v>
      </c>
      <c r="D126" s="1" t="str">
        <f t="shared" si="1"/>
        <v>2016JuneUrban</v>
      </c>
      <c r="E126" s="4">
        <v>125.9</v>
      </c>
      <c r="F126" s="4">
        <v>143.9</v>
      </c>
      <c r="G126" s="4">
        <v>130.9</v>
      </c>
      <c r="H126" s="4">
        <v>131</v>
      </c>
      <c r="I126" s="4">
        <v>110.2</v>
      </c>
      <c r="J126" s="4">
        <v>135.5</v>
      </c>
      <c r="K126" s="4">
        <v>173.7</v>
      </c>
      <c r="L126" s="4">
        <v>184.4</v>
      </c>
      <c r="M126" s="4">
        <v>112</v>
      </c>
      <c r="N126" s="4">
        <v>142.80000000000001</v>
      </c>
      <c r="O126" s="4">
        <v>121.6</v>
      </c>
      <c r="P126" s="4">
        <v>136.9</v>
      </c>
      <c r="Q126" s="4">
        <v>138.19999999999999</v>
      </c>
      <c r="R126" s="4">
        <v>142.69999999999999</v>
      </c>
      <c r="S126" s="4">
        <v>127.6</v>
      </c>
      <c r="T126" s="4">
        <v>121.1</v>
      </c>
      <c r="U126" s="4">
        <v>126.6</v>
      </c>
      <c r="V126" s="45">
        <v>125.5</v>
      </c>
      <c r="W126" s="4">
        <v>115.5</v>
      </c>
      <c r="X126" s="4">
        <v>123.2</v>
      </c>
      <c r="Y126" s="4">
        <v>120.6</v>
      </c>
      <c r="Z126" s="4">
        <v>112.3</v>
      </c>
      <c r="AA126" s="4">
        <v>119.9</v>
      </c>
      <c r="AB126" s="4">
        <v>129.30000000000001</v>
      </c>
      <c r="AC126" s="4">
        <v>118.8</v>
      </c>
      <c r="AD126" s="4">
        <v>119.6</v>
      </c>
      <c r="AE126" s="4">
        <v>128.1</v>
      </c>
    </row>
    <row r="127" spans="1:31" ht="13.2" x14ac:dyDescent="0.25">
      <c r="A127" s="1" t="s">
        <v>33</v>
      </c>
      <c r="B127" s="1">
        <v>2016</v>
      </c>
      <c r="C127" s="1" t="s">
        <v>38</v>
      </c>
      <c r="D127" s="1" t="str">
        <f t="shared" si="1"/>
        <v>2016JuneRural+Urban</v>
      </c>
      <c r="E127" s="4">
        <v>127.7</v>
      </c>
      <c r="F127" s="4">
        <v>140.5</v>
      </c>
      <c r="G127" s="4">
        <v>128.30000000000001</v>
      </c>
      <c r="H127" s="4">
        <v>132.6</v>
      </c>
      <c r="I127" s="4">
        <v>115.5</v>
      </c>
      <c r="J127" s="4">
        <v>136.5</v>
      </c>
      <c r="K127" s="4">
        <v>159.69999999999999</v>
      </c>
      <c r="L127" s="4">
        <v>174.3</v>
      </c>
      <c r="M127" s="4">
        <v>109.9</v>
      </c>
      <c r="N127" s="4">
        <v>136.30000000000001</v>
      </c>
      <c r="O127" s="4">
        <v>124.4</v>
      </c>
      <c r="P127" s="4">
        <v>138.1</v>
      </c>
      <c r="Q127" s="4">
        <v>136.80000000000001</v>
      </c>
      <c r="R127" s="4">
        <v>138.69999999999999</v>
      </c>
      <c r="S127" s="4">
        <v>132.9</v>
      </c>
      <c r="T127" s="4">
        <v>127.2</v>
      </c>
      <c r="U127" s="4">
        <v>132</v>
      </c>
      <c r="V127" s="45">
        <v>125.5</v>
      </c>
      <c r="W127" s="4">
        <v>123.3</v>
      </c>
      <c r="X127" s="4">
        <v>126.4</v>
      </c>
      <c r="Y127" s="4">
        <v>124.1</v>
      </c>
      <c r="Z127" s="4">
        <v>114.2</v>
      </c>
      <c r="AA127" s="4">
        <v>121.7</v>
      </c>
      <c r="AB127" s="4">
        <v>129.69999999999999</v>
      </c>
      <c r="AC127" s="4">
        <v>119.4</v>
      </c>
      <c r="AD127" s="4">
        <v>121.5</v>
      </c>
      <c r="AE127" s="4">
        <v>130.1</v>
      </c>
    </row>
    <row r="128" spans="1:31" ht="13.2" x14ac:dyDescent="0.25">
      <c r="A128" s="1" t="s">
        <v>30</v>
      </c>
      <c r="B128" s="1">
        <v>2016</v>
      </c>
      <c r="C128" s="1" t="s">
        <v>39</v>
      </c>
      <c r="D128" s="1" t="str">
        <f t="shared" si="1"/>
        <v>2016JulyRural</v>
      </c>
      <c r="E128" s="4">
        <v>129.30000000000001</v>
      </c>
      <c r="F128" s="4">
        <v>139.5</v>
      </c>
      <c r="G128" s="4">
        <v>129.6</v>
      </c>
      <c r="H128" s="4">
        <v>134.5</v>
      </c>
      <c r="I128" s="4">
        <v>119.5</v>
      </c>
      <c r="J128" s="4">
        <v>138.5</v>
      </c>
      <c r="K128" s="4">
        <v>158.19999999999999</v>
      </c>
      <c r="L128" s="4">
        <v>171.8</v>
      </c>
      <c r="M128" s="4">
        <v>110.3</v>
      </c>
      <c r="N128" s="4">
        <v>134.30000000000001</v>
      </c>
      <c r="O128" s="4">
        <v>127.3</v>
      </c>
      <c r="P128" s="4">
        <v>139.9</v>
      </c>
      <c r="Q128" s="4">
        <v>137.6</v>
      </c>
      <c r="R128" s="4">
        <v>138</v>
      </c>
      <c r="S128" s="4">
        <v>137.19999999999999</v>
      </c>
      <c r="T128" s="4">
        <v>132.19999999999999</v>
      </c>
      <c r="U128" s="4">
        <v>136.5</v>
      </c>
      <c r="V128" s="45">
        <v>125.2268337844538</v>
      </c>
      <c r="W128" s="4">
        <v>128.19999999999999</v>
      </c>
      <c r="X128" s="4">
        <v>130</v>
      </c>
      <c r="Y128" s="4">
        <v>126.7</v>
      </c>
      <c r="Z128" s="4">
        <v>116.4</v>
      </c>
      <c r="AA128" s="4">
        <v>125.2</v>
      </c>
      <c r="AB128" s="4">
        <v>130.80000000000001</v>
      </c>
      <c r="AC128" s="4">
        <v>120.9</v>
      </c>
      <c r="AD128" s="4">
        <v>123.8</v>
      </c>
      <c r="AE128" s="4">
        <v>133</v>
      </c>
    </row>
    <row r="129" spans="1:31" ht="13.2" x14ac:dyDescent="0.25">
      <c r="A129" s="1" t="s">
        <v>32</v>
      </c>
      <c r="B129" s="1">
        <v>2016</v>
      </c>
      <c r="C129" s="1" t="s">
        <v>39</v>
      </c>
      <c r="D129" s="1" t="str">
        <f t="shared" si="1"/>
        <v>2016JulyUrban</v>
      </c>
      <c r="E129" s="4">
        <v>126.8</v>
      </c>
      <c r="F129" s="4">
        <v>144.19999999999999</v>
      </c>
      <c r="G129" s="4">
        <v>136.6</v>
      </c>
      <c r="H129" s="4">
        <v>131.80000000000001</v>
      </c>
      <c r="I129" s="4">
        <v>111</v>
      </c>
      <c r="J129" s="4">
        <v>137</v>
      </c>
      <c r="K129" s="4">
        <v>179.5</v>
      </c>
      <c r="L129" s="4">
        <v>188.4</v>
      </c>
      <c r="M129" s="4">
        <v>113.3</v>
      </c>
      <c r="N129" s="4">
        <v>143.9</v>
      </c>
      <c r="O129" s="4">
        <v>121.7</v>
      </c>
      <c r="P129" s="4">
        <v>137.5</v>
      </c>
      <c r="Q129" s="4">
        <v>139.80000000000001</v>
      </c>
      <c r="R129" s="4">
        <v>142.9</v>
      </c>
      <c r="S129" s="4">
        <v>127.9</v>
      </c>
      <c r="T129" s="4">
        <v>121.1</v>
      </c>
      <c r="U129" s="4">
        <v>126.9</v>
      </c>
      <c r="V129" s="45">
        <v>126.4</v>
      </c>
      <c r="W129" s="4">
        <v>115.5</v>
      </c>
      <c r="X129" s="4">
        <v>123.5</v>
      </c>
      <c r="Y129" s="4">
        <v>120.9</v>
      </c>
      <c r="Z129" s="4">
        <v>111.7</v>
      </c>
      <c r="AA129" s="4">
        <v>120.3</v>
      </c>
      <c r="AB129" s="4">
        <v>130.80000000000001</v>
      </c>
      <c r="AC129" s="4">
        <v>120</v>
      </c>
      <c r="AD129" s="4">
        <v>119.9</v>
      </c>
      <c r="AE129" s="4">
        <v>129</v>
      </c>
    </row>
    <row r="130" spans="1:31" ht="13.2" x14ac:dyDescent="0.25">
      <c r="A130" s="1" t="s">
        <v>33</v>
      </c>
      <c r="B130" s="1">
        <v>2016</v>
      </c>
      <c r="C130" s="1" t="s">
        <v>39</v>
      </c>
      <c r="D130" s="1" t="str">
        <f t="shared" si="1"/>
        <v>2016JulyRural+Urban</v>
      </c>
      <c r="E130" s="4">
        <v>128.5</v>
      </c>
      <c r="F130" s="4">
        <v>141.19999999999999</v>
      </c>
      <c r="G130" s="4">
        <v>132.30000000000001</v>
      </c>
      <c r="H130" s="4">
        <v>133.5</v>
      </c>
      <c r="I130" s="4">
        <v>116.4</v>
      </c>
      <c r="J130" s="4">
        <v>137.80000000000001</v>
      </c>
      <c r="K130" s="4">
        <v>165.4</v>
      </c>
      <c r="L130" s="4">
        <v>177.4</v>
      </c>
      <c r="M130" s="4">
        <v>111.3</v>
      </c>
      <c r="N130" s="4">
        <v>137.5</v>
      </c>
      <c r="O130" s="4">
        <v>125</v>
      </c>
      <c r="P130" s="4">
        <v>138.80000000000001</v>
      </c>
      <c r="Q130" s="4">
        <v>138.4</v>
      </c>
      <c r="R130" s="4">
        <v>139.30000000000001</v>
      </c>
      <c r="S130" s="4">
        <v>133.5</v>
      </c>
      <c r="T130" s="4">
        <v>127.6</v>
      </c>
      <c r="U130" s="4">
        <v>132.69999999999999</v>
      </c>
      <c r="V130" s="45">
        <v>126.4</v>
      </c>
      <c r="W130" s="4">
        <v>123.4</v>
      </c>
      <c r="X130" s="4">
        <v>126.9</v>
      </c>
      <c r="Y130" s="4">
        <v>124.5</v>
      </c>
      <c r="Z130" s="4">
        <v>113.9</v>
      </c>
      <c r="AA130" s="4">
        <v>122.4</v>
      </c>
      <c r="AB130" s="4">
        <v>130.80000000000001</v>
      </c>
      <c r="AC130" s="4">
        <v>120.5</v>
      </c>
      <c r="AD130" s="4">
        <v>121.9</v>
      </c>
      <c r="AE130" s="4">
        <v>131.1</v>
      </c>
    </row>
    <row r="131" spans="1:31" ht="13.2" x14ac:dyDescent="0.25">
      <c r="A131" s="1" t="s">
        <v>30</v>
      </c>
      <c r="B131" s="1">
        <v>2016</v>
      </c>
      <c r="C131" s="1" t="s">
        <v>40</v>
      </c>
      <c r="D131" s="1" t="str">
        <f t="shared" ref="D131:D194" si="2">_xlfn.CONCAT(B131,C131,A131)</f>
        <v>2016AugustRural</v>
      </c>
      <c r="E131" s="4">
        <v>130.1</v>
      </c>
      <c r="F131" s="4">
        <v>138.80000000000001</v>
      </c>
      <c r="G131" s="4">
        <v>130.30000000000001</v>
      </c>
      <c r="H131" s="4">
        <v>135.30000000000001</v>
      </c>
      <c r="I131" s="4">
        <v>119.9</v>
      </c>
      <c r="J131" s="4">
        <v>140.19999999999999</v>
      </c>
      <c r="K131" s="4">
        <v>156.9</v>
      </c>
      <c r="L131" s="4">
        <v>172.2</v>
      </c>
      <c r="M131" s="4">
        <v>112.1</v>
      </c>
      <c r="N131" s="4">
        <v>134.9</v>
      </c>
      <c r="O131" s="4">
        <v>128.1</v>
      </c>
      <c r="P131" s="4">
        <v>140.69999999999999</v>
      </c>
      <c r="Q131" s="4">
        <v>138</v>
      </c>
      <c r="R131" s="4">
        <v>138.9</v>
      </c>
      <c r="S131" s="4">
        <v>137.80000000000001</v>
      </c>
      <c r="T131" s="4">
        <v>133</v>
      </c>
      <c r="U131" s="4">
        <v>137.1</v>
      </c>
      <c r="V131" s="45">
        <v>125.58012829483408</v>
      </c>
      <c r="W131" s="4">
        <v>129.1</v>
      </c>
      <c r="X131" s="4">
        <v>130.6</v>
      </c>
      <c r="Y131" s="4">
        <v>127</v>
      </c>
      <c r="Z131" s="4">
        <v>116</v>
      </c>
      <c r="AA131" s="4">
        <v>125.5</v>
      </c>
      <c r="AB131" s="4">
        <v>131.9</v>
      </c>
      <c r="AC131" s="4">
        <v>122</v>
      </c>
      <c r="AD131" s="4">
        <v>124.2</v>
      </c>
      <c r="AE131" s="4">
        <v>133.5</v>
      </c>
    </row>
    <row r="132" spans="1:31" ht="13.2" x14ac:dyDescent="0.25">
      <c r="A132" s="1" t="s">
        <v>32</v>
      </c>
      <c r="B132" s="1">
        <v>2016</v>
      </c>
      <c r="C132" s="1" t="s">
        <v>40</v>
      </c>
      <c r="D132" s="1" t="str">
        <f t="shared" si="2"/>
        <v>2016AugustUrban</v>
      </c>
      <c r="E132" s="4">
        <v>127.6</v>
      </c>
      <c r="F132" s="4">
        <v>140.30000000000001</v>
      </c>
      <c r="G132" s="4">
        <v>133.69999999999999</v>
      </c>
      <c r="H132" s="4">
        <v>132.19999999999999</v>
      </c>
      <c r="I132" s="4">
        <v>111.8</v>
      </c>
      <c r="J132" s="4">
        <v>135.80000000000001</v>
      </c>
      <c r="K132" s="4">
        <v>163.5</v>
      </c>
      <c r="L132" s="4">
        <v>182.3</v>
      </c>
      <c r="M132" s="4">
        <v>114.6</v>
      </c>
      <c r="N132" s="4">
        <v>144.6</v>
      </c>
      <c r="O132" s="4">
        <v>121.9</v>
      </c>
      <c r="P132" s="4">
        <v>138.1</v>
      </c>
      <c r="Q132" s="4">
        <v>137.6</v>
      </c>
      <c r="R132" s="4">
        <v>143.6</v>
      </c>
      <c r="S132" s="4">
        <v>128.30000000000001</v>
      </c>
      <c r="T132" s="4">
        <v>121.4</v>
      </c>
      <c r="U132" s="4">
        <v>127.3</v>
      </c>
      <c r="V132" s="45">
        <v>127.3</v>
      </c>
      <c r="W132" s="4">
        <v>114.7</v>
      </c>
      <c r="X132" s="4">
        <v>123.9</v>
      </c>
      <c r="Y132" s="4">
        <v>121.2</v>
      </c>
      <c r="Z132" s="4">
        <v>110.4</v>
      </c>
      <c r="AA132" s="4">
        <v>120.6</v>
      </c>
      <c r="AB132" s="4">
        <v>131.5</v>
      </c>
      <c r="AC132" s="4">
        <v>120.9</v>
      </c>
      <c r="AD132" s="4">
        <v>119.9</v>
      </c>
      <c r="AE132" s="4">
        <v>128.4</v>
      </c>
    </row>
    <row r="133" spans="1:31" ht="13.2" x14ac:dyDescent="0.25">
      <c r="A133" s="1" t="s">
        <v>33</v>
      </c>
      <c r="B133" s="1">
        <v>2016</v>
      </c>
      <c r="C133" s="1" t="s">
        <v>40</v>
      </c>
      <c r="D133" s="1" t="str">
        <f t="shared" si="2"/>
        <v>2016AugustRural+Urban</v>
      </c>
      <c r="E133" s="4">
        <v>129.30000000000001</v>
      </c>
      <c r="F133" s="4">
        <v>139.30000000000001</v>
      </c>
      <c r="G133" s="4">
        <v>131.6</v>
      </c>
      <c r="H133" s="4">
        <v>134.1</v>
      </c>
      <c r="I133" s="4">
        <v>116.9</v>
      </c>
      <c r="J133" s="4">
        <v>138.1</v>
      </c>
      <c r="K133" s="4">
        <v>159.1</v>
      </c>
      <c r="L133" s="4">
        <v>175.6</v>
      </c>
      <c r="M133" s="4">
        <v>112.9</v>
      </c>
      <c r="N133" s="4">
        <v>138.1</v>
      </c>
      <c r="O133" s="4">
        <v>125.5</v>
      </c>
      <c r="P133" s="4">
        <v>139.5</v>
      </c>
      <c r="Q133" s="4">
        <v>137.9</v>
      </c>
      <c r="R133" s="4">
        <v>140.19999999999999</v>
      </c>
      <c r="S133" s="4">
        <v>134.1</v>
      </c>
      <c r="T133" s="4">
        <v>128.19999999999999</v>
      </c>
      <c r="U133" s="4">
        <v>133.19999999999999</v>
      </c>
      <c r="V133" s="45">
        <v>127.3</v>
      </c>
      <c r="W133" s="4">
        <v>123.6</v>
      </c>
      <c r="X133" s="4">
        <v>127.4</v>
      </c>
      <c r="Y133" s="4">
        <v>124.8</v>
      </c>
      <c r="Z133" s="4">
        <v>113.1</v>
      </c>
      <c r="AA133" s="4">
        <v>122.7</v>
      </c>
      <c r="AB133" s="4">
        <v>131.69999999999999</v>
      </c>
      <c r="AC133" s="4">
        <v>121.5</v>
      </c>
      <c r="AD133" s="4">
        <v>122.1</v>
      </c>
      <c r="AE133" s="4">
        <v>131.1</v>
      </c>
    </row>
    <row r="134" spans="1:31" ht="13.2" x14ac:dyDescent="0.25">
      <c r="A134" s="1" t="s">
        <v>30</v>
      </c>
      <c r="B134" s="1">
        <v>2016</v>
      </c>
      <c r="C134" s="1" t="s">
        <v>41</v>
      </c>
      <c r="D134" s="1" t="str">
        <f t="shared" si="2"/>
        <v>2016SeptemberRural</v>
      </c>
      <c r="E134" s="4">
        <v>130.80000000000001</v>
      </c>
      <c r="F134" s="4">
        <v>138.19999999999999</v>
      </c>
      <c r="G134" s="4">
        <v>130.5</v>
      </c>
      <c r="H134" s="4">
        <v>135.5</v>
      </c>
      <c r="I134" s="4">
        <v>120.2</v>
      </c>
      <c r="J134" s="4">
        <v>139.19999999999999</v>
      </c>
      <c r="K134" s="4">
        <v>149.5</v>
      </c>
      <c r="L134" s="4">
        <v>170.4</v>
      </c>
      <c r="M134" s="4">
        <v>113.1</v>
      </c>
      <c r="N134" s="4">
        <v>135.80000000000001</v>
      </c>
      <c r="O134" s="4">
        <v>128.80000000000001</v>
      </c>
      <c r="P134" s="4">
        <v>141.5</v>
      </c>
      <c r="Q134" s="4">
        <v>137.19999999999999</v>
      </c>
      <c r="R134" s="4">
        <v>139.9</v>
      </c>
      <c r="S134" s="4">
        <v>138.5</v>
      </c>
      <c r="T134" s="4">
        <v>133.5</v>
      </c>
      <c r="U134" s="4">
        <v>137.80000000000001</v>
      </c>
      <c r="V134" s="45">
        <v>126.0095134163211</v>
      </c>
      <c r="W134" s="4">
        <v>129.69999999999999</v>
      </c>
      <c r="X134" s="4">
        <v>131.1</v>
      </c>
      <c r="Y134" s="4">
        <v>127.8</v>
      </c>
      <c r="Z134" s="4">
        <v>117</v>
      </c>
      <c r="AA134" s="4">
        <v>125.7</v>
      </c>
      <c r="AB134" s="4">
        <v>132.19999999999999</v>
      </c>
      <c r="AC134" s="4">
        <v>122.8</v>
      </c>
      <c r="AD134" s="4">
        <v>124.9</v>
      </c>
      <c r="AE134" s="4">
        <v>133.4</v>
      </c>
    </row>
    <row r="135" spans="1:31" ht="13.2" x14ac:dyDescent="0.25">
      <c r="A135" s="1" t="s">
        <v>32</v>
      </c>
      <c r="B135" s="1">
        <v>2016</v>
      </c>
      <c r="C135" s="1" t="s">
        <v>41</v>
      </c>
      <c r="D135" s="1" t="str">
        <f t="shared" si="2"/>
        <v>2016SeptemberUrban</v>
      </c>
      <c r="E135" s="4">
        <v>128.1</v>
      </c>
      <c r="F135" s="4">
        <v>137.69999999999999</v>
      </c>
      <c r="G135" s="4">
        <v>130.6</v>
      </c>
      <c r="H135" s="4">
        <v>132.6</v>
      </c>
      <c r="I135" s="4">
        <v>111.9</v>
      </c>
      <c r="J135" s="4">
        <v>132.5</v>
      </c>
      <c r="K135" s="4">
        <v>152.9</v>
      </c>
      <c r="L135" s="4">
        <v>173.6</v>
      </c>
      <c r="M135" s="4">
        <v>115.1</v>
      </c>
      <c r="N135" s="4">
        <v>144.80000000000001</v>
      </c>
      <c r="O135" s="4">
        <v>122.1</v>
      </c>
      <c r="P135" s="4">
        <v>138.80000000000001</v>
      </c>
      <c r="Q135" s="4">
        <v>135.69999999999999</v>
      </c>
      <c r="R135" s="4">
        <v>143.9</v>
      </c>
      <c r="S135" s="4">
        <v>128.69999999999999</v>
      </c>
      <c r="T135" s="4">
        <v>121.6</v>
      </c>
      <c r="U135" s="4">
        <v>127.7</v>
      </c>
      <c r="V135" s="45">
        <v>127.9</v>
      </c>
      <c r="W135" s="4">
        <v>114.8</v>
      </c>
      <c r="X135" s="4">
        <v>124.3</v>
      </c>
      <c r="Y135" s="4">
        <v>121.4</v>
      </c>
      <c r="Z135" s="4">
        <v>111.8</v>
      </c>
      <c r="AA135" s="4">
        <v>120.8</v>
      </c>
      <c r="AB135" s="4">
        <v>131.6</v>
      </c>
      <c r="AC135" s="4">
        <v>121.2</v>
      </c>
      <c r="AD135" s="4">
        <v>120.5</v>
      </c>
      <c r="AE135" s="4">
        <v>128</v>
      </c>
    </row>
    <row r="136" spans="1:31" ht="13.2" x14ac:dyDescent="0.25">
      <c r="A136" s="1" t="s">
        <v>33</v>
      </c>
      <c r="B136" s="1">
        <v>2016</v>
      </c>
      <c r="C136" s="1" t="s">
        <v>41</v>
      </c>
      <c r="D136" s="1" t="str">
        <f t="shared" si="2"/>
        <v>2016SeptemberRural+Urban</v>
      </c>
      <c r="E136" s="4">
        <v>129.9</v>
      </c>
      <c r="F136" s="4">
        <v>138</v>
      </c>
      <c r="G136" s="4">
        <v>130.5</v>
      </c>
      <c r="H136" s="4">
        <v>134.4</v>
      </c>
      <c r="I136" s="4">
        <v>117.2</v>
      </c>
      <c r="J136" s="4">
        <v>136.1</v>
      </c>
      <c r="K136" s="4">
        <v>150.69999999999999</v>
      </c>
      <c r="L136" s="4">
        <v>171.5</v>
      </c>
      <c r="M136" s="4">
        <v>113.8</v>
      </c>
      <c r="N136" s="4">
        <v>138.80000000000001</v>
      </c>
      <c r="O136" s="4">
        <v>126</v>
      </c>
      <c r="P136" s="4">
        <v>140.19999999999999</v>
      </c>
      <c r="Q136" s="4">
        <v>136.6</v>
      </c>
      <c r="R136" s="4">
        <v>141</v>
      </c>
      <c r="S136" s="4">
        <v>134.6</v>
      </c>
      <c r="T136" s="4">
        <v>128.6</v>
      </c>
      <c r="U136" s="4">
        <v>133.80000000000001</v>
      </c>
      <c r="V136" s="45">
        <v>127.9</v>
      </c>
      <c r="W136" s="4">
        <v>124.1</v>
      </c>
      <c r="X136" s="4">
        <v>127.9</v>
      </c>
      <c r="Y136" s="4">
        <v>125.4</v>
      </c>
      <c r="Z136" s="4">
        <v>114.3</v>
      </c>
      <c r="AA136" s="4">
        <v>122.9</v>
      </c>
      <c r="AB136" s="4">
        <v>131.80000000000001</v>
      </c>
      <c r="AC136" s="4">
        <v>122.1</v>
      </c>
      <c r="AD136" s="4">
        <v>122.8</v>
      </c>
      <c r="AE136" s="4">
        <v>130.9</v>
      </c>
    </row>
    <row r="137" spans="1:31" ht="13.2" x14ac:dyDescent="0.25">
      <c r="A137" s="1" t="s">
        <v>30</v>
      </c>
      <c r="B137" s="1">
        <v>2016</v>
      </c>
      <c r="C137" s="1" t="s">
        <v>42</v>
      </c>
      <c r="D137" s="1" t="str">
        <f t="shared" si="2"/>
        <v>2016OctoberRural</v>
      </c>
      <c r="E137" s="4">
        <v>131.30000000000001</v>
      </c>
      <c r="F137" s="4">
        <v>137.6</v>
      </c>
      <c r="G137" s="4">
        <v>130.1</v>
      </c>
      <c r="H137" s="4">
        <v>136</v>
      </c>
      <c r="I137" s="4">
        <v>120.8</v>
      </c>
      <c r="J137" s="4">
        <v>138.4</v>
      </c>
      <c r="K137" s="4">
        <v>149.19999999999999</v>
      </c>
      <c r="L137" s="4">
        <v>170.2</v>
      </c>
      <c r="M137" s="4">
        <v>113.4</v>
      </c>
      <c r="N137" s="4">
        <v>136.30000000000001</v>
      </c>
      <c r="O137" s="4">
        <v>128.69999999999999</v>
      </c>
      <c r="P137" s="4">
        <v>142.4</v>
      </c>
      <c r="Q137" s="4">
        <v>137.4</v>
      </c>
      <c r="R137" s="4">
        <v>140.9</v>
      </c>
      <c r="S137" s="4">
        <v>139.6</v>
      </c>
      <c r="T137" s="4">
        <v>134.30000000000001</v>
      </c>
      <c r="U137" s="4">
        <v>138.80000000000001</v>
      </c>
      <c r="V137" s="45">
        <v>126.66849727728989</v>
      </c>
      <c r="W137" s="4">
        <v>129.80000000000001</v>
      </c>
      <c r="X137" s="4">
        <v>131.80000000000001</v>
      </c>
      <c r="Y137" s="4">
        <v>128.69999999999999</v>
      </c>
      <c r="Z137" s="4">
        <v>117.8</v>
      </c>
      <c r="AA137" s="4">
        <v>126.5</v>
      </c>
      <c r="AB137" s="4">
        <v>133</v>
      </c>
      <c r="AC137" s="4">
        <v>123</v>
      </c>
      <c r="AD137" s="4">
        <v>125.7</v>
      </c>
      <c r="AE137" s="4">
        <v>133.80000000000001</v>
      </c>
    </row>
    <row r="138" spans="1:31" ht="13.2" x14ac:dyDescent="0.25">
      <c r="A138" s="1" t="s">
        <v>32</v>
      </c>
      <c r="B138" s="1">
        <v>2016</v>
      </c>
      <c r="C138" s="1" t="s">
        <v>42</v>
      </c>
      <c r="D138" s="1" t="str">
        <f t="shared" si="2"/>
        <v>2016OctoberUrban</v>
      </c>
      <c r="E138" s="4">
        <v>128.69999999999999</v>
      </c>
      <c r="F138" s="4">
        <v>138.4</v>
      </c>
      <c r="G138" s="4">
        <v>130.30000000000001</v>
      </c>
      <c r="H138" s="4">
        <v>132.69999999999999</v>
      </c>
      <c r="I138" s="4">
        <v>112.5</v>
      </c>
      <c r="J138" s="4">
        <v>130.4</v>
      </c>
      <c r="K138" s="4">
        <v>155.1</v>
      </c>
      <c r="L138" s="4">
        <v>175.7</v>
      </c>
      <c r="M138" s="4">
        <v>115.4</v>
      </c>
      <c r="N138" s="4">
        <v>145.30000000000001</v>
      </c>
      <c r="O138" s="4">
        <v>122.5</v>
      </c>
      <c r="P138" s="4">
        <v>139.6</v>
      </c>
      <c r="Q138" s="4">
        <v>136.30000000000001</v>
      </c>
      <c r="R138" s="4">
        <v>144.30000000000001</v>
      </c>
      <c r="S138" s="4">
        <v>129.1</v>
      </c>
      <c r="T138" s="4">
        <v>121.9</v>
      </c>
      <c r="U138" s="4">
        <v>128</v>
      </c>
      <c r="V138" s="45">
        <v>128.69999999999999</v>
      </c>
      <c r="W138" s="4">
        <v>115.2</v>
      </c>
      <c r="X138" s="4">
        <v>124.5</v>
      </c>
      <c r="Y138" s="4">
        <v>121.8</v>
      </c>
      <c r="Z138" s="4">
        <v>112.8</v>
      </c>
      <c r="AA138" s="4">
        <v>121.2</v>
      </c>
      <c r="AB138" s="4">
        <v>131.9</v>
      </c>
      <c r="AC138" s="4">
        <v>120.8</v>
      </c>
      <c r="AD138" s="4">
        <v>120.9</v>
      </c>
      <c r="AE138" s="4">
        <v>128.6</v>
      </c>
    </row>
    <row r="139" spans="1:31" ht="13.2" x14ac:dyDescent="0.25">
      <c r="A139" s="1" t="s">
        <v>33</v>
      </c>
      <c r="B139" s="1">
        <v>2016</v>
      </c>
      <c r="C139" s="1" t="s">
        <v>42</v>
      </c>
      <c r="D139" s="1" t="str">
        <f t="shared" si="2"/>
        <v>2016OctoberRural+Urban</v>
      </c>
      <c r="E139" s="4">
        <v>130.5</v>
      </c>
      <c r="F139" s="4">
        <v>137.9</v>
      </c>
      <c r="G139" s="4">
        <v>130.19999999999999</v>
      </c>
      <c r="H139" s="4">
        <v>134.80000000000001</v>
      </c>
      <c r="I139" s="4">
        <v>117.8</v>
      </c>
      <c r="J139" s="4">
        <v>134.69999999999999</v>
      </c>
      <c r="K139" s="4">
        <v>151.19999999999999</v>
      </c>
      <c r="L139" s="4">
        <v>172.1</v>
      </c>
      <c r="M139" s="4">
        <v>114.1</v>
      </c>
      <c r="N139" s="4">
        <v>139.30000000000001</v>
      </c>
      <c r="O139" s="4">
        <v>126.1</v>
      </c>
      <c r="P139" s="4">
        <v>141.1</v>
      </c>
      <c r="Q139" s="4">
        <v>137</v>
      </c>
      <c r="R139" s="4">
        <v>141.80000000000001</v>
      </c>
      <c r="S139" s="4">
        <v>135.5</v>
      </c>
      <c r="T139" s="4">
        <v>129.1</v>
      </c>
      <c r="U139" s="4">
        <v>134.5</v>
      </c>
      <c r="V139" s="45">
        <v>128.69999999999999</v>
      </c>
      <c r="W139" s="4">
        <v>124.3</v>
      </c>
      <c r="X139" s="4">
        <v>128.4</v>
      </c>
      <c r="Y139" s="4">
        <v>126.1</v>
      </c>
      <c r="Z139" s="4">
        <v>115.2</v>
      </c>
      <c r="AA139" s="4">
        <v>123.5</v>
      </c>
      <c r="AB139" s="4">
        <v>132.4</v>
      </c>
      <c r="AC139" s="4">
        <v>122.1</v>
      </c>
      <c r="AD139" s="4">
        <v>123.4</v>
      </c>
      <c r="AE139" s="4">
        <v>131.4</v>
      </c>
    </row>
    <row r="140" spans="1:31" ht="13.2" x14ac:dyDescent="0.25">
      <c r="A140" s="1" t="s">
        <v>30</v>
      </c>
      <c r="B140" s="1">
        <v>2016</v>
      </c>
      <c r="C140" s="1" t="s">
        <v>43</v>
      </c>
      <c r="D140" s="1" t="str">
        <f t="shared" si="2"/>
        <v>2016NovemberRural</v>
      </c>
      <c r="E140" s="4">
        <v>132</v>
      </c>
      <c r="F140" s="4">
        <v>137.4</v>
      </c>
      <c r="G140" s="4">
        <v>130.6</v>
      </c>
      <c r="H140" s="4">
        <v>136.19999999999999</v>
      </c>
      <c r="I140" s="4">
        <v>121.1</v>
      </c>
      <c r="J140" s="4">
        <v>136.9</v>
      </c>
      <c r="K140" s="4">
        <v>141.80000000000001</v>
      </c>
      <c r="L140" s="4">
        <v>170</v>
      </c>
      <c r="M140" s="4">
        <v>113.4</v>
      </c>
      <c r="N140" s="4">
        <v>136.80000000000001</v>
      </c>
      <c r="O140" s="4">
        <v>128.69999999999999</v>
      </c>
      <c r="P140" s="4">
        <v>143.1</v>
      </c>
      <c r="Q140" s="4">
        <v>136.6</v>
      </c>
      <c r="R140" s="4">
        <v>141.19999999999999</v>
      </c>
      <c r="S140" s="4">
        <v>139.9</v>
      </c>
      <c r="T140" s="4">
        <v>134.5</v>
      </c>
      <c r="U140" s="4">
        <v>139.19999999999999</v>
      </c>
      <c r="V140" s="45">
        <v>127.33979322093835</v>
      </c>
      <c r="W140" s="4">
        <v>130.30000000000001</v>
      </c>
      <c r="X140" s="4">
        <v>132.1</v>
      </c>
      <c r="Y140" s="4">
        <v>129.1</v>
      </c>
      <c r="Z140" s="4">
        <v>118.2</v>
      </c>
      <c r="AA140" s="4">
        <v>126.9</v>
      </c>
      <c r="AB140" s="4">
        <v>133.69999999999999</v>
      </c>
      <c r="AC140" s="4">
        <v>123.5</v>
      </c>
      <c r="AD140" s="4">
        <v>126.1</v>
      </c>
      <c r="AE140" s="4">
        <v>133.6</v>
      </c>
    </row>
    <row r="141" spans="1:31" ht="13.2" x14ac:dyDescent="0.25">
      <c r="A141" s="1" t="s">
        <v>32</v>
      </c>
      <c r="B141" s="1">
        <v>2016</v>
      </c>
      <c r="C141" s="1" t="s">
        <v>43</v>
      </c>
      <c r="D141" s="1" t="str">
        <f t="shared" si="2"/>
        <v>2016NovemberUrban</v>
      </c>
      <c r="E141" s="4">
        <v>130.19999999999999</v>
      </c>
      <c r="F141" s="4">
        <v>138.5</v>
      </c>
      <c r="G141" s="4">
        <v>134.1</v>
      </c>
      <c r="H141" s="4">
        <v>132.9</v>
      </c>
      <c r="I141" s="4">
        <v>112.6</v>
      </c>
      <c r="J141" s="4">
        <v>130.80000000000001</v>
      </c>
      <c r="K141" s="4">
        <v>142</v>
      </c>
      <c r="L141" s="4">
        <v>174.9</v>
      </c>
      <c r="M141" s="4">
        <v>115.6</v>
      </c>
      <c r="N141" s="4">
        <v>145.4</v>
      </c>
      <c r="O141" s="4">
        <v>122.7</v>
      </c>
      <c r="P141" s="4">
        <v>140.30000000000001</v>
      </c>
      <c r="Q141" s="4">
        <v>135.19999999999999</v>
      </c>
      <c r="R141" s="4">
        <v>144.30000000000001</v>
      </c>
      <c r="S141" s="4">
        <v>129.6</v>
      </c>
      <c r="T141" s="4">
        <v>122.1</v>
      </c>
      <c r="U141" s="4">
        <v>128.5</v>
      </c>
      <c r="V141" s="45">
        <v>129.1</v>
      </c>
      <c r="W141" s="4">
        <v>116.2</v>
      </c>
      <c r="X141" s="4">
        <v>124.7</v>
      </c>
      <c r="Y141" s="4">
        <v>122.1</v>
      </c>
      <c r="Z141" s="4">
        <v>113.4</v>
      </c>
      <c r="AA141" s="4">
        <v>121.7</v>
      </c>
      <c r="AB141" s="4">
        <v>132.1</v>
      </c>
      <c r="AC141" s="4">
        <v>121.3</v>
      </c>
      <c r="AD141" s="4">
        <v>121.3</v>
      </c>
      <c r="AE141" s="4">
        <v>128.5</v>
      </c>
    </row>
    <row r="142" spans="1:31" ht="13.2" x14ac:dyDescent="0.25">
      <c r="A142" s="1" t="s">
        <v>33</v>
      </c>
      <c r="B142" s="1">
        <v>2016</v>
      </c>
      <c r="C142" s="1" t="s">
        <v>43</v>
      </c>
      <c r="D142" s="1" t="str">
        <f t="shared" si="2"/>
        <v>2016NovemberRural+Urban</v>
      </c>
      <c r="E142" s="4">
        <v>131.4</v>
      </c>
      <c r="F142" s="4">
        <v>137.80000000000001</v>
      </c>
      <c r="G142" s="4">
        <v>132</v>
      </c>
      <c r="H142" s="4">
        <v>135</v>
      </c>
      <c r="I142" s="4">
        <v>118</v>
      </c>
      <c r="J142" s="4">
        <v>134.1</v>
      </c>
      <c r="K142" s="4">
        <v>141.9</v>
      </c>
      <c r="L142" s="4">
        <v>171.7</v>
      </c>
      <c r="M142" s="4">
        <v>114.1</v>
      </c>
      <c r="N142" s="4">
        <v>139.69999999999999</v>
      </c>
      <c r="O142" s="4">
        <v>126.2</v>
      </c>
      <c r="P142" s="4">
        <v>141.80000000000001</v>
      </c>
      <c r="Q142" s="4">
        <v>136.1</v>
      </c>
      <c r="R142" s="4">
        <v>142</v>
      </c>
      <c r="S142" s="4">
        <v>135.80000000000001</v>
      </c>
      <c r="T142" s="4">
        <v>129.30000000000001</v>
      </c>
      <c r="U142" s="4">
        <v>135</v>
      </c>
      <c r="V142" s="45">
        <v>129.1</v>
      </c>
      <c r="W142" s="4">
        <v>125</v>
      </c>
      <c r="X142" s="4">
        <v>128.6</v>
      </c>
      <c r="Y142" s="4">
        <v>126.4</v>
      </c>
      <c r="Z142" s="4">
        <v>115.7</v>
      </c>
      <c r="AA142" s="4">
        <v>124</v>
      </c>
      <c r="AB142" s="4">
        <v>132.80000000000001</v>
      </c>
      <c r="AC142" s="4">
        <v>122.6</v>
      </c>
      <c r="AD142" s="4">
        <v>123.8</v>
      </c>
      <c r="AE142" s="4">
        <v>131.19999999999999</v>
      </c>
    </row>
    <row r="143" spans="1:31" ht="13.2" x14ac:dyDescent="0.25">
      <c r="A143" s="1" t="s">
        <v>30</v>
      </c>
      <c r="B143" s="1">
        <v>2016</v>
      </c>
      <c r="C143" s="1" t="s">
        <v>44</v>
      </c>
      <c r="D143" s="1" t="str">
        <f t="shared" si="2"/>
        <v>2016DecemberRural</v>
      </c>
      <c r="E143" s="4">
        <v>132.6</v>
      </c>
      <c r="F143" s="4">
        <v>137.30000000000001</v>
      </c>
      <c r="G143" s="4">
        <v>131.6</v>
      </c>
      <c r="H143" s="4">
        <v>136.30000000000001</v>
      </c>
      <c r="I143" s="4">
        <v>121.6</v>
      </c>
      <c r="J143" s="4">
        <v>135.6</v>
      </c>
      <c r="K143" s="4">
        <v>127.5</v>
      </c>
      <c r="L143" s="4">
        <v>167.9</v>
      </c>
      <c r="M143" s="4">
        <v>113.8</v>
      </c>
      <c r="N143" s="4">
        <v>137.5</v>
      </c>
      <c r="O143" s="4">
        <v>129.1</v>
      </c>
      <c r="P143" s="4">
        <v>143.6</v>
      </c>
      <c r="Q143" s="4">
        <v>134.69999999999999</v>
      </c>
      <c r="R143" s="4">
        <v>142.4</v>
      </c>
      <c r="S143" s="4">
        <v>140.4</v>
      </c>
      <c r="T143" s="4">
        <v>135.19999999999999</v>
      </c>
      <c r="U143" s="4">
        <v>139.69999999999999</v>
      </c>
      <c r="V143" s="45">
        <v>127.93531154606103</v>
      </c>
      <c r="W143" s="4">
        <v>132</v>
      </c>
      <c r="X143" s="4">
        <v>132.9</v>
      </c>
      <c r="Y143" s="4">
        <v>129.69999999999999</v>
      </c>
      <c r="Z143" s="4">
        <v>118.6</v>
      </c>
      <c r="AA143" s="4">
        <v>127.3</v>
      </c>
      <c r="AB143" s="4">
        <v>134.19999999999999</v>
      </c>
      <c r="AC143" s="4">
        <v>121.9</v>
      </c>
      <c r="AD143" s="4">
        <v>126.3</v>
      </c>
      <c r="AE143" s="4">
        <v>132.80000000000001</v>
      </c>
    </row>
    <row r="144" spans="1:31" ht="13.2" x14ac:dyDescent="0.25">
      <c r="A144" s="1" t="s">
        <v>32</v>
      </c>
      <c r="B144" s="1">
        <v>2016</v>
      </c>
      <c r="C144" s="1" t="s">
        <v>44</v>
      </c>
      <c r="D144" s="1" t="str">
        <f t="shared" si="2"/>
        <v>2016DecemberUrban</v>
      </c>
      <c r="E144" s="4">
        <v>131.6</v>
      </c>
      <c r="F144" s="4">
        <v>138.19999999999999</v>
      </c>
      <c r="G144" s="4">
        <v>134.9</v>
      </c>
      <c r="H144" s="4">
        <v>133.1</v>
      </c>
      <c r="I144" s="4">
        <v>113.5</v>
      </c>
      <c r="J144" s="4">
        <v>129.30000000000001</v>
      </c>
      <c r="K144" s="4">
        <v>121.1</v>
      </c>
      <c r="L144" s="4">
        <v>170.3</v>
      </c>
      <c r="M144" s="4">
        <v>115.5</v>
      </c>
      <c r="N144" s="4">
        <v>145.5</v>
      </c>
      <c r="O144" s="4">
        <v>123.1</v>
      </c>
      <c r="P144" s="4">
        <v>140.9</v>
      </c>
      <c r="Q144" s="4">
        <v>132.80000000000001</v>
      </c>
      <c r="R144" s="4">
        <v>145</v>
      </c>
      <c r="S144" s="4">
        <v>130</v>
      </c>
      <c r="T144" s="4">
        <v>122.2</v>
      </c>
      <c r="U144" s="4">
        <v>128.80000000000001</v>
      </c>
      <c r="V144" s="45">
        <v>128.5</v>
      </c>
      <c r="W144" s="4">
        <v>117.8</v>
      </c>
      <c r="X144" s="4">
        <v>125</v>
      </c>
      <c r="Y144" s="4">
        <v>122.3</v>
      </c>
      <c r="Z144" s="4">
        <v>113.7</v>
      </c>
      <c r="AA144" s="4">
        <v>121.8</v>
      </c>
      <c r="AB144" s="4">
        <v>132.30000000000001</v>
      </c>
      <c r="AC144" s="4">
        <v>119.9</v>
      </c>
      <c r="AD144" s="4">
        <v>121.4</v>
      </c>
      <c r="AE144" s="4">
        <v>127.6</v>
      </c>
    </row>
    <row r="145" spans="1:34" ht="13.2" x14ac:dyDescent="0.25">
      <c r="A145" s="1" t="s">
        <v>33</v>
      </c>
      <c r="B145" s="1">
        <v>2016</v>
      </c>
      <c r="C145" s="1" t="s">
        <v>44</v>
      </c>
      <c r="D145" s="1" t="str">
        <f t="shared" si="2"/>
        <v>2016DecemberRural+Urban</v>
      </c>
      <c r="E145" s="4">
        <v>132.30000000000001</v>
      </c>
      <c r="F145" s="4">
        <v>137.6</v>
      </c>
      <c r="G145" s="4">
        <v>132.9</v>
      </c>
      <c r="H145" s="4">
        <v>135.1</v>
      </c>
      <c r="I145" s="4">
        <v>118.6</v>
      </c>
      <c r="J145" s="4">
        <v>132.69999999999999</v>
      </c>
      <c r="K145" s="4">
        <v>125.3</v>
      </c>
      <c r="L145" s="4">
        <v>168.7</v>
      </c>
      <c r="M145" s="4">
        <v>114.4</v>
      </c>
      <c r="N145" s="4">
        <v>140.19999999999999</v>
      </c>
      <c r="O145" s="4">
        <v>126.6</v>
      </c>
      <c r="P145" s="4">
        <v>142.30000000000001</v>
      </c>
      <c r="Q145" s="4">
        <v>134</v>
      </c>
      <c r="R145" s="4">
        <v>143.1</v>
      </c>
      <c r="S145" s="4">
        <v>136.30000000000001</v>
      </c>
      <c r="T145" s="4">
        <v>129.80000000000001</v>
      </c>
      <c r="U145" s="4">
        <v>135.4</v>
      </c>
      <c r="V145" s="45">
        <v>128.5</v>
      </c>
      <c r="W145" s="4">
        <v>126.6</v>
      </c>
      <c r="X145" s="4">
        <v>129.19999999999999</v>
      </c>
      <c r="Y145" s="4">
        <v>126.9</v>
      </c>
      <c r="Z145" s="4">
        <v>116</v>
      </c>
      <c r="AA145" s="4">
        <v>124.2</v>
      </c>
      <c r="AB145" s="4">
        <v>133.1</v>
      </c>
      <c r="AC145" s="4">
        <v>121.1</v>
      </c>
      <c r="AD145" s="4">
        <v>123.9</v>
      </c>
      <c r="AE145" s="4">
        <v>130.4</v>
      </c>
      <c r="AH145" s="33">
        <f>(AE145-AE112)/AE112</f>
        <v>3.2462391132224933E-2</v>
      </c>
    </row>
    <row r="146" spans="1:34" ht="13.2" x14ac:dyDescent="0.25">
      <c r="A146" s="1" t="s">
        <v>30</v>
      </c>
      <c r="B146" s="1">
        <v>2017</v>
      </c>
      <c r="C146" s="1" t="s">
        <v>31</v>
      </c>
      <c r="D146" s="1" t="str">
        <f t="shared" si="2"/>
        <v>2017JanuaryRural</v>
      </c>
      <c r="E146" s="4">
        <v>133.1</v>
      </c>
      <c r="F146" s="4">
        <v>137.80000000000001</v>
      </c>
      <c r="G146" s="4">
        <v>131.9</v>
      </c>
      <c r="H146" s="4">
        <v>136.69999999999999</v>
      </c>
      <c r="I146" s="4">
        <v>122</v>
      </c>
      <c r="J146" s="4">
        <v>136</v>
      </c>
      <c r="K146" s="4">
        <v>119.8</v>
      </c>
      <c r="L146" s="4">
        <v>161.69999999999999</v>
      </c>
      <c r="M146" s="4">
        <v>114.8</v>
      </c>
      <c r="N146" s="4">
        <v>136.9</v>
      </c>
      <c r="O146" s="4">
        <v>129</v>
      </c>
      <c r="P146" s="4">
        <v>143.9</v>
      </c>
      <c r="Q146" s="4">
        <v>133.69999999999999</v>
      </c>
      <c r="R146" s="4">
        <v>143.1</v>
      </c>
      <c r="S146" s="4">
        <v>140.69999999999999</v>
      </c>
      <c r="T146" s="4">
        <v>135.80000000000001</v>
      </c>
      <c r="U146" s="4">
        <v>140</v>
      </c>
      <c r="V146" s="45">
        <v>128.28262244936548</v>
      </c>
      <c r="W146" s="4">
        <v>132.1</v>
      </c>
      <c r="X146" s="4">
        <v>133.19999999999999</v>
      </c>
      <c r="Y146" s="4">
        <v>129.9</v>
      </c>
      <c r="Z146" s="4">
        <v>119.1</v>
      </c>
      <c r="AA146" s="4">
        <v>127</v>
      </c>
      <c r="AB146" s="4">
        <v>134.6</v>
      </c>
      <c r="AC146" s="4">
        <v>122.3</v>
      </c>
      <c r="AD146" s="4">
        <v>126.6</v>
      </c>
      <c r="AE146" s="4">
        <v>132.4</v>
      </c>
    </row>
    <row r="147" spans="1:34" ht="13.2" x14ac:dyDescent="0.25">
      <c r="A147" s="1" t="s">
        <v>32</v>
      </c>
      <c r="B147" s="1">
        <v>2017</v>
      </c>
      <c r="C147" s="1" t="s">
        <v>31</v>
      </c>
      <c r="D147" s="1" t="str">
        <f t="shared" si="2"/>
        <v>2017JanuaryUrban</v>
      </c>
      <c r="E147" s="4">
        <v>132.19999999999999</v>
      </c>
      <c r="F147" s="4">
        <v>138.9</v>
      </c>
      <c r="G147" s="4">
        <v>132.6</v>
      </c>
      <c r="H147" s="4">
        <v>133.1</v>
      </c>
      <c r="I147" s="4">
        <v>114</v>
      </c>
      <c r="J147" s="4">
        <v>129.6</v>
      </c>
      <c r="K147" s="4">
        <v>118.7</v>
      </c>
      <c r="L147" s="4">
        <v>155.1</v>
      </c>
      <c r="M147" s="4">
        <v>117.3</v>
      </c>
      <c r="N147" s="4">
        <v>144.9</v>
      </c>
      <c r="O147" s="4">
        <v>123.2</v>
      </c>
      <c r="P147" s="4">
        <v>141.6</v>
      </c>
      <c r="Q147" s="4">
        <v>132</v>
      </c>
      <c r="R147" s="4">
        <v>145.6</v>
      </c>
      <c r="S147" s="4">
        <v>130.19999999999999</v>
      </c>
      <c r="T147" s="4">
        <v>122.3</v>
      </c>
      <c r="U147" s="4">
        <v>129</v>
      </c>
      <c r="V147" s="45">
        <v>129.6</v>
      </c>
      <c r="W147" s="4">
        <v>118</v>
      </c>
      <c r="X147" s="4">
        <v>125.1</v>
      </c>
      <c r="Y147" s="4">
        <v>122.6</v>
      </c>
      <c r="Z147" s="4">
        <v>115.2</v>
      </c>
      <c r="AA147" s="4">
        <v>122</v>
      </c>
      <c r="AB147" s="4">
        <v>132.4</v>
      </c>
      <c r="AC147" s="4">
        <v>120.9</v>
      </c>
      <c r="AD147" s="4">
        <v>122.1</v>
      </c>
      <c r="AE147" s="4">
        <v>127.8</v>
      </c>
    </row>
    <row r="148" spans="1:34" ht="13.2" x14ac:dyDescent="0.25">
      <c r="A148" s="1" t="s">
        <v>33</v>
      </c>
      <c r="B148" s="1">
        <v>2017</v>
      </c>
      <c r="C148" s="1" t="s">
        <v>31</v>
      </c>
      <c r="D148" s="1" t="str">
        <f t="shared" si="2"/>
        <v>2017JanuaryRural+Urban</v>
      </c>
      <c r="E148" s="4">
        <v>132.80000000000001</v>
      </c>
      <c r="F148" s="4">
        <v>138.19999999999999</v>
      </c>
      <c r="G148" s="4">
        <v>132.19999999999999</v>
      </c>
      <c r="H148" s="4">
        <v>135.4</v>
      </c>
      <c r="I148" s="4">
        <v>119.1</v>
      </c>
      <c r="J148" s="4">
        <v>133</v>
      </c>
      <c r="K148" s="4">
        <v>119.4</v>
      </c>
      <c r="L148" s="4">
        <v>159.5</v>
      </c>
      <c r="M148" s="4">
        <v>115.6</v>
      </c>
      <c r="N148" s="4">
        <v>139.6</v>
      </c>
      <c r="O148" s="4">
        <v>126.6</v>
      </c>
      <c r="P148" s="4">
        <v>142.80000000000001</v>
      </c>
      <c r="Q148" s="4">
        <v>133.1</v>
      </c>
      <c r="R148" s="4">
        <v>143.80000000000001</v>
      </c>
      <c r="S148" s="4">
        <v>136.6</v>
      </c>
      <c r="T148" s="4">
        <v>130.19999999999999</v>
      </c>
      <c r="U148" s="4">
        <v>135.6</v>
      </c>
      <c r="V148" s="45">
        <v>129.6</v>
      </c>
      <c r="W148" s="4">
        <v>126.8</v>
      </c>
      <c r="X148" s="4">
        <v>129.4</v>
      </c>
      <c r="Y148" s="4">
        <v>127.1</v>
      </c>
      <c r="Z148" s="4">
        <v>117</v>
      </c>
      <c r="AA148" s="4">
        <v>124.2</v>
      </c>
      <c r="AB148" s="4">
        <v>133.30000000000001</v>
      </c>
      <c r="AC148" s="4">
        <v>121.7</v>
      </c>
      <c r="AD148" s="4">
        <v>124.4</v>
      </c>
      <c r="AE148" s="4">
        <v>130.30000000000001</v>
      </c>
      <c r="AG148" s="33">
        <f>(AE148-AE112)/AE112</f>
        <v>3.1670625494853638E-2</v>
      </c>
      <c r="AH148" s="33"/>
    </row>
    <row r="149" spans="1:34" ht="13.2" x14ac:dyDescent="0.25">
      <c r="A149" s="1" t="s">
        <v>30</v>
      </c>
      <c r="B149" s="1">
        <v>2017</v>
      </c>
      <c r="C149" s="1" t="s">
        <v>34</v>
      </c>
      <c r="D149" s="1" t="str">
        <f t="shared" si="2"/>
        <v>2017FebruaryRural</v>
      </c>
      <c r="E149" s="4">
        <v>133.30000000000001</v>
      </c>
      <c r="F149" s="4">
        <v>138.30000000000001</v>
      </c>
      <c r="G149" s="4">
        <v>129.30000000000001</v>
      </c>
      <c r="H149" s="4">
        <v>137.19999999999999</v>
      </c>
      <c r="I149" s="4">
        <v>122.1</v>
      </c>
      <c r="J149" s="4">
        <v>138.69999999999999</v>
      </c>
      <c r="K149" s="4">
        <v>119.1</v>
      </c>
      <c r="L149" s="4">
        <v>156.9</v>
      </c>
      <c r="M149" s="4">
        <v>116.2</v>
      </c>
      <c r="N149" s="4">
        <v>136</v>
      </c>
      <c r="O149" s="4">
        <v>129.4</v>
      </c>
      <c r="P149" s="4">
        <v>144.4</v>
      </c>
      <c r="Q149" s="4">
        <v>133.6</v>
      </c>
      <c r="R149" s="4">
        <v>143.69999999999999</v>
      </c>
      <c r="S149" s="4">
        <v>140.9</v>
      </c>
      <c r="T149" s="4">
        <v>135.80000000000001</v>
      </c>
      <c r="U149" s="4">
        <v>140.19999999999999</v>
      </c>
      <c r="V149" s="45">
        <v>128.6619696907072</v>
      </c>
      <c r="W149" s="4">
        <v>133.19999999999999</v>
      </c>
      <c r="X149" s="4">
        <v>133.6</v>
      </c>
      <c r="Y149" s="4">
        <v>130.1</v>
      </c>
      <c r="Z149" s="4">
        <v>119.5</v>
      </c>
      <c r="AA149" s="4">
        <v>127.7</v>
      </c>
      <c r="AB149" s="4">
        <v>134.9</v>
      </c>
      <c r="AC149" s="4">
        <v>123.2</v>
      </c>
      <c r="AD149" s="4">
        <v>127</v>
      </c>
      <c r="AE149" s="4">
        <v>132.6</v>
      </c>
    </row>
    <row r="150" spans="1:34" ht="13.2" x14ac:dyDescent="0.25">
      <c r="A150" s="1" t="s">
        <v>32</v>
      </c>
      <c r="B150" s="1">
        <v>2017</v>
      </c>
      <c r="C150" s="1" t="s">
        <v>34</v>
      </c>
      <c r="D150" s="1" t="str">
        <f t="shared" si="2"/>
        <v>2017FebruaryUrban</v>
      </c>
      <c r="E150" s="4">
        <v>132.80000000000001</v>
      </c>
      <c r="F150" s="4">
        <v>139.80000000000001</v>
      </c>
      <c r="G150" s="4">
        <v>129.30000000000001</v>
      </c>
      <c r="H150" s="4">
        <v>133.5</v>
      </c>
      <c r="I150" s="4">
        <v>114.3</v>
      </c>
      <c r="J150" s="4">
        <v>131.4</v>
      </c>
      <c r="K150" s="4">
        <v>120.2</v>
      </c>
      <c r="L150" s="4">
        <v>143.1</v>
      </c>
      <c r="M150" s="4">
        <v>119.5</v>
      </c>
      <c r="N150" s="4">
        <v>144</v>
      </c>
      <c r="O150" s="4">
        <v>123.4</v>
      </c>
      <c r="P150" s="4">
        <v>141.9</v>
      </c>
      <c r="Q150" s="4">
        <v>132.1</v>
      </c>
      <c r="R150" s="4">
        <v>146.30000000000001</v>
      </c>
      <c r="S150" s="4">
        <v>130.5</v>
      </c>
      <c r="T150" s="4">
        <v>122.5</v>
      </c>
      <c r="U150" s="4">
        <v>129.30000000000001</v>
      </c>
      <c r="V150" s="45">
        <v>130.5</v>
      </c>
      <c r="W150" s="4">
        <v>119.2</v>
      </c>
      <c r="X150" s="4">
        <v>125.3</v>
      </c>
      <c r="Y150" s="4">
        <v>122.9</v>
      </c>
      <c r="Z150" s="4">
        <v>115.5</v>
      </c>
      <c r="AA150" s="4">
        <v>122.2</v>
      </c>
      <c r="AB150" s="4">
        <v>132.4</v>
      </c>
      <c r="AC150" s="4">
        <v>121.7</v>
      </c>
      <c r="AD150" s="4">
        <v>122.4</v>
      </c>
      <c r="AE150" s="4">
        <v>128.19999999999999</v>
      </c>
    </row>
    <row r="151" spans="1:34" ht="13.2" x14ac:dyDescent="0.25">
      <c r="A151" s="1" t="s">
        <v>33</v>
      </c>
      <c r="B151" s="1">
        <v>2017</v>
      </c>
      <c r="C151" s="1" t="s">
        <v>34</v>
      </c>
      <c r="D151" s="1" t="str">
        <f t="shared" si="2"/>
        <v>2017FebruaryRural+Urban</v>
      </c>
      <c r="E151" s="4">
        <v>133.1</v>
      </c>
      <c r="F151" s="4">
        <v>138.80000000000001</v>
      </c>
      <c r="G151" s="4">
        <v>129.30000000000001</v>
      </c>
      <c r="H151" s="4">
        <v>135.80000000000001</v>
      </c>
      <c r="I151" s="4">
        <v>119.2</v>
      </c>
      <c r="J151" s="4">
        <v>135.30000000000001</v>
      </c>
      <c r="K151" s="4">
        <v>119.5</v>
      </c>
      <c r="L151" s="4">
        <v>152.19999999999999</v>
      </c>
      <c r="M151" s="4">
        <v>117.3</v>
      </c>
      <c r="N151" s="4">
        <v>138.69999999999999</v>
      </c>
      <c r="O151" s="4">
        <v>126.9</v>
      </c>
      <c r="P151" s="4">
        <v>143.19999999999999</v>
      </c>
      <c r="Q151" s="4">
        <v>133</v>
      </c>
      <c r="R151" s="4">
        <v>144.4</v>
      </c>
      <c r="S151" s="4">
        <v>136.80000000000001</v>
      </c>
      <c r="T151" s="4">
        <v>130.30000000000001</v>
      </c>
      <c r="U151" s="4">
        <v>135.9</v>
      </c>
      <c r="V151" s="45">
        <v>130.5</v>
      </c>
      <c r="W151" s="4">
        <v>127.9</v>
      </c>
      <c r="X151" s="4">
        <v>129.69999999999999</v>
      </c>
      <c r="Y151" s="4">
        <v>127.4</v>
      </c>
      <c r="Z151" s="4">
        <v>117.4</v>
      </c>
      <c r="AA151" s="4">
        <v>124.6</v>
      </c>
      <c r="AB151" s="4">
        <v>133.4</v>
      </c>
      <c r="AC151" s="4">
        <v>122.6</v>
      </c>
      <c r="AD151" s="4">
        <v>124.8</v>
      </c>
      <c r="AE151" s="4">
        <v>130.6</v>
      </c>
      <c r="AG151" s="33">
        <f>(AE151-AE115)/AE115</f>
        <v>3.6507936507936462E-2</v>
      </c>
    </row>
    <row r="152" spans="1:34" ht="13.2" x14ac:dyDescent="0.25">
      <c r="A152" s="1" t="s">
        <v>30</v>
      </c>
      <c r="B152" s="1">
        <v>2017</v>
      </c>
      <c r="C152" s="1" t="s">
        <v>35</v>
      </c>
      <c r="D152" s="1" t="str">
        <f t="shared" si="2"/>
        <v>2017MarchRural</v>
      </c>
      <c r="E152" s="4">
        <v>133.6</v>
      </c>
      <c r="F152" s="4">
        <v>138.80000000000001</v>
      </c>
      <c r="G152" s="4">
        <v>128.80000000000001</v>
      </c>
      <c r="H152" s="4">
        <v>137.19999999999999</v>
      </c>
      <c r="I152" s="4">
        <v>121.6</v>
      </c>
      <c r="J152" s="4">
        <v>139.69999999999999</v>
      </c>
      <c r="K152" s="4">
        <v>119.7</v>
      </c>
      <c r="L152" s="4">
        <v>148</v>
      </c>
      <c r="M152" s="4">
        <v>116.9</v>
      </c>
      <c r="N152" s="4">
        <v>135.6</v>
      </c>
      <c r="O152" s="4">
        <v>129.80000000000001</v>
      </c>
      <c r="P152" s="4">
        <v>145.4</v>
      </c>
      <c r="Q152" s="4">
        <v>133.4</v>
      </c>
      <c r="R152" s="4">
        <v>144.19999999999999</v>
      </c>
      <c r="S152" s="4">
        <v>141.6</v>
      </c>
      <c r="T152" s="4">
        <v>136.19999999999999</v>
      </c>
      <c r="U152" s="4">
        <v>140.80000000000001</v>
      </c>
      <c r="V152" s="45">
        <v>129.1199892984593</v>
      </c>
      <c r="W152" s="4">
        <v>134.19999999999999</v>
      </c>
      <c r="X152" s="4">
        <v>134.1</v>
      </c>
      <c r="Y152" s="4">
        <v>130.6</v>
      </c>
      <c r="Z152" s="4">
        <v>119.8</v>
      </c>
      <c r="AA152" s="4">
        <v>128.30000000000001</v>
      </c>
      <c r="AB152" s="4">
        <v>135.19999999999999</v>
      </c>
      <c r="AC152" s="4">
        <v>123.3</v>
      </c>
      <c r="AD152" s="4">
        <v>127.4</v>
      </c>
      <c r="AE152" s="4">
        <v>132.80000000000001</v>
      </c>
    </row>
    <row r="153" spans="1:34" ht="13.2" x14ac:dyDescent="0.25">
      <c r="A153" s="1" t="s">
        <v>32</v>
      </c>
      <c r="B153" s="1">
        <v>2017</v>
      </c>
      <c r="C153" s="1" t="s">
        <v>35</v>
      </c>
      <c r="D153" s="1" t="str">
        <f t="shared" si="2"/>
        <v>2017MarchUrban</v>
      </c>
      <c r="E153" s="4">
        <v>132.69999999999999</v>
      </c>
      <c r="F153" s="4">
        <v>139.4</v>
      </c>
      <c r="G153" s="4">
        <v>128.4</v>
      </c>
      <c r="H153" s="4">
        <v>134.9</v>
      </c>
      <c r="I153" s="4">
        <v>114</v>
      </c>
      <c r="J153" s="4">
        <v>136.80000000000001</v>
      </c>
      <c r="K153" s="4">
        <v>122.2</v>
      </c>
      <c r="L153" s="4">
        <v>135.80000000000001</v>
      </c>
      <c r="M153" s="4">
        <v>120.3</v>
      </c>
      <c r="N153" s="4">
        <v>142.6</v>
      </c>
      <c r="O153" s="4">
        <v>123.6</v>
      </c>
      <c r="P153" s="4">
        <v>142.4</v>
      </c>
      <c r="Q153" s="4">
        <v>132.6</v>
      </c>
      <c r="R153" s="4">
        <v>147.5</v>
      </c>
      <c r="S153" s="4">
        <v>130.80000000000001</v>
      </c>
      <c r="T153" s="4">
        <v>122.8</v>
      </c>
      <c r="U153" s="4">
        <v>129.6</v>
      </c>
      <c r="V153" s="45">
        <v>131.1</v>
      </c>
      <c r="W153" s="4">
        <v>120.8</v>
      </c>
      <c r="X153" s="4">
        <v>125.6</v>
      </c>
      <c r="Y153" s="4">
        <v>123.1</v>
      </c>
      <c r="Z153" s="4">
        <v>115.6</v>
      </c>
      <c r="AA153" s="4">
        <v>122.4</v>
      </c>
      <c r="AB153" s="4">
        <v>132.80000000000001</v>
      </c>
      <c r="AC153" s="4">
        <v>121.7</v>
      </c>
      <c r="AD153" s="4">
        <v>122.6</v>
      </c>
      <c r="AE153" s="4">
        <v>128.69999999999999</v>
      </c>
    </row>
    <row r="154" spans="1:34" ht="13.2" x14ac:dyDescent="0.25">
      <c r="A154" s="1" t="s">
        <v>33</v>
      </c>
      <c r="B154" s="1">
        <v>2017</v>
      </c>
      <c r="C154" s="1" t="s">
        <v>35</v>
      </c>
      <c r="D154" s="1" t="str">
        <f t="shared" si="2"/>
        <v>2017MarchRural+Urban</v>
      </c>
      <c r="E154" s="4">
        <v>133.30000000000001</v>
      </c>
      <c r="F154" s="4">
        <v>139</v>
      </c>
      <c r="G154" s="4">
        <v>128.6</v>
      </c>
      <c r="H154" s="4">
        <v>136.30000000000001</v>
      </c>
      <c r="I154" s="4">
        <v>118.8</v>
      </c>
      <c r="J154" s="4">
        <v>138.30000000000001</v>
      </c>
      <c r="K154" s="4">
        <v>120.5</v>
      </c>
      <c r="L154" s="4">
        <v>143.9</v>
      </c>
      <c r="M154" s="4">
        <v>118</v>
      </c>
      <c r="N154" s="4">
        <v>137.9</v>
      </c>
      <c r="O154" s="4">
        <v>127.2</v>
      </c>
      <c r="P154" s="4">
        <v>144</v>
      </c>
      <c r="Q154" s="4">
        <v>133.1</v>
      </c>
      <c r="R154" s="4">
        <v>145.1</v>
      </c>
      <c r="S154" s="4">
        <v>137.30000000000001</v>
      </c>
      <c r="T154" s="4">
        <v>130.6</v>
      </c>
      <c r="U154" s="4">
        <v>136.4</v>
      </c>
      <c r="V154" s="45">
        <v>131.1</v>
      </c>
      <c r="W154" s="4">
        <v>129.1</v>
      </c>
      <c r="X154" s="4">
        <v>130.1</v>
      </c>
      <c r="Y154" s="4">
        <v>127.8</v>
      </c>
      <c r="Z154" s="4">
        <v>117.6</v>
      </c>
      <c r="AA154" s="4">
        <v>125</v>
      </c>
      <c r="AB154" s="4">
        <v>133.80000000000001</v>
      </c>
      <c r="AC154" s="4">
        <v>122.6</v>
      </c>
      <c r="AD154" s="4">
        <v>125.1</v>
      </c>
      <c r="AE154" s="4">
        <v>130.9</v>
      </c>
      <c r="AG154" s="33">
        <f>(AE154-AE118)/AE118</f>
        <v>3.8888888888888931E-2</v>
      </c>
    </row>
    <row r="155" spans="1:34" ht="13.2" x14ac:dyDescent="0.25">
      <c r="A155" s="1" t="s">
        <v>30</v>
      </c>
      <c r="B155" s="1">
        <v>2017</v>
      </c>
      <c r="C155" s="1" t="s">
        <v>36</v>
      </c>
      <c r="D155" s="1" t="str">
        <f t="shared" si="2"/>
        <v>2017AprilRural</v>
      </c>
      <c r="E155" s="4">
        <v>133.19999999999999</v>
      </c>
      <c r="F155" s="4">
        <v>138.69999999999999</v>
      </c>
      <c r="G155" s="4">
        <v>127.1</v>
      </c>
      <c r="H155" s="4">
        <v>137.69999999999999</v>
      </c>
      <c r="I155" s="4">
        <v>121.3</v>
      </c>
      <c r="J155" s="4">
        <v>141.80000000000001</v>
      </c>
      <c r="K155" s="4">
        <v>121.5</v>
      </c>
      <c r="L155" s="4">
        <v>144.5</v>
      </c>
      <c r="M155" s="4">
        <v>117.4</v>
      </c>
      <c r="N155" s="4">
        <v>134.1</v>
      </c>
      <c r="O155" s="4">
        <v>130</v>
      </c>
      <c r="P155" s="4">
        <v>145.5</v>
      </c>
      <c r="Q155" s="4">
        <v>133.5</v>
      </c>
      <c r="R155" s="4">
        <v>144.4</v>
      </c>
      <c r="S155" s="4">
        <v>142.4</v>
      </c>
      <c r="T155" s="4">
        <v>136.80000000000001</v>
      </c>
      <c r="U155" s="4">
        <v>141.6</v>
      </c>
      <c r="V155" s="45">
        <v>129.82939793761466</v>
      </c>
      <c r="W155" s="4">
        <v>135</v>
      </c>
      <c r="X155" s="4">
        <v>134.30000000000001</v>
      </c>
      <c r="Y155" s="4">
        <v>131</v>
      </c>
      <c r="Z155" s="4">
        <v>119.2</v>
      </c>
      <c r="AA155" s="4">
        <v>128.30000000000001</v>
      </c>
      <c r="AB155" s="4">
        <v>135.69999999999999</v>
      </c>
      <c r="AC155" s="4">
        <v>123.7</v>
      </c>
      <c r="AD155" s="4">
        <v>127.5</v>
      </c>
      <c r="AE155" s="4">
        <v>132.9</v>
      </c>
    </row>
    <row r="156" spans="1:34" ht="13.2" x14ac:dyDescent="0.25">
      <c r="A156" s="1" t="s">
        <v>32</v>
      </c>
      <c r="B156" s="1">
        <v>2017</v>
      </c>
      <c r="C156" s="1" t="s">
        <v>36</v>
      </c>
      <c r="D156" s="1" t="str">
        <f t="shared" si="2"/>
        <v>2017AprilUrban</v>
      </c>
      <c r="E156" s="4">
        <v>132.69999999999999</v>
      </c>
      <c r="F156" s="4">
        <v>140.6</v>
      </c>
      <c r="G156" s="4">
        <v>124.5</v>
      </c>
      <c r="H156" s="4">
        <v>136.30000000000001</v>
      </c>
      <c r="I156" s="4">
        <v>113.5</v>
      </c>
      <c r="J156" s="4">
        <v>137.69999999999999</v>
      </c>
      <c r="K156" s="4">
        <v>127.1</v>
      </c>
      <c r="L156" s="4">
        <v>133.80000000000001</v>
      </c>
      <c r="M156" s="4">
        <v>120.8</v>
      </c>
      <c r="N156" s="4">
        <v>141.30000000000001</v>
      </c>
      <c r="O156" s="4">
        <v>123.8</v>
      </c>
      <c r="P156" s="4">
        <v>142.6</v>
      </c>
      <c r="Q156" s="4">
        <v>133.4</v>
      </c>
      <c r="R156" s="4">
        <v>148</v>
      </c>
      <c r="S156" s="4">
        <v>131.19999999999999</v>
      </c>
      <c r="T156" s="4">
        <v>123</v>
      </c>
      <c r="U156" s="4">
        <v>130</v>
      </c>
      <c r="V156" s="45">
        <v>131.69999999999999</v>
      </c>
      <c r="W156" s="4">
        <v>121.4</v>
      </c>
      <c r="X156" s="4">
        <v>126</v>
      </c>
      <c r="Y156" s="4">
        <v>123.4</v>
      </c>
      <c r="Z156" s="4">
        <v>114.3</v>
      </c>
      <c r="AA156" s="4">
        <v>122.6</v>
      </c>
      <c r="AB156" s="4">
        <v>133.6</v>
      </c>
      <c r="AC156" s="4">
        <v>122.2</v>
      </c>
      <c r="AD156" s="4">
        <v>122.5</v>
      </c>
      <c r="AE156" s="4">
        <v>129.1</v>
      </c>
    </row>
    <row r="157" spans="1:34" ht="13.2" x14ac:dyDescent="0.25">
      <c r="A157" s="1" t="s">
        <v>33</v>
      </c>
      <c r="B157" s="1">
        <v>2017</v>
      </c>
      <c r="C157" s="1" t="s">
        <v>36</v>
      </c>
      <c r="D157" s="1" t="str">
        <f t="shared" si="2"/>
        <v>2017AprilRural+Urban</v>
      </c>
      <c r="E157" s="4">
        <v>133</v>
      </c>
      <c r="F157" s="4">
        <v>139.4</v>
      </c>
      <c r="G157" s="4">
        <v>126.1</v>
      </c>
      <c r="H157" s="4">
        <v>137.19999999999999</v>
      </c>
      <c r="I157" s="4">
        <v>118.4</v>
      </c>
      <c r="J157" s="4">
        <v>139.9</v>
      </c>
      <c r="K157" s="4">
        <v>123.4</v>
      </c>
      <c r="L157" s="4">
        <v>140.9</v>
      </c>
      <c r="M157" s="4">
        <v>118.5</v>
      </c>
      <c r="N157" s="4">
        <v>136.5</v>
      </c>
      <c r="O157" s="4">
        <v>127.4</v>
      </c>
      <c r="P157" s="4">
        <v>144.19999999999999</v>
      </c>
      <c r="Q157" s="4">
        <v>133.5</v>
      </c>
      <c r="R157" s="4">
        <v>145.4</v>
      </c>
      <c r="S157" s="4">
        <v>138</v>
      </c>
      <c r="T157" s="4">
        <v>131.1</v>
      </c>
      <c r="U157" s="4">
        <v>137</v>
      </c>
      <c r="V157" s="45">
        <v>131.69999999999999</v>
      </c>
      <c r="W157" s="4">
        <v>129.80000000000001</v>
      </c>
      <c r="X157" s="4">
        <v>130.4</v>
      </c>
      <c r="Y157" s="4">
        <v>128.1</v>
      </c>
      <c r="Z157" s="4">
        <v>116.6</v>
      </c>
      <c r="AA157" s="4">
        <v>125.1</v>
      </c>
      <c r="AB157" s="4">
        <v>134.5</v>
      </c>
      <c r="AC157" s="4">
        <v>123.1</v>
      </c>
      <c r="AD157" s="4">
        <v>125.1</v>
      </c>
      <c r="AE157" s="4">
        <v>131.1</v>
      </c>
      <c r="AG157" s="33">
        <f>(AE157-AE121)/AE121</f>
        <v>2.9850746268656695E-2</v>
      </c>
    </row>
    <row r="158" spans="1:34" ht="13.2" x14ac:dyDescent="0.25">
      <c r="A158" s="1" t="s">
        <v>30</v>
      </c>
      <c r="B158" s="1">
        <v>2017</v>
      </c>
      <c r="C158" s="1" t="s">
        <v>37</v>
      </c>
      <c r="D158" s="1" t="str">
        <f t="shared" si="2"/>
        <v>2017MayRural</v>
      </c>
      <c r="E158" s="4">
        <v>133.1</v>
      </c>
      <c r="F158" s="4">
        <v>140.30000000000001</v>
      </c>
      <c r="G158" s="4">
        <v>126.8</v>
      </c>
      <c r="H158" s="4">
        <v>138.19999999999999</v>
      </c>
      <c r="I158" s="4">
        <v>120.8</v>
      </c>
      <c r="J158" s="4">
        <v>140.19999999999999</v>
      </c>
      <c r="K158" s="4">
        <v>123.8</v>
      </c>
      <c r="L158" s="4">
        <v>141.80000000000001</v>
      </c>
      <c r="M158" s="4">
        <v>118.6</v>
      </c>
      <c r="N158" s="4">
        <v>134</v>
      </c>
      <c r="O158" s="4">
        <v>130.30000000000001</v>
      </c>
      <c r="P158" s="4">
        <v>145.80000000000001</v>
      </c>
      <c r="Q158" s="4">
        <v>133.80000000000001</v>
      </c>
      <c r="R158" s="4">
        <v>145.5</v>
      </c>
      <c r="S158" s="4">
        <v>142.5</v>
      </c>
      <c r="T158" s="4">
        <v>137.30000000000001</v>
      </c>
      <c r="U158" s="4">
        <v>141.80000000000001</v>
      </c>
      <c r="V158" s="45">
        <v>130.46792854742014</v>
      </c>
      <c r="W158" s="4">
        <v>135</v>
      </c>
      <c r="X158" s="4">
        <v>134.9</v>
      </c>
      <c r="Y158" s="4">
        <v>131.4</v>
      </c>
      <c r="Z158" s="4">
        <v>119.4</v>
      </c>
      <c r="AA158" s="4">
        <v>129.4</v>
      </c>
      <c r="AB158" s="4">
        <v>136.30000000000001</v>
      </c>
      <c r="AC158" s="4">
        <v>123.7</v>
      </c>
      <c r="AD158" s="4">
        <v>127.9</v>
      </c>
      <c r="AE158" s="4">
        <v>133.30000000000001</v>
      </c>
    </row>
    <row r="159" spans="1:34" ht="13.2" x14ac:dyDescent="0.25">
      <c r="A159" s="1" t="s">
        <v>32</v>
      </c>
      <c r="B159" s="1">
        <v>2017</v>
      </c>
      <c r="C159" s="1" t="s">
        <v>37</v>
      </c>
      <c r="D159" s="1" t="str">
        <f t="shared" si="2"/>
        <v>2017MayUrban</v>
      </c>
      <c r="E159" s="4">
        <v>132.6</v>
      </c>
      <c r="F159" s="4">
        <v>144.1</v>
      </c>
      <c r="G159" s="4">
        <v>125.6</v>
      </c>
      <c r="H159" s="4">
        <v>136.80000000000001</v>
      </c>
      <c r="I159" s="4">
        <v>113.4</v>
      </c>
      <c r="J159" s="4">
        <v>135.19999999999999</v>
      </c>
      <c r="K159" s="4">
        <v>129.19999999999999</v>
      </c>
      <c r="L159" s="4">
        <v>131.5</v>
      </c>
      <c r="M159" s="4">
        <v>121</v>
      </c>
      <c r="N159" s="4">
        <v>139.9</v>
      </c>
      <c r="O159" s="4">
        <v>123.8</v>
      </c>
      <c r="P159" s="4">
        <v>142.9</v>
      </c>
      <c r="Q159" s="4">
        <v>133.6</v>
      </c>
      <c r="R159" s="4">
        <v>148.30000000000001</v>
      </c>
      <c r="S159" s="4">
        <v>131.5</v>
      </c>
      <c r="T159" s="4">
        <v>123.2</v>
      </c>
      <c r="U159" s="4">
        <v>130.19999999999999</v>
      </c>
      <c r="V159" s="45">
        <v>132.1</v>
      </c>
      <c r="W159" s="4">
        <v>120.1</v>
      </c>
      <c r="X159" s="4">
        <v>126.5</v>
      </c>
      <c r="Y159" s="4">
        <v>123.6</v>
      </c>
      <c r="Z159" s="4">
        <v>114.3</v>
      </c>
      <c r="AA159" s="4">
        <v>122.8</v>
      </c>
      <c r="AB159" s="4">
        <v>133.80000000000001</v>
      </c>
      <c r="AC159" s="4">
        <v>122</v>
      </c>
      <c r="AD159" s="4">
        <v>122.6</v>
      </c>
      <c r="AE159" s="4">
        <v>129.30000000000001</v>
      </c>
    </row>
    <row r="160" spans="1:34" ht="13.2" x14ac:dyDescent="0.25">
      <c r="A160" s="1" t="s">
        <v>33</v>
      </c>
      <c r="B160" s="1">
        <v>2017</v>
      </c>
      <c r="C160" s="1" t="s">
        <v>37</v>
      </c>
      <c r="D160" s="1" t="str">
        <f t="shared" si="2"/>
        <v>2017MayRural+Urban</v>
      </c>
      <c r="E160" s="4">
        <v>132.9</v>
      </c>
      <c r="F160" s="4">
        <v>141.6</v>
      </c>
      <c r="G160" s="4">
        <v>126.3</v>
      </c>
      <c r="H160" s="4">
        <v>137.69999999999999</v>
      </c>
      <c r="I160" s="4">
        <v>118.1</v>
      </c>
      <c r="J160" s="4">
        <v>137.9</v>
      </c>
      <c r="K160" s="4">
        <v>125.6</v>
      </c>
      <c r="L160" s="4">
        <v>138.30000000000001</v>
      </c>
      <c r="M160" s="4">
        <v>119.4</v>
      </c>
      <c r="N160" s="4">
        <v>136</v>
      </c>
      <c r="O160" s="4">
        <v>127.6</v>
      </c>
      <c r="P160" s="4">
        <v>144.5</v>
      </c>
      <c r="Q160" s="4">
        <v>133.69999999999999</v>
      </c>
      <c r="R160" s="4">
        <v>146.19999999999999</v>
      </c>
      <c r="S160" s="4">
        <v>138.19999999999999</v>
      </c>
      <c r="T160" s="4">
        <v>131.4</v>
      </c>
      <c r="U160" s="4">
        <v>137.19999999999999</v>
      </c>
      <c r="V160" s="45">
        <v>132.1</v>
      </c>
      <c r="W160" s="4">
        <v>129.4</v>
      </c>
      <c r="X160" s="4">
        <v>130.9</v>
      </c>
      <c r="Y160" s="4">
        <v>128.4</v>
      </c>
      <c r="Z160" s="4">
        <v>116.7</v>
      </c>
      <c r="AA160" s="4">
        <v>125.7</v>
      </c>
      <c r="AB160" s="4">
        <v>134.80000000000001</v>
      </c>
      <c r="AC160" s="4">
        <v>123</v>
      </c>
      <c r="AD160" s="4">
        <v>125.3</v>
      </c>
      <c r="AE160" s="4">
        <v>131.4</v>
      </c>
      <c r="AG160" s="33">
        <f>(AE160-AE124)/AE124</f>
        <v>2.1772939346811911E-2</v>
      </c>
    </row>
    <row r="161" spans="1:33" ht="13.2" x14ac:dyDescent="0.25">
      <c r="A161" s="1" t="s">
        <v>30</v>
      </c>
      <c r="B161" s="1">
        <v>2017</v>
      </c>
      <c r="C161" s="1" t="s">
        <v>38</v>
      </c>
      <c r="D161" s="1" t="str">
        <f t="shared" si="2"/>
        <v>2017JuneRural</v>
      </c>
      <c r="E161" s="4">
        <v>133.5</v>
      </c>
      <c r="F161" s="4">
        <v>143.69999999999999</v>
      </c>
      <c r="G161" s="4">
        <v>128</v>
      </c>
      <c r="H161" s="4">
        <v>138.6</v>
      </c>
      <c r="I161" s="4">
        <v>120.9</v>
      </c>
      <c r="J161" s="4">
        <v>140.9</v>
      </c>
      <c r="K161" s="4">
        <v>128.80000000000001</v>
      </c>
      <c r="L161" s="4">
        <v>140.19999999999999</v>
      </c>
      <c r="M161" s="4">
        <v>118.9</v>
      </c>
      <c r="N161" s="4">
        <v>133.5</v>
      </c>
      <c r="O161" s="4">
        <v>130.4</v>
      </c>
      <c r="P161" s="4">
        <v>146.5</v>
      </c>
      <c r="Q161" s="4">
        <v>134.9</v>
      </c>
      <c r="R161" s="4">
        <v>145.80000000000001</v>
      </c>
      <c r="S161" s="4">
        <v>143.1</v>
      </c>
      <c r="T161" s="4">
        <v>137.69999999999999</v>
      </c>
      <c r="U161" s="4">
        <v>142.30000000000001</v>
      </c>
      <c r="V161" s="45">
        <v>131.02414619816599</v>
      </c>
      <c r="W161" s="4">
        <v>134.80000000000001</v>
      </c>
      <c r="X161" s="4">
        <v>135.19999999999999</v>
      </c>
      <c r="Y161" s="4">
        <v>131.30000000000001</v>
      </c>
      <c r="Z161" s="4">
        <v>119.4</v>
      </c>
      <c r="AA161" s="4">
        <v>129.80000000000001</v>
      </c>
      <c r="AB161" s="4">
        <v>136.9</v>
      </c>
      <c r="AC161" s="4">
        <v>124.1</v>
      </c>
      <c r="AD161" s="4">
        <v>128.1</v>
      </c>
      <c r="AE161" s="4">
        <v>133.9</v>
      </c>
    </row>
    <row r="162" spans="1:33" ht="13.2" x14ac:dyDescent="0.25">
      <c r="A162" s="1" t="s">
        <v>32</v>
      </c>
      <c r="B162" s="1">
        <v>2017</v>
      </c>
      <c r="C162" s="1" t="s">
        <v>38</v>
      </c>
      <c r="D162" s="1" t="str">
        <f t="shared" si="2"/>
        <v>2017JuneUrban</v>
      </c>
      <c r="E162" s="4">
        <v>132.9</v>
      </c>
      <c r="F162" s="4">
        <v>148.69999999999999</v>
      </c>
      <c r="G162" s="4">
        <v>128.30000000000001</v>
      </c>
      <c r="H162" s="4">
        <v>137.30000000000001</v>
      </c>
      <c r="I162" s="4">
        <v>113.5</v>
      </c>
      <c r="J162" s="4">
        <v>137.19999999999999</v>
      </c>
      <c r="K162" s="4">
        <v>142.19999999999999</v>
      </c>
      <c r="L162" s="4">
        <v>128.19999999999999</v>
      </c>
      <c r="M162" s="4">
        <v>120.9</v>
      </c>
      <c r="N162" s="4">
        <v>138.80000000000001</v>
      </c>
      <c r="O162" s="4">
        <v>124.2</v>
      </c>
      <c r="P162" s="4">
        <v>143.1</v>
      </c>
      <c r="Q162" s="4">
        <v>135.69999999999999</v>
      </c>
      <c r="R162" s="4">
        <v>148.6</v>
      </c>
      <c r="S162" s="4">
        <v>131.5</v>
      </c>
      <c r="T162" s="4">
        <v>123.2</v>
      </c>
      <c r="U162" s="4">
        <v>130.19999999999999</v>
      </c>
      <c r="V162" s="45">
        <v>131.4</v>
      </c>
      <c r="W162" s="4">
        <v>119</v>
      </c>
      <c r="X162" s="4">
        <v>126.8</v>
      </c>
      <c r="Y162" s="4">
        <v>123.8</v>
      </c>
      <c r="Z162" s="4">
        <v>113.9</v>
      </c>
      <c r="AA162" s="4">
        <v>122.9</v>
      </c>
      <c r="AB162" s="4">
        <v>134.30000000000001</v>
      </c>
      <c r="AC162" s="4">
        <v>122.5</v>
      </c>
      <c r="AD162" s="4">
        <v>122.7</v>
      </c>
      <c r="AE162" s="4">
        <v>129.9</v>
      </c>
    </row>
    <row r="163" spans="1:33" ht="13.2" x14ac:dyDescent="0.25">
      <c r="A163" s="1" t="s">
        <v>33</v>
      </c>
      <c r="B163" s="1">
        <v>2017</v>
      </c>
      <c r="C163" s="1" t="s">
        <v>38</v>
      </c>
      <c r="D163" s="1" t="str">
        <f t="shared" si="2"/>
        <v>2017JuneRural+Urban</v>
      </c>
      <c r="E163" s="4">
        <v>133.30000000000001</v>
      </c>
      <c r="F163" s="4">
        <v>145.5</v>
      </c>
      <c r="G163" s="4">
        <v>128.1</v>
      </c>
      <c r="H163" s="4">
        <v>138.1</v>
      </c>
      <c r="I163" s="4">
        <v>118.2</v>
      </c>
      <c r="J163" s="4">
        <v>139.19999999999999</v>
      </c>
      <c r="K163" s="4">
        <v>133.30000000000001</v>
      </c>
      <c r="L163" s="4">
        <v>136.19999999999999</v>
      </c>
      <c r="M163" s="4">
        <v>119.6</v>
      </c>
      <c r="N163" s="4">
        <v>135.30000000000001</v>
      </c>
      <c r="O163" s="4">
        <v>127.8</v>
      </c>
      <c r="P163" s="4">
        <v>144.9</v>
      </c>
      <c r="Q163" s="4">
        <v>135.19999999999999</v>
      </c>
      <c r="R163" s="4">
        <v>146.5</v>
      </c>
      <c r="S163" s="4">
        <v>138.5</v>
      </c>
      <c r="T163" s="4">
        <v>131.69999999999999</v>
      </c>
      <c r="U163" s="4">
        <v>137.5</v>
      </c>
      <c r="V163" s="45">
        <v>131.4</v>
      </c>
      <c r="W163" s="4">
        <v>128.80000000000001</v>
      </c>
      <c r="X163" s="4">
        <v>131.19999999999999</v>
      </c>
      <c r="Y163" s="4">
        <v>128.5</v>
      </c>
      <c r="Z163" s="4">
        <v>116.5</v>
      </c>
      <c r="AA163" s="4">
        <v>125.9</v>
      </c>
      <c r="AB163" s="4">
        <v>135.4</v>
      </c>
      <c r="AC163" s="4">
        <v>123.4</v>
      </c>
      <c r="AD163" s="4">
        <v>125.5</v>
      </c>
      <c r="AE163" s="4">
        <v>132</v>
      </c>
      <c r="AG163" s="33">
        <f>(AE163-AE127)/AE127</f>
        <v>1.4604150653343625E-2</v>
      </c>
    </row>
    <row r="164" spans="1:33" ht="13.2" x14ac:dyDescent="0.25">
      <c r="A164" s="1" t="s">
        <v>30</v>
      </c>
      <c r="B164" s="1">
        <v>2017</v>
      </c>
      <c r="C164" s="1" t="s">
        <v>39</v>
      </c>
      <c r="D164" s="1" t="str">
        <f t="shared" si="2"/>
        <v>2017JulyRural</v>
      </c>
      <c r="E164" s="4">
        <v>134</v>
      </c>
      <c r="F164" s="4">
        <v>144.19999999999999</v>
      </c>
      <c r="G164" s="4">
        <v>129.80000000000001</v>
      </c>
      <c r="H164" s="4">
        <v>139</v>
      </c>
      <c r="I164" s="4">
        <v>120.9</v>
      </c>
      <c r="J164" s="4">
        <v>143.9</v>
      </c>
      <c r="K164" s="4">
        <v>151.5</v>
      </c>
      <c r="L164" s="4">
        <v>138.1</v>
      </c>
      <c r="M164" s="4">
        <v>120</v>
      </c>
      <c r="N164" s="4">
        <v>133.9</v>
      </c>
      <c r="O164" s="4">
        <v>131.4</v>
      </c>
      <c r="P164" s="4">
        <v>147.69999999999999</v>
      </c>
      <c r="Q164" s="4">
        <v>138.5</v>
      </c>
      <c r="R164" s="4">
        <v>147.4</v>
      </c>
      <c r="S164" s="4">
        <v>144.30000000000001</v>
      </c>
      <c r="T164" s="4">
        <v>138.1</v>
      </c>
      <c r="U164" s="4">
        <v>143.5</v>
      </c>
      <c r="V164" s="45">
        <v>131.302385853689</v>
      </c>
      <c r="W164" s="4">
        <v>135.30000000000001</v>
      </c>
      <c r="X164" s="4">
        <v>136.1</v>
      </c>
      <c r="Y164" s="4">
        <v>132.1</v>
      </c>
      <c r="Z164" s="4">
        <v>119.1</v>
      </c>
      <c r="AA164" s="4">
        <v>130.6</v>
      </c>
      <c r="AB164" s="4">
        <v>138.6</v>
      </c>
      <c r="AC164" s="4">
        <v>124.4</v>
      </c>
      <c r="AD164" s="4">
        <v>128.6</v>
      </c>
      <c r="AE164" s="4">
        <v>136.19999999999999</v>
      </c>
    </row>
    <row r="165" spans="1:33" ht="13.2" x14ac:dyDescent="0.25">
      <c r="A165" s="1" t="s">
        <v>32</v>
      </c>
      <c r="B165" s="1">
        <v>2017</v>
      </c>
      <c r="C165" s="1" t="s">
        <v>39</v>
      </c>
      <c r="D165" s="1" t="str">
        <f t="shared" si="2"/>
        <v>2017JulyUrban</v>
      </c>
      <c r="E165" s="4">
        <v>132.80000000000001</v>
      </c>
      <c r="F165" s="4">
        <v>148.4</v>
      </c>
      <c r="G165" s="4">
        <v>129.4</v>
      </c>
      <c r="H165" s="4">
        <v>137.69999999999999</v>
      </c>
      <c r="I165" s="4">
        <v>113.4</v>
      </c>
      <c r="J165" s="4">
        <v>139.4</v>
      </c>
      <c r="K165" s="4">
        <v>175.1</v>
      </c>
      <c r="L165" s="4">
        <v>124.7</v>
      </c>
      <c r="M165" s="4">
        <v>121.5</v>
      </c>
      <c r="N165" s="4">
        <v>137.80000000000001</v>
      </c>
      <c r="O165" s="4">
        <v>124.4</v>
      </c>
      <c r="P165" s="4">
        <v>143.69999999999999</v>
      </c>
      <c r="Q165" s="4">
        <v>139.80000000000001</v>
      </c>
      <c r="R165" s="4">
        <v>150.5</v>
      </c>
      <c r="S165" s="4">
        <v>131.6</v>
      </c>
      <c r="T165" s="4">
        <v>123.7</v>
      </c>
      <c r="U165" s="4">
        <v>130.4</v>
      </c>
      <c r="V165" s="45">
        <v>132.6</v>
      </c>
      <c r="W165" s="4">
        <v>119.7</v>
      </c>
      <c r="X165" s="4">
        <v>127.2</v>
      </c>
      <c r="Y165" s="4">
        <v>125</v>
      </c>
      <c r="Z165" s="4">
        <v>113.2</v>
      </c>
      <c r="AA165" s="4">
        <v>123.5</v>
      </c>
      <c r="AB165" s="4">
        <v>135.5</v>
      </c>
      <c r="AC165" s="4">
        <v>122.4</v>
      </c>
      <c r="AD165" s="4">
        <v>123</v>
      </c>
      <c r="AE165" s="4">
        <v>131.80000000000001</v>
      </c>
    </row>
    <row r="166" spans="1:33" ht="13.2" x14ac:dyDescent="0.25">
      <c r="A166" s="1" t="s">
        <v>33</v>
      </c>
      <c r="B166" s="1">
        <v>2017</v>
      </c>
      <c r="C166" s="1" t="s">
        <v>39</v>
      </c>
      <c r="D166" s="1" t="str">
        <f t="shared" si="2"/>
        <v>2017JulyRural+Urban</v>
      </c>
      <c r="E166" s="4">
        <v>133.6</v>
      </c>
      <c r="F166" s="4">
        <v>145.69999999999999</v>
      </c>
      <c r="G166" s="4">
        <v>129.6</v>
      </c>
      <c r="H166" s="4">
        <v>138.5</v>
      </c>
      <c r="I166" s="4">
        <v>118.1</v>
      </c>
      <c r="J166" s="4">
        <v>141.80000000000001</v>
      </c>
      <c r="K166" s="4">
        <v>159.5</v>
      </c>
      <c r="L166" s="4">
        <v>133.6</v>
      </c>
      <c r="M166" s="4">
        <v>120.5</v>
      </c>
      <c r="N166" s="4">
        <v>135.19999999999999</v>
      </c>
      <c r="O166" s="4">
        <v>128.5</v>
      </c>
      <c r="P166" s="4">
        <v>145.80000000000001</v>
      </c>
      <c r="Q166" s="4">
        <v>139</v>
      </c>
      <c r="R166" s="4">
        <v>148.19999999999999</v>
      </c>
      <c r="S166" s="4">
        <v>139.30000000000001</v>
      </c>
      <c r="T166" s="4">
        <v>132.1</v>
      </c>
      <c r="U166" s="4">
        <v>138.30000000000001</v>
      </c>
      <c r="V166" s="45">
        <v>132.6</v>
      </c>
      <c r="W166" s="4">
        <v>129.4</v>
      </c>
      <c r="X166" s="4">
        <v>131.9</v>
      </c>
      <c r="Y166" s="4">
        <v>129.4</v>
      </c>
      <c r="Z166" s="4">
        <v>116</v>
      </c>
      <c r="AA166" s="4">
        <v>126.6</v>
      </c>
      <c r="AB166" s="4">
        <v>136.80000000000001</v>
      </c>
      <c r="AC166" s="4">
        <v>123.6</v>
      </c>
      <c r="AD166" s="4">
        <v>125.9</v>
      </c>
      <c r="AE166" s="4">
        <v>134.19999999999999</v>
      </c>
      <c r="AG166" s="33">
        <f>(AE166-AE130)/AE130</f>
        <v>2.3646071700991568E-2</v>
      </c>
    </row>
    <row r="167" spans="1:33" ht="13.2" x14ac:dyDescent="0.25">
      <c r="A167" s="1" t="s">
        <v>30</v>
      </c>
      <c r="B167" s="1">
        <v>2017</v>
      </c>
      <c r="C167" s="1" t="s">
        <v>40</v>
      </c>
      <c r="D167" s="1" t="str">
        <f t="shared" si="2"/>
        <v>2017AugustRural</v>
      </c>
      <c r="E167" s="4">
        <v>134.80000000000001</v>
      </c>
      <c r="F167" s="4">
        <v>143.1</v>
      </c>
      <c r="G167" s="4">
        <v>130</v>
      </c>
      <c r="H167" s="4">
        <v>139.4</v>
      </c>
      <c r="I167" s="4">
        <v>120.5</v>
      </c>
      <c r="J167" s="4">
        <v>148</v>
      </c>
      <c r="K167" s="4">
        <v>162.9</v>
      </c>
      <c r="L167" s="4">
        <v>137.4</v>
      </c>
      <c r="M167" s="4">
        <v>120.8</v>
      </c>
      <c r="N167" s="4">
        <v>134.69999999999999</v>
      </c>
      <c r="O167" s="4">
        <v>131.6</v>
      </c>
      <c r="P167" s="4">
        <v>148.69999999999999</v>
      </c>
      <c r="Q167" s="4">
        <v>140.6</v>
      </c>
      <c r="R167" s="4">
        <v>149</v>
      </c>
      <c r="S167" s="4">
        <v>145.30000000000001</v>
      </c>
      <c r="T167" s="4">
        <v>139.19999999999999</v>
      </c>
      <c r="U167" s="4">
        <v>144.5</v>
      </c>
      <c r="V167" s="45">
        <v>131.66605117769723</v>
      </c>
      <c r="W167" s="4">
        <v>136.4</v>
      </c>
      <c r="X167" s="4">
        <v>137.30000000000001</v>
      </c>
      <c r="Y167" s="4">
        <v>133</v>
      </c>
      <c r="Z167" s="4">
        <v>120.3</v>
      </c>
      <c r="AA167" s="4">
        <v>131.5</v>
      </c>
      <c r="AB167" s="4">
        <v>140.19999999999999</v>
      </c>
      <c r="AC167" s="4">
        <v>125.4</v>
      </c>
      <c r="AD167" s="4">
        <v>129.69999999999999</v>
      </c>
      <c r="AE167" s="4">
        <v>137.80000000000001</v>
      </c>
    </row>
    <row r="168" spans="1:33" ht="13.2" x14ac:dyDescent="0.25">
      <c r="A168" s="1" t="s">
        <v>32</v>
      </c>
      <c r="B168" s="1">
        <v>2017</v>
      </c>
      <c r="C168" s="1" t="s">
        <v>40</v>
      </c>
      <c r="D168" s="1" t="str">
        <f t="shared" si="2"/>
        <v>2017AugustUrban</v>
      </c>
      <c r="E168" s="4">
        <v>133.19999999999999</v>
      </c>
      <c r="F168" s="4">
        <v>143.9</v>
      </c>
      <c r="G168" s="4">
        <v>128.30000000000001</v>
      </c>
      <c r="H168" s="4">
        <v>138.30000000000001</v>
      </c>
      <c r="I168" s="4">
        <v>114.1</v>
      </c>
      <c r="J168" s="4">
        <v>142.69999999999999</v>
      </c>
      <c r="K168" s="4">
        <v>179.8</v>
      </c>
      <c r="L168" s="4">
        <v>123.5</v>
      </c>
      <c r="M168" s="4">
        <v>122.1</v>
      </c>
      <c r="N168" s="4">
        <v>137.5</v>
      </c>
      <c r="O168" s="4">
        <v>124.6</v>
      </c>
      <c r="P168" s="4">
        <v>144.5</v>
      </c>
      <c r="Q168" s="4">
        <v>140.5</v>
      </c>
      <c r="R168" s="4">
        <v>152.1</v>
      </c>
      <c r="S168" s="4">
        <v>132.69999999999999</v>
      </c>
      <c r="T168" s="4">
        <v>124.3</v>
      </c>
      <c r="U168" s="4">
        <v>131.4</v>
      </c>
      <c r="V168" s="45">
        <v>134.4</v>
      </c>
      <c r="W168" s="4">
        <v>118.9</v>
      </c>
      <c r="X168" s="4">
        <v>127.7</v>
      </c>
      <c r="Y168" s="4">
        <v>125.7</v>
      </c>
      <c r="Z168" s="4">
        <v>114.6</v>
      </c>
      <c r="AA168" s="4">
        <v>124.1</v>
      </c>
      <c r="AB168" s="4">
        <v>135.69999999999999</v>
      </c>
      <c r="AC168" s="4">
        <v>123.3</v>
      </c>
      <c r="AD168" s="4">
        <v>123.8</v>
      </c>
      <c r="AE168" s="4">
        <v>132.69999999999999</v>
      </c>
    </row>
    <row r="169" spans="1:33" ht="13.2" x14ac:dyDescent="0.25">
      <c r="A169" s="1" t="s">
        <v>33</v>
      </c>
      <c r="B169" s="1">
        <v>2017</v>
      </c>
      <c r="C169" s="1" t="s">
        <v>40</v>
      </c>
      <c r="D169" s="1" t="str">
        <f t="shared" si="2"/>
        <v>2017AugustRural+Urban</v>
      </c>
      <c r="E169" s="4">
        <v>134.30000000000001</v>
      </c>
      <c r="F169" s="4">
        <v>143.4</v>
      </c>
      <c r="G169" s="4">
        <v>129.30000000000001</v>
      </c>
      <c r="H169" s="4">
        <v>139</v>
      </c>
      <c r="I169" s="4">
        <v>118.1</v>
      </c>
      <c r="J169" s="4">
        <v>145.5</v>
      </c>
      <c r="K169" s="4">
        <v>168.6</v>
      </c>
      <c r="L169" s="4">
        <v>132.69999999999999</v>
      </c>
      <c r="M169" s="4">
        <v>121.2</v>
      </c>
      <c r="N169" s="4">
        <v>135.6</v>
      </c>
      <c r="O169" s="4">
        <v>128.69999999999999</v>
      </c>
      <c r="P169" s="4">
        <v>146.80000000000001</v>
      </c>
      <c r="Q169" s="4">
        <v>140.6</v>
      </c>
      <c r="R169" s="4">
        <v>149.80000000000001</v>
      </c>
      <c r="S169" s="4">
        <v>140.30000000000001</v>
      </c>
      <c r="T169" s="4">
        <v>133</v>
      </c>
      <c r="U169" s="4">
        <v>139.30000000000001</v>
      </c>
      <c r="V169" s="45">
        <v>134.4</v>
      </c>
      <c r="W169" s="4">
        <v>129.80000000000001</v>
      </c>
      <c r="X169" s="4">
        <v>132.80000000000001</v>
      </c>
      <c r="Y169" s="4">
        <v>130.19999999999999</v>
      </c>
      <c r="Z169" s="4">
        <v>117.3</v>
      </c>
      <c r="AA169" s="4">
        <v>127.3</v>
      </c>
      <c r="AB169" s="4">
        <v>137.6</v>
      </c>
      <c r="AC169" s="4">
        <v>124.5</v>
      </c>
      <c r="AD169" s="4">
        <v>126.8</v>
      </c>
      <c r="AE169" s="4">
        <v>135.4</v>
      </c>
      <c r="AG169" s="33">
        <f>(AE169-AE133)/AE133</f>
        <v>3.2799389778794902E-2</v>
      </c>
    </row>
    <row r="170" spans="1:33" ht="13.2" x14ac:dyDescent="0.25">
      <c r="A170" s="1" t="s">
        <v>30</v>
      </c>
      <c r="B170" s="1">
        <v>2017</v>
      </c>
      <c r="C170" s="1" t="s">
        <v>41</v>
      </c>
      <c r="D170" s="1" t="str">
        <f t="shared" si="2"/>
        <v>2017SeptemberRural</v>
      </c>
      <c r="E170" s="4">
        <v>135.19999999999999</v>
      </c>
      <c r="F170" s="4">
        <v>142</v>
      </c>
      <c r="G170" s="4">
        <v>130.5</v>
      </c>
      <c r="H170" s="4">
        <v>140.19999999999999</v>
      </c>
      <c r="I170" s="4">
        <v>120.7</v>
      </c>
      <c r="J170" s="4">
        <v>147.80000000000001</v>
      </c>
      <c r="K170" s="4">
        <v>154.5</v>
      </c>
      <c r="L170" s="4">
        <v>137.1</v>
      </c>
      <c r="M170" s="4">
        <v>121</v>
      </c>
      <c r="N170" s="4">
        <v>134.69999999999999</v>
      </c>
      <c r="O170" s="4">
        <v>131.69999999999999</v>
      </c>
      <c r="P170" s="4">
        <v>149.30000000000001</v>
      </c>
      <c r="Q170" s="4">
        <v>139.6</v>
      </c>
      <c r="R170" s="4">
        <v>149.80000000000001</v>
      </c>
      <c r="S170" s="4">
        <v>146.1</v>
      </c>
      <c r="T170" s="4">
        <v>139.69999999999999</v>
      </c>
      <c r="U170" s="4">
        <v>145.19999999999999</v>
      </c>
      <c r="V170" s="45">
        <v>132.3102870255058</v>
      </c>
      <c r="W170" s="4">
        <v>137.4</v>
      </c>
      <c r="X170" s="4">
        <v>137.9</v>
      </c>
      <c r="Y170" s="4">
        <v>133.4</v>
      </c>
      <c r="Z170" s="4">
        <v>121.2</v>
      </c>
      <c r="AA170" s="4">
        <v>132.30000000000001</v>
      </c>
      <c r="AB170" s="4">
        <v>139.6</v>
      </c>
      <c r="AC170" s="4">
        <v>126.7</v>
      </c>
      <c r="AD170" s="4">
        <v>130.30000000000001</v>
      </c>
      <c r="AE170" s="4">
        <v>137.6</v>
      </c>
    </row>
    <row r="171" spans="1:33" ht="13.2" x14ac:dyDescent="0.25">
      <c r="A171" s="1" t="s">
        <v>32</v>
      </c>
      <c r="B171" s="1">
        <v>2017</v>
      </c>
      <c r="C171" s="1" t="s">
        <v>41</v>
      </c>
      <c r="D171" s="1" t="str">
        <f t="shared" si="2"/>
        <v>2017SeptemberUrban</v>
      </c>
      <c r="E171" s="4">
        <v>133.6</v>
      </c>
      <c r="F171" s="4">
        <v>143</v>
      </c>
      <c r="G171" s="4">
        <v>129.69999999999999</v>
      </c>
      <c r="H171" s="4">
        <v>138.69999999999999</v>
      </c>
      <c r="I171" s="4">
        <v>114.5</v>
      </c>
      <c r="J171" s="4">
        <v>137.5</v>
      </c>
      <c r="K171" s="4">
        <v>160.69999999999999</v>
      </c>
      <c r="L171" s="4">
        <v>124.5</v>
      </c>
      <c r="M171" s="4">
        <v>122.4</v>
      </c>
      <c r="N171" s="4">
        <v>137.30000000000001</v>
      </c>
      <c r="O171" s="4">
        <v>124.8</v>
      </c>
      <c r="P171" s="4">
        <v>145</v>
      </c>
      <c r="Q171" s="4">
        <v>138</v>
      </c>
      <c r="R171" s="4">
        <v>153.6</v>
      </c>
      <c r="S171" s="4">
        <v>133.30000000000001</v>
      </c>
      <c r="T171" s="4">
        <v>124.6</v>
      </c>
      <c r="U171" s="4">
        <v>132</v>
      </c>
      <c r="V171" s="45">
        <v>135.69999999999999</v>
      </c>
      <c r="W171" s="4">
        <v>120.6</v>
      </c>
      <c r="X171" s="4">
        <v>128.1</v>
      </c>
      <c r="Y171" s="4">
        <v>126.1</v>
      </c>
      <c r="Z171" s="4">
        <v>115.7</v>
      </c>
      <c r="AA171" s="4">
        <v>124.5</v>
      </c>
      <c r="AB171" s="4">
        <v>135.9</v>
      </c>
      <c r="AC171" s="4">
        <v>124.4</v>
      </c>
      <c r="AD171" s="4">
        <v>124.5</v>
      </c>
      <c r="AE171" s="4">
        <v>132.4</v>
      </c>
    </row>
    <row r="172" spans="1:33" ht="13.2" x14ac:dyDescent="0.25">
      <c r="A172" s="1" t="s">
        <v>33</v>
      </c>
      <c r="B172" s="1">
        <v>2017</v>
      </c>
      <c r="C172" s="1" t="s">
        <v>41</v>
      </c>
      <c r="D172" s="1" t="str">
        <f t="shared" si="2"/>
        <v>2017SeptemberRural+Urban</v>
      </c>
      <c r="E172" s="4">
        <v>134.69999999999999</v>
      </c>
      <c r="F172" s="4">
        <v>142.4</v>
      </c>
      <c r="G172" s="4">
        <v>130.19999999999999</v>
      </c>
      <c r="H172" s="4">
        <v>139.6</v>
      </c>
      <c r="I172" s="4">
        <v>118.4</v>
      </c>
      <c r="J172" s="4">
        <v>143</v>
      </c>
      <c r="K172" s="4">
        <v>156.6</v>
      </c>
      <c r="L172" s="4">
        <v>132.9</v>
      </c>
      <c r="M172" s="4">
        <v>121.5</v>
      </c>
      <c r="N172" s="4">
        <v>135.6</v>
      </c>
      <c r="O172" s="4">
        <v>128.80000000000001</v>
      </c>
      <c r="P172" s="4">
        <v>147.30000000000001</v>
      </c>
      <c r="Q172" s="4">
        <v>139</v>
      </c>
      <c r="R172" s="4">
        <v>150.80000000000001</v>
      </c>
      <c r="S172" s="4">
        <v>141.1</v>
      </c>
      <c r="T172" s="4">
        <v>133.4</v>
      </c>
      <c r="U172" s="4">
        <v>140</v>
      </c>
      <c r="V172" s="45">
        <v>135.69999999999999</v>
      </c>
      <c r="W172" s="4">
        <v>131</v>
      </c>
      <c r="X172" s="4">
        <v>133.30000000000001</v>
      </c>
      <c r="Y172" s="4">
        <v>130.6</v>
      </c>
      <c r="Z172" s="4">
        <v>118.3</v>
      </c>
      <c r="AA172" s="4">
        <v>127.9</v>
      </c>
      <c r="AB172" s="4">
        <v>137.4</v>
      </c>
      <c r="AC172" s="4">
        <v>125.7</v>
      </c>
      <c r="AD172" s="4">
        <v>127.5</v>
      </c>
      <c r="AE172" s="4">
        <v>135.19999999999999</v>
      </c>
      <c r="AG172" s="33">
        <f>(AE172-AE136)/AE136</f>
        <v>3.2849503437738597E-2</v>
      </c>
    </row>
    <row r="173" spans="1:33" ht="13.2" x14ac:dyDescent="0.25">
      <c r="A173" s="1" t="s">
        <v>30</v>
      </c>
      <c r="B173" s="1">
        <v>2017</v>
      </c>
      <c r="C173" s="1" t="s">
        <v>42</v>
      </c>
      <c r="D173" s="1" t="str">
        <f t="shared" si="2"/>
        <v>2017OctoberRural</v>
      </c>
      <c r="E173" s="4">
        <v>135.9</v>
      </c>
      <c r="F173" s="4">
        <v>141.9</v>
      </c>
      <c r="G173" s="4">
        <v>131</v>
      </c>
      <c r="H173" s="4">
        <v>141.5</v>
      </c>
      <c r="I173" s="4">
        <v>121.4</v>
      </c>
      <c r="J173" s="4">
        <v>146.69999999999999</v>
      </c>
      <c r="K173" s="4">
        <v>157.1</v>
      </c>
      <c r="L173" s="4">
        <v>136.4</v>
      </c>
      <c r="M173" s="4">
        <v>121.4</v>
      </c>
      <c r="N173" s="4">
        <v>135.6</v>
      </c>
      <c r="O173" s="4">
        <v>131.30000000000001</v>
      </c>
      <c r="P173" s="4">
        <v>150.30000000000001</v>
      </c>
      <c r="Q173" s="4">
        <v>140.4</v>
      </c>
      <c r="R173" s="4">
        <v>150.5</v>
      </c>
      <c r="S173" s="4">
        <v>147.19999999999999</v>
      </c>
      <c r="T173" s="4">
        <v>140.6</v>
      </c>
      <c r="U173" s="4">
        <v>146.19999999999999</v>
      </c>
      <c r="V173" s="45">
        <v>133.40874711743243</v>
      </c>
      <c r="W173" s="4">
        <v>138.1</v>
      </c>
      <c r="X173" s="4">
        <v>138.4</v>
      </c>
      <c r="Y173" s="4">
        <v>134.19999999999999</v>
      </c>
      <c r="Z173" s="4">
        <v>121</v>
      </c>
      <c r="AA173" s="4">
        <v>133</v>
      </c>
      <c r="AB173" s="4">
        <v>140.1</v>
      </c>
      <c r="AC173" s="4">
        <v>127.4</v>
      </c>
      <c r="AD173" s="4">
        <v>130.69999999999999</v>
      </c>
      <c r="AE173" s="4">
        <v>138.30000000000001</v>
      </c>
    </row>
    <row r="174" spans="1:33" ht="13.2" x14ac:dyDescent="0.25">
      <c r="A174" s="1" t="s">
        <v>32</v>
      </c>
      <c r="B174" s="1">
        <v>2017</v>
      </c>
      <c r="C174" s="1" t="s">
        <v>42</v>
      </c>
      <c r="D174" s="1" t="str">
        <f t="shared" si="2"/>
        <v>2017OctoberUrban</v>
      </c>
      <c r="E174" s="4">
        <v>133.9</v>
      </c>
      <c r="F174" s="4">
        <v>142.80000000000001</v>
      </c>
      <c r="G174" s="4">
        <v>131.4</v>
      </c>
      <c r="H174" s="4">
        <v>139.1</v>
      </c>
      <c r="I174" s="4">
        <v>114.9</v>
      </c>
      <c r="J174" s="4">
        <v>135.6</v>
      </c>
      <c r="K174" s="4">
        <v>173.2</v>
      </c>
      <c r="L174" s="4">
        <v>124.1</v>
      </c>
      <c r="M174" s="4">
        <v>122.6</v>
      </c>
      <c r="N174" s="4">
        <v>137.80000000000001</v>
      </c>
      <c r="O174" s="4">
        <v>125.1</v>
      </c>
      <c r="P174" s="4">
        <v>145.5</v>
      </c>
      <c r="Q174" s="4">
        <v>139.69999999999999</v>
      </c>
      <c r="R174" s="4">
        <v>154.6</v>
      </c>
      <c r="S174" s="4">
        <v>134</v>
      </c>
      <c r="T174" s="4">
        <v>124.9</v>
      </c>
      <c r="U174" s="4">
        <v>132.6</v>
      </c>
      <c r="V174" s="45">
        <v>137.30000000000001</v>
      </c>
      <c r="W174" s="4">
        <v>122.6</v>
      </c>
      <c r="X174" s="4">
        <v>128.30000000000001</v>
      </c>
      <c r="Y174" s="4">
        <v>126.6</v>
      </c>
      <c r="Z174" s="4">
        <v>115</v>
      </c>
      <c r="AA174" s="4">
        <v>124.8</v>
      </c>
      <c r="AB174" s="4">
        <v>136.30000000000001</v>
      </c>
      <c r="AC174" s="4">
        <v>124.6</v>
      </c>
      <c r="AD174" s="4">
        <v>124.5</v>
      </c>
      <c r="AE174" s="4">
        <v>133.5</v>
      </c>
    </row>
    <row r="175" spans="1:33" ht="13.2" x14ac:dyDescent="0.25">
      <c r="A175" s="1" t="s">
        <v>33</v>
      </c>
      <c r="B175" s="1">
        <v>2017</v>
      </c>
      <c r="C175" s="1" t="s">
        <v>42</v>
      </c>
      <c r="D175" s="1" t="str">
        <f t="shared" si="2"/>
        <v>2017OctoberRural+Urban</v>
      </c>
      <c r="E175" s="4">
        <v>135.30000000000001</v>
      </c>
      <c r="F175" s="4">
        <v>142.19999999999999</v>
      </c>
      <c r="G175" s="4">
        <v>131.19999999999999</v>
      </c>
      <c r="H175" s="4">
        <v>140.6</v>
      </c>
      <c r="I175" s="4">
        <v>119</v>
      </c>
      <c r="J175" s="4">
        <v>141.5</v>
      </c>
      <c r="K175" s="4">
        <v>162.6</v>
      </c>
      <c r="L175" s="4">
        <v>132.30000000000001</v>
      </c>
      <c r="M175" s="4">
        <v>121.8</v>
      </c>
      <c r="N175" s="4">
        <v>136.30000000000001</v>
      </c>
      <c r="O175" s="4">
        <v>128.69999999999999</v>
      </c>
      <c r="P175" s="4">
        <v>148.1</v>
      </c>
      <c r="Q175" s="4">
        <v>140.1</v>
      </c>
      <c r="R175" s="4">
        <v>151.6</v>
      </c>
      <c r="S175" s="4">
        <v>142</v>
      </c>
      <c r="T175" s="4">
        <v>134.1</v>
      </c>
      <c r="U175" s="4">
        <v>140.80000000000001</v>
      </c>
      <c r="V175" s="45">
        <v>137.30000000000001</v>
      </c>
      <c r="W175" s="4">
        <v>132.19999999999999</v>
      </c>
      <c r="X175" s="4">
        <v>133.6</v>
      </c>
      <c r="Y175" s="4">
        <v>131.30000000000001</v>
      </c>
      <c r="Z175" s="4">
        <v>117.8</v>
      </c>
      <c r="AA175" s="4">
        <v>128.4</v>
      </c>
      <c r="AB175" s="4">
        <v>137.9</v>
      </c>
      <c r="AC175" s="4">
        <v>126.2</v>
      </c>
      <c r="AD175" s="4">
        <v>127.7</v>
      </c>
      <c r="AE175" s="4">
        <v>136.1</v>
      </c>
      <c r="AG175" s="33">
        <f>(AE175-AE139)/AE139</f>
        <v>3.5768645357686368E-2</v>
      </c>
    </row>
    <row r="176" spans="1:33" ht="13.2" x14ac:dyDescent="0.25">
      <c r="A176" s="1" t="s">
        <v>30</v>
      </c>
      <c r="B176" s="1">
        <v>2017</v>
      </c>
      <c r="C176" s="1" t="s">
        <v>43</v>
      </c>
      <c r="D176" s="1" t="str">
        <f t="shared" si="2"/>
        <v>2017NovemberRural</v>
      </c>
      <c r="E176" s="4">
        <v>136.30000000000001</v>
      </c>
      <c r="F176" s="4">
        <v>142.5</v>
      </c>
      <c r="G176" s="4">
        <v>140.5</v>
      </c>
      <c r="H176" s="4">
        <v>141.5</v>
      </c>
      <c r="I176" s="4">
        <v>121.6</v>
      </c>
      <c r="J176" s="4">
        <v>147.30000000000001</v>
      </c>
      <c r="K176" s="4">
        <v>168</v>
      </c>
      <c r="L176" s="4">
        <v>135.80000000000001</v>
      </c>
      <c r="M176" s="4">
        <v>122.5</v>
      </c>
      <c r="N176" s="4">
        <v>136</v>
      </c>
      <c r="O176" s="4">
        <v>131.9</v>
      </c>
      <c r="P176" s="4">
        <v>151.4</v>
      </c>
      <c r="Q176" s="4">
        <v>142.4</v>
      </c>
      <c r="R176" s="4">
        <v>152.1</v>
      </c>
      <c r="S176" s="4">
        <v>148.19999999999999</v>
      </c>
      <c r="T176" s="4">
        <v>141.5</v>
      </c>
      <c r="U176" s="4">
        <v>147.30000000000001</v>
      </c>
      <c r="V176" s="45">
        <v>134.68723170229282</v>
      </c>
      <c r="W176" s="4">
        <v>141.1</v>
      </c>
      <c r="X176" s="4">
        <v>139.4</v>
      </c>
      <c r="Y176" s="4">
        <v>135.80000000000001</v>
      </c>
      <c r="Z176" s="4">
        <v>121.6</v>
      </c>
      <c r="AA176" s="4">
        <v>133.69999999999999</v>
      </c>
      <c r="AB176" s="4">
        <v>141.5</v>
      </c>
      <c r="AC176" s="4">
        <v>128.1</v>
      </c>
      <c r="AD176" s="4">
        <v>131.69999999999999</v>
      </c>
      <c r="AE176" s="4">
        <v>140</v>
      </c>
    </row>
    <row r="177" spans="1:34" ht="13.2" x14ac:dyDescent="0.25">
      <c r="A177" s="1" t="s">
        <v>32</v>
      </c>
      <c r="B177" s="1">
        <v>2017</v>
      </c>
      <c r="C177" s="1" t="s">
        <v>43</v>
      </c>
      <c r="D177" s="1" t="str">
        <f t="shared" si="2"/>
        <v>2017NovemberUrban</v>
      </c>
      <c r="E177" s="4">
        <v>134.30000000000001</v>
      </c>
      <c r="F177" s="4">
        <v>142.1</v>
      </c>
      <c r="G177" s="4">
        <v>146.69999999999999</v>
      </c>
      <c r="H177" s="4">
        <v>139.5</v>
      </c>
      <c r="I177" s="4">
        <v>115.2</v>
      </c>
      <c r="J177" s="4">
        <v>136.4</v>
      </c>
      <c r="K177" s="4">
        <v>185.2</v>
      </c>
      <c r="L177" s="4">
        <v>122.2</v>
      </c>
      <c r="M177" s="4">
        <v>123.9</v>
      </c>
      <c r="N177" s="4">
        <v>138.30000000000001</v>
      </c>
      <c r="O177" s="4">
        <v>125.4</v>
      </c>
      <c r="P177" s="4">
        <v>146</v>
      </c>
      <c r="Q177" s="4">
        <v>141.5</v>
      </c>
      <c r="R177" s="4">
        <v>156.19999999999999</v>
      </c>
      <c r="S177" s="4">
        <v>135</v>
      </c>
      <c r="T177" s="4">
        <v>125.4</v>
      </c>
      <c r="U177" s="4">
        <v>133.5</v>
      </c>
      <c r="V177" s="45">
        <v>138.6</v>
      </c>
      <c r="W177" s="4">
        <v>125.7</v>
      </c>
      <c r="X177" s="4">
        <v>128.80000000000001</v>
      </c>
      <c r="Y177" s="4">
        <v>127.4</v>
      </c>
      <c r="Z177" s="4">
        <v>115.3</v>
      </c>
      <c r="AA177" s="4">
        <v>125.1</v>
      </c>
      <c r="AB177" s="4">
        <v>136.6</v>
      </c>
      <c r="AC177" s="4">
        <v>124.9</v>
      </c>
      <c r="AD177" s="4">
        <v>124.9</v>
      </c>
      <c r="AE177" s="4">
        <v>134.80000000000001</v>
      </c>
    </row>
    <row r="178" spans="1:34" ht="13.2" x14ac:dyDescent="0.25">
      <c r="A178" s="1" t="s">
        <v>33</v>
      </c>
      <c r="B178" s="1">
        <v>2017</v>
      </c>
      <c r="C178" s="1" t="s">
        <v>43</v>
      </c>
      <c r="D178" s="1" t="str">
        <f t="shared" si="2"/>
        <v>2017NovemberRural+Urban</v>
      </c>
      <c r="E178" s="4">
        <v>135.69999999999999</v>
      </c>
      <c r="F178" s="4">
        <v>142.4</v>
      </c>
      <c r="G178" s="4">
        <v>142.9</v>
      </c>
      <c r="H178" s="4">
        <v>140.80000000000001</v>
      </c>
      <c r="I178" s="4">
        <v>119.2</v>
      </c>
      <c r="J178" s="4">
        <v>142.19999999999999</v>
      </c>
      <c r="K178" s="4">
        <v>173.8</v>
      </c>
      <c r="L178" s="4">
        <v>131.19999999999999</v>
      </c>
      <c r="M178" s="4">
        <v>123</v>
      </c>
      <c r="N178" s="4">
        <v>136.80000000000001</v>
      </c>
      <c r="O178" s="4">
        <v>129.19999999999999</v>
      </c>
      <c r="P178" s="4">
        <v>148.9</v>
      </c>
      <c r="Q178" s="4">
        <v>142.1</v>
      </c>
      <c r="R178" s="4">
        <v>153.19999999999999</v>
      </c>
      <c r="S178" s="4">
        <v>143</v>
      </c>
      <c r="T178" s="4">
        <v>134.80000000000001</v>
      </c>
      <c r="U178" s="4">
        <v>141.80000000000001</v>
      </c>
      <c r="V178" s="45">
        <v>138.6</v>
      </c>
      <c r="W178" s="4">
        <v>135.30000000000001</v>
      </c>
      <c r="X178" s="4">
        <v>134.4</v>
      </c>
      <c r="Y178" s="4">
        <v>132.6</v>
      </c>
      <c r="Z178" s="4">
        <v>118.3</v>
      </c>
      <c r="AA178" s="4">
        <v>128.9</v>
      </c>
      <c r="AB178" s="4">
        <v>138.6</v>
      </c>
      <c r="AC178" s="4">
        <v>126.8</v>
      </c>
      <c r="AD178" s="4">
        <v>128.4</v>
      </c>
      <c r="AE178" s="4">
        <v>137.6</v>
      </c>
      <c r="AG178" s="33">
        <f>(AE178-AE142)/AE142</f>
        <v>4.8780487804878099E-2</v>
      </c>
    </row>
    <row r="179" spans="1:34" ht="13.2" x14ac:dyDescent="0.25">
      <c r="A179" s="1" t="s">
        <v>30</v>
      </c>
      <c r="B179" s="1">
        <v>2017</v>
      </c>
      <c r="C179" s="1" t="s">
        <v>44</v>
      </c>
      <c r="D179" s="1" t="str">
        <f t="shared" si="2"/>
        <v>2017DecemberRural</v>
      </c>
      <c r="E179" s="4">
        <v>136.4</v>
      </c>
      <c r="F179" s="4">
        <v>143.69999999999999</v>
      </c>
      <c r="G179" s="4">
        <v>144.80000000000001</v>
      </c>
      <c r="H179" s="4">
        <v>141.9</v>
      </c>
      <c r="I179" s="4">
        <v>123.1</v>
      </c>
      <c r="J179" s="4">
        <v>147.19999999999999</v>
      </c>
      <c r="K179" s="4">
        <v>161</v>
      </c>
      <c r="L179" s="4">
        <v>133.80000000000001</v>
      </c>
      <c r="M179" s="4">
        <v>121.9</v>
      </c>
      <c r="N179" s="4">
        <v>135.80000000000001</v>
      </c>
      <c r="O179" s="4">
        <v>131.1</v>
      </c>
      <c r="P179" s="4">
        <v>151.4</v>
      </c>
      <c r="Q179" s="4">
        <v>141.5</v>
      </c>
      <c r="R179" s="4">
        <v>153.19999999999999</v>
      </c>
      <c r="S179" s="4">
        <v>148</v>
      </c>
      <c r="T179" s="4">
        <v>141.9</v>
      </c>
      <c r="U179" s="4">
        <v>147.19999999999999</v>
      </c>
      <c r="V179" s="45">
        <v>135.95625176058121</v>
      </c>
      <c r="W179" s="4">
        <v>142.6</v>
      </c>
      <c r="X179" s="4">
        <v>139.5</v>
      </c>
      <c r="Y179" s="4">
        <v>136.1</v>
      </c>
      <c r="Z179" s="4">
        <v>122</v>
      </c>
      <c r="AA179" s="4">
        <v>133.4</v>
      </c>
      <c r="AB179" s="4">
        <v>141.1</v>
      </c>
      <c r="AC179" s="4">
        <v>127.8</v>
      </c>
      <c r="AD179" s="4">
        <v>131.9</v>
      </c>
      <c r="AE179" s="4">
        <v>139.80000000000001</v>
      </c>
    </row>
    <row r="180" spans="1:34" ht="13.2" x14ac:dyDescent="0.25">
      <c r="A180" s="1" t="s">
        <v>32</v>
      </c>
      <c r="B180" s="1">
        <v>2017</v>
      </c>
      <c r="C180" s="1" t="s">
        <v>44</v>
      </c>
      <c r="D180" s="1" t="str">
        <f t="shared" si="2"/>
        <v>2017DecemberUrban</v>
      </c>
      <c r="E180" s="4">
        <v>134.4</v>
      </c>
      <c r="F180" s="4">
        <v>142.6</v>
      </c>
      <c r="G180" s="4">
        <v>145.9</v>
      </c>
      <c r="H180" s="4">
        <v>139.5</v>
      </c>
      <c r="I180" s="4">
        <v>115.9</v>
      </c>
      <c r="J180" s="4">
        <v>135</v>
      </c>
      <c r="K180" s="4">
        <v>163.19999999999999</v>
      </c>
      <c r="L180" s="4">
        <v>119.8</v>
      </c>
      <c r="M180" s="4">
        <v>120.7</v>
      </c>
      <c r="N180" s="4">
        <v>139.69999999999999</v>
      </c>
      <c r="O180" s="4">
        <v>125.7</v>
      </c>
      <c r="P180" s="4">
        <v>146.30000000000001</v>
      </c>
      <c r="Q180" s="4">
        <v>138.80000000000001</v>
      </c>
      <c r="R180" s="4">
        <v>157</v>
      </c>
      <c r="S180" s="4">
        <v>135.6</v>
      </c>
      <c r="T180" s="4">
        <v>125.6</v>
      </c>
      <c r="U180" s="4">
        <v>134</v>
      </c>
      <c r="V180" s="45">
        <v>139.1</v>
      </c>
      <c r="W180" s="4">
        <v>126.8</v>
      </c>
      <c r="X180" s="4">
        <v>129.30000000000001</v>
      </c>
      <c r="Y180" s="4">
        <v>128.19999999999999</v>
      </c>
      <c r="Z180" s="4">
        <v>115.3</v>
      </c>
      <c r="AA180" s="4">
        <v>125.6</v>
      </c>
      <c r="AB180" s="4">
        <v>136.69999999999999</v>
      </c>
      <c r="AC180" s="4">
        <v>124.6</v>
      </c>
      <c r="AD180" s="4">
        <v>125.1</v>
      </c>
      <c r="AE180" s="4">
        <v>134.1</v>
      </c>
    </row>
    <row r="181" spans="1:34" ht="13.2" x14ac:dyDescent="0.25">
      <c r="A181" s="1" t="s">
        <v>33</v>
      </c>
      <c r="B181" s="1">
        <v>2017</v>
      </c>
      <c r="C181" s="1" t="s">
        <v>44</v>
      </c>
      <c r="D181" s="1" t="str">
        <f t="shared" si="2"/>
        <v>2017DecemberRural+Urban</v>
      </c>
      <c r="E181" s="4">
        <v>135.80000000000001</v>
      </c>
      <c r="F181" s="4">
        <v>143.30000000000001</v>
      </c>
      <c r="G181" s="4">
        <v>145.19999999999999</v>
      </c>
      <c r="H181" s="4">
        <v>141</v>
      </c>
      <c r="I181" s="4">
        <v>120.5</v>
      </c>
      <c r="J181" s="4">
        <v>141.5</v>
      </c>
      <c r="K181" s="4">
        <v>161.69999999999999</v>
      </c>
      <c r="L181" s="4">
        <v>129.1</v>
      </c>
      <c r="M181" s="4">
        <v>121.5</v>
      </c>
      <c r="N181" s="4">
        <v>137.1</v>
      </c>
      <c r="O181" s="4">
        <v>128.80000000000001</v>
      </c>
      <c r="P181" s="4">
        <v>149</v>
      </c>
      <c r="Q181" s="4">
        <v>140.5</v>
      </c>
      <c r="R181" s="4">
        <v>154.19999999999999</v>
      </c>
      <c r="S181" s="4">
        <v>143.1</v>
      </c>
      <c r="T181" s="4">
        <v>135.1</v>
      </c>
      <c r="U181" s="4">
        <v>142</v>
      </c>
      <c r="V181" s="45">
        <v>139.1</v>
      </c>
      <c r="W181" s="4">
        <v>136.6</v>
      </c>
      <c r="X181" s="4">
        <v>134.69999999999999</v>
      </c>
      <c r="Y181" s="4">
        <v>133.1</v>
      </c>
      <c r="Z181" s="4">
        <v>118.5</v>
      </c>
      <c r="AA181" s="4">
        <v>129</v>
      </c>
      <c r="AB181" s="4">
        <v>138.5</v>
      </c>
      <c r="AC181" s="4">
        <v>126.5</v>
      </c>
      <c r="AD181" s="4">
        <v>128.6</v>
      </c>
      <c r="AE181" s="4">
        <v>137.19999999999999</v>
      </c>
      <c r="AG181" s="33">
        <f>(AE181-AE145)/AE145</f>
        <v>5.2147239263803546E-2</v>
      </c>
      <c r="AH181" s="33">
        <f>(AE181-AE148)/AE148</f>
        <v>5.295471987720627E-2</v>
      </c>
    </row>
    <row r="182" spans="1:34" ht="13.2" x14ac:dyDescent="0.25">
      <c r="A182" s="1" t="s">
        <v>30</v>
      </c>
      <c r="B182" s="1">
        <v>2018</v>
      </c>
      <c r="C182" s="1" t="s">
        <v>31</v>
      </c>
      <c r="D182" s="1" t="str">
        <f t="shared" si="2"/>
        <v>2018JanuaryRural</v>
      </c>
      <c r="E182" s="4">
        <v>136.6</v>
      </c>
      <c r="F182" s="4">
        <v>144.4</v>
      </c>
      <c r="G182" s="4">
        <v>143.80000000000001</v>
      </c>
      <c r="H182" s="4">
        <v>142</v>
      </c>
      <c r="I182" s="4">
        <v>123.2</v>
      </c>
      <c r="J182" s="4">
        <v>147.9</v>
      </c>
      <c r="K182" s="4">
        <v>152.1</v>
      </c>
      <c r="L182" s="4">
        <v>131.80000000000001</v>
      </c>
      <c r="M182" s="4">
        <v>119.5</v>
      </c>
      <c r="N182" s="4">
        <v>136</v>
      </c>
      <c r="O182" s="4">
        <v>131.19999999999999</v>
      </c>
      <c r="P182" s="4">
        <v>151.80000000000001</v>
      </c>
      <c r="Q182" s="4">
        <v>140.4</v>
      </c>
      <c r="R182" s="4">
        <v>153.6</v>
      </c>
      <c r="S182" s="4">
        <v>148.30000000000001</v>
      </c>
      <c r="T182" s="4">
        <v>142.30000000000001</v>
      </c>
      <c r="U182" s="4">
        <v>147.5</v>
      </c>
      <c r="V182" s="45">
        <v>137.11691450892292</v>
      </c>
      <c r="W182" s="4">
        <v>142.30000000000001</v>
      </c>
      <c r="X182" s="4">
        <v>139.80000000000001</v>
      </c>
      <c r="Y182" s="4">
        <v>136</v>
      </c>
      <c r="Z182" s="4">
        <v>122.7</v>
      </c>
      <c r="AA182" s="4">
        <v>134.30000000000001</v>
      </c>
      <c r="AB182" s="4">
        <v>141.6</v>
      </c>
      <c r="AC182" s="4">
        <v>128.6</v>
      </c>
      <c r="AD182" s="4">
        <v>132.30000000000001</v>
      </c>
      <c r="AE182" s="4">
        <v>139.30000000000001</v>
      </c>
    </row>
    <row r="183" spans="1:34" ht="13.2" x14ac:dyDescent="0.25">
      <c r="A183" s="1" t="s">
        <v>32</v>
      </c>
      <c r="B183" s="1">
        <v>2018</v>
      </c>
      <c r="C183" s="1" t="s">
        <v>31</v>
      </c>
      <c r="D183" s="1" t="str">
        <f t="shared" si="2"/>
        <v>2018JanuaryUrban</v>
      </c>
      <c r="E183" s="4">
        <v>134.6</v>
      </c>
      <c r="F183" s="4">
        <v>143.69999999999999</v>
      </c>
      <c r="G183" s="4">
        <v>143.6</v>
      </c>
      <c r="H183" s="4">
        <v>139.6</v>
      </c>
      <c r="I183" s="4">
        <v>116.4</v>
      </c>
      <c r="J183" s="4">
        <v>133.80000000000001</v>
      </c>
      <c r="K183" s="4">
        <v>150.5</v>
      </c>
      <c r="L183" s="4">
        <v>118.4</v>
      </c>
      <c r="M183" s="4">
        <v>117.3</v>
      </c>
      <c r="N183" s="4">
        <v>140.5</v>
      </c>
      <c r="O183" s="4">
        <v>125.9</v>
      </c>
      <c r="P183" s="4">
        <v>146.80000000000001</v>
      </c>
      <c r="Q183" s="4">
        <v>137.19999999999999</v>
      </c>
      <c r="R183" s="4">
        <v>157.69999999999999</v>
      </c>
      <c r="S183" s="4">
        <v>136</v>
      </c>
      <c r="T183" s="4">
        <v>125.9</v>
      </c>
      <c r="U183" s="4">
        <v>134.4</v>
      </c>
      <c r="V183" s="45">
        <v>140.4</v>
      </c>
      <c r="W183" s="4">
        <v>127.3</v>
      </c>
      <c r="X183" s="4">
        <v>129.5</v>
      </c>
      <c r="Y183" s="4">
        <v>129</v>
      </c>
      <c r="Z183" s="4">
        <v>116.3</v>
      </c>
      <c r="AA183" s="4">
        <v>126.2</v>
      </c>
      <c r="AB183" s="4">
        <v>137.1</v>
      </c>
      <c r="AC183" s="4">
        <v>125.5</v>
      </c>
      <c r="AD183" s="4">
        <v>125.8</v>
      </c>
      <c r="AE183" s="4">
        <v>134.1</v>
      </c>
    </row>
    <row r="184" spans="1:34" ht="13.2" x14ac:dyDescent="0.25">
      <c r="A184" s="1" t="s">
        <v>33</v>
      </c>
      <c r="B184" s="1">
        <v>2018</v>
      </c>
      <c r="C184" s="1" t="s">
        <v>31</v>
      </c>
      <c r="D184" s="1" t="str">
        <f t="shared" si="2"/>
        <v>2018JanuaryRural+Urban</v>
      </c>
      <c r="E184" s="4">
        <v>136</v>
      </c>
      <c r="F184" s="4">
        <v>144.19999999999999</v>
      </c>
      <c r="G184" s="4">
        <v>143.69999999999999</v>
      </c>
      <c r="H184" s="4">
        <v>141.1</v>
      </c>
      <c r="I184" s="4">
        <v>120.7</v>
      </c>
      <c r="J184" s="4">
        <v>141.30000000000001</v>
      </c>
      <c r="K184" s="4">
        <v>151.6</v>
      </c>
      <c r="L184" s="4">
        <v>127.3</v>
      </c>
      <c r="M184" s="4">
        <v>118.8</v>
      </c>
      <c r="N184" s="4">
        <v>137.5</v>
      </c>
      <c r="O184" s="4">
        <v>129</v>
      </c>
      <c r="P184" s="4">
        <v>149.5</v>
      </c>
      <c r="Q184" s="4">
        <v>139.19999999999999</v>
      </c>
      <c r="R184" s="4">
        <v>154.69999999999999</v>
      </c>
      <c r="S184" s="4">
        <v>143.5</v>
      </c>
      <c r="T184" s="4">
        <v>135.5</v>
      </c>
      <c r="U184" s="4">
        <v>142.30000000000001</v>
      </c>
      <c r="V184" s="45">
        <v>140.4</v>
      </c>
      <c r="W184" s="4">
        <v>136.6</v>
      </c>
      <c r="X184" s="4">
        <v>134.9</v>
      </c>
      <c r="Y184" s="4">
        <v>133.30000000000001</v>
      </c>
      <c r="Z184" s="4">
        <v>119.3</v>
      </c>
      <c r="AA184" s="4">
        <v>129.69999999999999</v>
      </c>
      <c r="AB184" s="4">
        <v>139</v>
      </c>
      <c r="AC184" s="4">
        <v>127.3</v>
      </c>
      <c r="AD184" s="4">
        <v>129.1</v>
      </c>
      <c r="AE184" s="4">
        <v>136.9</v>
      </c>
      <c r="AG184" s="33">
        <f>(AE184-AE148)/AE148</f>
        <v>5.0652340752110468E-2</v>
      </c>
      <c r="AH184" s="33"/>
    </row>
    <row r="185" spans="1:34" ht="13.2" x14ac:dyDescent="0.25">
      <c r="A185" s="1" t="s">
        <v>30</v>
      </c>
      <c r="B185" s="1">
        <v>2018</v>
      </c>
      <c r="C185" s="1" t="s">
        <v>34</v>
      </c>
      <c r="D185" s="1" t="str">
        <f t="shared" si="2"/>
        <v>2018FebruaryRural</v>
      </c>
      <c r="E185" s="4">
        <v>136.4</v>
      </c>
      <c r="F185" s="4">
        <v>143.69999999999999</v>
      </c>
      <c r="G185" s="4">
        <v>140.6</v>
      </c>
      <c r="H185" s="4">
        <v>141.5</v>
      </c>
      <c r="I185" s="4">
        <v>122.9</v>
      </c>
      <c r="J185" s="4">
        <v>149.4</v>
      </c>
      <c r="K185" s="4">
        <v>142.4</v>
      </c>
      <c r="L185" s="4">
        <v>130.19999999999999</v>
      </c>
      <c r="M185" s="4">
        <v>117.9</v>
      </c>
      <c r="N185" s="4">
        <v>135.6</v>
      </c>
      <c r="O185" s="4">
        <v>130.5</v>
      </c>
      <c r="P185" s="4">
        <v>151.69999999999999</v>
      </c>
      <c r="Q185" s="4">
        <v>138.69999999999999</v>
      </c>
      <c r="R185" s="4">
        <v>153.30000000000001</v>
      </c>
      <c r="S185" s="4">
        <v>148.69999999999999</v>
      </c>
      <c r="T185" s="4">
        <v>142.4</v>
      </c>
      <c r="U185" s="4">
        <v>147.80000000000001</v>
      </c>
      <c r="V185" s="45">
        <v>138.21782199686635</v>
      </c>
      <c r="W185" s="4">
        <v>142.4</v>
      </c>
      <c r="X185" s="4">
        <v>139.9</v>
      </c>
      <c r="Y185" s="4">
        <v>136.19999999999999</v>
      </c>
      <c r="Z185" s="4">
        <v>123.3</v>
      </c>
      <c r="AA185" s="4">
        <v>134.30000000000001</v>
      </c>
      <c r="AB185" s="4">
        <v>141.5</v>
      </c>
      <c r="AC185" s="4">
        <v>128.80000000000001</v>
      </c>
      <c r="AD185" s="4">
        <v>132.5</v>
      </c>
      <c r="AE185" s="4">
        <v>138.5</v>
      </c>
    </row>
    <row r="186" spans="1:34" ht="13.2" x14ac:dyDescent="0.25">
      <c r="A186" s="1" t="s">
        <v>32</v>
      </c>
      <c r="B186" s="1">
        <v>2018</v>
      </c>
      <c r="C186" s="1" t="s">
        <v>34</v>
      </c>
      <c r="D186" s="1" t="str">
        <f t="shared" si="2"/>
        <v>2018FebruaryUrban</v>
      </c>
      <c r="E186" s="4">
        <v>134.80000000000001</v>
      </c>
      <c r="F186" s="4">
        <v>143</v>
      </c>
      <c r="G186" s="4">
        <v>139.9</v>
      </c>
      <c r="H186" s="4">
        <v>139.9</v>
      </c>
      <c r="I186" s="4">
        <v>116.2</v>
      </c>
      <c r="J186" s="4">
        <v>135.5</v>
      </c>
      <c r="K186" s="4">
        <v>136.9</v>
      </c>
      <c r="L186" s="4">
        <v>117</v>
      </c>
      <c r="M186" s="4">
        <v>115.4</v>
      </c>
      <c r="N186" s="4">
        <v>140.69999999999999</v>
      </c>
      <c r="O186" s="4">
        <v>125.9</v>
      </c>
      <c r="P186" s="4">
        <v>147.1</v>
      </c>
      <c r="Q186" s="4">
        <v>135.6</v>
      </c>
      <c r="R186" s="4">
        <v>159.30000000000001</v>
      </c>
      <c r="S186" s="4">
        <v>136.30000000000001</v>
      </c>
      <c r="T186" s="4">
        <v>126.1</v>
      </c>
      <c r="U186" s="4">
        <v>134.69999999999999</v>
      </c>
      <c r="V186" s="45">
        <v>141.30000000000001</v>
      </c>
      <c r="W186" s="4">
        <v>127.3</v>
      </c>
      <c r="X186" s="4">
        <v>129.9</v>
      </c>
      <c r="Y186" s="4">
        <v>129.80000000000001</v>
      </c>
      <c r="Z186" s="4">
        <v>117.4</v>
      </c>
      <c r="AA186" s="4">
        <v>126.5</v>
      </c>
      <c r="AB186" s="4">
        <v>137.19999999999999</v>
      </c>
      <c r="AC186" s="4">
        <v>126.2</v>
      </c>
      <c r="AD186" s="4">
        <v>126.5</v>
      </c>
      <c r="AE186" s="4">
        <v>134</v>
      </c>
    </row>
    <row r="187" spans="1:34" ht="13.2" x14ac:dyDescent="0.25">
      <c r="A187" s="1" t="s">
        <v>33</v>
      </c>
      <c r="B187" s="1">
        <v>2018</v>
      </c>
      <c r="C187" s="1" t="s">
        <v>34</v>
      </c>
      <c r="D187" s="1" t="str">
        <f t="shared" si="2"/>
        <v>2018FebruaryRural+Urban</v>
      </c>
      <c r="E187" s="4">
        <v>135.9</v>
      </c>
      <c r="F187" s="4">
        <v>143.5</v>
      </c>
      <c r="G187" s="4">
        <v>140.30000000000001</v>
      </c>
      <c r="H187" s="4">
        <v>140.9</v>
      </c>
      <c r="I187" s="4">
        <v>120.4</v>
      </c>
      <c r="J187" s="4">
        <v>142.9</v>
      </c>
      <c r="K187" s="4">
        <v>140.5</v>
      </c>
      <c r="L187" s="4">
        <v>125.8</v>
      </c>
      <c r="M187" s="4">
        <v>117.1</v>
      </c>
      <c r="N187" s="4">
        <v>137.30000000000001</v>
      </c>
      <c r="O187" s="4">
        <v>128.6</v>
      </c>
      <c r="P187" s="4">
        <v>149.6</v>
      </c>
      <c r="Q187" s="4">
        <v>137.6</v>
      </c>
      <c r="R187" s="4">
        <v>154.9</v>
      </c>
      <c r="S187" s="4">
        <v>143.80000000000001</v>
      </c>
      <c r="T187" s="4">
        <v>135.6</v>
      </c>
      <c r="U187" s="4">
        <v>142.6</v>
      </c>
      <c r="V187" s="45">
        <v>141.30000000000001</v>
      </c>
      <c r="W187" s="4">
        <v>136.69999999999999</v>
      </c>
      <c r="X187" s="4">
        <v>135.19999999999999</v>
      </c>
      <c r="Y187" s="4">
        <v>133.80000000000001</v>
      </c>
      <c r="Z187" s="4">
        <v>120.2</v>
      </c>
      <c r="AA187" s="4">
        <v>129.9</v>
      </c>
      <c r="AB187" s="4">
        <v>139</v>
      </c>
      <c r="AC187" s="4">
        <v>127.7</v>
      </c>
      <c r="AD187" s="4">
        <v>129.6</v>
      </c>
      <c r="AE187" s="4">
        <v>136.4</v>
      </c>
      <c r="AG187" s="33">
        <f>(AE187-AE151)/AE151</f>
        <v>4.441041347626349E-2</v>
      </c>
    </row>
    <row r="188" spans="1:34" ht="13.2" x14ac:dyDescent="0.25">
      <c r="A188" s="1" t="s">
        <v>30</v>
      </c>
      <c r="B188" s="1">
        <v>2018</v>
      </c>
      <c r="C188" s="1" t="s">
        <v>35</v>
      </c>
      <c r="D188" s="1" t="str">
        <f t="shared" si="2"/>
        <v>2018MarchRural</v>
      </c>
      <c r="E188" s="4">
        <v>136.80000000000001</v>
      </c>
      <c r="F188" s="4">
        <v>143.80000000000001</v>
      </c>
      <c r="G188" s="4">
        <v>140</v>
      </c>
      <c r="H188" s="4">
        <v>142</v>
      </c>
      <c r="I188" s="4">
        <v>123.2</v>
      </c>
      <c r="J188" s="4">
        <v>152.9</v>
      </c>
      <c r="K188" s="4">
        <v>138</v>
      </c>
      <c r="L188" s="4">
        <v>129.30000000000001</v>
      </c>
      <c r="M188" s="4">
        <v>117.1</v>
      </c>
      <c r="N188" s="4">
        <v>136.30000000000001</v>
      </c>
      <c r="O188" s="4">
        <v>131.19999999999999</v>
      </c>
      <c r="P188" s="4">
        <v>152.80000000000001</v>
      </c>
      <c r="Q188" s="4">
        <v>138.6</v>
      </c>
      <c r="R188" s="4">
        <v>155.1</v>
      </c>
      <c r="S188" s="4">
        <v>149.19999999999999</v>
      </c>
      <c r="T188" s="4">
        <v>143</v>
      </c>
      <c r="U188" s="4">
        <v>148.30000000000001</v>
      </c>
      <c r="V188" s="45">
        <v>139.21010980737449</v>
      </c>
      <c r="W188" s="4">
        <v>142.6</v>
      </c>
      <c r="X188" s="4">
        <v>139.9</v>
      </c>
      <c r="Y188" s="4">
        <v>136.69999999999999</v>
      </c>
      <c r="Z188" s="4">
        <v>124.6</v>
      </c>
      <c r="AA188" s="4">
        <v>135.1</v>
      </c>
      <c r="AB188" s="4">
        <v>142.69999999999999</v>
      </c>
      <c r="AC188" s="4">
        <v>129.30000000000001</v>
      </c>
      <c r="AD188" s="4">
        <v>133.30000000000001</v>
      </c>
      <c r="AE188" s="4">
        <v>138.69999999999999</v>
      </c>
    </row>
    <row r="189" spans="1:34" ht="13.2" x14ac:dyDescent="0.25">
      <c r="A189" s="1" t="s">
        <v>32</v>
      </c>
      <c r="B189" s="1">
        <v>2018</v>
      </c>
      <c r="C189" s="1" t="s">
        <v>35</v>
      </c>
      <c r="D189" s="1" t="str">
        <f t="shared" si="2"/>
        <v>2018MarchUrban</v>
      </c>
      <c r="E189" s="4">
        <v>135</v>
      </c>
      <c r="F189" s="4">
        <v>143.1</v>
      </c>
      <c r="G189" s="4">
        <v>135.5</v>
      </c>
      <c r="H189" s="4">
        <v>139.9</v>
      </c>
      <c r="I189" s="4">
        <v>116.5</v>
      </c>
      <c r="J189" s="4">
        <v>138.5</v>
      </c>
      <c r="K189" s="4">
        <v>128</v>
      </c>
      <c r="L189" s="4">
        <v>115.5</v>
      </c>
      <c r="M189" s="4">
        <v>114.2</v>
      </c>
      <c r="N189" s="4">
        <v>140.69999999999999</v>
      </c>
      <c r="O189" s="4">
        <v>126.2</v>
      </c>
      <c r="P189" s="4">
        <v>147.6</v>
      </c>
      <c r="Q189" s="4">
        <v>134.80000000000001</v>
      </c>
      <c r="R189" s="4">
        <v>159.69999999999999</v>
      </c>
      <c r="S189" s="4">
        <v>136.69999999999999</v>
      </c>
      <c r="T189" s="4">
        <v>126.7</v>
      </c>
      <c r="U189" s="4">
        <v>135.19999999999999</v>
      </c>
      <c r="V189" s="45">
        <v>142</v>
      </c>
      <c r="W189" s="4">
        <v>126.4</v>
      </c>
      <c r="X189" s="4">
        <v>130.80000000000001</v>
      </c>
      <c r="Y189" s="4">
        <v>130.5</v>
      </c>
      <c r="Z189" s="4">
        <v>117.8</v>
      </c>
      <c r="AA189" s="4">
        <v>126.8</v>
      </c>
      <c r="AB189" s="4">
        <v>137.80000000000001</v>
      </c>
      <c r="AC189" s="4">
        <v>126.7</v>
      </c>
      <c r="AD189" s="4">
        <v>127.1</v>
      </c>
      <c r="AE189" s="4">
        <v>134</v>
      </c>
    </row>
    <row r="190" spans="1:34" ht="13.2" x14ac:dyDescent="0.25">
      <c r="A190" s="1" t="s">
        <v>33</v>
      </c>
      <c r="B190" s="1">
        <v>2018</v>
      </c>
      <c r="C190" s="1" t="s">
        <v>35</v>
      </c>
      <c r="D190" s="1" t="str">
        <f t="shared" si="2"/>
        <v>2018MarchRural+Urban</v>
      </c>
      <c r="E190" s="4">
        <v>136.19999999999999</v>
      </c>
      <c r="F190" s="4">
        <v>143.6</v>
      </c>
      <c r="G190" s="4">
        <v>138.30000000000001</v>
      </c>
      <c r="H190" s="4">
        <v>141.19999999999999</v>
      </c>
      <c r="I190" s="4">
        <v>120.7</v>
      </c>
      <c r="J190" s="4">
        <v>146.19999999999999</v>
      </c>
      <c r="K190" s="4">
        <v>134.6</v>
      </c>
      <c r="L190" s="4">
        <v>124.6</v>
      </c>
      <c r="M190" s="4">
        <v>116.1</v>
      </c>
      <c r="N190" s="4">
        <v>137.80000000000001</v>
      </c>
      <c r="O190" s="4">
        <v>129.1</v>
      </c>
      <c r="P190" s="4">
        <v>150.4</v>
      </c>
      <c r="Q190" s="4">
        <v>137.19999999999999</v>
      </c>
      <c r="R190" s="4">
        <v>156.30000000000001</v>
      </c>
      <c r="S190" s="4">
        <v>144.30000000000001</v>
      </c>
      <c r="T190" s="4">
        <v>136.19999999999999</v>
      </c>
      <c r="U190" s="4">
        <v>143.1</v>
      </c>
      <c r="V190" s="45">
        <v>142</v>
      </c>
      <c r="W190" s="4">
        <v>136.5</v>
      </c>
      <c r="X190" s="4">
        <v>135.6</v>
      </c>
      <c r="Y190" s="4">
        <v>134.30000000000001</v>
      </c>
      <c r="Z190" s="4">
        <v>121</v>
      </c>
      <c r="AA190" s="4">
        <v>130.4</v>
      </c>
      <c r="AB190" s="4">
        <v>139.80000000000001</v>
      </c>
      <c r="AC190" s="4">
        <v>128.19999999999999</v>
      </c>
      <c r="AD190" s="4">
        <v>130.30000000000001</v>
      </c>
      <c r="AE190" s="4">
        <v>136.5</v>
      </c>
      <c r="AG190" s="33">
        <f>(AE190-AE154)/AE154</f>
        <v>4.278074866310156E-2</v>
      </c>
    </row>
    <row r="191" spans="1:34" ht="13.2" x14ac:dyDescent="0.25">
      <c r="A191" s="1" t="s">
        <v>30</v>
      </c>
      <c r="B191" s="1">
        <v>2018</v>
      </c>
      <c r="C191" s="1" t="s">
        <v>36</v>
      </c>
      <c r="D191" s="1" t="str">
        <f t="shared" si="2"/>
        <v>2018AprilRural</v>
      </c>
      <c r="E191" s="4">
        <v>137.1</v>
      </c>
      <c r="F191" s="4">
        <v>144.5</v>
      </c>
      <c r="G191" s="4">
        <v>135.9</v>
      </c>
      <c r="H191" s="4">
        <v>142.4</v>
      </c>
      <c r="I191" s="4">
        <v>123.5</v>
      </c>
      <c r="J191" s="4">
        <v>156.4</v>
      </c>
      <c r="K191" s="4">
        <v>135.1</v>
      </c>
      <c r="L191" s="4">
        <v>128.4</v>
      </c>
      <c r="M191" s="4">
        <v>115.2</v>
      </c>
      <c r="N191" s="4">
        <v>137.19999999999999</v>
      </c>
      <c r="O191" s="4">
        <v>131.9</v>
      </c>
      <c r="P191" s="4">
        <v>153.80000000000001</v>
      </c>
      <c r="Q191" s="4">
        <v>138.6</v>
      </c>
      <c r="R191" s="4">
        <v>156.1</v>
      </c>
      <c r="S191" s="4">
        <v>150.1</v>
      </c>
      <c r="T191" s="4">
        <v>143.30000000000001</v>
      </c>
      <c r="U191" s="4">
        <v>149.1</v>
      </c>
      <c r="V191" s="45">
        <v>140.21609403479596</v>
      </c>
      <c r="W191" s="4">
        <v>143.80000000000001</v>
      </c>
      <c r="X191" s="4">
        <v>140.9</v>
      </c>
      <c r="Y191" s="4">
        <v>137.6</v>
      </c>
      <c r="Z191" s="4">
        <v>125.3</v>
      </c>
      <c r="AA191" s="4">
        <v>136</v>
      </c>
      <c r="AB191" s="4">
        <v>143.69999999999999</v>
      </c>
      <c r="AC191" s="4">
        <v>130.4</v>
      </c>
      <c r="AD191" s="4">
        <v>134.19999999999999</v>
      </c>
      <c r="AE191" s="4">
        <v>139.1</v>
      </c>
    </row>
    <row r="192" spans="1:34" ht="13.2" x14ac:dyDescent="0.25">
      <c r="A192" s="1" t="s">
        <v>32</v>
      </c>
      <c r="B192" s="1">
        <v>2018</v>
      </c>
      <c r="C192" s="1" t="s">
        <v>36</v>
      </c>
      <c r="D192" s="1" t="str">
        <f t="shared" si="2"/>
        <v>2018AprilUrban</v>
      </c>
      <c r="E192" s="4">
        <v>135</v>
      </c>
      <c r="F192" s="4">
        <v>144.30000000000001</v>
      </c>
      <c r="G192" s="4">
        <v>130.80000000000001</v>
      </c>
      <c r="H192" s="4">
        <v>140.30000000000001</v>
      </c>
      <c r="I192" s="4">
        <v>116.6</v>
      </c>
      <c r="J192" s="4">
        <v>150.1</v>
      </c>
      <c r="K192" s="4">
        <v>127.6</v>
      </c>
      <c r="L192" s="4">
        <v>114</v>
      </c>
      <c r="M192" s="4">
        <v>110.6</v>
      </c>
      <c r="N192" s="4">
        <v>140.19999999999999</v>
      </c>
      <c r="O192" s="4">
        <v>126.5</v>
      </c>
      <c r="P192" s="4">
        <v>148.30000000000001</v>
      </c>
      <c r="Q192" s="4">
        <v>135.69999999999999</v>
      </c>
      <c r="R192" s="4">
        <v>159.19999999999999</v>
      </c>
      <c r="S192" s="4">
        <v>137.80000000000001</v>
      </c>
      <c r="T192" s="4">
        <v>127.4</v>
      </c>
      <c r="U192" s="4">
        <v>136.19999999999999</v>
      </c>
      <c r="V192" s="45">
        <v>142.9</v>
      </c>
      <c r="W192" s="4">
        <v>124.6</v>
      </c>
      <c r="X192" s="4">
        <v>131.80000000000001</v>
      </c>
      <c r="Y192" s="4">
        <v>131.30000000000001</v>
      </c>
      <c r="Z192" s="4">
        <v>118.9</v>
      </c>
      <c r="AA192" s="4">
        <v>127.6</v>
      </c>
      <c r="AB192" s="4">
        <v>139.69999999999999</v>
      </c>
      <c r="AC192" s="4">
        <v>127.6</v>
      </c>
      <c r="AD192" s="4">
        <v>128.19999999999999</v>
      </c>
      <c r="AE192" s="4">
        <v>134.80000000000001</v>
      </c>
    </row>
    <row r="193" spans="1:33" ht="13.2" x14ac:dyDescent="0.25">
      <c r="A193" s="1" t="s">
        <v>33</v>
      </c>
      <c r="B193" s="1">
        <v>2018</v>
      </c>
      <c r="C193" s="1" t="s">
        <v>36</v>
      </c>
      <c r="D193" s="1" t="str">
        <f t="shared" si="2"/>
        <v>2018AprilRural+Urban</v>
      </c>
      <c r="E193" s="4">
        <v>136.4</v>
      </c>
      <c r="F193" s="4">
        <v>144.4</v>
      </c>
      <c r="G193" s="4">
        <v>133.9</v>
      </c>
      <c r="H193" s="4">
        <v>141.6</v>
      </c>
      <c r="I193" s="4">
        <v>121</v>
      </c>
      <c r="J193" s="4">
        <v>153.5</v>
      </c>
      <c r="K193" s="4">
        <v>132.6</v>
      </c>
      <c r="L193" s="4">
        <v>123.5</v>
      </c>
      <c r="M193" s="4">
        <v>113.7</v>
      </c>
      <c r="N193" s="4">
        <v>138.19999999999999</v>
      </c>
      <c r="O193" s="4">
        <v>129.6</v>
      </c>
      <c r="P193" s="4">
        <v>151.19999999999999</v>
      </c>
      <c r="Q193" s="4">
        <v>137.5</v>
      </c>
      <c r="R193" s="4">
        <v>156.9</v>
      </c>
      <c r="S193" s="4">
        <v>145.30000000000001</v>
      </c>
      <c r="T193" s="4">
        <v>136.69999999999999</v>
      </c>
      <c r="U193" s="4">
        <v>144</v>
      </c>
      <c r="V193" s="45">
        <v>142.9</v>
      </c>
      <c r="W193" s="4">
        <v>136.5</v>
      </c>
      <c r="X193" s="4">
        <v>136.6</v>
      </c>
      <c r="Y193" s="4">
        <v>135.19999999999999</v>
      </c>
      <c r="Z193" s="4">
        <v>121.9</v>
      </c>
      <c r="AA193" s="4">
        <v>131.30000000000001</v>
      </c>
      <c r="AB193" s="4">
        <v>141.4</v>
      </c>
      <c r="AC193" s="4">
        <v>129.19999999999999</v>
      </c>
      <c r="AD193" s="4">
        <v>131.30000000000001</v>
      </c>
      <c r="AE193" s="4">
        <v>137.1</v>
      </c>
      <c r="AG193" s="33">
        <f>(AE193-AE157)/AE157</f>
        <v>4.5766590389016024E-2</v>
      </c>
    </row>
    <row r="194" spans="1:33" ht="13.2" x14ac:dyDescent="0.25">
      <c r="A194" s="1" t="s">
        <v>30</v>
      </c>
      <c r="B194" s="1">
        <v>2018</v>
      </c>
      <c r="C194" s="1" t="s">
        <v>37</v>
      </c>
      <c r="D194" s="1" t="str">
        <f t="shared" si="2"/>
        <v>2018MayRural</v>
      </c>
      <c r="E194" s="4">
        <v>137.4</v>
      </c>
      <c r="F194" s="4">
        <v>145.69999999999999</v>
      </c>
      <c r="G194" s="4">
        <v>135.5</v>
      </c>
      <c r="H194" s="4">
        <v>142.9</v>
      </c>
      <c r="I194" s="4">
        <v>123.6</v>
      </c>
      <c r="J194" s="4">
        <v>157.5</v>
      </c>
      <c r="K194" s="4">
        <v>137.80000000000001</v>
      </c>
      <c r="L194" s="4">
        <v>127.2</v>
      </c>
      <c r="M194" s="4">
        <v>111.8</v>
      </c>
      <c r="N194" s="4">
        <v>137.4</v>
      </c>
      <c r="O194" s="4">
        <v>132.19999999999999</v>
      </c>
      <c r="P194" s="4">
        <v>154.30000000000001</v>
      </c>
      <c r="Q194" s="4">
        <v>139.1</v>
      </c>
      <c r="R194" s="4">
        <v>157</v>
      </c>
      <c r="S194" s="4">
        <v>150.80000000000001</v>
      </c>
      <c r="T194" s="4">
        <v>144.1</v>
      </c>
      <c r="U194" s="4">
        <v>149.80000000000001</v>
      </c>
      <c r="V194" s="45">
        <v>141.1160028710041</v>
      </c>
      <c r="W194" s="4">
        <v>144.30000000000001</v>
      </c>
      <c r="X194" s="4">
        <v>141.80000000000001</v>
      </c>
      <c r="Y194" s="4">
        <v>138.4</v>
      </c>
      <c r="Z194" s="4">
        <v>126.4</v>
      </c>
      <c r="AA194" s="4">
        <v>136.80000000000001</v>
      </c>
      <c r="AB194" s="4">
        <v>144.4</v>
      </c>
      <c r="AC194" s="4">
        <v>131.19999999999999</v>
      </c>
      <c r="AD194" s="4">
        <v>135.1</v>
      </c>
      <c r="AE194" s="4">
        <v>139.80000000000001</v>
      </c>
    </row>
    <row r="195" spans="1:33" ht="13.2" x14ac:dyDescent="0.25">
      <c r="A195" s="1" t="s">
        <v>32</v>
      </c>
      <c r="B195" s="1">
        <v>2018</v>
      </c>
      <c r="C195" s="1" t="s">
        <v>37</v>
      </c>
      <c r="D195" s="1" t="str">
        <f t="shared" ref="D195:D258" si="3">_xlfn.CONCAT(B195,C195,A195)</f>
        <v>2018MayUrban</v>
      </c>
      <c r="E195" s="4">
        <v>135</v>
      </c>
      <c r="F195" s="4">
        <v>148.19999999999999</v>
      </c>
      <c r="G195" s="4">
        <v>130.5</v>
      </c>
      <c r="H195" s="4">
        <v>140.69999999999999</v>
      </c>
      <c r="I195" s="4">
        <v>116.4</v>
      </c>
      <c r="J195" s="4">
        <v>151.30000000000001</v>
      </c>
      <c r="K195" s="4">
        <v>131.4</v>
      </c>
      <c r="L195" s="4">
        <v>112.8</v>
      </c>
      <c r="M195" s="4">
        <v>105.3</v>
      </c>
      <c r="N195" s="4">
        <v>139.6</v>
      </c>
      <c r="O195" s="4">
        <v>126.6</v>
      </c>
      <c r="P195" s="4">
        <v>148.69999999999999</v>
      </c>
      <c r="Q195" s="4">
        <v>136.4</v>
      </c>
      <c r="R195" s="4">
        <v>160.30000000000001</v>
      </c>
      <c r="S195" s="4">
        <v>138.6</v>
      </c>
      <c r="T195" s="4">
        <v>127.9</v>
      </c>
      <c r="U195" s="4">
        <v>137</v>
      </c>
      <c r="V195" s="45">
        <v>143.19999999999999</v>
      </c>
      <c r="W195" s="4">
        <v>124.7</v>
      </c>
      <c r="X195" s="4">
        <v>132.5</v>
      </c>
      <c r="Y195" s="4">
        <v>132</v>
      </c>
      <c r="Z195" s="4">
        <v>119.8</v>
      </c>
      <c r="AA195" s="4">
        <v>128</v>
      </c>
      <c r="AB195" s="4">
        <v>140.4</v>
      </c>
      <c r="AC195" s="4">
        <v>128.1</v>
      </c>
      <c r="AD195" s="4">
        <v>128.9</v>
      </c>
      <c r="AE195" s="4">
        <v>135.4</v>
      </c>
    </row>
    <row r="196" spans="1:33" ht="13.2" x14ac:dyDescent="0.25">
      <c r="A196" s="1" t="s">
        <v>33</v>
      </c>
      <c r="B196" s="1">
        <v>2018</v>
      </c>
      <c r="C196" s="1" t="s">
        <v>37</v>
      </c>
      <c r="D196" s="1" t="str">
        <f t="shared" si="3"/>
        <v>2018MayRural+Urban</v>
      </c>
      <c r="E196" s="4">
        <v>136.6</v>
      </c>
      <c r="F196" s="4">
        <v>146.6</v>
      </c>
      <c r="G196" s="4">
        <v>133.6</v>
      </c>
      <c r="H196" s="4">
        <v>142.1</v>
      </c>
      <c r="I196" s="4">
        <v>121</v>
      </c>
      <c r="J196" s="4">
        <v>154.6</v>
      </c>
      <c r="K196" s="4">
        <v>135.6</v>
      </c>
      <c r="L196" s="4">
        <v>122.3</v>
      </c>
      <c r="M196" s="4">
        <v>109.6</v>
      </c>
      <c r="N196" s="4">
        <v>138.1</v>
      </c>
      <c r="O196" s="4">
        <v>129.9</v>
      </c>
      <c r="P196" s="4">
        <v>151.69999999999999</v>
      </c>
      <c r="Q196" s="4">
        <v>138.1</v>
      </c>
      <c r="R196" s="4">
        <v>157.9</v>
      </c>
      <c r="S196" s="4">
        <v>146</v>
      </c>
      <c r="T196" s="4">
        <v>137.4</v>
      </c>
      <c r="U196" s="4">
        <v>144.69999999999999</v>
      </c>
      <c r="V196" s="45">
        <v>143.19999999999999</v>
      </c>
      <c r="W196" s="4">
        <v>136.9</v>
      </c>
      <c r="X196" s="4">
        <v>137.4</v>
      </c>
      <c r="Y196" s="4">
        <v>136</v>
      </c>
      <c r="Z196" s="4">
        <v>122.9</v>
      </c>
      <c r="AA196" s="4">
        <v>131.80000000000001</v>
      </c>
      <c r="AB196" s="4">
        <v>142.1</v>
      </c>
      <c r="AC196" s="4">
        <v>129.9</v>
      </c>
      <c r="AD196" s="4">
        <v>132.1</v>
      </c>
      <c r="AE196" s="4">
        <v>137.80000000000001</v>
      </c>
      <c r="AG196" s="33">
        <f>(AE196-AE160)/AE160</f>
        <v>4.8706240487062444E-2</v>
      </c>
    </row>
    <row r="197" spans="1:33" ht="13.2" x14ac:dyDescent="0.25">
      <c r="A197" s="1" t="s">
        <v>30</v>
      </c>
      <c r="B197" s="1">
        <v>2018</v>
      </c>
      <c r="C197" s="1" t="s">
        <v>38</v>
      </c>
      <c r="D197" s="1" t="str">
        <f t="shared" si="3"/>
        <v>2018JuneRural</v>
      </c>
      <c r="E197" s="4">
        <v>137.6</v>
      </c>
      <c r="F197" s="4">
        <v>148.1</v>
      </c>
      <c r="G197" s="4">
        <v>136.69999999999999</v>
      </c>
      <c r="H197" s="4">
        <v>143.19999999999999</v>
      </c>
      <c r="I197" s="4">
        <v>124</v>
      </c>
      <c r="J197" s="4">
        <v>154.1</v>
      </c>
      <c r="K197" s="4">
        <v>143.5</v>
      </c>
      <c r="L197" s="4">
        <v>126</v>
      </c>
      <c r="M197" s="4">
        <v>112.4</v>
      </c>
      <c r="N197" s="4">
        <v>137.6</v>
      </c>
      <c r="O197" s="4">
        <v>132.80000000000001</v>
      </c>
      <c r="P197" s="4">
        <v>154.30000000000001</v>
      </c>
      <c r="Q197" s="4">
        <v>140</v>
      </c>
      <c r="R197" s="4">
        <v>157.30000000000001</v>
      </c>
      <c r="S197" s="4">
        <v>151.30000000000001</v>
      </c>
      <c r="T197" s="4">
        <v>144.69999999999999</v>
      </c>
      <c r="U197" s="4">
        <v>150.30000000000001</v>
      </c>
      <c r="V197" s="45">
        <v>141.86024519035271</v>
      </c>
      <c r="W197" s="4">
        <v>145.1</v>
      </c>
      <c r="X197" s="4">
        <v>142.19999999999999</v>
      </c>
      <c r="Y197" s="4">
        <v>138.4</v>
      </c>
      <c r="Z197" s="4">
        <v>127.4</v>
      </c>
      <c r="AA197" s="4">
        <v>137.80000000000001</v>
      </c>
      <c r="AB197" s="4">
        <v>145.1</v>
      </c>
      <c r="AC197" s="4">
        <v>131.4</v>
      </c>
      <c r="AD197" s="4">
        <v>135.6</v>
      </c>
      <c r="AE197" s="4">
        <v>140.5</v>
      </c>
    </row>
    <row r="198" spans="1:33" ht="13.2" x14ac:dyDescent="0.25">
      <c r="A198" s="1" t="s">
        <v>32</v>
      </c>
      <c r="B198" s="1">
        <v>2018</v>
      </c>
      <c r="C198" s="1" t="s">
        <v>38</v>
      </c>
      <c r="D198" s="1" t="str">
        <f t="shared" si="3"/>
        <v>2018JuneUrban</v>
      </c>
      <c r="E198" s="4">
        <v>135.30000000000001</v>
      </c>
      <c r="F198" s="4">
        <v>149.69999999999999</v>
      </c>
      <c r="G198" s="4">
        <v>133.9</v>
      </c>
      <c r="H198" s="4">
        <v>140.80000000000001</v>
      </c>
      <c r="I198" s="4">
        <v>116.6</v>
      </c>
      <c r="J198" s="4">
        <v>152.19999999999999</v>
      </c>
      <c r="K198" s="4">
        <v>144</v>
      </c>
      <c r="L198" s="4">
        <v>112.3</v>
      </c>
      <c r="M198" s="4">
        <v>108.4</v>
      </c>
      <c r="N198" s="4">
        <v>140</v>
      </c>
      <c r="O198" s="4">
        <v>126.7</v>
      </c>
      <c r="P198" s="4">
        <v>149</v>
      </c>
      <c r="Q198" s="4">
        <v>138.4</v>
      </c>
      <c r="R198" s="4">
        <v>161</v>
      </c>
      <c r="S198" s="4">
        <v>138.9</v>
      </c>
      <c r="T198" s="4">
        <v>128.69999999999999</v>
      </c>
      <c r="U198" s="4">
        <v>137.4</v>
      </c>
      <c r="V198" s="45">
        <v>142.5</v>
      </c>
      <c r="W198" s="4">
        <v>126.5</v>
      </c>
      <c r="X198" s="4">
        <v>133.1</v>
      </c>
      <c r="Y198" s="4">
        <v>132.6</v>
      </c>
      <c r="Z198" s="4">
        <v>120.4</v>
      </c>
      <c r="AA198" s="4">
        <v>128.5</v>
      </c>
      <c r="AB198" s="4">
        <v>141.19999999999999</v>
      </c>
      <c r="AC198" s="4">
        <v>128.19999999999999</v>
      </c>
      <c r="AD198" s="4">
        <v>129.5</v>
      </c>
      <c r="AE198" s="4">
        <v>136.19999999999999</v>
      </c>
    </row>
    <row r="199" spans="1:33" ht="13.2" x14ac:dyDescent="0.25">
      <c r="A199" s="1" t="s">
        <v>33</v>
      </c>
      <c r="B199" s="1">
        <v>2018</v>
      </c>
      <c r="C199" s="1" t="s">
        <v>38</v>
      </c>
      <c r="D199" s="1" t="str">
        <f t="shared" si="3"/>
        <v>2018JuneRural+Urban</v>
      </c>
      <c r="E199" s="4">
        <v>136.9</v>
      </c>
      <c r="F199" s="4">
        <v>148.69999999999999</v>
      </c>
      <c r="G199" s="4">
        <v>135.6</v>
      </c>
      <c r="H199" s="4">
        <v>142.30000000000001</v>
      </c>
      <c r="I199" s="4">
        <v>121.3</v>
      </c>
      <c r="J199" s="4">
        <v>153.19999999999999</v>
      </c>
      <c r="K199" s="4">
        <v>143.69999999999999</v>
      </c>
      <c r="L199" s="4">
        <v>121.4</v>
      </c>
      <c r="M199" s="4">
        <v>111.1</v>
      </c>
      <c r="N199" s="4">
        <v>138.4</v>
      </c>
      <c r="O199" s="4">
        <v>130.30000000000001</v>
      </c>
      <c r="P199" s="4">
        <v>151.80000000000001</v>
      </c>
      <c r="Q199" s="4">
        <v>139.4</v>
      </c>
      <c r="R199" s="4">
        <v>158.30000000000001</v>
      </c>
      <c r="S199" s="4">
        <v>146.4</v>
      </c>
      <c r="T199" s="4">
        <v>138.1</v>
      </c>
      <c r="U199" s="4">
        <v>145.19999999999999</v>
      </c>
      <c r="V199" s="45">
        <v>142.5</v>
      </c>
      <c r="W199" s="4">
        <v>138.1</v>
      </c>
      <c r="X199" s="4">
        <v>137.9</v>
      </c>
      <c r="Y199" s="4">
        <v>136.19999999999999</v>
      </c>
      <c r="Z199" s="4">
        <v>123.7</v>
      </c>
      <c r="AA199" s="4">
        <v>132.6</v>
      </c>
      <c r="AB199" s="4">
        <v>142.80000000000001</v>
      </c>
      <c r="AC199" s="4">
        <v>130.1</v>
      </c>
      <c r="AD199" s="4">
        <v>132.6</v>
      </c>
      <c r="AE199" s="4">
        <v>138.5</v>
      </c>
      <c r="AG199" s="33">
        <f>(AE199-AE163)/AE163</f>
        <v>4.924242424242424E-2</v>
      </c>
    </row>
    <row r="200" spans="1:33" ht="13.2" x14ac:dyDescent="0.25">
      <c r="A200" s="1" t="s">
        <v>30</v>
      </c>
      <c r="B200" s="1">
        <v>2018</v>
      </c>
      <c r="C200" s="1" t="s">
        <v>39</v>
      </c>
      <c r="D200" s="1" t="str">
        <f t="shared" si="3"/>
        <v>2018JulyRural</v>
      </c>
      <c r="E200" s="4">
        <v>138.4</v>
      </c>
      <c r="F200" s="4">
        <v>149.30000000000001</v>
      </c>
      <c r="G200" s="4">
        <v>139.30000000000001</v>
      </c>
      <c r="H200" s="4">
        <v>143.4</v>
      </c>
      <c r="I200" s="4">
        <v>124.1</v>
      </c>
      <c r="J200" s="4">
        <v>153.30000000000001</v>
      </c>
      <c r="K200" s="4">
        <v>154.19999999999999</v>
      </c>
      <c r="L200" s="4">
        <v>126.4</v>
      </c>
      <c r="M200" s="4">
        <v>114.3</v>
      </c>
      <c r="N200" s="4">
        <v>138.19999999999999</v>
      </c>
      <c r="O200" s="4">
        <v>132.80000000000001</v>
      </c>
      <c r="P200" s="4">
        <v>154.80000000000001</v>
      </c>
      <c r="Q200" s="4">
        <v>142</v>
      </c>
      <c r="R200" s="4">
        <v>156.1</v>
      </c>
      <c r="S200" s="4">
        <v>151.5</v>
      </c>
      <c r="T200" s="4">
        <v>145.1</v>
      </c>
      <c r="U200" s="4">
        <v>150.6</v>
      </c>
      <c r="V200" s="45">
        <v>142.26581578846142</v>
      </c>
      <c r="W200" s="4">
        <v>146.80000000000001</v>
      </c>
      <c r="X200" s="4">
        <v>143.1</v>
      </c>
      <c r="Y200" s="4">
        <v>139</v>
      </c>
      <c r="Z200" s="4">
        <v>127.5</v>
      </c>
      <c r="AA200" s="4">
        <v>138.4</v>
      </c>
      <c r="AB200" s="4">
        <v>145.80000000000001</v>
      </c>
      <c r="AC200" s="4">
        <v>131.4</v>
      </c>
      <c r="AD200" s="4">
        <v>136</v>
      </c>
      <c r="AE200" s="4">
        <v>141.80000000000001</v>
      </c>
    </row>
    <row r="201" spans="1:33" ht="13.2" x14ac:dyDescent="0.25">
      <c r="A201" s="1" t="s">
        <v>32</v>
      </c>
      <c r="B201" s="1">
        <v>2018</v>
      </c>
      <c r="C201" s="1" t="s">
        <v>39</v>
      </c>
      <c r="D201" s="1" t="str">
        <f t="shared" si="3"/>
        <v>2018JulyUrban</v>
      </c>
      <c r="E201" s="4">
        <v>135.6</v>
      </c>
      <c r="F201" s="4">
        <v>148.6</v>
      </c>
      <c r="G201" s="4">
        <v>139.1</v>
      </c>
      <c r="H201" s="4">
        <v>141</v>
      </c>
      <c r="I201" s="4">
        <v>116.7</v>
      </c>
      <c r="J201" s="4">
        <v>149.69999999999999</v>
      </c>
      <c r="K201" s="4">
        <v>159.19999999999999</v>
      </c>
      <c r="L201" s="4">
        <v>112.6</v>
      </c>
      <c r="M201" s="4">
        <v>111.8</v>
      </c>
      <c r="N201" s="4">
        <v>140.30000000000001</v>
      </c>
      <c r="O201" s="4">
        <v>126.8</v>
      </c>
      <c r="P201" s="4">
        <v>149.4</v>
      </c>
      <c r="Q201" s="4">
        <v>140.30000000000001</v>
      </c>
      <c r="R201" s="4">
        <v>161.4</v>
      </c>
      <c r="S201" s="4">
        <v>139.6</v>
      </c>
      <c r="T201" s="4">
        <v>128.9</v>
      </c>
      <c r="U201" s="4">
        <v>137.9</v>
      </c>
      <c r="V201" s="45">
        <v>143.6</v>
      </c>
      <c r="W201" s="4">
        <v>128.1</v>
      </c>
      <c r="X201" s="4">
        <v>133.6</v>
      </c>
      <c r="Y201" s="4">
        <v>133.6</v>
      </c>
      <c r="Z201" s="4">
        <v>120.1</v>
      </c>
      <c r="AA201" s="4">
        <v>129</v>
      </c>
      <c r="AB201" s="4">
        <v>144</v>
      </c>
      <c r="AC201" s="4">
        <v>128.19999999999999</v>
      </c>
      <c r="AD201" s="4">
        <v>130.19999999999999</v>
      </c>
      <c r="AE201" s="4">
        <v>137.5</v>
      </c>
    </row>
    <row r="202" spans="1:33" ht="13.2" x14ac:dyDescent="0.25">
      <c r="A202" s="1" t="s">
        <v>33</v>
      </c>
      <c r="B202" s="1">
        <v>2018</v>
      </c>
      <c r="C202" s="1" t="s">
        <v>39</v>
      </c>
      <c r="D202" s="1" t="str">
        <f t="shared" si="3"/>
        <v>2018JulyRural+Urban</v>
      </c>
      <c r="E202" s="4">
        <v>137.5</v>
      </c>
      <c r="F202" s="4">
        <v>149.1</v>
      </c>
      <c r="G202" s="4">
        <v>139.19999999999999</v>
      </c>
      <c r="H202" s="4">
        <v>142.5</v>
      </c>
      <c r="I202" s="4">
        <v>121.4</v>
      </c>
      <c r="J202" s="4">
        <v>151.6</v>
      </c>
      <c r="K202" s="4">
        <v>155.9</v>
      </c>
      <c r="L202" s="4">
        <v>121.7</v>
      </c>
      <c r="M202" s="4">
        <v>113.5</v>
      </c>
      <c r="N202" s="4">
        <v>138.9</v>
      </c>
      <c r="O202" s="4">
        <v>130.30000000000001</v>
      </c>
      <c r="P202" s="4">
        <v>152.30000000000001</v>
      </c>
      <c r="Q202" s="4">
        <v>141.4</v>
      </c>
      <c r="R202" s="4">
        <v>157.5</v>
      </c>
      <c r="S202" s="4">
        <v>146.80000000000001</v>
      </c>
      <c r="T202" s="4">
        <v>138.4</v>
      </c>
      <c r="U202" s="4">
        <v>145.6</v>
      </c>
      <c r="V202" s="45">
        <v>143.6</v>
      </c>
      <c r="W202" s="4">
        <v>139.69999999999999</v>
      </c>
      <c r="X202" s="4">
        <v>138.6</v>
      </c>
      <c r="Y202" s="4">
        <v>137</v>
      </c>
      <c r="Z202" s="4">
        <v>123.6</v>
      </c>
      <c r="AA202" s="4">
        <v>133.1</v>
      </c>
      <c r="AB202" s="4">
        <v>144.69999999999999</v>
      </c>
      <c r="AC202" s="4">
        <v>130.1</v>
      </c>
      <c r="AD202" s="4">
        <v>133.19999999999999</v>
      </c>
      <c r="AE202" s="4">
        <v>139.80000000000001</v>
      </c>
      <c r="AG202" s="33">
        <f>(AE202-AE166)/AE166</f>
        <v>4.172876304023862E-2</v>
      </c>
    </row>
    <row r="203" spans="1:33" ht="13.2" x14ac:dyDescent="0.25">
      <c r="A203" s="1" t="s">
        <v>30</v>
      </c>
      <c r="B203" s="1">
        <v>2018</v>
      </c>
      <c r="C203" s="1" t="s">
        <v>40</v>
      </c>
      <c r="D203" s="1" t="str">
        <f t="shared" si="3"/>
        <v>2018AugustRural</v>
      </c>
      <c r="E203" s="4">
        <v>139.19999999999999</v>
      </c>
      <c r="F203" s="4">
        <v>148.80000000000001</v>
      </c>
      <c r="G203" s="4">
        <v>139.1</v>
      </c>
      <c r="H203" s="4">
        <v>143.5</v>
      </c>
      <c r="I203" s="4">
        <v>125</v>
      </c>
      <c r="J203" s="4">
        <v>154.4</v>
      </c>
      <c r="K203" s="4">
        <v>156.30000000000001</v>
      </c>
      <c r="L203" s="4">
        <v>126.8</v>
      </c>
      <c r="M203" s="4">
        <v>115.4</v>
      </c>
      <c r="N203" s="4">
        <v>138.6</v>
      </c>
      <c r="O203" s="4">
        <v>133.80000000000001</v>
      </c>
      <c r="P203" s="4">
        <v>155.19999999999999</v>
      </c>
      <c r="Q203" s="4">
        <v>142.69999999999999</v>
      </c>
      <c r="R203" s="4">
        <v>156.4</v>
      </c>
      <c r="S203" s="4">
        <v>152.1</v>
      </c>
      <c r="T203" s="4">
        <v>145.80000000000001</v>
      </c>
      <c r="U203" s="4">
        <v>151.30000000000001</v>
      </c>
      <c r="V203" s="45">
        <v>142.64911820553533</v>
      </c>
      <c r="W203" s="4">
        <v>147.69999999999999</v>
      </c>
      <c r="X203" s="4">
        <v>143.80000000000001</v>
      </c>
      <c r="Y203" s="4">
        <v>139.4</v>
      </c>
      <c r="Z203" s="4">
        <v>128.30000000000001</v>
      </c>
      <c r="AA203" s="4">
        <v>138.6</v>
      </c>
      <c r="AB203" s="4">
        <v>146.9</v>
      </c>
      <c r="AC203" s="4">
        <v>131.30000000000001</v>
      </c>
      <c r="AD203" s="4">
        <v>136.6</v>
      </c>
      <c r="AE203" s="4">
        <v>142.5</v>
      </c>
    </row>
    <row r="204" spans="1:33" ht="13.2" x14ac:dyDescent="0.25">
      <c r="A204" s="1" t="s">
        <v>32</v>
      </c>
      <c r="B204" s="1">
        <v>2018</v>
      </c>
      <c r="C204" s="1" t="s">
        <v>40</v>
      </c>
      <c r="D204" s="1" t="str">
        <f t="shared" si="3"/>
        <v>2018AugustUrban</v>
      </c>
      <c r="E204" s="4">
        <v>136.5</v>
      </c>
      <c r="F204" s="4">
        <v>146.4</v>
      </c>
      <c r="G204" s="4">
        <v>136.6</v>
      </c>
      <c r="H204" s="4">
        <v>141.19999999999999</v>
      </c>
      <c r="I204" s="4">
        <v>117.4</v>
      </c>
      <c r="J204" s="4">
        <v>146.30000000000001</v>
      </c>
      <c r="K204" s="4">
        <v>157.30000000000001</v>
      </c>
      <c r="L204" s="4">
        <v>113.6</v>
      </c>
      <c r="M204" s="4">
        <v>113.3</v>
      </c>
      <c r="N204" s="4">
        <v>141.1</v>
      </c>
      <c r="O204" s="4">
        <v>127.4</v>
      </c>
      <c r="P204" s="4">
        <v>150.4</v>
      </c>
      <c r="Q204" s="4">
        <v>140.1</v>
      </c>
      <c r="R204" s="4">
        <v>162.1</v>
      </c>
      <c r="S204" s="4">
        <v>140</v>
      </c>
      <c r="T204" s="4">
        <v>129</v>
      </c>
      <c r="U204" s="4">
        <v>138.30000000000001</v>
      </c>
      <c r="V204" s="45">
        <v>144.6</v>
      </c>
      <c r="W204" s="4">
        <v>129.80000000000001</v>
      </c>
      <c r="X204" s="4">
        <v>134.4</v>
      </c>
      <c r="Y204" s="4">
        <v>134.9</v>
      </c>
      <c r="Z204" s="4">
        <v>120.7</v>
      </c>
      <c r="AA204" s="4">
        <v>129.80000000000001</v>
      </c>
      <c r="AB204" s="4">
        <v>145.30000000000001</v>
      </c>
      <c r="AC204" s="4">
        <v>128.30000000000001</v>
      </c>
      <c r="AD204" s="4">
        <v>131</v>
      </c>
      <c r="AE204" s="4">
        <v>138</v>
      </c>
    </row>
    <row r="205" spans="1:33" ht="13.2" x14ac:dyDescent="0.25">
      <c r="A205" s="1" t="s">
        <v>33</v>
      </c>
      <c r="B205" s="1">
        <v>2018</v>
      </c>
      <c r="C205" s="1" t="s">
        <v>40</v>
      </c>
      <c r="D205" s="1" t="str">
        <f t="shared" si="3"/>
        <v>2018AugustRural+Urban</v>
      </c>
      <c r="E205" s="4">
        <v>138.30000000000001</v>
      </c>
      <c r="F205" s="4">
        <v>148</v>
      </c>
      <c r="G205" s="4">
        <v>138.1</v>
      </c>
      <c r="H205" s="4">
        <v>142.6</v>
      </c>
      <c r="I205" s="4">
        <v>122.2</v>
      </c>
      <c r="J205" s="4">
        <v>150.6</v>
      </c>
      <c r="K205" s="4">
        <v>156.6</v>
      </c>
      <c r="L205" s="4">
        <v>122.4</v>
      </c>
      <c r="M205" s="4">
        <v>114.7</v>
      </c>
      <c r="N205" s="4">
        <v>139.4</v>
      </c>
      <c r="O205" s="4">
        <v>131.1</v>
      </c>
      <c r="P205" s="4">
        <v>153</v>
      </c>
      <c r="Q205" s="4">
        <v>141.69999999999999</v>
      </c>
      <c r="R205" s="4">
        <v>157.9</v>
      </c>
      <c r="S205" s="4">
        <v>147.30000000000001</v>
      </c>
      <c r="T205" s="4">
        <v>138.80000000000001</v>
      </c>
      <c r="U205" s="4">
        <v>146.1</v>
      </c>
      <c r="V205" s="45">
        <v>144.6</v>
      </c>
      <c r="W205" s="4">
        <v>140.9</v>
      </c>
      <c r="X205" s="4">
        <v>139.4</v>
      </c>
      <c r="Y205" s="4">
        <v>137.69999999999999</v>
      </c>
      <c r="Z205" s="4">
        <v>124.3</v>
      </c>
      <c r="AA205" s="4">
        <v>133.6</v>
      </c>
      <c r="AB205" s="4">
        <v>146</v>
      </c>
      <c r="AC205" s="4">
        <v>130.1</v>
      </c>
      <c r="AD205" s="4">
        <v>133.9</v>
      </c>
      <c r="AE205" s="4">
        <v>140.4</v>
      </c>
      <c r="AG205" s="33">
        <f>(AE205-AE169)/AE169</f>
        <v>3.6927621861152143E-2</v>
      </c>
    </row>
    <row r="206" spans="1:33" ht="13.2" x14ac:dyDescent="0.25">
      <c r="A206" s="1" t="s">
        <v>30</v>
      </c>
      <c r="B206" s="1">
        <v>2018</v>
      </c>
      <c r="C206" s="1" t="s">
        <v>41</v>
      </c>
      <c r="D206" s="1" t="str">
        <f t="shared" si="3"/>
        <v>2018SeptemberRural</v>
      </c>
      <c r="E206" s="4">
        <v>139.4</v>
      </c>
      <c r="F206" s="4">
        <v>147.19999999999999</v>
      </c>
      <c r="G206" s="4">
        <v>136.6</v>
      </c>
      <c r="H206" s="4">
        <v>143.69999999999999</v>
      </c>
      <c r="I206" s="4">
        <v>124.6</v>
      </c>
      <c r="J206" s="4">
        <v>150.1</v>
      </c>
      <c r="K206" s="4">
        <v>149.4</v>
      </c>
      <c r="L206" s="4">
        <v>125.4</v>
      </c>
      <c r="M206" s="4">
        <v>114.4</v>
      </c>
      <c r="N206" s="4">
        <v>138.69999999999999</v>
      </c>
      <c r="O206" s="4">
        <v>133.1</v>
      </c>
      <c r="P206" s="4">
        <v>155.9</v>
      </c>
      <c r="Q206" s="4">
        <v>141.30000000000001</v>
      </c>
      <c r="R206" s="4">
        <v>157.69999999999999</v>
      </c>
      <c r="S206" s="4">
        <v>152.1</v>
      </c>
      <c r="T206" s="4">
        <v>146.1</v>
      </c>
      <c r="U206" s="4">
        <v>151.30000000000001</v>
      </c>
      <c r="V206" s="45">
        <v>143.13057546492772</v>
      </c>
      <c r="W206" s="4">
        <v>149</v>
      </c>
      <c r="X206" s="4">
        <v>144</v>
      </c>
      <c r="Y206" s="4">
        <v>140</v>
      </c>
      <c r="Z206" s="4">
        <v>129.9</v>
      </c>
      <c r="AA206" s="4">
        <v>140</v>
      </c>
      <c r="AB206" s="4">
        <v>147.6</v>
      </c>
      <c r="AC206" s="4">
        <v>132</v>
      </c>
      <c r="AD206" s="4">
        <v>137.4</v>
      </c>
      <c r="AE206" s="4">
        <v>142.1</v>
      </c>
    </row>
    <row r="207" spans="1:33" ht="13.2" x14ac:dyDescent="0.25">
      <c r="A207" s="1" t="s">
        <v>32</v>
      </c>
      <c r="B207" s="1">
        <v>2018</v>
      </c>
      <c r="C207" s="1" t="s">
        <v>41</v>
      </c>
      <c r="D207" s="1" t="str">
        <f t="shared" si="3"/>
        <v>2018SeptemberUrban</v>
      </c>
      <c r="E207" s="4">
        <v>137</v>
      </c>
      <c r="F207" s="4">
        <v>143.1</v>
      </c>
      <c r="G207" s="4">
        <v>132.80000000000001</v>
      </c>
      <c r="H207" s="4">
        <v>141.5</v>
      </c>
      <c r="I207" s="4">
        <v>117.8</v>
      </c>
      <c r="J207" s="4">
        <v>140</v>
      </c>
      <c r="K207" s="4">
        <v>151.30000000000001</v>
      </c>
      <c r="L207" s="4">
        <v>113.5</v>
      </c>
      <c r="M207" s="4">
        <v>112.3</v>
      </c>
      <c r="N207" s="4">
        <v>141.19999999999999</v>
      </c>
      <c r="O207" s="4">
        <v>127.7</v>
      </c>
      <c r="P207" s="4">
        <v>151.30000000000001</v>
      </c>
      <c r="Q207" s="4">
        <v>138.9</v>
      </c>
      <c r="R207" s="4">
        <v>163.30000000000001</v>
      </c>
      <c r="S207" s="4">
        <v>140.80000000000001</v>
      </c>
      <c r="T207" s="4">
        <v>129.30000000000001</v>
      </c>
      <c r="U207" s="4">
        <v>139.1</v>
      </c>
      <c r="V207" s="45">
        <v>145.30000000000001</v>
      </c>
      <c r="W207" s="4">
        <v>131.19999999999999</v>
      </c>
      <c r="X207" s="4">
        <v>134.9</v>
      </c>
      <c r="Y207" s="4">
        <v>135.69999999999999</v>
      </c>
      <c r="Z207" s="4">
        <v>122.5</v>
      </c>
      <c r="AA207" s="4">
        <v>130.19999999999999</v>
      </c>
      <c r="AB207" s="4">
        <v>145.19999999999999</v>
      </c>
      <c r="AC207" s="4">
        <v>129.30000000000001</v>
      </c>
      <c r="AD207" s="4">
        <v>131.9</v>
      </c>
      <c r="AE207" s="4">
        <v>138.1</v>
      </c>
    </row>
    <row r="208" spans="1:33" ht="13.2" x14ac:dyDescent="0.25">
      <c r="A208" s="1" t="s">
        <v>33</v>
      </c>
      <c r="B208" s="1">
        <v>2018</v>
      </c>
      <c r="C208" s="1" t="s">
        <v>41</v>
      </c>
      <c r="D208" s="1" t="str">
        <f t="shared" si="3"/>
        <v>2018SeptemberRural+Urban</v>
      </c>
      <c r="E208" s="4">
        <v>138.6</v>
      </c>
      <c r="F208" s="4">
        <v>145.80000000000001</v>
      </c>
      <c r="G208" s="4">
        <v>135.1</v>
      </c>
      <c r="H208" s="4">
        <v>142.9</v>
      </c>
      <c r="I208" s="4">
        <v>122.1</v>
      </c>
      <c r="J208" s="4">
        <v>145.4</v>
      </c>
      <c r="K208" s="4">
        <v>150</v>
      </c>
      <c r="L208" s="4">
        <v>121.4</v>
      </c>
      <c r="M208" s="4">
        <v>113.7</v>
      </c>
      <c r="N208" s="4">
        <v>139.5</v>
      </c>
      <c r="O208" s="4">
        <v>130.80000000000001</v>
      </c>
      <c r="P208" s="4">
        <v>153.80000000000001</v>
      </c>
      <c r="Q208" s="4">
        <v>140.4</v>
      </c>
      <c r="R208" s="4">
        <v>159.19999999999999</v>
      </c>
      <c r="S208" s="4">
        <v>147.69999999999999</v>
      </c>
      <c r="T208" s="4">
        <v>139.1</v>
      </c>
      <c r="U208" s="4">
        <v>146.5</v>
      </c>
      <c r="V208" s="45">
        <v>145.30000000000001</v>
      </c>
      <c r="W208" s="4">
        <v>142.30000000000001</v>
      </c>
      <c r="X208" s="4">
        <v>139.69999999999999</v>
      </c>
      <c r="Y208" s="4">
        <v>138.4</v>
      </c>
      <c r="Z208" s="4">
        <v>126</v>
      </c>
      <c r="AA208" s="4">
        <v>134.5</v>
      </c>
      <c r="AB208" s="4">
        <v>146.19999999999999</v>
      </c>
      <c r="AC208" s="4">
        <v>130.9</v>
      </c>
      <c r="AD208" s="4">
        <v>134.69999999999999</v>
      </c>
      <c r="AE208" s="4">
        <v>140.19999999999999</v>
      </c>
      <c r="AG208" s="33">
        <f>(AE208-AE172)/AE172</f>
        <v>3.6982248520710061E-2</v>
      </c>
    </row>
    <row r="209" spans="1:34" ht="13.2" x14ac:dyDescent="0.25">
      <c r="A209" s="1" t="s">
        <v>30</v>
      </c>
      <c r="B209" s="1">
        <v>2018</v>
      </c>
      <c r="C209" s="1" t="s">
        <v>42</v>
      </c>
      <c r="D209" s="1" t="str">
        <f t="shared" si="3"/>
        <v>2018OctoberRural</v>
      </c>
      <c r="E209" s="4">
        <v>139.30000000000001</v>
      </c>
      <c r="F209" s="4">
        <v>147.6</v>
      </c>
      <c r="G209" s="4">
        <v>134.6</v>
      </c>
      <c r="H209" s="4">
        <v>141.9</v>
      </c>
      <c r="I209" s="4">
        <v>123.5</v>
      </c>
      <c r="J209" s="4">
        <v>144.5</v>
      </c>
      <c r="K209" s="4">
        <v>147.6</v>
      </c>
      <c r="L209" s="4">
        <v>121.4</v>
      </c>
      <c r="M209" s="4">
        <v>112.3</v>
      </c>
      <c r="N209" s="4">
        <v>139.5</v>
      </c>
      <c r="O209" s="4">
        <v>134.6</v>
      </c>
      <c r="P209" s="4">
        <v>155.19999999999999</v>
      </c>
      <c r="Q209" s="4">
        <v>140.19999999999999</v>
      </c>
      <c r="R209" s="4">
        <v>159.6</v>
      </c>
      <c r="S209" s="4">
        <v>150.69999999999999</v>
      </c>
      <c r="T209" s="4">
        <v>144.5</v>
      </c>
      <c r="U209" s="4">
        <v>149.80000000000001</v>
      </c>
      <c r="V209" s="45">
        <v>143.89394549543604</v>
      </c>
      <c r="W209" s="4">
        <v>149.69999999999999</v>
      </c>
      <c r="X209" s="4">
        <v>147.5</v>
      </c>
      <c r="Y209" s="4">
        <v>144.80000000000001</v>
      </c>
      <c r="Z209" s="4">
        <v>130.80000000000001</v>
      </c>
      <c r="AA209" s="4">
        <v>140.1</v>
      </c>
      <c r="AB209" s="4">
        <v>148</v>
      </c>
      <c r="AC209" s="4">
        <v>134.4</v>
      </c>
      <c r="AD209" s="4">
        <v>139.80000000000001</v>
      </c>
      <c r="AE209" s="4">
        <v>142.19999999999999</v>
      </c>
    </row>
    <row r="210" spans="1:34" ht="13.2" x14ac:dyDescent="0.25">
      <c r="A210" s="1" t="s">
        <v>32</v>
      </c>
      <c r="B210" s="1">
        <v>2018</v>
      </c>
      <c r="C210" s="1" t="s">
        <v>42</v>
      </c>
      <c r="D210" s="1" t="str">
        <f t="shared" si="3"/>
        <v>2018OctoberUrban</v>
      </c>
      <c r="E210" s="4">
        <v>137.6</v>
      </c>
      <c r="F210" s="4">
        <v>144.9</v>
      </c>
      <c r="G210" s="4">
        <v>133.5</v>
      </c>
      <c r="H210" s="4">
        <v>141.5</v>
      </c>
      <c r="I210" s="4">
        <v>118</v>
      </c>
      <c r="J210" s="4">
        <v>139.5</v>
      </c>
      <c r="K210" s="4">
        <v>153</v>
      </c>
      <c r="L210" s="4">
        <v>113.2</v>
      </c>
      <c r="M210" s="4">
        <v>112.8</v>
      </c>
      <c r="N210" s="4">
        <v>141.1</v>
      </c>
      <c r="O210" s="4">
        <v>127.6</v>
      </c>
      <c r="P210" s="4">
        <v>152</v>
      </c>
      <c r="Q210" s="4">
        <v>139.4</v>
      </c>
      <c r="R210" s="4">
        <v>164</v>
      </c>
      <c r="S210" s="4">
        <v>141.5</v>
      </c>
      <c r="T210" s="4">
        <v>129.80000000000001</v>
      </c>
      <c r="U210" s="4">
        <v>139.69999999999999</v>
      </c>
      <c r="V210" s="45">
        <v>146.30000000000001</v>
      </c>
      <c r="W210" s="4">
        <v>133.4</v>
      </c>
      <c r="X210" s="4">
        <v>135.1</v>
      </c>
      <c r="Y210" s="4">
        <v>136.19999999999999</v>
      </c>
      <c r="Z210" s="4">
        <v>123.3</v>
      </c>
      <c r="AA210" s="4">
        <v>130.69999999999999</v>
      </c>
      <c r="AB210" s="4">
        <v>145.5</v>
      </c>
      <c r="AC210" s="4">
        <v>130.4</v>
      </c>
      <c r="AD210" s="4">
        <v>132.5</v>
      </c>
      <c r="AE210" s="4">
        <v>138.9</v>
      </c>
    </row>
    <row r="211" spans="1:34" ht="13.2" x14ac:dyDescent="0.25">
      <c r="A211" s="1" t="s">
        <v>33</v>
      </c>
      <c r="B211" s="1">
        <v>2018</v>
      </c>
      <c r="C211" s="1" t="s">
        <v>42</v>
      </c>
      <c r="D211" s="1" t="str">
        <f t="shared" si="3"/>
        <v>2018OctoberRural+Urban</v>
      </c>
      <c r="E211" s="4">
        <v>137.4</v>
      </c>
      <c r="F211" s="4">
        <v>149.5</v>
      </c>
      <c r="G211" s="4">
        <v>137.30000000000001</v>
      </c>
      <c r="H211" s="4">
        <v>141.9</v>
      </c>
      <c r="I211" s="4">
        <v>121.1</v>
      </c>
      <c r="J211" s="4">
        <v>142.5</v>
      </c>
      <c r="K211" s="4">
        <v>146.69999999999999</v>
      </c>
      <c r="L211" s="4">
        <v>119.1</v>
      </c>
      <c r="M211" s="4">
        <v>111.9</v>
      </c>
      <c r="N211" s="4">
        <v>141</v>
      </c>
      <c r="O211" s="4">
        <v>133.6</v>
      </c>
      <c r="P211" s="4">
        <v>154.5</v>
      </c>
      <c r="Q211" s="4">
        <v>139.69999999999999</v>
      </c>
      <c r="R211" s="4">
        <v>162.6</v>
      </c>
      <c r="S211" s="4">
        <v>148</v>
      </c>
      <c r="T211" s="4">
        <v>139.19999999999999</v>
      </c>
      <c r="U211" s="4">
        <v>146.80000000000001</v>
      </c>
      <c r="V211" s="45">
        <v>146.9</v>
      </c>
      <c r="W211" s="4">
        <v>145.30000000000001</v>
      </c>
      <c r="X211" s="4">
        <v>142.19999999999999</v>
      </c>
      <c r="Y211" s="4">
        <v>142.1</v>
      </c>
      <c r="Z211" s="4">
        <v>125.5</v>
      </c>
      <c r="AA211" s="4">
        <v>136.5</v>
      </c>
      <c r="AB211" s="4">
        <v>147.80000000000001</v>
      </c>
      <c r="AC211" s="4">
        <v>132</v>
      </c>
      <c r="AD211" s="4">
        <v>136.30000000000001</v>
      </c>
      <c r="AE211" s="4">
        <v>140.80000000000001</v>
      </c>
      <c r="AG211" s="33">
        <f>(AE211-AE175)/AE175</f>
        <v>3.4533431300514457E-2</v>
      </c>
    </row>
    <row r="212" spans="1:34" ht="13.2" x14ac:dyDescent="0.25">
      <c r="A212" s="1" t="s">
        <v>30</v>
      </c>
      <c r="B212" s="1">
        <v>2018</v>
      </c>
      <c r="C212" s="1" t="s">
        <v>43</v>
      </c>
      <c r="D212" s="1" t="str">
        <f t="shared" si="3"/>
        <v>2018NovemberRural</v>
      </c>
      <c r="E212" s="4">
        <v>137.1</v>
      </c>
      <c r="F212" s="4">
        <v>150.80000000000001</v>
      </c>
      <c r="G212" s="4">
        <v>136.69999999999999</v>
      </c>
      <c r="H212" s="4">
        <v>141.9</v>
      </c>
      <c r="I212" s="4">
        <v>122.8</v>
      </c>
      <c r="J212" s="4">
        <v>143.9</v>
      </c>
      <c r="K212" s="4">
        <v>147.5</v>
      </c>
      <c r="L212" s="4">
        <v>121</v>
      </c>
      <c r="M212" s="4">
        <v>111.6</v>
      </c>
      <c r="N212" s="4">
        <v>140.6</v>
      </c>
      <c r="O212" s="4">
        <v>137.5</v>
      </c>
      <c r="P212" s="4">
        <v>156.1</v>
      </c>
      <c r="Q212" s="4">
        <v>140</v>
      </c>
      <c r="R212" s="4">
        <v>161.9</v>
      </c>
      <c r="S212" s="4">
        <v>151.69999999999999</v>
      </c>
      <c r="T212" s="4">
        <v>145.5</v>
      </c>
      <c r="U212" s="4">
        <v>150.80000000000001</v>
      </c>
      <c r="V212" s="45">
        <v>144.74151546287769</v>
      </c>
      <c r="W212" s="4">
        <v>150.30000000000001</v>
      </c>
      <c r="X212" s="4">
        <v>148</v>
      </c>
      <c r="Y212" s="4">
        <v>145.4</v>
      </c>
      <c r="Z212" s="4">
        <v>130.30000000000001</v>
      </c>
      <c r="AA212" s="4">
        <v>143.1</v>
      </c>
      <c r="AB212" s="4">
        <v>150.19999999999999</v>
      </c>
      <c r="AC212" s="4">
        <v>133.1</v>
      </c>
      <c r="AD212" s="4">
        <v>140.1</v>
      </c>
      <c r="AE212" s="4">
        <v>142.4</v>
      </c>
    </row>
    <row r="213" spans="1:34" ht="13.2" x14ac:dyDescent="0.25">
      <c r="A213" s="1" t="s">
        <v>32</v>
      </c>
      <c r="B213" s="1">
        <v>2018</v>
      </c>
      <c r="C213" s="1" t="s">
        <v>43</v>
      </c>
      <c r="D213" s="1" t="str">
        <f t="shared" si="3"/>
        <v>2018NovemberUrban</v>
      </c>
      <c r="E213" s="4">
        <v>138.1</v>
      </c>
      <c r="F213" s="4">
        <v>146.30000000000001</v>
      </c>
      <c r="G213" s="4">
        <v>137.80000000000001</v>
      </c>
      <c r="H213" s="4">
        <v>141.6</v>
      </c>
      <c r="I213" s="4">
        <v>118.1</v>
      </c>
      <c r="J213" s="4">
        <v>141.5</v>
      </c>
      <c r="K213" s="4">
        <v>145.19999999999999</v>
      </c>
      <c r="L213" s="4">
        <v>115.3</v>
      </c>
      <c r="M213" s="4">
        <v>112.5</v>
      </c>
      <c r="N213" s="4">
        <v>141.4</v>
      </c>
      <c r="O213" s="4">
        <v>128</v>
      </c>
      <c r="P213" s="4">
        <v>152.6</v>
      </c>
      <c r="Q213" s="4">
        <v>139.1</v>
      </c>
      <c r="R213" s="4">
        <v>164.4</v>
      </c>
      <c r="S213" s="4">
        <v>142.4</v>
      </c>
      <c r="T213" s="4">
        <v>130.19999999999999</v>
      </c>
      <c r="U213" s="4">
        <v>140.5</v>
      </c>
      <c r="V213" s="45">
        <v>146.9</v>
      </c>
      <c r="W213" s="4">
        <v>136.69999999999999</v>
      </c>
      <c r="X213" s="4">
        <v>135.80000000000001</v>
      </c>
      <c r="Y213" s="4">
        <v>136.80000000000001</v>
      </c>
      <c r="Z213" s="4">
        <v>121.2</v>
      </c>
      <c r="AA213" s="4">
        <v>131.30000000000001</v>
      </c>
      <c r="AB213" s="4">
        <v>146.1</v>
      </c>
      <c r="AC213" s="4">
        <v>130.5</v>
      </c>
      <c r="AD213" s="4">
        <v>132.19999999999999</v>
      </c>
      <c r="AE213" s="4">
        <v>139</v>
      </c>
    </row>
    <row r="214" spans="1:34" ht="13.2" x14ac:dyDescent="0.25">
      <c r="A214" s="1" t="s">
        <v>33</v>
      </c>
      <c r="B214" s="1">
        <v>2018</v>
      </c>
      <c r="C214" s="1" t="s">
        <v>43</v>
      </c>
      <c r="D214" s="1" t="str">
        <f t="shared" si="3"/>
        <v>2018NovemberRural+Urban</v>
      </c>
      <c r="E214" s="4">
        <v>137.4</v>
      </c>
      <c r="F214" s="4">
        <v>149.19999999999999</v>
      </c>
      <c r="G214" s="4">
        <v>137.1</v>
      </c>
      <c r="H214" s="4">
        <v>141.80000000000001</v>
      </c>
      <c r="I214" s="4">
        <v>121.1</v>
      </c>
      <c r="J214" s="4">
        <v>142.80000000000001</v>
      </c>
      <c r="K214" s="4">
        <v>146.69999999999999</v>
      </c>
      <c r="L214" s="4">
        <v>119.1</v>
      </c>
      <c r="M214" s="4">
        <v>111.9</v>
      </c>
      <c r="N214" s="4">
        <v>140.9</v>
      </c>
      <c r="O214" s="4">
        <v>133.5</v>
      </c>
      <c r="P214" s="4">
        <v>154.5</v>
      </c>
      <c r="Q214" s="4">
        <v>139.69999999999999</v>
      </c>
      <c r="R214" s="4">
        <v>162.6</v>
      </c>
      <c r="S214" s="4">
        <v>148</v>
      </c>
      <c r="T214" s="4">
        <v>139.1</v>
      </c>
      <c r="U214" s="4">
        <v>146.69999999999999</v>
      </c>
      <c r="V214" s="45">
        <v>146.9</v>
      </c>
      <c r="W214" s="4">
        <v>145.1</v>
      </c>
      <c r="X214" s="4">
        <v>142.19999999999999</v>
      </c>
      <c r="Y214" s="4">
        <v>142.1</v>
      </c>
      <c r="Z214" s="4">
        <v>125.5</v>
      </c>
      <c r="AA214" s="4">
        <v>136.5</v>
      </c>
      <c r="AB214" s="4">
        <v>147.80000000000001</v>
      </c>
      <c r="AC214" s="4">
        <v>132</v>
      </c>
      <c r="AD214" s="4">
        <v>136.30000000000001</v>
      </c>
      <c r="AE214" s="4">
        <v>140.80000000000001</v>
      </c>
      <c r="AG214" s="33">
        <f>(AE214-AE178)/AE178</f>
        <v>2.3255813953488497E-2</v>
      </c>
    </row>
    <row r="215" spans="1:34" ht="13.2" x14ac:dyDescent="0.25">
      <c r="A215" s="1" t="s">
        <v>30</v>
      </c>
      <c r="B215" s="1">
        <v>2018</v>
      </c>
      <c r="C215" s="1" t="s">
        <v>44</v>
      </c>
      <c r="D215" s="1" t="str">
        <f t="shared" si="3"/>
        <v>2018DecemberRural</v>
      </c>
      <c r="E215" s="4">
        <v>137.1</v>
      </c>
      <c r="F215" s="4">
        <v>151.9</v>
      </c>
      <c r="G215" s="4">
        <v>137.4</v>
      </c>
      <c r="H215" s="4">
        <v>142.4</v>
      </c>
      <c r="I215" s="4">
        <v>124.2</v>
      </c>
      <c r="J215" s="4">
        <v>140.19999999999999</v>
      </c>
      <c r="K215" s="4">
        <v>136.6</v>
      </c>
      <c r="L215" s="4">
        <v>120.9</v>
      </c>
      <c r="M215" s="4">
        <v>109.9</v>
      </c>
      <c r="N215" s="4">
        <v>140.19999999999999</v>
      </c>
      <c r="O215" s="4">
        <v>137.80000000000001</v>
      </c>
      <c r="P215" s="4">
        <v>156</v>
      </c>
      <c r="Q215" s="4">
        <v>138.5</v>
      </c>
      <c r="R215" s="4">
        <v>162.4</v>
      </c>
      <c r="S215" s="4">
        <v>151.6</v>
      </c>
      <c r="T215" s="4">
        <v>145.9</v>
      </c>
      <c r="U215" s="4">
        <v>150.80000000000001</v>
      </c>
      <c r="V215" s="45">
        <v>145.48511515813797</v>
      </c>
      <c r="W215" s="4">
        <v>149</v>
      </c>
      <c r="X215" s="4">
        <v>149.5</v>
      </c>
      <c r="Y215" s="4">
        <v>149.6</v>
      </c>
      <c r="Z215" s="4">
        <v>128.9</v>
      </c>
      <c r="AA215" s="4">
        <v>143.30000000000001</v>
      </c>
      <c r="AB215" s="4">
        <v>155.1</v>
      </c>
      <c r="AC215" s="4">
        <v>133.19999999999999</v>
      </c>
      <c r="AD215" s="4">
        <v>141.6</v>
      </c>
      <c r="AE215" s="4">
        <v>141.9</v>
      </c>
    </row>
    <row r="216" spans="1:34" ht="13.2" x14ac:dyDescent="0.25">
      <c r="A216" s="1" t="s">
        <v>32</v>
      </c>
      <c r="B216" s="1">
        <v>2018</v>
      </c>
      <c r="C216" s="1" t="s">
        <v>44</v>
      </c>
      <c r="D216" s="1" t="str">
        <f t="shared" si="3"/>
        <v>2018DecemberUrban</v>
      </c>
      <c r="E216" s="4">
        <v>138.5</v>
      </c>
      <c r="F216" s="4">
        <v>147.80000000000001</v>
      </c>
      <c r="G216" s="4">
        <v>141.1</v>
      </c>
      <c r="H216" s="4">
        <v>141.6</v>
      </c>
      <c r="I216" s="4">
        <v>118.1</v>
      </c>
      <c r="J216" s="4">
        <v>138.5</v>
      </c>
      <c r="K216" s="4">
        <v>132.4</v>
      </c>
      <c r="L216" s="4">
        <v>117.5</v>
      </c>
      <c r="M216" s="4">
        <v>111</v>
      </c>
      <c r="N216" s="4">
        <v>141.5</v>
      </c>
      <c r="O216" s="4">
        <v>128.1</v>
      </c>
      <c r="P216" s="4">
        <v>152.9</v>
      </c>
      <c r="Q216" s="4">
        <v>137.6</v>
      </c>
      <c r="R216" s="4">
        <v>164.6</v>
      </c>
      <c r="S216" s="4">
        <v>142.69999999999999</v>
      </c>
      <c r="T216" s="4">
        <v>130.30000000000001</v>
      </c>
      <c r="U216" s="4">
        <v>140.80000000000001</v>
      </c>
      <c r="V216" s="45">
        <v>146.5</v>
      </c>
      <c r="W216" s="4">
        <v>132.4</v>
      </c>
      <c r="X216" s="4">
        <v>136.19999999999999</v>
      </c>
      <c r="Y216" s="4">
        <v>137.30000000000001</v>
      </c>
      <c r="Z216" s="4">
        <v>118.8</v>
      </c>
      <c r="AA216" s="4">
        <v>131.69999999999999</v>
      </c>
      <c r="AB216" s="4">
        <v>146.5</v>
      </c>
      <c r="AC216" s="4">
        <v>130.80000000000001</v>
      </c>
      <c r="AD216" s="4">
        <v>131.69999999999999</v>
      </c>
      <c r="AE216" s="4">
        <v>138</v>
      </c>
    </row>
    <row r="217" spans="1:34" ht="13.2" x14ac:dyDescent="0.25">
      <c r="A217" s="1" t="s">
        <v>33</v>
      </c>
      <c r="B217" s="1">
        <v>2018</v>
      </c>
      <c r="C217" s="1" t="s">
        <v>44</v>
      </c>
      <c r="D217" s="1" t="str">
        <f t="shared" si="3"/>
        <v>2018DecemberRural+Urban</v>
      </c>
      <c r="E217" s="4">
        <v>137.5</v>
      </c>
      <c r="F217" s="4">
        <v>150.5</v>
      </c>
      <c r="G217" s="4">
        <v>138.80000000000001</v>
      </c>
      <c r="H217" s="4">
        <v>142.1</v>
      </c>
      <c r="I217" s="4">
        <v>122</v>
      </c>
      <c r="J217" s="4">
        <v>139.4</v>
      </c>
      <c r="K217" s="4">
        <v>135.19999999999999</v>
      </c>
      <c r="L217" s="4">
        <v>119.8</v>
      </c>
      <c r="M217" s="4">
        <v>110.3</v>
      </c>
      <c r="N217" s="4">
        <v>140.6</v>
      </c>
      <c r="O217" s="4">
        <v>133.80000000000001</v>
      </c>
      <c r="P217" s="4">
        <v>154.6</v>
      </c>
      <c r="Q217" s="4">
        <v>138.19999999999999</v>
      </c>
      <c r="R217" s="4">
        <v>163</v>
      </c>
      <c r="S217" s="4">
        <v>148.1</v>
      </c>
      <c r="T217" s="4">
        <v>139.4</v>
      </c>
      <c r="U217" s="4">
        <v>146.80000000000001</v>
      </c>
      <c r="V217" s="45">
        <v>146.5</v>
      </c>
      <c r="W217" s="4">
        <v>142.69999999999999</v>
      </c>
      <c r="X217" s="4">
        <v>143.19999999999999</v>
      </c>
      <c r="Y217" s="4">
        <v>144.9</v>
      </c>
      <c r="Z217" s="4">
        <v>123.6</v>
      </c>
      <c r="AA217" s="4">
        <v>136.80000000000001</v>
      </c>
      <c r="AB217" s="4">
        <v>150.1</v>
      </c>
      <c r="AC217" s="4">
        <v>132.19999999999999</v>
      </c>
      <c r="AD217" s="4">
        <v>136.80000000000001</v>
      </c>
      <c r="AE217" s="4">
        <v>140.1</v>
      </c>
      <c r="AG217" s="33">
        <f>(AE217-AE181)/AE181</f>
        <v>2.1137026239067099E-2</v>
      </c>
      <c r="AH217" s="33">
        <f>(AE217-AE184)/AE184</f>
        <v>2.3374726077428697E-2</v>
      </c>
    </row>
    <row r="218" spans="1:34" ht="13.2" x14ac:dyDescent="0.25">
      <c r="A218" s="1" t="s">
        <v>30</v>
      </c>
      <c r="B218" s="1">
        <v>2019</v>
      </c>
      <c r="C218" s="1" t="s">
        <v>31</v>
      </c>
      <c r="D218" s="1" t="str">
        <f t="shared" si="3"/>
        <v>2019JanuaryRural</v>
      </c>
      <c r="E218" s="4">
        <v>136.6</v>
      </c>
      <c r="F218" s="4">
        <v>152.5</v>
      </c>
      <c r="G218" s="4">
        <v>138.19999999999999</v>
      </c>
      <c r="H218" s="4">
        <v>142.4</v>
      </c>
      <c r="I218" s="4">
        <v>123.9</v>
      </c>
      <c r="J218" s="4">
        <v>135.5</v>
      </c>
      <c r="K218" s="4">
        <v>131.69999999999999</v>
      </c>
      <c r="L218" s="4">
        <v>121.3</v>
      </c>
      <c r="M218" s="4">
        <v>108.4</v>
      </c>
      <c r="N218" s="4">
        <v>138.9</v>
      </c>
      <c r="O218" s="4">
        <v>137</v>
      </c>
      <c r="P218" s="4">
        <v>155.80000000000001</v>
      </c>
      <c r="Q218" s="4">
        <v>137.4</v>
      </c>
      <c r="R218" s="4">
        <v>162.69999999999999</v>
      </c>
      <c r="S218" s="4">
        <v>150.6</v>
      </c>
      <c r="T218" s="4">
        <v>145.1</v>
      </c>
      <c r="U218" s="4">
        <v>149.9</v>
      </c>
      <c r="V218" s="45">
        <v>146.01339734627243</v>
      </c>
      <c r="W218" s="4">
        <v>146.19999999999999</v>
      </c>
      <c r="X218" s="4">
        <v>150.1</v>
      </c>
      <c r="Y218" s="4">
        <v>149.6</v>
      </c>
      <c r="Z218" s="4">
        <v>128.6</v>
      </c>
      <c r="AA218" s="4">
        <v>142.9</v>
      </c>
      <c r="AB218" s="4">
        <v>155.19999999999999</v>
      </c>
      <c r="AC218" s="4">
        <v>133.5</v>
      </c>
      <c r="AD218" s="4">
        <v>141.69999999999999</v>
      </c>
      <c r="AE218" s="4">
        <v>141</v>
      </c>
    </row>
    <row r="219" spans="1:34" ht="13.2" x14ac:dyDescent="0.25">
      <c r="A219" s="1" t="s">
        <v>32</v>
      </c>
      <c r="B219" s="1">
        <v>2019</v>
      </c>
      <c r="C219" s="1" t="s">
        <v>31</v>
      </c>
      <c r="D219" s="1" t="str">
        <f t="shared" si="3"/>
        <v>2019JanuaryUrban</v>
      </c>
      <c r="E219" s="4">
        <v>138.30000000000001</v>
      </c>
      <c r="F219" s="4">
        <v>149.4</v>
      </c>
      <c r="G219" s="4">
        <v>143.5</v>
      </c>
      <c r="H219" s="4">
        <v>141.69999999999999</v>
      </c>
      <c r="I219" s="4">
        <v>118.1</v>
      </c>
      <c r="J219" s="4">
        <v>135.19999999999999</v>
      </c>
      <c r="K219" s="4">
        <v>130.5</v>
      </c>
      <c r="L219" s="4">
        <v>118.2</v>
      </c>
      <c r="M219" s="4">
        <v>110.4</v>
      </c>
      <c r="N219" s="4">
        <v>140.4</v>
      </c>
      <c r="O219" s="4">
        <v>128.1</v>
      </c>
      <c r="P219" s="4">
        <v>153.19999999999999</v>
      </c>
      <c r="Q219" s="4">
        <v>137.30000000000001</v>
      </c>
      <c r="R219" s="4">
        <v>164.7</v>
      </c>
      <c r="S219" s="4">
        <v>143</v>
      </c>
      <c r="T219" s="4">
        <v>130.4</v>
      </c>
      <c r="U219" s="4">
        <v>141.1</v>
      </c>
      <c r="V219" s="45">
        <v>147.69999999999999</v>
      </c>
      <c r="W219" s="4">
        <v>128.6</v>
      </c>
      <c r="X219" s="4">
        <v>136.30000000000001</v>
      </c>
      <c r="Y219" s="4">
        <v>137.80000000000001</v>
      </c>
      <c r="Z219" s="4">
        <v>118.6</v>
      </c>
      <c r="AA219" s="4">
        <v>131.9</v>
      </c>
      <c r="AB219" s="4">
        <v>146.6</v>
      </c>
      <c r="AC219" s="4">
        <v>131.69999999999999</v>
      </c>
      <c r="AD219" s="4">
        <v>131.80000000000001</v>
      </c>
      <c r="AE219" s="4">
        <v>138</v>
      </c>
    </row>
    <row r="220" spans="1:34" ht="13.2" x14ac:dyDescent="0.25">
      <c r="A220" s="1" t="s">
        <v>33</v>
      </c>
      <c r="B220" s="1">
        <v>2019</v>
      </c>
      <c r="C220" s="1" t="s">
        <v>31</v>
      </c>
      <c r="D220" s="1" t="str">
        <f t="shared" si="3"/>
        <v>2019JanuaryRural+Urban</v>
      </c>
      <c r="E220" s="4">
        <v>137.1</v>
      </c>
      <c r="F220" s="4">
        <v>151.4</v>
      </c>
      <c r="G220" s="4">
        <v>140.19999999999999</v>
      </c>
      <c r="H220" s="4">
        <v>142.1</v>
      </c>
      <c r="I220" s="4">
        <v>121.8</v>
      </c>
      <c r="J220" s="4">
        <v>135.4</v>
      </c>
      <c r="K220" s="4">
        <v>131.30000000000001</v>
      </c>
      <c r="L220" s="4">
        <v>120.3</v>
      </c>
      <c r="M220" s="4">
        <v>109.1</v>
      </c>
      <c r="N220" s="4">
        <v>139.4</v>
      </c>
      <c r="O220" s="4">
        <v>133.30000000000001</v>
      </c>
      <c r="P220" s="4">
        <v>154.6</v>
      </c>
      <c r="Q220" s="4">
        <v>137.4</v>
      </c>
      <c r="R220" s="4">
        <v>163.19999999999999</v>
      </c>
      <c r="S220" s="4">
        <v>147.6</v>
      </c>
      <c r="T220" s="4">
        <v>139</v>
      </c>
      <c r="U220" s="4">
        <v>146.4</v>
      </c>
      <c r="V220" s="45">
        <v>147.69999999999999</v>
      </c>
      <c r="W220" s="4">
        <v>139.5</v>
      </c>
      <c r="X220" s="4">
        <v>143.6</v>
      </c>
      <c r="Y220" s="4">
        <v>145.1</v>
      </c>
      <c r="Z220" s="4">
        <v>123.3</v>
      </c>
      <c r="AA220" s="4">
        <v>136.69999999999999</v>
      </c>
      <c r="AB220" s="4">
        <v>150.19999999999999</v>
      </c>
      <c r="AC220" s="4">
        <v>132.80000000000001</v>
      </c>
      <c r="AD220" s="4">
        <v>136.9</v>
      </c>
      <c r="AE220" s="4">
        <v>139.6</v>
      </c>
      <c r="AG220" s="33">
        <f>(AE220-AE184)/AE184</f>
        <v>1.9722425127830449E-2</v>
      </c>
      <c r="AH220" s="33"/>
    </row>
    <row r="221" spans="1:34" ht="13.2" x14ac:dyDescent="0.25">
      <c r="A221" s="1" t="s">
        <v>30</v>
      </c>
      <c r="B221" s="1">
        <v>2019</v>
      </c>
      <c r="C221" s="1" t="s">
        <v>34</v>
      </c>
      <c r="D221" s="1" t="str">
        <f t="shared" si="3"/>
        <v>2019FebruaryRural</v>
      </c>
      <c r="E221" s="4">
        <v>136.80000000000001</v>
      </c>
      <c r="F221" s="4">
        <v>153</v>
      </c>
      <c r="G221" s="4">
        <v>139.1</v>
      </c>
      <c r="H221" s="4">
        <v>142.5</v>
      </c>
      <c r="I221" s="4">
        <v>124.1</v>
      </c>
      <c r="J221" s="4">
        <v>135.80000000000001</v>
      </c>
      <c r="K221" s="4">
        <v>128.69999999999999</v>
      </c>
      <c r="L221" s="4">
        <v>121.5</v>
      </c>
      <c r="M221" s="4">
        <v>108.3</v>
      </c>
      <c r="N221" s="4">
        <v>139.19999999999999</v>
      </c>
      <c r="O221" s="4">
        <v>137.4</v>
      </c>
      <c r="P221" s="4">
        <v>156.19999999999999</v>
      </c>
      <c r="Q221" s="4">
        <v>137.19999999999999</v>
      </c>
      <c r="R221" s="4">
        <v>162.80000000000001</v>
      </c>
      <c r="S221" s="4">
        <v>150.5</v>
      </c>
      <c r="T221" s="4">
        <v>146.1</v>
      </c>
      <c r="U221" s="4">
        <v>149.9</v>
      </c>
      <c r="V221" s="45">
        <v>146.4933364408098</v>
      </c>
      <c r="W221" s="4">
        <v>145.30000000000001</v>
      </c>
      <c r="X221" s="4">
        <v>150.1</v>
      </c>
      <c r="Y221" s="4">
        <v>149.9</v>
      </c>
      <c r="Z221" s="4">
        <v>129.19999999999999</v>
      </c>
      <c r="AA221" s="4">
        <v>143.4</v>
      </c>
      <c r="AB221" s="4">
        <v>155.5</v>
      </c>
      <c r="AC221" s="4">
        <v>134.9</v>
      </c>
      <c r="AD221" s="4">
        <v>142.19999999999999</v>
      </c>
      <c r="AE221" s="4">
        <v>141</v>
      </c>
    </row>
    <row r="222" spans="1:34" ht="13.2" x14ac:dyDescent="0.25">
      <c r="A222" s="1" t="s">
        <v>32</v>
      </c>
      <c r="B222" s="1">
        <v>2019</v>
      </c>
      <c r="C222" s="1" t="s">
        <v>34</v>
      </c>
      <c r="D222" s="1" t="str">
        <f t="shared" si="3"/>
        <v>2019FebruaryUrban</v>
      </c>
      <c r="E222" s="4">
        <v>139.4</v>
      </c>
      <c r="F222" s="4">
        <v>150.1</v>
      </c>
      <c r="G222" s="4">
        <v>145.30000000000001</v>
      </c>
      <c r="H222" s="4">
        <v>141.69999999999999</v>
      </c>
      <c r="I222" s="4">
        <v>118.4</v>
      </c>
      <c r="J222" s="4">
        <v>137</v>
      </c>
      <c r="K222" s="4">
        <v>131.6</v>
      </c>
      <c r="L222" s="4">
        <v>119.9</v>
      </c>
      <c r="M222" s="4">
        <v>110.4</v>
      </c>
      <c r="N222" s="4">
        <v>140.80000000000001</v>
      </c>
      <c r="O222" s="4">
        <v>128.30000000000001</v>
      </c>
      <c r="P222" s="4">
        <v>153.5</v>
      </c>
      <c r="Q222" s="4">
        <v>138</v>
      </c>
      <c r="R222" s="4">
        <v>164.9</v>
      </c>
      <c r="S222" s="4">
        <v>143.30000000000001</v>
      </c>
      <c r="T222" s="4">
        <v>130.80000000000001</v>
      </c>
      <c r="U222" s="4">
        <v>141.4</v>
      </c>
      <c r="V222" s="45">
        <v>148.5</v>
      </c>
      <c r="W222" s="4">
        <v>127.1</v>
      </c>
      <c r="X222" s="4">
        <v>136.6</v>
      </c>
      <c r="Y222" s="4">
        <v>138.5</v>
      </c>
      <c r="Z222" s="4">
        <v>119.2</v>
      </c>
      <c r="AA222" s="4">
        <v>132.19999999999999</v>
      </c>
      <c r="AB222" s="4">
        <v>146.6</v>
      </c>
      <c r="AC222" s="4">
        <v>133</v>
      </c>
      <c r="AD222" s="4">
        <v>132.4</v>
      </c>
      <c r="AE222" s="4">
        <v>138.6</v>
      </c>
    </row>
    <row r="223" spans="1:34" ht="13.2" x14ac:dyDescent="0.25">
      <c r="A223" s="1" t="s">
        <v>33</v>
      </c>
      <c r="B223" s="1">
        <v>2019</v>
      </c>
      <c r="C223" s="1" t="s">
        <v>34</v>
      </c>
      <c r="D223" s="1" t="str">
        <f t="shared" si="3"/>
        <v>2019FebruaryRural+Urban</v>
      </c>
      <c r="E223" s="4">
        <v>137.6</v>
      </c>
      <c r="F223" s="4">
        <v>152</v>
      </c>
      <c r="G223" s="4">
        <v>141.5</v>
      </c>
      <c r="H223" s="4">
        <v>142.19999999999999</v>
      </c>
      <c r="I223" s="4">
        <v>122</v>
      </c>
      <c r="J223" s="4">
        <v>136.4</v>
      </c>
      <c r="K223" s="4">
        <v>129.69999999999999</v>
      </c>
      <c r="L223" s="4">
        <v>121</v>
      </c>
      <c r="M223" s="4">
        <v>109</v>
      </c>
      <c r="N223" s="4">
        <v>139.69999999999999</v>
      </c>
      <c r="O223" s="4">
        <v>133.6</v>
      </c>
      <c r="P223" s="4">
        <v>154.9</v>
      </c>
      <c r="Q223" s="4">
        <v>137.5</v>
      </c>
      <c r="R223" s="4">
        <v>163.4</v>
      </c>
      <c r="S223" s="4">
        <v>147.69999999999999</v>
      </c>
      <c r="T223" s="4">
        <v>139.69999999999999</v>
      </c>
      <c r="U223" s="4">
        <v>146.5</v>
      </c>
      <c r="V223" s="45">
        <v>148.5</v>
      </c>
      <c r="W223" s="4">
        <v>138.4</v>
      </c>
      <c r="X223" s="4">
        <v>143.69999999999999</v>
      </c>
      <c r="Y223" s="4">
        <v>145.6</v>
      </c>
      <c r="Z223" s="4">
        <v>123.9</v>
      </c>
      <c r="AA223" s="4">
        <v>137.1</v>
      </c>
      <c r="AB223" s="4">
        <v>150.30000000000001</v>
      </c>
      <c r="AC223" s="4">
        <v>134.1</v>
      </c>
      <c r="AD223" s="4">
        <v>137.4</v>
      </c>
      <c r="AE223" s="4">
        <v>139.9</v>
      </c>
      <c r="AG223" s="33">
        <f>(AE223-AE187)/AE187</f>
        <v>2.5659824046920819E-2</v>
      </c>
    </row>
    <row r="224" spans="1:34" ht="13.2" x14ac:dyDescent="0.25">
      <c r="A224" s="1" t="s">
        <v>30</v>
      </c>
      <c r="B224" s="1">
        <v>2019</v>
      </c>
      <c r="C224" s="1" t="s">
        <v>35</v>
      </c>
      <c r="D224" s="1" t="str">
        <f t="shared" si="3"/>
        <v>2019MarchRural</v>
      </c>
      <c r="E224" s="4">
        <v>136.9</v>
      </c>
      <c r="F224" s="4">
        <v>154.1</v>
      </c>
      <c r="G224" s="4">
        <v>138.69999999999999</v>
      </c>
      <c r="H224" s="4">
        <v>142.5</v>
      </c>
      <c r="I224" s="4">
        <v>124.1</v>
      </c>
      <c r="J224" s="4">
        <v>136.1</v>
      </c>
      <c r="K224" s="4">
        <v>128.19999999999999</v>
      </c>
      <c r="L224" s="4">
        <v>122.3</v>
      </c>
      <c r="M224" s="4">
        <v>108.3</v>
      </c>
      <c r="N224" s="4">
        <v>138.9</v>
      </c>
      <c r="O224" s="4">
        <v>137.4</v>
      </c>
      <c r="P224" s="4">
        <v>156.4</v>
      </c>
      <c r="Q224" s="4">
        <v>137.30000000000001</v>
      </c>
      <c r="R224" s="4">
        <v>162.9</v>
      </c>
      <c r="S224" s="4">
        <v>150.80000000000001</v>
      </c>
      <c r="T224" s="4">
        <v>146.1</v>
      </c>
      <c r="U224" s="4">
        <v>150.1</v>
      </c>
      <c r="V224" s="45">
        <v>147.04353877169115</v>
      </c>
      <c r="W224" s="4">
        <v>146.4</v>
      </c>
      <c r="X224" s="4">
        <v>150</v>
      </c>
      <c r="Y224" s="4">
        <v>150.4</v>
      </c>
      <c r="Z224" s="4">
        <v>129.9</v>
      </c>
      <c r="AA224" s="4">
        <v>143.80000000000001</v>
      </c>
      <c r="AB224" s="4">
        <v>155.5</v>
      </c>
      <c r="AC224" s="4">
        <v>134</v>
      </c>
      <c r="AD224" s="4">
        <v>142.4</v>
      </c>
      <c r="AE224" s="4">
        <v>141.19999999999999</v>
      </c>
    </row>
    <row r="225" spans="1:33" ht="13.2" x14ac:dyDescent="0.25">
      <c r="A225" s="1" t="s">
        <v>32</v>
      </c>
      <c r="B225" s="1">
        <v>2019</v>
      </c>
      <c r="C225" s="1" t="s">
        <v>35</v>
      </c>
      <c r="D225" s="1" t="str">
        <f t="shared" si="3"/>
        <v>2019MarchUrban</v>
      </c>
      <c r="E225" s="4">
        <v>139.69999999999999</v>
      </c>
      <c r="F225" s="4">
        <v>151.1</v>
      </c>
      <c r="G225" s="4">
        <v>142.9</v>
      </c>
      <c r="H225" s="4">
        <v>141.9</v>
      </c>
      <c r="I225" s="4">
        <v>118.4</v>
      </c>
      <c r="J225" s="4">
        <v>139.4</v>
      </c>
      <c r="K225" s="4">
        <v>141.19999999999999</v>
      </c>
      <c r="L225" s="4">
        <v>120.7</v>
      </c>
      <c r="M225" s="4">
        <v>110.4</v>
      </c>
      <c r="N225" s="4">
        <v>140.69999999999999</v>
      </c>
      <c r="O225" s="4">
        <v>128.5</v>
      </c>
      <c r="P225" s="4">
        <v>153.9</v>
      </c>
      <c r="Q225" s="4">
        <v>139.6</v>
      </c>
      <c r="R225" s="4">
        <v>165.3</v>
      </c>
      <c r="S225" s="4">
        <v>143.5</v>
      </c>
      <c r="T225" s="4">
        <v>131.19999999999999</v>
      </c>
      <c r="U225" s="4">
        <v>141.6</v>
      </c>
      <c r="V225" s="45">
        <v>149</v>
      </c>
      <c r="W225" s="4">
        <v>128.80000000000001</v>
      </c>
      <c r="X225" s="4">
        <v>136.80000000000001</v>
      </c>
      <c r="Y225" s="4">
        <v>139.19999999999999</v>
      </c>
      <c r="Z225" s="4">
        <v>119.9</v>
      </c>
      <c r="AA225" s="4">
        <v>133</v>
      </c>
      <c r="AB225" s="4">
        <v>146.69999999999999</v>
      </c>
      <c r="AC225" s="4">
        <v>132.5</v>
      </c>
      <c r="AD225" s="4">
        <v>132.80000000000001</v>
      </c>
      <c r="AE225" s="4">
        <v>139.5</v>
      </c>
    </row>
    <row r="226" spans="1:33" ht="13.2" x14ac:dyDescent="0.25">
      <c r="A226" s="1" t="s">
        <v>33</v>
      </c>
      <c r="B226" s="1">
        <v>2019</v>
      </c>
      <c r="C226" s="1" t="s">
        <v>35</v>
      </c>
      <c r="D226" s="1" t="str">
        <f t="shared" si="3"/>
        <v>2019MarchRural+Urban</v>
      </c>
      <c r="E226" s="4">
        <v>137.80000000000001</v>
      </c>
      <c r="F226" s="4">
        <v>153</v>
      </c>
      <c r="G226" s="4">
        <v>140.30000000000001</v>
      </c>
      <c r="H226" s="4">
        <v>142.30000000000001</v>
      </c>
      <c r="I226" s="4">
        <v>122</v>
      </c>
      <c r="J226" s="4">
        <v>137.6</v>
      </c>
      <c r="K226" s="4">
        <v>132.6</v>
      </c>
      <c r="L226" s="4">
        <v>121.8</v>
      </c>
      <c r="M226" s="4">
        <v>109</v>
      </c>
      <c r="N226" s="4">
        <v>139.5</v>
      </c>
      <c r="O226" s="4">
        <v>133.69999999999999</v>
      </c>
      <c r="P226" s="4">
        <v>155.19999999999999</v>
      </c>
      <c r="Q226" s="4">
        <v>138.1</v>
      </c>
      <c r="R226" s="4">
        <v>163.5</v>
      </c>
      <c r="S226" s="4">
        <v>147.9</v>
      </c>
      <c r="T226" s="4">
        <v>139.9</v>
      </c>
      <c r="U226" s="4">
        <v>146.69999999999999</v>
      </c>
      <c r="V226" s="45">
        <v>149</v>
      </c>
      <c r="W226" s="4">
        <v>139.69999999999999</v>
      </c>
      <c r="X226" s="4">
        <v>143.80000000000001</v>
      </c>
      <c r="Y226" s="4">
        <v>146.19999999999999</v>
      </c>
      <c r="Z226" s="4">
        <v>124.6</v>
      </c>
      <c r="AA226" s="4">
        <v>137.69999999999999</v>
      </c>
      <c r="AB226" s="4">
        <v>150.30000000000001</v>
      </c>
      <c r="AC226" s="4">
        <v>133.4</v>
      </c>
      <c r="AD226" s="4">
        <v>137.69999999999999</v>
      </c>
      <c r="AE226" s="4">
        <v>140.4</v>
      </c>
      <c r="AG226" s="33">
        <f>(AE226-AE190)/AE190</f>
        <v>2.8571428571428612E-2</v>
      </c>
    </row>
    <row r="227" spans="1:33" ht="13.2" x14ac:dyDescent="0.25">
      <c r="A227" s="1" t="s">
        <v>30</v>
      </c>
      <c r="B227" s="1">
        <v>2019</v>
      </c>
      <c r="C227" s="1" t="s">
        <v>36</v>
      </c>
      <c r="D227" s="1" t="str">
        <f t="shared" si="3"/>
        <v>2019AprilRural</v>
      </c>
      <c r="E227" s="4">
        <v>137.1</v>
      </c>
      <c r="F227" s="4">
        <v>156.19999999999999</v>
      </c>
      <c r="G227" s="4">
        <v>134.69999999999999</v>
      </c>
      <c r="H227" s="4">
        <v>142.4</v>
      </c>
      <c r="I227" s="4">
        <v>124</v>
      </c>
      <c r="J227" s="4">
        <v>143.80000000000001</v>
      </c>
      <c r="K227" s="4">
        <v>129.30000000000001</v>
      </c>
      <c r="L227" s="4">
        <v>122.9</v>
      </c>
      <c r="M227" s="4">
        <v>108.4</v>
      </c>
      <c r="N227" s="4">
        <v>138.69999999999999</v>
      </c>
      <c r="O227" s="4">
        <v>137.5</v>
      </c>
      <c r="P227" s="4">
        <v>156.30000000000001</v>
      </c>
      <c r="Q227" s="4">
        <v>138</v>
      </c>
      <c r="R227" s="4">
        <v>162.9</v>
      </c>
      <c r="S227" s="4">
        <v>150.80000000000001</v>
      </c>
      <c r="T227" s="4">
        <v>146.30000000000001</v>
      </c>
      <c r="U227" s="4">
        <v>150.1</v>
      </c>
      <c r="V227" s="45">
        <v>147.77225250653038</v>
      </c>
      <c r="W227" s="4">
        <v>146.6</v>
      </c>
      <c r="X227" s="4">
        <v>149.4</v>
      </c>
      <c r="Y227" s="4">
        <v>150.9</v>
      </c>
      <c r="Z227" s="4">
        <v>130.19999999999999</v>
      </c>
      <c r="AA227" s="4">
        <v>144.9</v>
      </c>
      <c r="AB227" s="4">
        <v>156.30000000000001</v>
      </c>
      <c r="AC227" s="4">
        <v>133.69999999999999</v>
      </c>
      <c r="AD227" s="4">
        <v>142.6</v>
      </c>
      <c r="AE227" s="4">
        <v>141.69999999999999</v>
      </c>
    </row>
    <row r="228" spans="1:33" ht="13.2" x14ac:dyDescent="0.25">
      <c r="A228" s="1" t="s">
        <v>32</v>
      </c>
      <c r="B228" s="1">
        <v>2019</v>
      </c>
      <c r="C228" s="1" t="s">
        <v>36</v>
      </c>
      <c r="D228" s="1" t="str">
        <f t="shared" si="3"/>
        <v>2019AprilUrban</v>
      </c>
      <c r="E228" s="4">
        <v>140</v>
      </c>
      <c r="F228" s="4">
        <v>153.69999999999999</v>
      </c>
      <c r="G228" s="4">
        <v>139.4</v>
      </c>
      <c r="H228" s="4">
        <v>141.9</v>
      </c>
      <c r="I228" s="4">
        <v>118.4</v>
      </c>
      <c r="J228" s="4">
        <v>148.6</v>
      </c>
      <c r="K228" s="4">
        <v>150.19999999999999</v>
      </c>
      <c r="L228" s="4">
        <v>121.7</v>
      </c>
      <c r="M228" s="4">
        <v>110.4</v>
      </c>
      <c r="N228" s="4">
        <v>140.4</v>
      </c>
      <c r="O228" s="4">
        <v>128.69999999999999</v>
      </c>
      <c r="P228" s="4">
        <v>154.19999999999999</v>
      </c>
      <c r="Q228" s="4">
        <v>141.69999999999999</v>
      </c>
      <c r="R228" s="4">
        <v>165.7</v>
      </c>
      <c r="S228" s="4">
        <v>143.9</v>
      </c>
      <c r="T228" s="4">
        <v>131.30000000000001</v>
      </c>
      <c r="U228" s="4">
        <v>142</v>
      </c>
      <c r="V228" s="45">
        <v>149.69999999999999</v>
      </c>
      <c r="W228" s="4">
        <v>129.1</v>
      </c>
      <c r="X228" s="4">
        <v>136.9</v>
      </c>
      <c r="Y228" s="4">
        <v>139.5</v>
      </c>
      <c r="Z228" s="4">
        <v>120.2</v>
      </c>
      <c r="AA228" s="4">
        <v>133.80000000000001</v>
      </c>
      <c r="AB228" s="4">
        <v>147.69999999999999</v>
      </c>
      <c r="AC228" s="4">
        <v>132.4</v>
      </c>
      <c r="AD228" s="4">
        <v>133.1</v>
      </c>
      <c r="AE228" s="4">
        <v>140.6</v>
      </c>
    </row>
    <row r="229" spans="1:33" ht="13.2" x14ac:dyDescent="0.25">
      <c r="A229" s="1" t="s">
        <v>33</v>
      </c>
      <c r="B229" s="1">
        <v>2019</v>
      </c>
      <c r="C229" s="1" t="s">
        <v>36</v>
      </c>
      <c r="D229" s="1" t="str">
        <f t="shared" si="3"/>
        <v>2019AprilRural+Urban</v>
      </c>
      <c r="E229" s="4">
        <v>138</v>
      </c>
      <c r="F229" s="4">
        <v>155.30000000000001</v>
      </c>
      <c r="G229" s="4">
        <v>136.5</v>
      </c>
      <c r="H229" s="4">
        <v>142.19999999999999</v>
      </c>
      <c r="I229" s="4">
        <v>121.9</v>
      </c>
      <c r="J229" s="4">
        <v>146</v>
      </c>
      <c r="K229" s="4">
        <v>136.4</v>
      </c>
      <c r="L229" s="4">
        <v>122.5</v>
      </c>
      <c r="M229" s="4">
        <v>109.1</v>
      </c>
      <c r="N229" s="4">
        <v>139.30000000000001</v>
      </c>
      <c r="O229" s="4">
        <v>133.80000000000001</v>
      </c>
      <c r="P229" s="4">
        <v>155.30000000000001</v>
      </c>
      <c r="Q229" s="4">
        <v>139.4</v>
      </c>
      <c r="R229" s="4">
        <v>163.6</v>
      </c>
      <c r="S229" s="4">
        <v>148.1</v>
      </c>
      <c r="T229" s="4">
        <v>140.1</v>
      </c>
      <c r="U229" s="4">
        <v>146.9</v>
      </c>
      <c r="V229" s="45">
        <v>149.69999999999999</v>
      </c>
      <c r="W229" s="4">
        <v>140</v>
      </c>
      <c r="X229" s="4">
        <v>143.5</v>
      </c>
      <c r="Y229" s="4">
        <v>146.6</v>
      </c>
      <c r="Z229" s="4">
        <v>124.9</v>
      </c>
      <c r="AA229" s="4">
        <v>138.6</v>
      </c>
      <c r="AB229" s="4">
        <v>151.30000000000001</v>
      </c>
      <c r="AC229" s="4">
        <v>133.19999999999999</v>
      </c>
      <c r="AD229" s="4">
        <v>138</v>
      </c>
      <c r="AE229" s="4">
        <v>141.19999999999999</v>
      </c>
      <c r="AG229" s="33">
        <f>(AE229-AE193)/AE193</f>
        <v>2.9905178701677568E-2</v>
      </c>
    </row>
    <row r="230" spans="1:33" ht="13.2" x14ac:dyDescent="0.25">
      <c r="A230" s="1" t="s">
        <v>30</v>
      </c>
      <c r="B230" s="1">
        <v>2019</v>
      </c>
      <c r="C230" s="1" t="s">
        <v>37</v>
      </c>
      <c r="D230" s="1" t="str">
        <f t="shared" si="3"/>
        <v>2019MayRural</v>
      </c>
      <c r="E230" s="4">
        <v>137.4</v>
      </c>
      <c r="F230" s="4">
        <v>159.5</v>
      </c>
      <c r="G230" s="4">
        <v>134.5</v>
      </c>
      <c r="H230" s="4">
        <v>142.6</v>
      </c>
      <c r="I230" s="4">
        <v>124</v>
      </c>
      <c r="J230" s="4">
        <v>143.69999999999999</v>
      </c>
      <c r="K230" s="4">
        <v>133.4</v>
      </c>
      <c r="L230" s="4">
        <v>125.1</v>
      </c>
      <c r="M230" s="4">
        <v>109.3</v>
      </c>
      <c r="N230" s="4">
        <v>139.30000000000001</v>
      </c>
      <c r="O230" s="4">
        <v>137.69999999999999</v>
      </c>
      <c r="P230" s="4">
        <v>156.4</v>
      </c>
      <c r="Q230" s="4">
        <v>139.19999999999999</v>
      </c>
      <c r="R230" s="4">
        <v>163.30000000000001</v>
      </c>
      <c r="S230" s="4">
        <v>151.30000000000001</v>
      </c>
      <c r="T230" s="4">
        <v>146.6</v>
      </c>
      <c r="U230" s="4">
        <v>150.69999999999999</v>
      </c>
      <c r="V230" s="45">
        <v>148.41212530211459</v>
      </c>
      <c r="W230" s="4">
        <v>146.9</v>
      </c>
      <c r="X230" s="4">
        <v>149.5</v>
      </c>
      <c r="Y230" s="4">
        <v>151.30000000000001</v>
      </c>
      <c r="Z230" s="4">
        <v>130.19999999999999</v>
      </c>
      <c r="AA230" s="4">
        <v>145.9</v>
      </c>
      <c r="AB230" s="4">
        <v>156.69999999999999</v>
      </c>
      <c r="AC230" s="4">
        <v>133.9</v>
      </c>
      <c r="AD230" s="4">
        <v>142.9</v>
      </c>
      <c r="AE230" s="4">
        <v>142.4</v>
      </c>
    </row>
    <row r="231" spans="1:33" ht="13.2" x14ac:dyDescent="0.25">
      <c r="A231" s="1" t="s">
        <v>32</v>
      </c>
      <c r="B231" s="1">
        <v>2019</v>
      </c>
      <c r="C231" s="1" t="s">
        <v>37</v>
      </c>
      <c r="D231" s="1" t="str">
        <f t="shared" si="3"/>
        <v>2019MayUrban</v>
      </c>
      <c r="E231" s="4">
        <v>140.4</v>
      </c>
      <c r="F231" s="4">
        <v>156.69999999999999</v>
      </c>
      <c r="G231" s="4">
        <v>138.30000000000001</v>
      </c>
      <c r="H231" s="4">
        <v>142.4</v>
      </c>
      <c r="I231" s="4">
        <v>118.6</v>
      </c>
      <c r="J231" s="4">
        <v>149.69999999999999</v>
      </c>
      <c r="K231" s="4">
        <v>161.6</v>
      </c>
      <c r="L231" s="4">
        <v>124.4</v>
      </c>
      <c r="M231" s="4">
        <v>111.2</v>
      </c>
      <c r="N231" s="4">
        <v>141</v>
      </c>
      <c r="O231" s="4">
        <v>128.9</v>
      </c>
      <c r="P231" s="4">
        <v>154.5</v>
      </c>
      <c r="Q231" s="4">
        <v>143.80000000000001</v>
      </c>
      <c r="R231" s="4">
        <v>166.2</v>
      </c>
      <c r="S231" s="4">
        <v>144</v>
      </c>
      <c r="T231" s="4">
        <v>131.69999999999999</v>
      </c>
      <c r="U231" s="4">
        <v>142.19999999999999</v>
      </c>
      <c r="V231" s="45">
        <v>150.1</v>
      </c>
      <c r="W231" s="4">
        <v>129.4</v>
      </c>
      <c r="X231" s="4">
        <v>137.19999999999999</v>
      </c>
      <c r="Y231" s="4">
        <v>139.80000000000001</v>
      </c>
      <c r="Z231" s="4">
        <v>120.1</v>
      </c>
      <c r="AA231" s="4">
        <v>134</v>
      </c>
      <c r="AB231" s="4">
        <v>148</v>
      </c>
      <c r="AC231" s="4">
        <v>132.6</v>
      </c>
      <c r="AD231" s="4">
        <v>133.30000000000001</v>
      </c>
      <c r="AE231" s="4">
        <v>141.5</v>
      </c>
    </row>
    <row r="232" spans="1:33" ht="13.2" x14ac:dyDescent="0.25">
      <c r="A232" s="1" t="s">
        <v>33</v>
      </c>
      <c r="B232" s="1">
        <v>2019</v>
      </c>
      <c r="C232" s="1" t="s">
        <v>37</v>
      </c>
      <c r="D232" s="1" t="str">
        <f t="shared" si="3"/>
        <v>2019MayRural+Urban</v>
      </c>
      <c r="E232" s="4">
        <v>138.30000000000001</v>
      </c>
      <c r="F232" s="4">
        <v>158.5</v>
      </c>
      <c r="G232" s="4">
        <v>136</v>
      </c>
      <c r="H232" s="4">
        <v>142.5</v>
      </c>
      <c r="I232" s="4">
        <v>122</v>
      </c>
      <c r="J232" s="4">
        <v>146.5</v>
      </c>
      <c r="K232" s="4">
        <v>143</v>
      </c>
      <c r="L232" s="4">
        <v>124.9</v>
      </c>
      <c r="M232" s="4">
        <v>109.9</v>
      </c>
      <c r="N232" s="4">
        <v>139.9</v>
      </c>
      <c r="O232" s="4">
        <v>134</v>
      </c>
      <c r="P232" s="4">
        <v>155.5</v>
      </c>
      <c r="Q232" s="4">
        <v>140.9</v>
      </c>
      <c r="R232" s="4">
        <v>164.1</v>
      </c>
      <c r="S232" s="4">
        <v>148.4</v>
      </c>
      <c r="T232" s="4">
        <v>140.4</v>
      </c>
      <c r="U232" s="4">
        <v>147.30000000000001</v>
      </c>
      <c r="V232" s="45">
        <v>150.1</v>
      </c>
      <c r="W232" s="4">
        <v>140.30000000000001</v>
      </c>
      <c r="X232" s="4">
        <v>143.69999999999999</v>
      </c>
      <c r="Y232" s="4">
        <v>146.9</v>
      </c>
      <c r="Z232" s="4">
        <v>124.9</v>
      </c>
      <c r="AA232" s="4">
        <v>139.19999999999999</v>
      </c>
      <c r="AB232" s="4">
        <v>151.6</v>
      </c>
      <c r="AC232" s="4">
        <v>133.4</v>
      </c>
      <c r="AD232" s="4">
        <v>138.19999999999999</v>
      </c>
      <c r="AE232" s="4">
        <v>142</v>
      </c>
      <c r="AG232" s="33">
        <f>(AE232-AE196)/AE196</f>
        <v>3.0478955007256808E-2</v>
      </c>
    </row>
    <row r="233" spans="1:33" ht="13.2" x14ac:dyDescent="0.25">
      <c r="A233" s="1" t="s">
        <v>30</v>
      </c>
      <c r="B233" s="1">
        <v>2019</v>
      </c>
      <c r="C233" s="1" t="s">
        <v>38</v>
      </c>
      <c r="D233" s="1" t="str">
        <f t="shared" si="3"/>
        <v>2019JuneRural</v>
      </c>
      <c r="E233" s="4">
        <v>137.80000000000001</v>
      </c>
      <c r="F233" s="4">
        <v>163.5</v>
      </c>
      <c r="G233" s="4">
        <v>136.19999999999999</v>
      </c>
      <c r="H233" s="4">
        <v>143.19999999999999</v>
      </c>
      <c r="I233" s="4">
        <v>124.3</v>
      </c>
      <c r="J233" s="4">
        <v>143.30000000000001</v>
      </c>
      <c r="K233" s="4">
        <v>140.6</v>
      </c>
      <c r="L233" s="4">
        <v>128.69999999999999</v>
      </c>
      <c r="M233" s="4">
        <v>110.6</v>
      </c>
      <c r="N233" s="4">
        <v>140.4</v>
      </c>
      <c r="O233" s="4">
        <v>138</v>
      </c>
      <c r="P233" s="4">
        <v>156.6</v>
      </c>
      <c r="Q233" s="4">
        <v>141</v>
      </c>
      <c r="R233" s="4">
        <v>164.2</v>
      </c>
      <c r="S233" s="4">
        <v>151.4</v>
      </c>
      <c r="T233" s="4">
        <v>146.5</v>
      </c>
      <c r="U233" s="4">
        <v>150.69999999999999</v>
      </c>
      <c r="V233" s="45">
        <v>148.98087962003734</v>
      </c>
      <c r="W233" s="4">
        <v>147.80000000000001</v>
      </c>
      <c r="X233" s="4">
        <v>149.6</v>
      </c>
      <c r="Y233" s="4">
        <v>151.69999999999999</v>
      </c>
      <c r="Z233" s="4">
        <v>130.19999999999999</v>
      </c>
      <c r="AA233" s="4">
        <v>146.4</v>
      </c>
      <c r="AB233" s="4">
        <v>157.69999999999999</v>
      </c>
      <c r="AC233" s="4">
        <v>134.80000000000001</v>
      </c>
      <c r="AD233" s="4">
        <v>143.30000000000001</v>
      </c>
      <c r="AE233" s="4">
        <v>143.6</v>
      </c>
    </row>
    <row r="234" spans="1:33" ht="13.2" x14ac:dyDescent="0.25">
      <c r="A234" s="1" t="s">
        <v>32</v>
      </c>
      <c r="B234" s="1">
        <v>2019</v>
      </c>
      <c r="C234" s="1" t="s">
        <v>38</v>
      </c>
      <c r="D234" s="1" t="str">
        <f t="shared" si="3"/>
        <v>2019JuneUrban</v>
      </c>
      <c r="E234" s="4">
        <v>140.69999999999999</v>
      </c>
      <c r="F234" s="4">
        <v>159.6</v>
      </c>
      <c r="G234" s="4">
        <v>140.4</v>
      </c>
      <c r="H234" s="4">
        <v>143.4</v>
      </c>
      <c r="I234" s="4">
        <v>118.6</v>
      </c>
      <c r="J234" s="4">
        <v>150.9</v>
      </c>
      <c r="K234" s="4">
        <v>169.8</v>
      </c>
      <c r="L234" s="4">
        <v>127.4</v>
      </c>
      <c r="M234" s="4">
        <v>111.8</v>
      </c>
      <c r="N234" s="4">
        <v>141</v>
      </c>
      <c r="O234" s="4">
        <v>129</v>
      </c>
      <c r="P234" s="4">
        <v>155.1</v>
      </c>
      <c r="Q234" s="4">
        <v>145.6</v>
      </c>
      <c r="R234" s="4">
        <v>166.7</v>
      </c>
      <c r="S234" s="4">
        <v>144.30000000000001</v>
      </c>
      <c r="T234" s="4">
        <v>131.69999999999999</v>
      </c>
      <c r="U234" s="4">
        <v>142.4</v>
      </c>
      <c r="V234" s="45">
        <v>149.4</v>
      </c>
      <c r="W234" s="4">
        <v>130.5</v>
      </c>
      <c r="X234" s="4">
        <v>137.4</v>
      </c>
      <c r="Y234" s="4">
        <v>140.30000000000001</v>
      </c>
      <c r="Z234" s="4">
        <v>119.6</v>
      </c>
      <c r="AA234" s="4">
        <v>134.30000000000001</v>
      </c>
      <c r="AB234" s="4">
        <v>148.9</v>
      </c>
      <c r="AC234" s="4">
        <v>133.69999999999999</v>
      </c>
      <c r="AD234" s="4">
        <v>133.6</v>
      </c>
      <c r="AE234" s="4">
        <v>142.1</v>
      </c>
    </row>
    <row r="235" spans="1:33" ht="13.2" x14ac:dyDescent="0.25">
      <c r="A235" s="1" t="s">
        <v>33</v>
      </c>
      <c r="B235" s="1">
        <v>2019</v>
      </c>
      <c r="C235" s="1" t="s">
        <v>38</v>
      </c>
      <c r="D235" s="1" t="str">
        <f t="shared" si="3"/>
        <v>2019JuneRural+Urban</v>
      </c>
      <c r="E235" s="4">
        <v>138.69999999999999</v>
      </c>
      <c r="F235" s="4">
        <v>162.1</v>
      </c>
      <c r="G235" s="4">
        <v>137.80000000000001</v>
      </c>
      <c r="H235" s="4">
        <v>143.30000000000001</v>
      </c>
      <c r="I235" s="4">
        <v>122.2</v>
      </c>
      <c r="J235" s="4">
        <v>146.80000000000001</v>
      </c>
      <c r="K235" s="4">
        <v>150.5</v>
      </c>
      <c r="L235" s="4">
        <v>128.30000000000001</v>
      </c>
      <c r="M235" s="4">
        <v>111</v>
      </c>
      <c r="N235" s="4">
        <v>140.6</v>
      </c>
      <c r="O235" s="4">
        <v>134.19999999999999</v>
      </c>
      <c r="P235" s="4">
        <v>155.9</v>
      </c>
      <c r="Q235" s="4">
        <v>142.69999999999999</v>
      </c>
      <c r="R235" s="4">
        <v>164.9</v>
      </c>
      <c r="S235" s="4">
        <v>148.6</v>
      </c>
      <c r="T235" s="4">
        <v>140.4</v>
      </c>
      <c r="U235" s="4">
        <v>147.4</v>
      </c>
      <c r="V235" s="45">
        <v>149.4</v>
      </c>
      <c r="W235" s="4">
        <v>141.19999999999999</v>
      </c>
      <c r="X235" s="4">
        <v>143.80000000000001</v>
      </c>
      <c r="Y235" s="4">
        <v>147.4</v>
      </c>
      <c r="Z235" s="4">
        <v>124.6</v>
      </c>
      <c r="AA235" s="4">
        <v>139.6</v>
      </c>
      <c r="AB235" s="4">
        <v>152.5</v>
      </c>
      <c r="AC235" s="4">
        <v>134.30000000000001</v>
      </c>
      <c r="AD235" s="4">
        <v>138.6</v>
      </c>
      <c r="AE235" s="4">
        <v>142.9</v>
      </c>
      <c r="AG235" s="33">
        <f>(AE235-AE199)/AE199</f>
        <v>3.17689530685921E-2</v>
      </c>
    </row>
    <row r="236" spans="1:33" ht="13.2" x14ac:dyDescent="0.25">
      <c r="A236" s="1" t="s">
        <v>30</v>
      </c>
      <c r="B236" s="1">
        <v>2019</v>
      </c>
      <c r="C236" s="1" t="s">
        <v>39</v>
      </c>
      <c r="D236" s="1" t="str">
        <f t="shared" si="3"/>
        <v>2019JulyRural</v>
      </c>
      <c r="E236" s="4">
        <v>138.4</v>
      </c>
      <c r="F236" s="4">
        <v>164</v>
      </c>
      <c r="G236" s="4">
        <v>138.4</v>
      </c>
      <c r="H236" s="4">
        <v>143.9</v>
      </c>
      <c r="I236" s="4">
        <v>124.4</v>
      </c>
      <c r="J236" s="4">
        <v>146.4</v>
      </c>
      <c r="K236" s="4">
        <v>150.1</v>
      </c>
      <c r="L236" s="4">
        <v>130.6</v>
      </c>
      <c r="M236" s="4">
        <v>110.8</v>
      </c>
      <c r="N236" s="4">
        <v>141.69999999999999</v>
      </c>
      <c r="O236" s="4">
        <v>138.5</v>
      </c>
      <c r="P236" s="4">
        <v>156.69999999999999</v>
      </c>
      <c r="Q236" s="4">
        <v>143</v>
      </c>
      <c r="R236" s="4">
        <v>164.5</v>
      </c>
      <c r="S236" s="4">
        <v>151.6</v>
      </c>
      <c r="T236" s="4">
        <v>146.6</v>
      </c>
      <c r="U236" s="4">
        <v>150.9</v>
      </c>
      <c r="V236" s="45">
        <v>149.28502860318696</v>
      </c>
      <c r="W236" s="4">
        <v>146.80000000000001</v>
      </c>
      <c r="X236" s="4">
        <v>150</v>
      </c>
      <c r="Y236" s="4">
        <v>152.19999999999999</v>
      </c>
      <c r="Z236" s="4">
        <v>131.19999999999999</v>
      </c>
      <c r="AA236" s="4">
        <v>147.5</v>
      </c>
      <c r="AB236" s="4">
        <v>159.1</v>
      </c>
      <c r="AC236" s="4">
        <v>136.1</v>
      </c>
      <c r="AD236" s="4">
        <v>144.19999999999999</v>
      </c>
      <c r="AE236" s="4">
        <v>144.9</v>
      </c>
    </row>
    <row r="237" spans="1:33" ht="13.2" x14ac:dyDescent="0.25">
      <c r="A237" s="1" t="s">
        <v>32</v>
      </c>
      <c r="B237" s="1">
        <v>2019</v>
      </c>
      <c r="C237" s="1" t="s">
        <v>39</v>
      </c>
      <c r="D237" s="1" t="str">
        <f t="shared" si="3"/>
        <v>2019JulyUrban</v>
      </c>
      <c r="E237" s="4">
        <v>141.4</v>
      </c>
      <c r="F237" s="4">
        <v>160.19999999999999</v>
      </c>
      <c r="G237" s="4">
        <v>142.5</v>
      </c>
      <c r="H237" s="4">
        <v>144.1</v>
      </c>
      <c r="I237" s="4">
        <v>119.3</v>
      </c>
      <c r="J237" s="4">
        <v>154.69999999999999</v>
      </c>
      <c r="K237" s="4">
        <v>180.1</v>
      </c>
      <c r="L237" s="4">
        <v>128.9</v>
      </c>
      <c r="M237" s="4">
        <v>111.8</v>
      </c>
      <c r="N237" s="4">
        <v>141.6</v>
      </c>
      <c r="O237" s="4">
        <v>129.5</v>
      </c>
      <c r="P237" s="4">
        <v>155.6</v>
      </c>
      <c r="Q237" s="4">
        <v>147.69999999999999</v>
      </c>
      <c r="R237" s="4">
        <v>167.2</v>
      </c>
      <c r="S237" s="4">
        <v>144.69999999999999</v>
      </c>
      <c r="T237" s="4">
        <v>131.9</v>
      </c>
      <c r="U237" s="4">
        <v>142.69999999999999</v>
      </c>
      <c r="V237" s="45">
        <v>150.6</v>
      </c>
      <c r="W237" s="4">
        <v>127</v>
      </c>
      <c r="X237" s="4">
        <v>137.69999999999999</v>
      </c>
      <c r="Y237" s="4">
        <v>140.80000000000001</v>
      </c>
      <c r="Z237" s="4">
        <v>120.6</v>
      </c>
      <c r="AA237" s="4">
        <v>135</v>
      </c>
      <c r="AB237" s="4">
        <v>150.4</v>
      </c>
      <c r="AC237" s="4">
        <v>135.1</v>
      </c>
      <c r="AD237" s="4">
        <v>134.5</v>
      </c>
      <c r="AE237" s="4">
        <v>143.30000000000001</v>
      </c>
    </row>
    <row r="238" spans="1:33" ht="13.2" x14ac:dyDescent="0.25">
      <c r="A238" s="1" t="s">
        <v>33</v>
      </c>
      <c r="B238" s="1">
        <v>2019</v>
      </c>
      <c r="C238" s="1" t="s">
        <v>39</v>
      </c>
      <c r="D238" s="1" t="str">
        <f t="shared" si="3"/>
        <v>2019JulyRural+Urban</v>
      </c>
      <c r="E238" s="4">
        <v>139.30000000000001</v>
      </c>
      <c r="F238" s="4">
        <v>162.69999999999999</v>
      </c>
      <c r="G238" s="4">
        <v>140</v>
      </c>
      <c r="H238" s="4">
        <v>144</v>
      </c>
      <c r="I238" s="4">
        <v>122.5</v>
      </c>
      <c r="J238" s="4">
        <v>150.30000000000001</v>
      </c>
      <c r="K238" s="4">
        <v>160.30000000000001</v>
      </c>
      <c r="L238" s="4">
        <v>130</v>
      </c>
      <c r="M238" s="4">
        <v>111.1</v>
      </c>
      <c r="N238" s="4">
        <v>141.69999999999999</v>
      </c>
      <c r="O238" s="4">
        <v>134.69999999999999</v>
      </c>
      <c r="P238" s="4">
        <v>156.19999999999999</v>
      </c>
      <c r="Q238" s="4">
        <v>144.69999999999999</v>
      </c>
      <c r="R238" s="4">
        <v>165.2</v>
      </c>
      <c r="S238" s="4">
        <v>148.9</v>
      </c>
      <c r="T238" s="4">
        <v>140.5</v>
      </c>
      <c r="U238" s="4">
        <v>147.6</v>
      </c>
      <c r="V238" s="45">
        <v>150.6</v>
      </c>
      <c r="W238" s="4">
        <v>139.30000000000001</v>
      </c>
      <c r="X238" s="4">
        <v>144.19999999999999</v>
      </c>
      <c r="Y238" s="4">
        <v>147.9</v>
      </c>
      <c r="Z238" s="4">
        <v>125.6</v>
      </c>
      <c r="AA238" s="4">
        <v>140.5</v>
      </c>
      <c r="AB238" s="4">
        <v>154</v>
      </c>
      <c r="AC238" s="4">
        <v>135.69999999999999</v>
      </c>
      <c r="AD238" s="4">
        <v>139.5</v>
      </c>
      <c r="AE238" s="4">
        <v>144.19999999999999</v>
      </c>
      <c r="AG238" s="33">
        <f>(AE238-AE202)/AE202</f>
        <v>3.14735336194562E-2</v>
      </c>
    </row>
    <row r="239" spans="1:33" ht="13.2" x14ac:dyDescent="0.25">
      <c r="A239" s="1" t="s">
        <v>30</v>
      </c>
      <c r="B239" s="1">
        <v>2019</v>
      </c>
      <c r="C239" s="1" t="s">
        <v>40</v>
      </c>
      <c r="D239" s="1" t="str">
        <f t="shared" si="3"/>
        <v>2019AugustRural</v>
      </c>
      <c r="E239" s="4">
        <v>139.19999999999999</v>
      </c>
      <c r="F239" s="4">
        <v>161.9</v>
      </c>
      <c r="G239" s="4">
        <v>137.1</v>
      </c>
      <c r="H239" s="4">
        <v>144.6</v>
      </c>
      <c r="I239" s="4">
        <v>124.7</v>
      </c>
      <c r="J239" s="4">
        <v>145.5</v>
      </c>
      <c r="K239" s="4">
        <v>156.19999999999999</v>
      </c>
      <c r="L239" s="4">
        <v>131.5</v>
      </c>
      <c r="M239" s="4">
        <v>111.7</v>
      </c>
      <c r="N239" s="4">
        <v>142.69999999999999</v>
      </c>
      <c r="O239" s="4">
        <v>138.5</v>
      </c>
      <c r="P239" s="4">
        <v>156.9</v>
      </c>
      <c r="Q239" s="4">
        <v>144</v>
      </c>
      <c r="R239" s="4">
        <v>165.1</v>
      </c>
      <c r="S239" s="4">
        <v>151.80000000000001</v>
      </c>
      <c r="T239" s="4">
        <v>146.6</v>
      </c>
      <c r="U239" s="4">
        <v>151.1</v>
      </c>
      <c r="V239" s="45">
        <v>149.65311483614875</v>
      </c>
      <c r="W239" s="4">
        <v>146.4</v>
      </c>
      <c r="X239" s="4">
        <v>150.19999999999999</v>
      </c>
      <c r="Y239" s="4">
        <v>152.69999999999999</v>
      </c>
      <c r="Z239" s="4">
        <v>131.4</v>
      </c>
      <c r="AA239" s="4">
        <v>148</v>
      </c>
      <c r="AB239" s="4">
        <v>159.69999999999999</v>
      </c>
      <c r="AC239" s="4">
        <v>138.80000000000001</v>
      </c>
      <c r="AD239" s="4">
        <v>144.9</v>
      </c>
      <c r="AE239" s="4">
        <v>145.69999999999999</v>
      </c>
    </row>
    <row r="240" spans="1:33" ht="13.2" x14ac:dyDescent="0.25">
      <c r="A240" s="1" t="s">
        <v>32</v>
      </c>
      <c r="B240" s="1">
        <v>2019</v>
      </c>
      <c r="C240" s="1" t="s">
        <v>40</v>
      </c>
      <c r="D240" s="1" t="str">
        <f t="shared" si="3"/>
        <v>2019AugustUrban</v>
      </c>
      <c r="E240" s="4">
        <v>142.1</v>
      </c>
      <c r="F240" s="4">
        <v>158.30000000000001</v>
      </c>
      <c r="G240" s="4">
        <v>140.80000000000001</v>
      </c>
      <c r="H240" s="4">
        <v>144.9</v>
      </c>
      <c r="I240" s="4">
        <v>119.9</v>
      </c>
      <c r="J240" s="4">
        <v>153.9</v>
      </c>
      <c r="K240" s="4">
        <v>189.1</v>
      </c>
      <c r="L240" s="4">
        <v>129.80000000000001</v>
      </c>
      <c r="M240" s="4">
        <v>112.7</v>
      </c>
      <c r="N240" s="4">
        <v>142.5</v>
      </c>
      <c r="O240" s="4">
        <v>129.80000000000001</v>
      </c>
      <c r="P240" s="4">
        <v>156.19999999999999</v>
      </c>
      <c r="Q240" s="4">
        <v>149.1</v>
      </c>
      <c r="R240" s="4">
        <v>167.9</v>
      </c>
      <c r="S240" s="4">
        <v>145</v>
      </c>
      <c r="T240" s="4">
        <v>132.19999999999999</v>
      </c>
      <c r="U240" s="4">
        <v>143</v>
      </c>
      <c r="V240" s="45">
        <v>151.6</v>
      </c>
      <c r="W240" s="4">
        <v>125.5</v>
      </c>
      <c r="X240" s="4">
        <v>138.1</v>
      </c>
      <c r="Y240" s="4">
        <v>141.5</v>
      </c>
      <c r="Z240" s="4">
        <v>120.8</v>
      </c>
      <c r="AA240" s="4">
        <v>135.4</v>
      </c>
      <c r="AB240" s="4">
        <v>151.5</v>
      </c>
      <c r="AC240" s="4">
        <v>137.80000000000001</v>
      </c>
      <c r="AD240" s="4">
        <v>135.30000000000001</v>
      </c>
      <c r="AE240" s="4">
        <v>144.19999999999999</v>
      </c>
    </row>
    <row r="241" spans="1:34" ht="13.2" x14ac:dyDescent="0.25">
      <c r="A241" s="1" t="s">
        <v>33</v>
      </c>
      <c r="B241" s="1">
        <v>2019</v>
      </c>
      <c r="C241" s="1" t="s">
        <v>40</v>
      </c>
      <c r="D241" s="1" t="str">
        <f t="shared" si="3"/>
        <v>2019AugustRural+Urban</v>
      </c>
      <c r="E241" s="4">
        <v>140.1</v>
      </c>
      <c r="F241" s="4">
        <v>160.6</v>
      </c>
      <c r="G241" s="4">
        <v>138.5</v>
      </c>
      <c r="H241" s="4">
        <v>144.69999999999999</v>
      </c>
      <c r="I241" s="4">
        <v>122.9</v>
      </c>
      <c r="J241" s="4">
        <v>149.4</v>
      </c>
      <c r="K241" s="4">
        <v>167.4</v>
      </c>
      <c r="L241" s="4">
        <v>130.9</v>
      </c>
      <c r="M241" s="4">
        <v>112</v>
      </c>
      <c r="N241" s="4">
        <v>142.6</v>
      </c>
      <c r="O241" s="4">
        <v>134.9</v>
      </c>
      <c r="P241" s="4">
        <v>156.6</v>
      </c>
      <c r="Q241" s="4">
        <v>145.9</v>
      </c>
      <c r="R241" s="4">
        <v>165.8</v>
      </c>
      <c r="S241" s="4">
        <v>149.1</v>
      </c>
      <c r="T241" s="4">
        <v>140.6</v>
      </c>
      <c r="U241" s="4">
        <v>147.9</v>
      </c>
      <c r="V241" s="45">
        <v>151.6</v>
      </c>
      <c r="W241" s="4">
        <v>138.5</v>
      </c>
      <c r="X241" s="4">
        <v>144.5</v>
      </c>
      <c r="Y241" s="4">
        <v>148.5</v>
      </c>
      <c r="Z241" s="4">
        <v>125.8</v>
      </c>
      <c r="AA241" s="4">
        <v>140.9</v>
      </c>
      <c r="AB241" s="4">
        <v>154.9</v>
      </c>
      <c r="AC241" s="4">
        <v>138.4</v>
      </c>
      <c r="AD241" s="4">
        <v>140.19999999999999</v>
      </c>
      <c r="AE241" s="4">
        <v>145</v>
      </c>
      <c r="AG241" s="33">
        <f>(AE241-AE205)/AE205</f>
        <v>3.2763532763532721E-2</v>
      </c>
    </row>
    <row r="242" spans="1:34" ht="13.2" x14ac:dyDescent="0.25">
      <c r="A242" s="1" t="s">
        <v>30</v>
      </c>
      <c r="B242" s="1">
        <v>2019</v>
      </c>
      <c r="C242" s="1" t="s">
        <v>41</v>
      </c>
      <c r="D242" s="1" t="str">
        <f t="shared" si="3"/>
        <v>2019SeptemberRural</v>
      </c>
      <c r="E242" s="4">
        <v>140.1</v>
      </c>
      <c r="F242" s="4">
        <v>161.9</v>
      </c>
      <c r="G242" s="4">
        <v>138.30000000000001</v>
      </c>
      <c r="H242" s="4">
        <v>145.69999999999999</v>
      </c>
      <c r="I242" s="4">
        <v>125.1</v>
      </c>
      <c r="J242" s="4">
        <v>143.80000000000001</v>
      </c>
      <c r="K242" s="4">
        <v>163.4</v>
      </c>
      <c r="L242" s="4">
        <v>132.19999999999999</v>
      </c>
      <c r="M242" s="4">
        <v>112.8</v>
      </c>
      <c r="N242" s="4">
        <v>144.19999999999999</v>
      </c>
      <c r="O242" s="4">
        <v>138.5</v>
      </c>
      <c r="P242" s="4">
        <v>157.19999999999999</v>
      </c>
      <c r="Q242" s="4">
        <v>145.5</v>
      </c>
      <c r="R242" s="4">
        <v>165.7</v>
      </c>
      <c r="S242" s="4">
        <v>151.69999999999999</v>
      </c>
      <c r="T242" s="4">
        <v>146.6</v>
      </c>
      <c r="U242" s="4">
        <v>151</v>
      </c>
      <c r="V242" s="45">
        <v>150.12433589548587</v>
      </c>
      <c r="W242" s="4">
        <v>146.9</v>
      </c>
      <c r="X242" s="4">
        <v>150.30000000000001</v>
      </c>
      <c r="Y242" s="4">
        <v>153.4</v>
      </c>
      <c r="Z242" s="4">
        <v>131.6</v>
      </c>
      <c r="AA242" s="4">
        <v>148.30000000000001</v>
      </c>
      <c r="AB242" s="4">
        <v>160.19999999999999</v>
      </c>
      <c r="AC242" s="4">
        <v>140.19999999999999</v>
      </c>
      <c r="AD242" s="4">
        <v>145.4</v>
      </c>
      <c r="AE242" s="4">
        <v>146.69999999999999</v>
      </c>
    </row>
    <row r="243" spans="1:34" ht="13.2" x14ac:dyDescent="0.25">
      <c r="A243" s="1" t="s">
        <v>32</v>
      </c>
      <c r="B243" s="1">
        <v>2019</v>
      </c>
      <c r="C243" s="1" t="s">
        <v>41</v>
      </c>
      <c r="D243" s="1" t="str">
        <f t="shared" si="3"/>
        <v>2019SeptemberUrban</v>
      </c>
      <c r="E243" s="4">
        <v>142.69999999999999</v>
      </c>
      <c r="F243" s="4">
        <v>158.69999999999999</v>
      </c>
      <c r="G243" s="4">
        <v>141.6</v>
      </c>
      <c r="H243" s="4">
        <v>144.9</v>
      </c>
      <c r="I243" s="4">
        <v>120.8</v>
      </c>
      <c r="J243" s="4">
        <v>149.80000000000001</v>
      </c>
      <c r="K243" s="4">
        <v>192.4</v>
      </c>
      <c r="L243" s="4">
        <v>130.30000000000001</v>
      </c>
      <c r="M243" s="4">
        <v>114</v>
      </c>
      <c r="N243" s="4">
        <v>143.80000000000001</v>
      </c>
      <c r="O243" s="4">
        <v>130</v>
      </c>
      <c r="P243" s="4">
        <v>156.4</v>
      </c>
      <c r="Q243" s="4">
        <v>149.5</v>
      </c>
      <c r="R243" s="4">
        <v>168.6</v>
      </c>
      <c r="S243" s="4">
        <v>145.30000000000001</v>
      </c>
      <c r="T243" s="4">
        <v>132.19999999999999</v>
      </c>
      <c r="U243" s="4">
        <v>143.30000000000001</v>
      </c>
      <c r="V243" s="45">
        <v>152.19999999999999</v>
      </c>
      <c r="W243" s="4">
        <v>126.6</v>
      </c>
      <c r="X243" s="4">
        <v>138.30000000000001</v>
      </c>
      <c r="Y243" s="4">
        <v>141.9</v>
      </c>
      <c r="Z243" s="4">
        <v>121.2</v>
      </c>
      <c r="AA243" s="4">
        <v>135.9</v>
      </c>
      <c r="AB243" s="4">
        <v>151.6</v>
      </c>
      <c r="AC243" s="4">
        <v>139</v>
      </c>
      <c r="AD243" s="4">
        <v>135.69999999999999</v>
      </c>
      <c r="AE243" s="4">
        <v>144.69999999999999</v>
      </c>
    </row>
    <row r="244" spans="1:34" ht="13.2" x14ac:dyDescent="0.25">
      <c r="A244" s="1" t="s">
        <v>33</v>
      </c>
      <c r="B244" s="1">
        <v>2019</v>
      </c>
      <c r="C244" s="1" t="s">
        <v>41</v>
      </c>
      <c r="D244" s="1" t="str">
        <f t="shared" si="3"/>
        <v>2019SeptemberRural+Urban</v>
      </c>
      <c r="E244" s="4">
        <v>140.9</v>
      </c>
      <c r="F244" s="4">
        <v>160.80000000000001</v>
      </c>
      <c r="G244" s="4">
        <v>139.6</v>
      </c>
      <c r="H244" s="4">
        <v>145.4</v>
      </c>
      <c r="I244" s="4">
        <v>123.5</v>
      </c>
      <c r="J244" s="4">
        <v>146.6</v>
      </c>
      <c r="K244" s="4">
        <v>173.2</v>
      </c>
      <c r="L244" s="4">
        <v>131.6</v>
      </c>
      <c r="M244" s="4">
        <v>113.2</v>
      </c>
      <c r="N244" s="4">
        <v>144.1</v>
      </c>
      <c r="O244" s="4">
        <v>135</v>
      </c>
      <c r="P244" s="4">
        <v>156.80000000000001</v>
      </c>
      <c r="Q244" s="4">
        <v>147</v>
      </c>
      <c r="R244" s="4">
        <v>166.5</v>
      </c>
      <c r="S244" s="4">
        <v>149.19999999999999</v>
      </c>
      <c r="T244" s="4">
        <v>140.6</v>
      </c>
      <c r="U244" s="4">
        <v>147.9</v>
      </c>
      <c r="V244" s="45">
        <v>152.19999999999999</v>
      </c>
      <c r="W244" s="4">
        <v>139.19999999999999</v>
      </c>
      <c r="X244" s="4">
        <v>144.6</v>
      </c>
      <c r="Y244" s="4">
        <v>149</v>
      </c>
      <c r="Z244" s="4">
        <v>126.1</v>
      </c>
      <c r="AA244" s="4">
        <v>141.30000000000001</v>
      </c>
      <c r="AB244" s="4">
        <v>155.19999999999999</v>
      </c>
      <c r="AC244" s="4">
        <v>139.69999999999999</v>
      </c>
      <c r="AD244" s="4">
        <v>140.69999999999999</v>
      </c>
      <c r="AE244" s="4">
        <v>145.80000000000001</v>
      </c>
      <c r="AG244" s="33">
        <f>(AE244-AE208)/AE208</f>
        <v>3.9942938659058652E-2</v>
      </c>
    </row>
    <row r="245" spans="1:34" ht="13.2" x14ac:dyDescent="0.25">
      <c r="A245" s="1" t="s">
        <v>30</v>
      </c>
      <c r="B245" s="1">
        <v>2019</v>
      </c>
      <c r="C245" s="1" t="s">
        <v>42</v>
      </c>
      <c r="D245" s="1" t="str">
        <f t="shared" si="3"/>
        <v>2019OctoberRural</v>
      </c>
      <c r="E245" s="4">
        <v>141</v>
      </c>
      <c r="F245" s="4">
        <v>161.6</v>
      </c>
      <c r="G245" s="4">
        <v>141.19999999999999</v>
      </c>
      <c r="H245" s="4">
        <v>146.5</v>
      </c>
      <c r="I245" s="4">
        <v>125.6</v>
      </c>
      <c r="J245" s="4">
        <v>145.69999999999999</v>
      </c>
      <c r="K245" s="4">
        <v>178.8</v>
      </c>
      <c r="L245" s="4">
        <v>133.1</v>
      </c>
      <c r="M245" s="4">
        <v>113.6</v>
      </c>
      <c r="N245" s="4">
        <v>145.5</v>
      </c>
      <c r="O245" s="4">
        <v>138.6</v>
      </c>
      <c r="P245" s="4">
        <v>157.4</v>
      </c>
      <c r="Q245" s="4">
        <v>148.30000000000001</v>
      </c>
      <c r="R245" s="4">
        <v>166.3</v>
      </c>
      <c r="S245" s="4">
        <v>151.69999999999999</v>
      </c>
      <c r="T245" s="4">
        <v>146.69999999999999</v>
      </c>
      <c r="U245" s="4">
        <v>151</v>
      </c>
      <c r="V245" s="45">
        <v>150.8736088149802</v>
      </c>
      <c r="W245" s="4">
        <v>147.69999999999999</v>
      </c>
      <c r="X245" s="4">
        <v>150.6</v>
      </c>
      <c r="Y245" s="4">
        <v>153.69999999999999</v>
      </c>
      <c r="Z245" s="4">
        <v>131.69999999999999</v>
      </c>
      <c r="AA245" s="4">
        <v>148.69999999999999</v>
      </c>
      <c r="AB245" s="4">
        <v>160.69999999999999</v>
      </c>
      <c r="AC245" s="4">
        <v>140.30000000000001</v>
      </c>
      <c r="AD245" s="4">
        <v>145.69999999999999</v>
      </c>
      <c r="AE245" s="4">
        <v>148.30000000000001</v>
      </c>
    </row>
    <row r="246" spans="1:34" ht="13.2" x14ac:dyDescent="0.25">
      <c r="A246" s="1" t="s">
        <v>32</v>
      </c>
      <c r="B246" s="1">
        <v>2019</v>
      </c>
      <c r="C246" s="1" t="s">
        <v>42</v>
      </c>
      <c r="D246" s="1" t="str">
        <f t="shared" si="3"/>
        <v>2019OctoberUrban</v>
      </c>
      <c r="E246" s="4">
        <v>143.5</v>
      </c>
      <c r="F246" s="4">
        <v>159.80000000000001</v>
      </c>
      <c r="G246" s="4">
        <v>144.69999999999999</v>
      </c>
      <c r="H246" s="4">
        <v>145.6</v>
      </c>
      <c r="I246" s="4">
        <v>121.1</v>
      </c>
      <c r="J246" s="4">
        <v>150.6</v>
      </c>
      <c r="K246" s="4">
        <v>207.2</v>
      </c>
      <c r="L246" s="4">
        <v>131.19999999999999</v>
      </c>
      <c r="M246" s="4">
        <v>114.8</v>
      </c>
      <c r="N246" s="4">
        <v>145.19999999999999</v>
      </c>
      <c r="O246" s="4">
        <v>130.19999999999999</v>
      </c>
      <c r="P246" s="4">
        <v>156.80000000000001</v>
      </c>
      <c r="Q246" s="4">
        <v>151.9</v>
      </c>
      <c r="R246" s="4">
        <v>169.3</v>
      </c>
      <c r="S246" s="4">
        <v>145.9</v>
      </c>
      <c r="T246" s="4">
        <v>132.4</v>
      </c>
      <c r="U246" s="4">
        <v>143.9</v>
      </c>
      <c r="V246" s="45">
        <v>153</v>
      </c>
      <c r="W246" s="4">
        <v>128.9</v>
      </c>
      <c r="X246" s="4">
        <v>138.69999999999999</v>
      </c>
      <c r="Y246" s="4">
        <v>142.4</v>
      </c>
      <c r="Z246" s="4">
        <v>121.5</v>
      </c>
      <c r="AA246" s="4">
        <v>136.19999999999999</v>
      </c>
      <c r="AB246" s="4">
        <v>151.69999999999999</v>
      </c>
      <c r="AC246" s="4">
        <v>139.5</v>
      </c>
      <c r="AD246" s="4">
        <v>136</v>
      </c>
      <c r="AE246" s="4">
        <v>146</v>
      </c>
    </row>
    <row r="247" spans="1:34" ht="13.2" x14ac:dyDescent="0.25">
      <c r="A247" s="1" t="s">
        <v>33</v>
      </c>
      <c r="B247" s="1">
        <v>2019</v>
      </c>
      <c r="C247" s="1" t="s">
        <v>42</v>
      </c>
      <c r="D247" s="1" t="str">
        <f t="shared" si="3"/>
        <v>2019OctoberRural+Urban</v>
      </c>
      <c r="E247" s="4">
        <v>141.80000000000001</v>
      </c>
      <c r="F247" s="4">
        <v>161</v>
      </c>
      <c r="G247" s="4">
        <v>142.6</v>
      </c>
      <c r="H247" s="4">
        <v>146.19999999999999</v>
      </c>
      <c r="I247" s="4">
        <v>123.9</v>
      </c>
      <c r="J247" s="4">
        <v>148</v>
      </c>
      <c r="K247" s="4">
        <v>188.4</v>
      </c>
      <c r="L247" s="4">
        <v>132.5</v>
      </c>
      <c r="M247" s="4">
        <v>114</v>
      </c>
      <c r="N247" s="4">
        <v>145.4</v>
      </c>
      <c r="O247" s="4">
        <v>135.1</v>
      </c>
      <c r="P247" s="4">
        <v>157.1</v>
      </c>
      <c r="Q247" s="4">
        <v>149.6</v>
      </c>
      <c r="R247" s="4">
        <v>167.1</v>
      </c>
      <c r="S247" s="4">
        <v>149.4</v>
      </c>
      <c r="T247" s="4">
        <v>140.80000000000001</v>
      </c>
      <c r="U247" s="4">
        <v>148.19999999999999</v>
      </c>
      <c r="V247" s="45">
        <v>153</v>
      </c>
      <c r="W247" s="4">
        <v>140.6</v>
      </c>
      <c r="X247" s="4">
        <v>145</v>
      </c>
      <c r="Y247" s="4">
        <v>149.4</v>
      </c>
      <c r="Z247" s="4">
        <v>126.3</v>
      </c>
      <c r="AA247" s="4">
        <v>141.69999999999999</v>
      </c>
      <c r="AB247" s="4">
        <v>155.4</v>
      </c>
      <c r="AC247" s="4">
        <v>140</v>
      </c>
      <c r="AD247" s="4">
        <v>141</v>
      </c>
      <c r="AE247" s="4">
        <v>147.19999999999999</v>
      </c>
      <c r="AG247" s="33">
        <f>(AE247-AE211)/AE211</f>
        <v>4.5454545454545289E-2</v>
      </c>
    </row>
    <row r="248" spans="1:34" ht="13.2" x14ac:dyDescent="0.25">
      <c r="A248" s="1" t="s">
        <v>30</v>
      </c>
      <c r="B248" s="1">
        <v>2019</v>
      </c>
      <c r="C248" s="1" t="s">
        <v>43</v>
      </c>
      <c r="D248" s="1" t="str">
        <f t="shared" si="3"/>
        <v>2019NovemberRural</v>
      </c>
      <c r="E248" s="4">
        <v>141.80000000000001</v>
      </c>
      <c r="F248" s="4">
        <v>163.69999999999999</v>
      </c>
      <c r="G248" s="4">
        <v>143.80000000000001</v>
      </c>
      <c r="H248" s="4">
        <v>147.1</v>
      </c>
      <c r="I248" s="4">
        <v>126</v>
      </c>
      <c r="J248" s="4">
        <v>146.19999999999999</v>
      </c>
      <c r="K248" s="4">
        <v>191.4</v>
      </c>
      <c r="L248" s="4">
        <v>136.19999999999999</v>
      </c>
      <c r="M248" s="4">
        <v>113.8</v>
      </c>
      <c r="N248" s="4">
        <v>147.30000000000001</v>
      </c>
      <c r="O248" s="4">
        <v>138.69999999999999</v>
      </c>
      <c r="P248" s="4">
        <v>157.69999999999999</v>
      </c>
      <c r="Q248" s="4">
        <v>150.9</v>
      </c>
      <c r="R248" s="4">
        <v>167.2</v>
      </c>
      <c r="S248" s="4">
        <v>152.30000000000001</v>
      </c>
      <c r="T248" s="4">
        <v>147</v>
      </c>
      <c r="U248" s="4">
        <v>151.5</v>
      </c>
      <c r="V248" s="45">
        <v>151.58345106073497</v>
      </c>
      <c r="W248" s="4">
        <v>148.4</v>
      </c>
      <c r="X248" s="4">
        <v>150.9</v>
      </c>
      <c r="Y248" s="4">
        <v>154.30000000000001</v>
      </c>
      <c r="Z248" s="4">
        <v>132.1</v>
      </c>
      <c r="AA248" s="4">
        <v>149.1</v>
      </c>
      <c r="AB248" s="4">
        <v>160.80000000000001</v>
      </c>
      <c r="AC248" s="4">
        <v>140.6</v>
      </c>
      <c r="AD248" s="4">
        <v>146.1</v>
      </c>
      <c r="AE248" s="4">
        <v>149.9</v>
      </c>
    </row>
    <row r="249" spans="1:34" ht="13.2" x14ac:dyDescent="0.25">
      <c r="A249" s="1" t="s">
        <v>32</v>
      </c>
      <c r="B249" s="1">
        <v>2019</v>
      </c>
      <c r="C249" s="1" t="s">
        <v>43</v>
      </c>
      <c r="D249" s="1" t="str">
        <f t="shared" si="3"/>
        <v>2019NovemberUrban</v>
      </c>
      <c r="E249" s="4">
        <v>144.1</v>
      </c>
      <c r="F249" s="4">
        <v>162.4</v>
      </c>
      <c r="G249" s="4">
        <v>148.4</v>
      </c>
      <c r="H249" s="4">
        <v>145.9</v>
      </c>
      <c r="I249" s="4">
        <v>121.5</v>
      </c>
      <c r="J249" s="4">
        <v>148.80000000000001</v>
      </c>
      <c r="K249" s="4">
        <v>215.7</v>
      </c>
      <c r="L249" s="4">
        <v>134.6</v>
      </c>
      <c r="M249" s="4">
        <v>115</v>
      </c>
      <c r="N249" s="4">
        <v>146.30000000000001</v>
      </c>
      <c r="O249" s="4">
        <v>130.5</v>
      </c>
      <c r="P249" s="4">
        <v>157.19999999999999</v>
      </c>
      <c r="Q249" s="4">
        <v>153.6</v>
      </c>
      <c r="R249" s="4">
        <v>169.9</v>
      </c>
      <c r="S249" s="4">
        <v>146.30000000000001</v>
      </c>
      <c r="T249" s="4">
        <v>132.6</v>
      </c>
      <c r="U249" s="4">
        <v>144.19999999999999</v>
      </c>
      <c r="V249" s="45">
        <v>153.5</v>
      </c>
      <c r="W249" s="4">
        <v>132.19999999999999</v>
      </c>
      <c r="X249" s="4">
        <v>139.1</v>
      </c>
      <c r="Y249" s="4">
        <v>142.80000000000001</v>
      </c>
      <c r="Z249" s="4">
        <v>121.7</v>
      </c>
      <c r="AA249" s="4">
        <v>136.69999999999999</v>
      </c>
      <c r="AB249" s="4">
        <v>151.80000000000001</v>
      </c>
      <c r="AC249" s="4">
        <v>139.80000000000001</v>
      </c>
      <c r="AD249" s="4">
        <v>136.30000000000001</v>
      </c>
      <c r="AE249" s="4">
        <v>147</v>
      </c>
    </row>
    <row r="250" spans="1:34" ht="13.2" x14ac:dyDescent="0.25">
      <c r="A250" s="1" t="s">
        <v>33</v>
      </c>
      <c r="B250" s="1">
        <v>2019</v>
      </c>
      <c r="C250" s="1" t="s">
        <v>43</v>
      </c>
      <c r="D250" s="1" t="str">
        <f t="shared" si="3"/>
        <v>2019NovemberRural+Urban</v>
      </c>
      <c r="E250" s="4">
        <v>142.5</v>
      </c>
      <c r="F250" s="4">
        <v>163.19999999999999</v>
      </c>
      <c r="G250" s="4">
        <v>145.6</v>
      </c>
      <c r="H250" s="4">
        <v>146.69999999999999</v>
      </c>
      <c r="I250" s="4">
        <v>124.3</v>
      </c>
      <c r="J250" s="4">
        <v>147.4</v>
      </c>
      <c r="K250" s="4">
        <v>199.6</v>
      </c>
      <c r="L250" s="4">
        <v>135.69999999999999</v>
      </c>
      <c r="M250" s="4">
        <v>114.2</v>
      </c>
      <c r="N250" s="4">
        <v>147</v>
      </c>
      <c r="O250" s="4">
        <v>135.30000000000001</v>
      </c>
      <c r="P250" s="4">
        <v>157.5</v>
      </c>
      <c r="Q250" s="4">
        <v>151.9</v>
      </c>
      <c r="R250" s="4">
        <v>167.9</v>
      </c>
      <c r="S250" s="4">
        <v>149.9</v>
      </c>
      <c r="T250" s="4">
        <v>141</v>
      </c>
      <c r="U250" s="4">
        <v>148.6</v>
      </c>
      <c r="V250" s="45">
        <v>153.5</v>
      </c>
      <c r="W250" s="4">
        <v>142.30000000000001</v>
      </c>
      <c r="X250" s="4">
        <v>145.30000000000001</v>
      </c>
      <c r="Y250" s="4">
        <v>149.9</v>
      </c>
      <c r="Z250" s="4">
        <v>126.6</v>
      </c>
      <c r="AA250" s="4">
        <v>142.1</v>
      </c>
      <c r="AB250" s="4">
        <v>155.5</v>
      </c>
      <c r="AC250" s="4">
        <v>140.30000000000001</v>
      </c>
      <c r="AD250" s="4">
        <v>141.30000000000001</v>
      </c>
      <c r="AE250" s="4">
        <v>148.6</v>
      </c>
      <c r="AG250" s="33">
        <f>(AE250-AE214)/AE214</f>
        <v>5.5397727272727147E-2</v>
      </c>
    </row>
    <row r="251" spans="1:34" ht="13.2" x14ac:dyDescent="0.25">
      <c r="A251" s="1" t="s">
        <v>30</v>
      </c>
      <c r="B251" s="1">
        <v>2019</v>
      </c>
      <c r="C251" s="1" t="s">
        <v>44</v>
      </c>
      <c r="D251" s="1" t="str">
        <f t="shared" si="3"/>
        <v>2019DecemberRural</v>
      </c>
      <c r="E251" s="4">
        <v>142.80000000000001</v>
      </c>
      <c r="F251" s="4">
        <v>165.3</v>
      </c>
      <c r="G251" s="4">
        <v>149.5</v>
      </c>
      <c r="H251" s="4">
        <v>148.69999999999999</v>
      </c>
      <c r="I251" s="4">
        <v>127.5</v>
      </c>
      <c r="J251" s="4">
        <v>144.30000000000001</v>
      </c>
      <c r="K251" s="4">
        <v>209.5</v>
      </c>
      <c r="L251" s="4">
        <v>138.80000000000001</v>
      </c>
      <c r="M251" s="4">
        <v>113.6</v>
      </c>
      <c r="N251" s="4">
        <v>149.1</v>
      </c>
      <c r="O251" s="4">
        <v>139.30000000000001</v>
      </c>
      <c r="P251" s="4">
        <v>158.30000000000001</v>
      </c>
      <c r="Q251" s="4">
        <v>154.30000000000001</v>
      </c>
      <c r="R251" s="4">
        <v>167.8</v>
      </c>
      <c r="S251" s="4">
        <v>152.6</v>
      </c>
      <c r="T251" s="4">
        <v>147.30000000000001</v>
      </c>
      <c r="U251" s="4">
        <v>151.9</v>
      </c>
      <c r="V251" s="45">
        <v>152.22015508568902</v>
      </c>
      <c r="W251" s="4">
        <v>149.9</v>
      </c>
      <c r="X251" s="4">
        <v>151.19999999999999</v>
      </c>
      <c r="Y251" s="4">
        <v>154.80000000000001</v>
      </c>
      <c r="Z251" s="4">
        <v>135</v>
      </c>
      <c r="AA251" s="4">
        <v>149.5</v>
      </c>
      <c r="AB251" s="4">
        <v>161.1</v>
      </c>
      <c r="AC251" s="4">
        <v>140.6</v>
      </c>
      <c r="AD251" s="4">
        <v>147.1</v>
      </c>
      <c r="AE251" s="4">
        <v>152.30000000000001</v>
      </c>
    </row>
    <row r="252" spans="1:34" ht="13.2" x14ac:dyDescent="0.25">
      <c r="A252" s="1" t="s">
        <v>32</v>
      </c>
      <c r="B252" s="1">
        <v>2019</v>
      </c>
      <c r="C252" s="1" t="s">
        <v>44</v>
      </c>
      <c r="D252" s="1" t="str">
        <f t="shared" si="3"/>
        <v>2019DecemberUrban</v>
      </c>
      <c r="E252" s="4">
        <v>144.9</v>
      </c>
      <c r="F252" s="4">
        <v>164.5</v>
      </c>
      <c r="G252" s="4">
        <v>153.69999999999999</v>
      </c>
      <c r="H252" s="4">
        <v>147.5</v>
      </c>
      <c r="I252" s="4">
        <v>122.7</v>
      </c>
      <c r="J252" s="4">
        <v>147.19999999999999</v>
      </c>
      <c r="K252" s="4">
        <v>231.5</v>
      </c>
      <c r="L252" s="4">
        <v>137.19999999999999</v>
      </c>
      <c r="M252" s="4">
        <v>114.7</v>
      </c>
      <c r="N252" s="4">
        <v>148</v>
      </c>
      <c r="O252" s="4">
        <v>130.80000000000001</v>
      </c>
      <c r="P252" s="4">
        <v>157.69999999999999</v>
      </c>
      <c r="Q252" s="4">
        <v>156.30000000000001</v>
      </c>
      <c r="R252" s="4">
        <v>170.4</v>
      </c>
      <c r="S252" s="4">
        <v>146.80000000000001</v>
      </c>
      <c r="T252" s="4">
        <v>132.80000000000001</v>
      </c>
      <c r="U252" s="4">
        <v>144.6</v>
      </c>
      <c r="V252" s="45">
        <v>152.80000000000001</v>
      </c>
      <c r="W252" s="4">
        <v>133.6</v>
      </c>
      <c r="X252" s="4">
        <v>139.80000000000001</v>
      </c>
      <c r="Y252" s="4">
        <v>143.19999999999999</v>
      </c>
      <c r="Z252" s="4">
        <v>125.2</v>
      </c>
      <c r="AA252" s="4">
        <v>136.80000000000001</v>
      </c>
      <c r="AB252" s="4">
        <v>151.9</v>
      </c>
      <c r="AC252" s="4">
        <v>140.19999999999999</v>
      </c>
      <c r="AD252" s="4">
        <v>137.69999999999999</v>
      </c>
      <c r="AE252" s="4">
        <v>148.30000000000001</v>
      </c>
    </row>
    <row r="253" spans="1:34" ht="13.2" x14ac:dyDescent="0.25">
      <c r="A253" s="1" t="s">
        <v>33</v>
      </c>
      <c r="B253" s="1">
        <v>2019</v>
      </c>
      <c r="C253" s="1" t="s">
        <v>44</v>
      </c>
      <c r="D253" s="1" t="str">
        <f t="shared" si="3"/>
        <v>2019DecemberRural+Urban</v>
      </c>
      <c r="E253" s="4">
        <v>143.5</v>
      </c>
      <c r="F253" s="4">
        <v>165</v>
      </c>
      <c r="G253" s="4">
        <v>151.1</v>
      </c>
      <c r="H253" s="4">
        <v>148.30000000000001</v>
      </c>
      <c r="I253" s="4">
        <v>125.7</v>
      </c>
      <c r="J253" s="4">
        <v>145.69999999999999</v>
      </c>
      <c r="K253" s="4">
        <v>217</v>
      </c>
      <c r="L253" s="4">
        <v>138.30000000000001</v>
      </c>
      <c r="M253" s="4">
        <v>114</v>
      </c>
      <c r="N253" s="4">
        <v>148.69999999999999</v>
      </c>
      <c r="O253" s="4">
        <v>135.80000000000001</v>
      </c>
      <c r="P253" s="4">
        <v>158</v>
      </c>
      <c r="Q253" s="4">
        <v>155</v>
      </c>
      <c r="R253" s="4">
        <v>168.5</v>
      </c>
      <c r="S253" s="4">
        <v>150.30000000000001</v>
      </c>
      <c r="T253" s="4">
        <v>141.30000000000001</v>
      </c>
      <c r="U253" s="4">
        <v>149</v>
      </c>
      <c r="V253" s="45">
        <v>152.80000000000001</v>
      </c>
      <c r="W253" s="4">
        <v>143.69999999999999</v>
      </c>
      <c r="X253" s="4">
        <v>145.80000000000001</v>
      </c>
      <c r="Y253" s="4">
        <v>150.4</v>
      </c>
      <c r="Z253" s="4">
        <v>129.80000000000001</v>
      </c>
      <c r="AA253" s="4">
        <v>142.30000000000001</v>
      </c>
      <c r="AB253" s="4">
        <v>155.69999999999999</v>
      </c>
      <c r="AC253" s="4">
        <v>140.4</v>
      </c>
      <c r="AD253" s="4">
        <v>142.5</v>
      </c>
      <c r="AE253" s="4">
        <v>150.4</v>
      </c>
      <c r="AG253" s="33">
        <f>(AE253-AE217)/AE217</f>
        <v>7.3518915060671028E-2</v>
      </c>
      <c r="AH253" s="33">
        <f>(AE253-AE220)/AE220</f>
        <v>7.7363896848137617E-2</v>
      </c>
    </row>
    <row r="254" spans="1:34" ht="13.2" x14ac:dyDescent="0.25">
      <c r="A254" s="1" t="s">
        <v>30</v>
      </c>
      <c r="B254" s="1">
        <v>2020</v>
      </c>
      <c r="C254" s="1" t="s">
        <v>31</v>
      </c>
      <c r="D254" s="1" t="str">
        <f t="shared" si="3"/>
        <v>2020JanuaryRural</v>
      </c>
      <c r="E254" s="4">
        <v>143.69999999999999</v>
      </c>
      <c r="F254" s="4">
        <v>167.3</v>
      </c>
      <c r="G254" s="4">
        <v>153.5</v>
      </c>
      <c r="H254" s="4">
        <v>150.5</v>
      </c>
      <c r="I254" s="4">
        <v>132</v>
      </c>
      <c r="J254" s="4">
        <v>142.19999999999999</v>
      </c>
      <c r="K254" s="4">
        <v>191.5</v>
      </c>
      <c r="L254" s="4">
        <v>141.1</v>
      </c>
      <c r="M254" s="4">
        <v>113.8</v>
      </c>
      <c r="N254" s="4">
        <v>151.6</v>
      </c>
      <c r="O254" s="4">
        <v>139.69999999999999</v>
      </c>
      <c r="P254" s="4">
        <v>158.69999999999999</v>
      </c>
      <c r="Q254" s="4">
        <v>153</v>
      </c>
      <c r="R254" s="4">
        <v>168.6</v>
      </c>
      <c r="S254" s="4">
        <v>152.80000000000001</v>
      </c>
      <c r="T254" s="4">
        <v>147.4</v>
      </c>
      <c r="U254" s="4">
        <v>152.1</v>
      </c>
      <c r="V254" s="45">
        <v>152.5863572179338</v>
      </c>
      <c r="W254" s="4">
        <v>150.4</v>
      </c>
      <c r="X254" s="4">
        <v>151.69999999999999</v>
      </c>
      <c r="Y254" s="4">
        <v>155.69999999999999</v>
      </c>
      <c r="Z254" s="4">
        <v>136.30000000000001</v>
      </c>
      <c r="AA254" s="4">
        <v>150.1</v>
      </c>
      <c r="AB254" s="4">
        <v>161.69999999999999</v>
      </c>
      <c r="AC254" s="4">
        <v>142.5</v>
      </c>
      <c r="AD254" s="4">
        <v>148.1</v>
      </c>
      <c r="AE254" s="4">
        <v>151.9</v>
      </c>
    </row>
    <row r="255" spans="1:34" ht="13.2" x14ac:dyDescent="0.25">
      <c r="A255" s="1" t="s">
        <v>32</v>
      </c>
      <c r="B255" s="1">
        <v>2020</v>
      </c>
      <c r="C255" s="1" t="s">
        <v>31</v>
      </c>
      <c r="D255" s="1" t="str">
        <f t="shared" si="3"/>
        <v>2020JanuaryUrban</v>
      </c>
      <c r="E255" s="4">
        <v>145.6</v>
      </c>
      <c r="F255" s="4">
        <v>167.6</v>
      </c>
      <c r="G255" s="4">
        <v>157</v>
      </c>
      <c r="H255" s="4">
        <v>149.30000000000001</v>
      </c>
      <c r="I255" s="4">
        <v>126.3</v>
      </c>
      <c r="J255" s="4">
        <v>144.4</v>
      </c>
      <c r="K255" s="4">
        <v>207.8</v>
      </c>
      <c r="L255" s="4">
        <v>139.1</v>
      </c>
      <c r="M255" s="4">
        <v>114.8</v>
      </c>
      <c r="N255" s="4">
        <v>149.5</v>
      </c>
      <c r="O255" s="4">
        <v>131.1</v>
      </c>
      <c r="P255" s="4">
        <v>158.5</v>
      </c>
      <c r="Q255" s="4">
        <v>154.4</v>
      </c>
      <c r="R255" s="4">
        <v>170.8</v>
      </c>
      <c r="S255" s="4">
        <v>147</v>
      </c>
      <c r="T255" s="4">
        <v>133.19999999999999</v>
      </c>
      <c r="U255" s="4">
        <v>144.9</v>
      </c>
      <c r="V255" s="45">
        <v>153.9</v>
      </c>
      <c r="W255" s="4">
        <v>135.1</v>
      </c>
      <c r="X255" s="4">
        <v>140.1</v>
      </c>
      <c r="Y255" s="4">
        <v>143.80000000000001</v>
      </c>
      <c r="Z255" s="4">
        <v>126.1</v>
      </c>
      <c r="AA255" s="4">
        <v>137.19999999999999</v>
      </c>
      <c r="AB255" s="4">
        <v>152.1</v>
      </c>
      <c r="AC255" s="4">
        <v>142.1</v>
      </c>
      <c r="AD255" s="4">
        <v>138.4</v>
      </c>
      <c r="AE255" s="4">
        <v>148.19999999999999</v>
      </c>
    </row>
    <row r="256" spans="1:34" ht="13.2" x14ac:dyDescent="0.25">
      <c r="A256" s="1" t="s">
        <v>33</v>
      </c>
      <c r="B256" s="1">
        <v>2020</v>
      </c>
      <c r="C256" s="1" t="s">
        <v>31</v>
      </c>
      <c r="D256" s="1" t="str">
        <f t="shared" si="3"/>
        <v>2020JanuaryRural+Urban</v>
      </c>
      <c r="E256" s="4">
        <v>144.30000000000001</v>
      </c>
      <c r="F256" s="4">
        <v>167.4</v>
      </c>
      <c r="G256" s="4">
        <v>154.9</v>
      </c>
      <c r="H256" s="4">
        <v>150.1</v>
      </c>
      <c r="I256" s="4">
        <v>129.9</v>
      </c>
      <c r="J256" s="4">
        <v>143.19999999999999</v>
      </c>
      <c r="K256" s="4">
        <v>197</v>
      </c>
      <c r="L256" s="4">
        <v>140.4</v>
      </c>
      <c r="M256" s="4">
        <v>114.1</v>
      </c>
      <c r="N256" s="4">
        <v>150.9</v>
      </c>
      <c r="O256" s="4">
        <v>136.1</v>
      </c>
      <c r="P256" s="4">
        <v>158.6</v>
      </c>
      <c r="Q256" s="4">
        <v>153.5</v>
      </c>
      <c r="R256" s="4">
        <v>169.2</v>
      </c>
      <c r="S256" s="4">
        <v>150.5</v>
      </c>
      <c r="T256" s="4">
        <v>141.5</v>
      </c>
      <c r="U256" s="4">
        <v>149.19999999999999</v>
      </c>
      <c r="V256" s="45">
        <v>153.9</v>
      </c>
      <c r="W256" s="4">
        <v>144.6</v>
      </c>
      <c r="X256" s="4">
        <v>146.19999999999999</v>
      </c>
      <c r="Y256" s="4">
        <v>151.19999999999999</v>
      </c>
      <c r="Z256" s="4">
        <v>130.9</v>
      </c>
      <c r="AA256" s="4">
        <v>142.80000000000001</v>
      </c>
      <c r="AB256" s="4">
        <v>156.1</v>
      </c>
      <c r="AC256" s="4">
        <v>142.30000000000001</v>
      </c>
      <c r="AD256" s="4">
        <v>143.4</v>
      </c>
      <c r="AE256" s="4">
        <v>150.19999999999999</v>
      </c>
      <c r="AG256" s="33">
        <f>(AE256-AE220)/AE220</f>
        <v>7.5931232091690504E-2</v>
      </c>
      <c r="AH256" s="33"/>
    </row>
    <row r="257" spans="1:33" ht="13.2" x14ac:dyDescent="0.25">
      <c r="A257" s="1" t="s">
        <v>30</v>
      </c>
      <c r="B257" s="1">
        <v>2020</v>
      </c>
      <c r="C257" s="1" t="s">
        <v>34</v>
      </c>
      <c r="D257" s="1" t="str">
        <f t="shared" si="3"/>
        <v>2020FebruaryRural</v>
      </c>
      <c r="E257" s="4">
        <v>144.19999999999999</v>
      </c>
      <c r="F257" s="4">
        <v>167.5</v>
      </c>
      <c r="G257" s="4">
        <v>150.9</v>
      </c>
      <c r="H257" s="4">
        <v>150.9</v>
      </c>
      <c r="I257" s="4">
        <v>133.69999999999999</v>
      </c>
      <c r="J257" s="4">
        <v>140.69999999999999</v>
      </c>
      <c r="K257" s="4">
        <v>165.1</v>
      </c>
      <c r="L257" s="4">
        <v>141.80000000000001</v>
      </c>
      <c r="M257" s="4">
        <v>113.1</v>
      </c>
      <c r="N257" s="4">
        <v>152.80000000000001</v>
      </c>
      <c r="O257" s="4">
        <v>140.1</v>
      </c>
      <c r="P257" s="4">
        <v>159.19999999999999</v>
      </c>
      <c r="Q257" s="4">
        <v>149.80000000000001</v>
      </c>
      <c r="R257" s="4">
        <v>169.4</v>
      </c>
      <c r="S257" s="4">
        <v>153</v>
      </c>
      <c r="T257" s="4">
        <v>147.5</v>
      </c>
      <c r="U257" s="4">
        <v>152.30000000000001</v>
      </c>
      <c r="V257" s="45">
        <v>152.97666259603977</v>
      </c>
      <c r="W257" s="4">
        <v>152.30000000000001</v>
      </c>
      <c r="X257" s="4">
        <v>151.80000000000001</v>
      </c>
      <c r="Y257" s="4">
        <v>156.19999999999999</v>
      </c>
      <c r="Z257" s="4">
        <v>136</v>
      </c>
      <c r="AA257" s="4">
        <v>150.4</v>
      </c>
      <c r="AB257" s="4">
        <v>161.9</v>
      </c>
      <c r="AC257" s="4">
        <v>143.4</v>
      </c>
      <c r="AD257" s="4">
        <v>148.4</v>
      </c>
      <c r="AE257" s="4">
        <v>150.4</v>
      </c>
    </row>
    <row r="258" spans="1:33" ht="13.2" x14ac:dyDescent="0.25">
      <c r="A258" s="1" t="s">
        <v>32</v>
      </c>
      <c r="B258" s="1">
        <v>2020</v>
      </c>
      <c r="C258" s="1" t="s">
        <v>34</v>
      </c>
      <c r="D258" s="1" t="str">
        <f t="shared" si="3"/>
        <v>2020FebruaryUrban</v>
      </c>
      <c r="E258" s="4">
        <v>146.19999999999999</v>
      </c>
      <c r="F258" s="4">
        <v>167.6</v>
      </c>
      <c r="G258" s="4">
        <v>153.1</v>
      </c>
      <c r="H258" s="4">
        <v>150.69999999999999</v>
      </c>
      <c r="I258" s="4">
        <v>127.4</v>
      </c>
      <c r="J258" s="4">
        <v>143.1</v>
      </c>
      <c r="K258" s="4">
        <v>181.7</v>
      </c>
      <c r="L258" s="4">
        <v>139.6</v>
      </c>
      <c r="M258" s="4">
        <v>114.6</v>
      </c>
      <c r="N258" s="4">
        <v>150.4</v>
      </c>
      <c r="O258" s="4">
        <v>131.5</v>
      </c>
      <c r="P258" s="4">
        <v>159</v>
      </c>
      <c r="Q258" s="4">
        <v>151.69999999999999</v>
      </c>
      <c r="R258" s="4">
        <v>172</v>
      </c>
      <c r="S258" s="4">
        <v>147.30000000000001</v>
      </c>
      <c r="T258" s="4">
        <v>133.5</v>
      </c>
      <c r="U258" s="4">
        <v>145.19999999999999</v>
      </c>
      <c r="V258" s="45">
        <v>154.80000000000001</v>
      </c>
      <c r="W258" s="4">
        <v>138.9</v>
      </c>
      <c r="X258" s="4">
        <v>140.4</v>
      </c>
      <c r="Y258" s="4">
        <v>144.4</v>
      </c>
      <c r="Z258" s="4">
        <v>125.2</v>
      </c>
      <c r="AA258" s="4">
        <v>137.69999999999999</v>
      </c>
      <c r="AB258" s="4">
        <v>152.19999999999999</v>
      </c>
      <c r="AC258" s="4">
        <v>143.5</v>
      </c>
      <c r="AD258" s="4">
        <v>138.4</v>
      </c>
      <c r="AE258" s="4">
        <v>147.69999999999999</v>
      </c>
    </row>
    <row r="259" spans="1:33" ht="13.2" x14ac:dyDescent="0.25">
      <c r="A259" s="1" t="s">
        <v>33</v>
      </c>
      <c r="B259" s="1">
        <v>2020</v>
      </c>
      <c r="C259" s="1" t="s">
        <v>34</v>
      </c>
      <c r="D259" s="1" t="str">
        <f t="shared" ref="D259:D322" si="4">_xlfn.CONCAT(B259,C259,A259)</f>
        <v>2020FebruaryRural+Urban</v>
      </c>
      <c r="E259" s="4">
        <v>144.80000000000001</v>
      </c>
      <c r="F259" s="4">
        <v>167.5</v>
      </c>
      <c r="G259" s="4">
        <v>151.80000000000001</v>
      </c>
      <c r="H259" s="4">
        <v>150.80000000000001</v>
      </c>
      <c r="I259" s="4">
        <v>131.4</v>
      </c>
      <c r="J259" s="4">
        <v>141.80000000000001</v>
      </c>
      <c r="K259" s="4">
        <v>170.7</v>
      </c>
      <c r="L259" s="4">
        <v>141.1</v>
      </c>
      <c r="M259" s="4">
        <v>113.6</v>
      </c>
      <c r="N259" s="4">
        <v>152</v>
      </c>
      <c r="O259" s="4">
        <v>136.5</v>
      </c>
      <c r="P259" s="4">
        <v>159.1</v>
      </c>
      <c r="Q259" s="4">
        <v>150.5</v>
      </c>
      <c r="R259" s="4">
        <v>170.1</v>
      </c>
      <c r="S259" s="4">
        <v>150.80000000000001</v>
      </c>
      <c r="T259" s="4">
        <v>141.69999999999999</v>
      </c>
      <c r="U259" s="4">
        <v>149.5</v>
      </c>
      <c r="V259" s="45">
        <v>154.80000000000001</v>
      </c>
      <c r="W259" s="4">
        <v>147.19999999999999</v>
      </c>
      <c r="X259" s="4">
        <v>146.4</v>
      </c>
      <c r="Y259" s="4">
        <v>151.69999999999999</v>
      </c>
      <c r="Z259" s="4">
        <v>130.30000000000001</v>
      </c>
      <c r="AA259" s="4">
        <v>143.19999999999999</v>
      </c>
      <c r="AB259" s="4">
        <v>156.19999999999999</v>
      </c>
      <c r="AC259" s="4">
        <v>143.4</v>
      </c>
      <c r="AD259" s="4">
        <v>143.6</v>
      </c>
      <c r="AE259" s="4">
        <v>149.1</v>
      </c>
      <c r="AG259" s="33">
        <f>(AE259-AE223)/AE223</f>
        <v>6.5761258041458104E-2</v>
      </c>
    </row>
    <row r="260" spans="1:33" ht="13.2" x14ac:dyDescent="0.25">
      <c r="A260" s="1" t="s">
        <v>30</v>
      </c>
      <c r="B260" s="1">
        <v>2020</v>
      </c>
      <c r="C260" s="1" t="s">
        <v>35</v>
      </c>
      <c r="D260" s="1" t="str">
        <f t="shared" si="4"/>
        <v>2020MarchRural</v>
      </c>
      <c r="E260" s="4">
        <v>144.4</v>
      </c>
      <c r="F260" s="4">
        <v>166.8</v>
      </c>
      <c r="G260" s="4">
        <v>147.6</v>
      </c>
      <c r="H260" s="4">
        <v>151.69999999999999</v>
      </c>
      <c r="I260" s="4">
        <v>133.30000000000001</v>
      </c>
      <c r="J260" s="4">
        <v>141.80000000000001</v>
      </c>
      <c r="K260" s="4">
        <v>152.30000000000001</v>
      </c>
      <c r="L260" s="4">
        <v>141.80000000000001</v>
      </c>
      <c r="M260" s="4">
        <v>112.6</v>
      </c>
      <c r="N260" s="4">
        <v>154</v>
      </c>
      <c r="O260" s="4">
        <v>140.1</v>
      </c>
      <c r="P260" s="4">
        <v>160</v>
      </c>
      <c r="Q260" s="4">
        <v>148.19999999999999</v>
      </c>
      <c r="R260" s="4">
        <v>170.5</v>
      </c>
      <c r="S260" s="4">
        <v>153.4</v>
      </c>
      <c r="T260" s="4">
        <v>147.6</v>
      </c>
      <c r="U260" s="4">
        <v>152.5</v>
      </c>
      <c r="V260" s="45">
        <v>153.42035276662915</v>
      </c>
      <c r="W260" s="4">
        <v>153.4</v>
      </c>
      <c r="X260" s="4">
        <v>151.5</v>
      </c>
      <c r="Y260" s="4">
        <v>156.69999999999999</v>
      </c>
      <c r="Z260" s="4">
        <v>135.80000000000001</v>
      </c>
      <c r="AA260" s="4">
        <v>151.19999999999999</v>
      </c>
      <c r="AB260" s="4">
        <v>161.19999999999999</v>
      </c>
      <c r="AC260" s="4">
        <v>145.1</v>
      </c>
      <c r="AD260" s="4">
        <v>148.6</v>
      </c>
      <c r="AE260" s="4">
        <v>149.80000000000001</v>
      </c>
    </row>
    <row r="261" spans="1:33" ht="13.2" x14ac:dyDescent="0.25">
      <c r="A261" s="1" t="s">
        <v>32</v>
      </c>
      <c r="B261" s="1">
        <v>2020</v>
      </c>
      <c r="C261" s="1" t="s">
        <v>35</v>
      </c>
      <c r="D261" s="1" t="str">
        <f t="shared" si="4"/>
        <v>2020MarchUrban</v>
      </c>
      <c r="E261" s="4">
        <v>146.5</v>
      </c>
      <c r="F261" s="4">
        <v>167.5</v>
      </c>
      <c r="G261" s="4">
        <v>148.9</v>
      </c>
      <c r="H261" s="4">
        <v>151.1</v>
      </c>
      <c r="I261" s="4">
        <v>127.5</v>
      </c>
      <c r="J261" s="4">
        <v>143.30000000000001</v>
      </c>
      <c r="K261" s="4">
        <v>167</v>
      </c>
      <c r="L261" s="4">
        <v>139.69999999999999</v>
      </c>
      <c r="M261" s="4">
        <v>114.4</v>
      </c>
      <c r="N261" s="4">
        <v>151.5</v>
      </c>
      <c r="O261" s="4">
        <v>131.9</v>
      </c>
      <c r="P261" s="4">
        <v>159.1</v>
      </c>
      <c r="Q261" s="4">
        <v>150.1</v>
      </c>
      <c r="R261" s="4">
        <v>173.3</v>
      </c>
      <c r="S261" s="4">
        <v>147.69999999999999</v>
      </c>
      <c r="T261" s="4">
        <v>133.80000000000001</v>
      </c>
      <c r="U261" s="4">
        <v>145.6</v>
      </c>
      <c r="V261" s="45">
        <v>154.5</v>
      </c>
      <c r="W261" s="4">
        <v>141.4</v>
      </c>
      <c r="X261" s="4">
        <v>140.80000000000001</v>
      </c>
      <c r="Y261" s="4">
        <v>145</v>
      </c>
      <c r="Z261" s="4">
        <v>124.6</v>
      </c>
      <c r="AA261" s="4">
        <v>137.9</v>
      </c>
      <c r="AB261" s="4">
        <v>152.5</v>
      </c>
      <c r="AC261" s="4">
        <v>145.30000000000001</v>
      </c>
      <c r="AD261" s="4">
        <v>138.69999999999999</v>
      </c>
      <c r="AE261" s="4">
        <v>147.30000000000001</v>
      </c>
    </row>
    <row r="262" spans="1:33" ht="13.2" x14ac:dyDescent="0.25">
      <c r="A262" s="1" t="s">
        <v>33</v>
      </c>
      <c r="B262" s="1">
        <v>2020</v>
      </c>
      <c r="C262" s="1" t="s">
        <v>35</v>
      </c>
      <c r="D262" s="1" t="str">
        <f t="shared" si="4"/>
        <v>2020MarchRural+Urban</v>
      </c>
      <c r="E262" s="4">
        <v>145.1</v>
      </c>
      <c r="F262" s="4">
        <v>167</v>
      </c>
      <c r="G262" s="4">
        <v>148.1</v>
      </c>
      <c r="H262" s="4">
        <v>151.5</v>
      </c>
      <c r="I262" s="4">
        <v>131.19999999999999</v>
      </c>
      <c r="J262" s="4">
        <v>142.5</v>
      </c>
      <c r="K262" s="4">
        <v>157.30000000000001</v>
      </c>
      <c r="L262" s="4">
        <v>141.1</v>
      </c>
      <c r="M262" s="4">
        <v>113.2</v>
      </c>
      <c r="N262" s="4">
        <v>153.19999999999999</v>
      </c>
      <c r="O262" s="4">
        <v>136.69999999999999</v>
      </c>
      <c r="P262" s="4">
        <v>159.6</v>
      </c>
      <c r="Q262" s="4">
        <v>148.9</v>
      </c>
      <c r="R262" s="4">
        <v>171.2</v>
      </c>
      <c r="S262" s="4">
        <v>151.19999999999999</v>
      </c>
      <c r="T262" s="4">
        <v>141.9</v>
      </c>
      <c r="U262" s="4">
        <v>149.80000000000001</v>
      </c>
      <c r="V262" s="45">
        <v>154.5</v>
      </c>
      <c r="W262" s="4">
        <v>148.9</v>
      </c>
      <c r="X262" s="4">
        <v>146.4</v>
      </c>
      <c r="Y262" s="4">
        <v>152.30000000000001</v>
      </c>
      <c r="Z262" s="4">
        <v>129.9</v>
      </c>
      <c r="AA262" s="4">
        <v>143.69999999999999</v>
      </c>
      <c r="AB262" s="4">
        <v>156.1</v>
      </c>
      <c r="AC262" s="4">
        <v>145.19999999999999</v>
      </c>
      <c r="AD262" s="4">
        <v>143.80000000000001</v>
      </c>
      <c r="AE262" s="4">
        <v>148.6</v>
      </c>
      <c r="AG262" s="33">
        <f>(AE262-AE226)/AE226</f>
        <v>5.840455840455832E-2</v>
      </c>
    </row>
    <row r="263" spans="1:33" ht="13.2" x14ac:dyDescent="0.25">
      <c r="A263" s="1" t="s">
        <v>30</v>
      </c>
      <c r="B263" s="1">
        <v>2020</v>
      </c>
      <c r="C263" s="1" t="s">
        <v>36</v>
      </c>
      <c r="D263" s="1" t="str">
        <f t="shared" si="4"/>
        <v>2020AprilRural</v>
      </c>
      <c r="E263" s="4">
        <v>147.19999999999999</v>
      </c>
      <c r="F263" s="4">
        <v>168.9</v>
      </c>
      <c r="G263" s="4">
        <v>146.9</v>
      </c>
      <c r="H263" s="4">
        <v>155.6</v>
      </c>
      <c r="I263" s="4">
        <v>137.1</v>
      </c>
      <c r="J263" s="4">
        <v>147.30000000000001</v>
      </c>
      <c r="K263" s="4">
        <v>162.69999999999999</v>
      </c>
      <c r="L263" s="4">
        <v>150.19999999999999</v>
      </c>
      <c r="M263" s="4">
        <v>119.8</v>
      </c>
      <c r="N263" s="4">
        <v>158.69999999999999</v>
      </c>
      <c r="O263" s="4">
        <v>139.19999999999999</v>
      </c>
      <c r="P263" s="4">
        <v>162.1</v>
      </c>
      <c r="Q263" s="4">
        <v>152.80000000000001</v>
      </c>
      <c r="R263" s="4">
        <v>171.1</v>
      </c>
      <c r="S263" s="4">
        <v>153.9</v>
      </c>
      <c r="T263" s="4">
        <v>148.1</v>
      </c>
      <c r="U263" s="4">
        <v>153.1</v>
      </c>
      <c r="V263" s="4">
        <v>153.93148584228916</v>
      </c>
      <c r="W263" s="4">
        <v>148.4</v>
      </c>
      <c r="X263" s="4">
        <v>152</v>
      </c>
      <c r="Y263" s="4">
        <v>154.30000000000001</v>
      </c>
      <c r="Z263" s="4">
        <v>136.30000000000001</v>
      </c>
      <c r="AA263" s="4">
        <v>151.69999999999999</v>
      </c>
      <c r="AB263" s="4">
        <v>161.69999999999999</v>
      </c>
      <c r="AC263" s="4">
        <v>145.6</v>
      </c>
      <c r="AD263" s="4">
        <v>148.4</v>
      </c>
      <c r="AE263" s="4">
        <v>151.9</v>
      </c>
    </row>
    <row r="264" spans="1:33" ht="13.2" x14ac:dyDescent="0.25">
      <c r="A264" s="1" t="s">
        <v>32</v>
      </c>
      <c r="B264" s="1">
        <v>2020</v>
      </c>
      <c r="C264" s="1" t="s">
        <v>36</v>
      </c>
      <c r="D264" s="1" t="str">
        <f t="shared" si="4"/>
        <v>2020AprilUrban</v>
      </c>
      <c r="E264" s="4">
        <v>151.80000000000001</v>
      </c>
      <c r="F264" s="4">
        <v>171.3</v>
      </c>
      <c r="G264" s="4">
        <v>151.9</v>
      </c>
      <c r="H264" s="4">
        <v>155.5</v>
      </c>
      <c r="I264" s="4">
        <v>131.6</v>
      </c>
      <c r="J264" s="4">
        <v>152.9</v>
      </c>
      <c r="K264" s="4">
        <v>180</v>
      </c>
      <c r="L264" s="4">
        <v>150.80000000000001</v>
      </c>
      <c r="M264" s="4">
        <v>121.2</v>
      </c>
      <c r="N264" s="4">
        <v>154</v>
      </c>
      <c r="O264" s="4">
        <v>133.5</v>
      </c>
      <c r="P264" s="4">
        <v>162.69999999999999</v>
      </c>
      <c r="Q264" s="4">
        <v>156.1</v>
      </c>
      <c r="R264" s="4">
        <v>179.1</v>
      </c>
      <c r="S264" s="4">
        <v>152.6</v>
      </c>
      <c r="T264" s="4">
        <v>138.30000000000001</v>
      </c>
      <c r="U264" s="4">
        <v>150.4</v>
      </c>
      <c r="V264" s="4">
        <v>155.6</v>
      </c>
      <c r="W264" s="4">
        <v>137.1</v>
      </c>
      <c r="X264" s="4">
        <v>145.5</v>
      </c>
      <c r="Y264" s="4">
        <v>144.80000000000001</v>
      </c>
      <c r="Z264" s="4">
        <v>128.69999999999999</v>
      </c>
      <c r="AA264" s="4">
        <v>142.5</v>
      </c>
      <c r="AB264" s="4">
        <v>157.6</v>
      </c>
      <c r="AC264" s="4">
        <v>150.1</v>
      </c>
      <c r="AD264" s="4">
        <v>142.5</v>
      </c>
      <c r="AE264" s="4">
        <v>150.9</v>
      </c>
    </row>
    <row r="265" spans="1:33" ht="13.2" x14ac:dyDescent="0.25">
      <c r="A265" s="1" t="s">
        <v>33</v>
      </c>
      <c r="B265" s="1">
        <v>2020</v>
      </c>
      <c r="C265" s="1" t="s">
        <v>36</v>
      </c>
      <c r="D265" s="1" t="str">
        <f t="shared" si="4"/>
        <v>2020AprilRural+Urban</v>
      </c>
      <c r="E265" s="4">
        <v>148.69999999999999</v>
      </c>
      <c r="F265" s="4">
        <v>169.7</v>
      </c>
      <c r="G265" s="4">
        <v>148.80000000000001</v>
      </c>
      <c r="H265" s="4">
        <v>155.6</v>
      </c>
      <c r="I265" s="4">
        <v>135.1</v>
      </c>
      <c r="J265" s="4">
        <v>149.9</v>
      </c>
      <c r="K265" s="4">
        <v>168.6</v>
      </c>
      <c r="L265" s="4">
        <v>150.4</v>
      </c>
      <c r="M265" s="4">
        <v>120.3</v>
      </c>
      <c r="N265" s="4">
        <v>157.1</v>
      </c>
      <c r="O265" s="4">
        <v>136.80000000000001</v>
      </c>
      <c r="P265" s="4">
        <v>162.4</v>
      </c>
      <c r="Q265" s="4">
        <v>154</v>
      </c>
      <c r="R265" s="4">
        <v>173.2</v>
      </c>
      <c r="S265" s="4">
        <v>153.4</v>
      </c>
      <c r="T265" s="4">
        <v>144</v>
      </c>
      <c r="U265" s="4">
        <v>152</v>
      </c>
      <c r="V265" s="4">
        <v>155.6</v>
      </c>
      <c r="W265" s="4">
        <v>144.1</v>
      </c>
      <c r="X265" s="4">
        <v>148.9</v>
      </c>
      <c r="Y265" s="4">
        <v>150.69999999999999</v>
      </c>
      <c r="Z265" s="4">
        <v>132.30000000000001</v>
      </c>
      <c r="AA265" s="4">
        <v>146.5</v>
      </c>
      <c r="AB265" s="4">
        <v>159.30000000000001</v>
      </c>
      <c r="AC265" s="4">
        <v>147.5</v>
      </c>
      <c r="AD265" s="4">
        <v>145.5</v>
      </c>
      <c r="AE265" s="4">
        <v>151.4</v>
      </c>
      <c r="AG265" s="33">
        <f>(AE265-AE229)/AE229</f>
        <v>7.2237960339943466E-2</v>
      </c>
    </row>
    <row r="266" spans="1:33" ht="13.2" x14ac:dyDescent="0.25">
      <c r="A266" s="1" t="s">
        <v>30</v>
      </c>
      <c r="B266" s="1">
        <v>2020</v>
      </c>
      <c r="C266" s="1" t="s">
        <v>37</v>
      </c>
      <c r="D266" s="1" t="str">
        <f t="shared" si="4"/>
        <v>2020MayRural</v>
      </c>
      <c r="E266" s="4">
        <v>147.5</v>
      </c>
      <c r="F266" s="4">
        <v>181.5</v>
      </c>
      <c r="G266" s="4">
        <v>146.4</v>
      </c>
      <c r="H266" s="4">
        <v>154.9</v>
      </c>
      <c r="I266" s="4">
        <v>139.19999999999999</v>
      </c>
      <c r="J266" s="4">
        <v>146.19999999999999</v>
      </c>
      <c r="K266" s="4">
        <v>145.1</v>
      </c>
      <c r="L266" s="4">
        <v>151.1</v>
      </c>
      <c r="M266" s="4">
        <v>116.2</v>
      </c>
      <c r="N266" s="4">
        <v>158.69999999999999</v>
      </c>
      <c r="O266" s="4">
        <v>141.4</v>
      </c>
      <c r="P266" s="4">
        <v>161.9</v>
      </c>
      <c r="Q266" s="4">
        <v>151.4</v>
      </c>
      <c r="R266" s="4">
        <v>171.2</v>
      </c>
      <c r="S266" s="4">
        <v>154</v>
      </c>
      <c r="T266" s="4">
        <v>148.19999999999999</v>
      </c>
      <c r="U266" s="4">
        <v>153.19999999999999</v>
      </c>
      <c r="V266" s="4">
        <v>154.45872235610645</v>
      </c>
      <c r="W266" s="4">
        <v>146.4</v>
      </c>
      <c r="X266" s="4">
        <v>152.1</v>
      </c>
      <c r="Y266" s="4">
        <v>157</v>
      </c>
      <c r="Z266" s="4">
        <v>136.30000000000001</v>
      </c>
      <c r="AA266" s="4">
        <v>151.80000000000001</v>
      </c>
      <c r="AB266" s="4">
        <v>161.80000000000001</v>
      </c>
      <c r="AC266" s="4">
        <v>145.69999999999999</v>
      </c>
      <c r="AD266" s="4">
        <v>149.19999999999999</v>
      </c>
      <c r="AE266" s="4">
        <v>151.19999999999999</v>
      </c>
    </row>
    <row r="267" spans="1:33" ht="13.2" x14ac:dyDescent="0.25">
      <c r="A267" s="1" t="s">
        <v>32</v>
      </c>
      <c r="B267" s="1">
        <v>2020</v>
      </c>
      <c r="C267" s="1" t="s">
        <v>37</v>
      </c>
      <c r="D267" s="1" t="str">
        <f t="shared" si="4"/>
        <v>2020MayUrban</v>
      </c>
      <c r="E267" s="4">
        <v>150.4</v>
      </c>
      <c r="F267" s="4">
        <v>188.1</v>
      </c>
      <c r="G267" s="4">
        <v>150</v>
      </c>
      <c r="H267" s="4">
        <v>155.4</v>
      </c>
      <c r="I267" s="4">
        <v>131.9</v>
      </c>
      <c r="J267" s="4">
        <v>153</v>
      </c>
      <c r="K267" s="4">
        <v>161.80000000000001</v>
      </c>
      <c r="L267" s="4">
        <v>151.4</v>
      </c>
      <c r="M267" s="4">
        <v>117.2</v>
      </c>
      <c r="N267" s="4">
        <v>154.69999999999999</v>
      </c>
      <c r="O267" s="4">
        <v>134.1</v>
      </c>
      <c r="P267" s="4">
        <v>162.4</v>
      </c>
      <c r="Q267" s="4">
        <v>154.80000000000001</v>
      </c>
      <c r="R267" s="4">
        <v>183.4</v>
      </c>
      <c r="S267" s="4">
        <v>153</v>
      </c>
      <c r="T267" s="4">
        <v>138.6</v>
      </c>
      <c r="U267" s="4">
        <v>150.80000000000001</v>
      </c>
      <c r="V267" s="4">
        <v>155.6</v>
      </c>
      <c r="W267" s="4">
        <v>136.19999999999999</v>
      </c>
      <c r="X267" s="4">
        <v>145.9</v>
      </c>
      <c r="Y267" s="4">
        <v>146.1</v>
      </c>
      <c r="Z267" s="4">
        <v>129.1</v>
      </c>
      <c r="AA267" s="4">
        <v>142.9</v>
      </c>
      <c r="AB267" s="4">
        <v>158</v>
      </c>
      <c r="AC267" s="4">
        <v>150.5</v>
      </c>
      <c r="AD267" s="4">
        <v>143</v>
      </c>
      <c r="AE267" s="4">
        <v>150.6</v>
      </c>
    </row>
    <row r="268" spans="1:33" ht="13.2" x14ac:dyDescent="0.25">
      <c r="A268" s="1" t="s">
        <v>33</v>
      </c>
      <c r="B268" s="1">
        <v>2020</v>
      </c>
      <c r="C268" s="1" t="s">
        <v>37</v>
      </c>
      <c r="D268" s="1" t="str">
        <f t="shared" si="4"/>
        <v>2020MayRural+Urban</v>
      </c>
      <c r="E268" s="4">
        <v>148.4</v>
      </c>
      <c r="F268" s="4">
        <v>183.8</v>
      </c>
      <c r="G268" s="4">
        <v>147.80000000000001</v>
      </c>
      <c r="H268" s="4">
        <v>155.1</v>
      </c>
      <c r="I268" s="4">
        <v>136.5</v>
      </c>
      <c r="J268" s="4">
        <v>149.4</v>
      </c>
      <c r="K268" s="4">
        <v>150.80000000000001</v>
      </c>
      <c r="L268" s="4">
        <v>151.19999999999999</v>
      </c>
      <c r="M268" s="4">
        <v>116.5</v>
      </c>
      <c r="N268" s="4">
        <v>157.4</v>
      </c>
      <c r="O268" s="4">
        <v>138.4</v>
      </c>
      <c r="P268" s="4">
        <v>162.1</v>
      </c>
      <c r="Q268" s="4">
        <v>152.69999999999999</v>
      </c>
      <c r="R268" s="4">
        <v>174.4</v>
      </c>
      <c r="S268" s="4">
        <v>153.6</v>
      </c>
      <c r="T268" s="4">
        <v>144.19999999999999</v>
      </c>
      <c r="U268" s="4">
        <v>152.30000000000001</v>
      </c>
      <c r="V268" s="4">
        <v>155.6</v>
      </c>
      <c r="W268" s="4">
        <v>142.5</v>
      </c>
      <c r="X268" s="4">
        <v>149.19999999999999</v>
      </c>
      <c r="Y268" s="4">
        <v>152.9</v>
      </c>
      <c r="Z268" s="4">
        <v>132.5</v>
      </c>
      <c r="AA268" s="4">
        <v>146.80000000000001</v>
      </c>
      <c r="AB268" s="4">
        <v>159.6</v>
      </c>
      <c r="AC268" s="4">
        <v>147.69999999999999</v>
      </c>
      <c r="AD268" s="4">
        <v>146.19999999999999</v>
      </c>
      <c r="AE268" s="4">
        <v>150.9</v>
      </c>
      <c r="AG268" s="33">
        <f>(AE268-AE232)/AE232</f>
        <v>6.267605633802821E-2</v>
      </c>
    </row>
    <row r="269" spans="1:33" ht="13.2" x14ac:dyDescent="0.25">
      <c r="A269" s="1" t="s">
        <v>30</v>
      </c>
      <c r="B269" s="1">
        <v>2020</v>
      </c>
      <c r="C269" s="1" t="s">
        <v>38</v>
      </c>
      <c r="D269" s="1" t="str">
        <f t="shared" si="4"/>
        <v>2020JuneRural</v>
      </c>
      <c r="E269" s="4">
        <v>148.19999999999999</v>
      </c>
      <c r="F269" s="4">
        <v>190.3</v>
      </c>
      <c r="G269" s="4">
        <v>149.4</v>
      </c>
      <c r="H269" s="4">
        <v>153.30000000000001</v>
      </c>
      <c r="I269" s="4">
        <v>138.19999999999999</v>
      </c>
      <c r="J269" s="4">
        <v>143.19999999999999</v>
      </c>
      <c r="K269" s="4">
        <v>148.9</v>
      </c>
      <c r="L269" s="4">
        <v>150.30000000000001</v>
      </c>
      <c r="M269" s="4">
        <v>113.2</v>
      </c>
      <c r="N269" s="4">
        <v>159.80000000000001</v>
      </c>
      <c r="O269" s="4">
        <v>142.1</v>
      </c>
      <c r="P269" s="4">
        <v>161.80000000000001</v>
      </c>
      <c r="Q269" s="4">
        <v>152.30000000000001</v>
      </c>
      <c r="R269" s="4">
        <v>182.4</v>
      </c>
      <c r="S269" s="4">
        <v>154.69999999999999</v>
      </c>
      <c r="T269" s="4">
        <v>150</v>
      </c>
      <c r="U269" s="4">
        <v>154.1</v>
      </c>
      <c r="V269" s="45">
        <v>154.80117344055827</v>
      </c>
      <c r="W269" s="4">
        <v>144.9</v>
      </c>
      <c r="X269" s="4">
        <v>151.69999999999999</v>
      </c>
      <c r="Y269" s="4">
        <v>158.19999999999999</v>
      </c>
      <c r="Z269" s="4">
        <v>141.4</v>
      </c>
      <c r="AA269" s="4">
        <v>153.19999999999999</v>
      </c>
      <c r="AB269" s="4">
        <v>161.80000000000001</v>
      </c>
      <c r="AC269" s="4">
        <v>151.19999999999999</v>
      </c>
      <c r="AD269" s="4">
        <v>151.69999999999999</v>
      </c>
      <c r="AE269" s="4">
        <v>152.69999999999999</v>
      </c>
    </row>
    <row r="270" spans="1:33" ht="13.2" x14ac:dyDescent="0.25">
      <c r="A270" s="1" t="s">
        <v>32</v>
      </c>
      <c r="B270" s="1">
        <v>2020</v>
      </c>
      <c r="C270" s="1" t="s">
        <v>38</v>
      </c>
      <c r="D270" s="1" t="str">
        <f t="shared" si="4"/>
        <v>2020JuneUrban</v>
      </c>
      <c r="E270" s="4">
        <v>152.69999999999999</v>
      </c>
      <c r="F270" s="4">
        <v>197</v>
      </c>
      <c r="G270" s="4">
        <v>154.6</v>
      </c>
      <c r="H270" s="4">
        <v>153.4</v>
      </c>
      <c r="I270" s="4">
        <v>132.9</v>
      </c>
      <c r="J270" s="4">
        <v>151.80000000000001</v>
      </c>
      <c r="K270" s="4">
        <v>171.2</v>
      </c>
      <c r="L270" s="4">
        <v>152</v>
      </c>
      <c r="M270" s="4">
        <v>116.3</v>
      </c>
      <c r="N270" s="4">
        <v>158.80000000000001</v>
      </c>
      <c r="O270" s="4">
        <v>135.6</v>
      </c>
      <c r="P270" s="4">
        <v>161.69999999999999</v>
      </c>
      <c r="Q270" s="4">
        <v>157</v>
      </c>
      <c r="R270" s="4">
        <v>186.7</v>
      </c>
      <c r="S270" s="4">
        <v>149.1</v>
      </c>
      <c r="T270" s="4">
        <v>136.6</v>
      </c>
      <c r="U270" s="4">
        <v>147.19999999999999</v>
      </c>
      <c r="V270" s="45">
        <v>154.69999999999999</v>
      </c>
      <c r="W270" s="4">
        <v>137.1</v>
      </c>
      <c r="X270" s="4">
        <v>140.4</v>
      </c>
      <c r="Y270" s="4">
        <v>148.1</v>
      </c>
      <c r="Z270" s="4">
        <v>129.30000000000001</v>
      </c>
      <c r="AA270" s="4">
        <v>144.5</v>
      </c>
      <c r="AB270" s="4">
        <v>152.5</v>
      </c>
      <c r="AC270" s="4">
        <v>152.19999999999999</v>
      </c>
      <c r="AD270" s="4">
        <v>142</v>
      </c>
      <c r="AE270" s="4">
        <v>150.80000000000001</v>
      </c>
    </row>
    <row r="271" spans="1:33" ht="13.2" x14ac:dyDescent="0.25">
      <c r="A271" s="1" t="s">
        <v>33</v>
      </c>
      <c r="B271" s="1">
        <v>2020</v>
      </c>
      <c r="C271" s="1" t="s">
        <v>38</v>
      </c>
      <c r="D271" s="1" t="str">
        <f t="shared" si="4"/>
        <v>2020JuneRural+Urban</v>
      </c>
      <c r="E271" s="4">
        <v>149.6</v>
      </c>
      <c r="F271" s="4">
        <v>192.7</v>
      </c>
      <c r="G271" s="4">
        <v>151.4</v>
      </c>
      <c r="H271" s="4">
        <v>153.30000000000001</v>
      </c>
      <c r="I271" s="4">
        <v>136.30000000000001</v>
      </c>
      <c r="J271" s="4">
        <v>147.19999999999999</v>
      </c>
      <c r="K271" s="4">
        <v>156.5</v>
      </c>
      <c r="L271" s="4">
        <v>150.9</v>
      </c>
      <c r="M271" s="4">
        <v>114.2</v>
      </c>
      <c r="N271" s="4">
        <v>159.5</v>
      </c>
      <c r="O271" s="4">
        <v>139.4</v>
      </c>
      <c r="P271" s="4">
        <v>161.80000000000001</v>
      </c>
      <c r="Q271" s="4">
        <v>154</v>
      </c>
      <c r="R271" s="4">
        <v>183.5</v>
      </c>
      <c r="S271" s="4">
        <v>152.5</v>
      </c>
      <c r="T271" s="4">
        <v>144.4</v>
      </c>
      <c r="U271" s="4">
        <v>151.4</v>
      </c>
      <c r="V271" s="45">
        <v>154.69999999999999</v>
      </c>
      <c r="W271" s="4">
        <v>141.9</v>
      </c>
      <c r="X271" s="4">
        <v>146.4</v>
      </c>
      <c r="Y271" s="4">
        <v>154.4</v>
      </c>
      <c r="Z271" s="4">
        <v>135</v>
      </c>
      <c r="AA271" s="4">
        <v>148.30000000000001</v>
      </c>
      <c r="AB271" s="4">
        <v>156.4</v>
      </c>
      <c r="AC271" s="4">
        <v>151.6</v>
      </c>
      <c r="AD271" s="4">
        <v>147</v>
      </c>
      <c r="AE271" s="4">
        <v>151.80000000000001</v>
      </c>
      <c r="AG271" s="33">
        <f>(AE271-AE235)/AE235</f>
        <v>6.2281315605318445E-2</v>
      </c>
    </row>
    <row r="272" spans="1:33" ht="13.2" x14ac:dyDescent="0.25">
      <c r="A272" s="1" t="s">
        <v>30</v>
      </c>
      <c r="B272" s="1">
        <v>2020</v>
      </c>
      <c r="C272" s="1" t="s">
        <v>39</v>
      </c>
      <c r="D272" s="1" t="str">
        <f t="shared" si="4"/>
        <v>2020JulyRural</v>
      </c>
      <c r="E272" s="4">
        <v>148.19999999999999</v>
      </c>
      <c r="F272" s="4">
        <v>190.3</v>
      </c>
      <c r="G272" s="4">
        <v>149.4</v>
      </c>
      <c r="H272" s="4">
        <v>153.30000000000001</v>
      </c>
      <c r="I272" s="4">
        <v>138.19999999999999</v>
      </c>
      <c r="J272" s="4">
        <v>143.19999999999999</v>
      </c>
      <c r="K272" s="4">
        <v>148.9</v>
      </c>
      <c r="L272" s="4">
        <v>150.30000000000001</v>
      </c>
      <c r="M272" s="4">
        <v>113.2</v>
      </c>
      <c r="N272" s="4">
        <v>159.80000000000001</v>
      </c>
      <c r="O272" s="4">
        <v>142.1</v>
      </c>
      <c r="P272" s="4">
        <v>161.80000000000001</v>
      </c>
      <c r="Q272" s="4">
        <v>152.30000000000001</v>
      </c>
      <c r="R272" s="4">
        <v>182.4</v>
      </c>
      <c r="S272" s="4">
        <v>154.69999999999999</v>
      </c>
      <c r="T272" s="4">
        <v>150</v>
      </c>
      <c r="U272" s="4">
        <v>154.1</v>
      </c>
      <c r="V272" s="45">
        <v>154.99904240432821</v>
      </c>
      <c r="W272" s="4">
        <v>144.9</v>
      </c>
      <c r="X272" s="4">
        <v>151.69999999999999</v>
      </c>
      <c r="Y272" s="4">
        <v>158.19999999999999</v>
      </c>
      <c r="Z272" s="4">
        <v>141.4</v>
      </c>
      <c r="AA272" s="4">
        <v>153.19999999999999</v>
      </c>
      <c r="AB272" s="4">
        <v>161.80000000000001</v>
      </c>
      <c r="AC272" s="4">
        <v>151.19999999999999</v>
      </c>
      <c r="AD272" s="4">
        <v>151.69999999999999</v>
      </c>
      <c r="AE272" s="4">
        <v>152.69999999999999</v>
      </c>
    </row>
    <row r="273" spans="1:33" ht="13.2" x14ac:dyDescent="0.25">
      <c r="A273" s="1" t="s">
        <v>32</v>
      </c>
      <c r="B273" s="1">
        <v>2020</v>
      </c>
      <c r="C273" s="1" t="s">
        <v>39</v>
      </c>
      <c r="D273" s="1" t="str">
        <f t="shared" si="4"/>
        <v>2020JulyUrban</v>
      </c>
      <c r="E273" s="4">
        <v>152.69999999999999</v>
      </c>
      <c r="F273" s="4">
        <v>197</v>
      </c>
      <c r="G273" s="4">
        <v>154.6</v>
      </c>
      <c r="H273" s="4">
        <v>153.4</v>
      </c>
      <c r="I273" s="4">
        <v>132.9</v>
      </c>
      <c r="J273" s="4">
        <v>151.80000000000001</v>
      </c>
      <c r="K273" s="4">
        <v>171.2</v>
      </c>
      <c r="L273" s="4">
        <v>152</v>
      </c>
      <c r="M273" s="4">
        <v>116.3</v>
      </c>
      <c r="N273" s="4">
        <v>158.80000000000001</v>
      </c>
      <c r="O273" s="4">
        <v>135.6</v>
      </c>
      <c r="P273" s="4">
        <v>161.69999999999999</v>
      </c>
      <c r="Q273" s="4">
        <v>157</v>
      </c>
      <c r="R273" s="4">
        <v>186.7</v>
      </c>
      <c r="S273" s="4">
        <v>149.1</v>
      </c>
      <c r="T273" s="4">
        <v>136.6</v>
      </c>
      <c r="U273" s="4">
        <v>147.19999999999999</v>
      </c>
      <c r="V273" s="45">
        <v>154.69999999999999</v>
      </c>
      <c r="W273" s="4">
        <v>137.1</v>
      </c>
      <c r="X273" s="4">
        <v>140.4</v>
      </c>
      <c r="Y273" s="4">
        <v>148.1</v>
      </c>
      <c r="Z273" s="4">
        <v>129.30000000000001</v>
      </c>
      <c r="AA273" s="4">
        <v>144.5</v>
      </c>
      <c r="AB273" s="4">
        <v>152.5</v>
      </c>
      <c r="AC273" s="4">
        <v>152.19999999999999</v>
      </c>
      <c r="AD273" s="4">
        <v>142</v>
      </c>
      <c r="AE273" s="4">
        <v>150.80000000000001</v>
      </c>
    </row>
    <row r="274" spans="1:33" ht="13.2" x14ac:dyDescent="0.25">
      <c r="A274" s="1" t="s">
        <v>33</v>
      </c>
      <c r="B274" s="1">
        <v>2020</v>
      </c>
      <c r="C274" s="1" t="s">
        <v>39</v>
      </c>
      <c r="D274" s="1" t="str">
        <f t="shared" si="4"/>
        <v>2020JulyRural+Urban</v>
      </c>
      <c r="E274" s="4">
        <v>149.6</v>
      </c>
      <c r="F274" s="4">
        <v>192.7</v>
      </c>
      <c r="G274" s="4">
        <v>151.4</v>
      </c>
      <c r="H274" s="4">
        <v>153.30000000000001</v>
      </c>
      <c r="I274" s="4">
        <v>136.30000000000001</v>
      </c>
      <c r="J274" s="4">
        <v>147.19999999999999</v>
      </c>
      <c r="K274" s="4">
        <v>156.5</v>
      </c>
      <c r="L274" s="4">
        <v>150.9</v>
      </c>
      <c r="M274" s="4">
        <v>114.2</v>
      </c>
      <c r="N274" s="4">
        <v>159.5</v>
      </c>
      <c r="O274" s="4">
        <v>139.4</v>
      </c>
      <c r="P274" s="4">
        <v>161.80000000000001</v>
      </c>
      <c r="Q274" s="4">
        <v>154</v>
      </c>
      <c r="R274" s="4">
        <v>183.5</v>
      </c>
      <c r="S274" s="4">
        <v>152.5</v>
      </c>
      <c r="T274" s="4">
        <v>144.4</v>
      </c>
      <c r="U274" s="4">
        <v>151.4</v>
      </c>
      <c r="V274" s="45">
        <v>154.69999999999999</v>
      </c>
      <c r="W274" s="4">
        <v>141.9</v>
      </c>
      <c r="X274" s="4">
        <v>146.4</v>
      </c>
      <c r="Y274" s="4">
        <v>154.4</v>
      </c>
      <c r="Z274" s="4">
        <v>135</v>
      </c>
      <c r="AA274" s="4">
        <v>148.30000000000001</v>
      </c>
      <c r="AB274" s="4">
        <v>156.4</v>
      </c>
      <c r="AC274" s="4">
        <v>151.6</v>
      </c>
      <c r="AD274" s="4">
        <v>147</v>
      </c>
      <c r="AE274" s="4">
        <v>151.80000000000001</v>
      </c>
      <c r="AG274" s="33">
        <f>(AE274-AE238)/AE238</f>
        <v>5.2704576976421801E-2</v>
      </c>
    </row>
    <row r="275" spans="1:33" ht="13.2" x14ac:dyDescent="0.25">
      <c r="A275" s="1" t="s">
        <v>30</v>
      </c>
      <c r="B275" s="1">
        <v>2020</v>
      </c>
      <c r="C275" s="1" t="s">
        <v>40</v>
      </c>
      <c r="D275" s="1" t="str">
        <f t="shared" si="4"/>
        <v>2020AugustRural</v>
      </c>
      <c r="E275" s="4">
        <v>147.6</v>
      </c>
      <c r="F275" s="4">
        <v>187.2</v>
      </c>
      <c r="G275" s="4">
        <v>148.4</v>
      </c>
      <c r="H275" s="4">
        <v>153.30000000000001</v>
      </c>
      <c r="I275" s="4">
        <v>139.80000000000001</v>
      </c>
      <c r="J275" s="4">
        <v>146.9</v>
      </c>
      <c r="K275" s="4">
        <v>171</v>
      </c>
      <c r="L275" s="4">
        <v>149.9</v>
      </c>
      <c r="M275" s="4">
        <v>114.2</v>
      </c>
      <c r="N275" s="4">
        <v>160</v>
      </c>
      <c r="O275" s="4">
        <v>143.5</v>
      </c>
      <c r="P275" s="4">
        <v>161.5</v>
      </c>
      <c r="Q275" s="4">
        <v>155.30000000000001</v>
      </c>
      <c r="R275" s="4">
        <v>180.9</v>
      </c>
      <c r="S275" s="4">
        <v>155.1</v>
      </c>
      <c r="T275" s="4">
        <v>149.30000000000001</v>
      </c>
      <c r="U275" s="4">
        <v>154.30000000000001</v>
      </c>
      <c r="V275" s="45">
        <v>154.91765980011033</v>
      </c>
      <c r="W275" s="4">
        <v>145.80000000000001</v>
      </c>
      <c r="X275" s="4">
        <v>151.9</v>
      </c>
      <c r="Y275" s="4">
        <v>158.80000000000001</v>
      </c>
      <c r="Z275" s="4">
        <v>143.6</v>
      </c>
      <c r="AA275" s="4">
        <v>152.19999999999999</v>
      </c>
      <c r="AB275" s="4">
        <v>162.69999999999999</v>
      </c>
      <c r="AC275" s="4">
        <v>153.6</v>
      </c>
      <c r="AD275" s="4">
        <v>153</v>
      </c>
      <c r="AE275" s="4">
        <v>154.69999999999999</v>
      </c>
    </row>
    <row r="276" spans="1:33" ht="13.2" x14ac:dyDescent="0.25">
      <c r="A276" s="1" t="s">
        <v>32</v>
      </c>
      <c r="B276" s="1">
        <v>2020</v>
      </c>
      <c r="C276" s="1" t="s">
        <v>40</v>
      </c>
      <c r="D276" s="1" t="str">
        <f t="shared" si="4"/>
        <v>2020AugustUrban</v>
      </c>
      <c r="E276" s="4">
        <v>151.6</v>
      </c>
      <c r="F276" s="4">
        <v>197.8</v>
      </c>
      <c r="G276" s="4">
        <v>154.5</v>
      </c>
      <c r="H276" s="4">
        <v>153.4</v>
      </c>
      <c r="I276" s="4">
        <v>133.4</v>
      </c>
      <c r="J276" s="4">
        <v>154.5</v>
      </c>
      <c r="K276" s="4">
        <v>191.9</v>
      </c>
      <c r="L276" s="4">
        <v>151.30000000000001</v>
      </c>
      <c r="M276" s="4">
        <v>116.8</v>
      </c>
      <c r="N276" s="4">
        <v>160</v>
      </c>
      <c r="O276" s="4">
        <v>136.5</v>
      </c>
      <c r="P276" s="4">
        <v>163.30000000000001</v>
      </c>
      <c r="Q276" s="4">
        <v>159.9</v>
      </c>
      <c r="R276" s="4">
        <v>187.2</v>
      </c>
      <c r="S276" s="4">
        <v>150</v>
      </c>
      <c r="T276" s="4">
        <v>135.19999999999999</v>
      </c>
      <c r="U276" s="4">
        <v>147.80000000000001</v>
      </c>
      <c r="V276" s="45">
        <v>155.5</v>
      </c>
      <c r="W276" s="4">
        <v>138.30000000000001</v>
      </c>
      <c r="X276" s="4">
        <v>144.5</v>
      </c>
      <c r="Y276" s="4">
        <v>148.69999999999999</v>
      </c>
      <c r="Z276" s="4">
        <v>133.9</v>
      </c>
      <c r="AA276" s="4">
        <v>141.19999999999999</v>
      </c>
      <c r="AB276" s="4">
        <v>155.5</v>
      </c>
      <c r="AC276" s="4">
        <v>155.19999999999999</v>
      </c>
      <c r="AD276" s="4">
        <v>144.80000000000001</v>
      </c>
      <c r="AE276" s="4">
        <v>152.9</v>
      </c>
    </row>
    <row r="277" spans="1:33" ht="13.2" x14ac:dyDescent="0.25">
      <c r="A277" s="1" t="s">
        <v>33</v>
      </c>
      <c r="B277" s="1">
        <v>2020</v>
      </c>
      <c r="C277" s="1" t="s">
        <v>40</v>
      </c>
      <c r="D277" s="1" t="str">
        <f t="shared" si="4"/>
        <v>2020AugustRural+Urban</v>
      </c>
      <c r="E277" s="4">
        <v>148.9</v>
      </c>
      <c r="F277" s="4">
        <v>190.9</v>
      </c>
      <c r="G277" s="4">
        <v>150.80000000000001</v>
      </c>
      <c r="H277" s="4">
        <v>153.30000000000001</v>
      </c>
      <c r="I277" s="4">
        <v>137.4</v>
      </c>
      <c r="J277" s="4">
        <v>150.4</v>
      </c>
      <c r="K277" s="4">
        <v>178.1</v>
      </c>
      <c r="L277" s="4">
        <v>150.4</v>
      </c>
      <c r="M277" s="4">
        <v>115.1</v>
      </c>
      <c r="N277" s="4">
        <v>160</v>
      </c>
      <c r="O277" s="4">
        <v>140.6</v>
      </c>
      <c r="P277" s="4">
        <v>162.30000000000001</v>
      </c>
      <c r="Q277" s="4">
        <v>157</v>
      </c>
      <c r="R277" s="4">
        <v>182.6</v>
      </c>
      <c r="S277" s="4">
        <v>153.1</v>
      </c>
      <c r="T277" s="4">
        <v>143.4</v>
      </c>
      <c r="U277" s="4">
        <v>151.69999999999999</v>
      </c>
      <c r="V277" s="45">
        <v>155.5</v>
      </c>
      <c r="W277" s="4">
        <v>143</v>
      </c>
      <c r="X277" s="4">
        <v>148.4</v>
      </c>
      <c r="Y277" s="4">
        <v>155</v>
      </c>
      <c r="Z277" s="4">
        <v>138.5</v>
      </c>
      <c r="AA277" s="4">
        <v>146</v>
      </c>
      <c r="AB277" s="4">
        <v>158.5</v>
      </c>
      <c r="AC277" s="4">
        <v>154.30000000000001</v>
      </c>
      <c r="AD277" s="4">
        <v>149</v>
      </c>
      <c r="AE277" s="4">
        <v>153.9</v>
      </c>
      <c r="AG277" s="33">
        <f>(AE277-AE241)/AE241</f>
        <v>6.1379310344827624E-2</v>
      </c>
    </row>
    <row r="278" spans="1:33" ht="13.2" x14ac:dyDescent="0.25">
      <c r="A278" s="1" t="s">
        <v>30</v>
      </c>
      <c r="B278" s="1">
        <v>2020</v>
      </c>
      <c r="C278" s="1" t="s">
        <v>41</v>
      </c>
      <c r="D278" s="1" t="str">
        <f t="shared" si="4"/>
        <v>2020SeptemberRural</v>
      </c>
      <c r="E278" s="4">
        <v>146.9</v>
      </c>
      <c r="F278" s="4">
        <v>183.9</v>
      </c>
      <c r="G278" s="4">
        <v>149.5</v>
      </c>
      <c r="H278" s="4">
        <v>153.4</v>
      </c>
      <c r="I278" s="4">
        <v>140.4</v>
      </c>
      <c r="J278" s="4">
        <v>147</v>
      </c>
      <c r="K278" s="4">
        <v>178.8</v>
      </c>
      <c r="L278" s="4">
        <v>149.30000000000001</v>
      </c>
      <c r="M278" s="4">
        <v>115.1</v>
      </c>
      <c r="N278" s="4">
        <v>160</v>
      </c>
      <c r="O278" s="4">
        <v>145.4</v>
      </c>
      <c r="P278" s="4">
        <v>161.6</v>
      </c>
      <c r="Q278" s="4">
        <v>156.1</v>
      </c>
      <c r="R278" s="4">
        <v>182.9</v>
      </c>
      <c r="S278" s="4">
        <v>155.4</v>
      </c>
      <c r="T278" s="4">
        <v>149.9</v>
      </c>
      <c r="U278" s="4">
        <v>154.6</v>
      </c>
      <c r="V278" s="45">
        <v>154.94643062722187</v>
      </c>
      <c r="W278" s="4">
        <v>146.4</v>
      </c>
      <c r="X278" s="4">
        <v>151.6</v>
      </c>
      <c r="Y278" s="4">
        <v>159.1</v>
      </c>
      <c r="Z278" s="4">
        <v>144.6</v>
      </c>
      <c r="AA278" s="4">
        <v>152.80000000000001</v>
      </c>
      <c r="AB278" s="4">
        <v>161.1</v>
      </c>
      <c r="AC278" s="4">
        <v>157.4</v>
      </c>
      <c r="AD278" s="4">
        <v>153.69999999999999</v>
      </c>
      <c r="AE278" s="4">
        <v>155.4</v>
      </c>
    </row>
    <row r="279" spans="1:33" ht="13.2" x14ac:dyDescent="0.25">
      <c r="A279" s="1" t="s">
        <v>32</v>
      </c>
      <c r="B279" s="1">
        <v>2020</v>
      </c>
      <c r="C279" s="1" t="s">
        <v>41</v>
      </c>
      <c r="D279" s="1" t="str">
        <f t="shared" si="4"/>
        <v>2020SeptemberUrban</v>
      </c>
      <c r="E279" s="4">
        <v>151.5</v>
      </c>
      <c r="F279" s="4">
        <v>193.1</v>
      </c>
      <c r="G279" s="4">
        <v>157.30000000000001</v>
      </c>
      <c r="H279" s="4">
        <v>153.9</v>
      </c>
      <c r="I279" s="4">
        <v>134.4</v>
      </c>
      <c r="J279" s="4">
        <v>155.4</v>
      </c>
      <c r="K279" s="4">
        <v>202</v>
      </c>
      <c r="L279" s="4">
        <v>150.80000000000001</v>
      </c>
      <c r="M279" s="4">
        <v>118.9</v>
      </c>
      <c r="N279" s="4">
        <v>160.9</v>
      </c>
      <c r="O279" s="4">
        <v>137.69999999999999</v>
      </c>
      <c r="P279" s="4">
        <v>164.4</v>
      </c>
      <c r="Q279" s="4">
        <v>161.30000000000001</v>
      </c>
      <c r="R279" s="4">
        <v>188.7</v>
      </c>
      <c r="S279" s="4">
        <v>150.19999999999999</v>
      </c>
      <c r="T279" s="4">
        <v>136.30000000000001</v>
      </c>
      <c r="U279" s="4">
        <v>148.1</v>
      </c>
      <c r="V279" s="45">
        <v>156.30000000000001</v>
      </c>
      <c r="W279" s="4">
        <v>137.19999999999999</v>
      </c>
      <c r="X279" s="4">
        <v>145.4</v>
      </c>
      <c r="Y279" s="4">
        <v>150</v>
      </c>
      <c r="Z279" s="4">
        <v>135.1</v>
      </c>
      <c r="AA279" s="4">
        <v>141.80000000000001</v>
      </c>
      <c r="AB279" s="4">
        <v>154.9</v>
      </c>
      <c r="AC279" s="4">
        <v>159.80000000000001</v>
      </c>
      <c r="AD279" s="4">
        <v>146</v>
      </c>
      <c r="AE279" s="4">
        <v>154</v>
      </c>
    </row>
    <row r="280" spans="1:33" ht="13.2" x14ac:dyDescent="0.25">
      <c r="A280" s="1" t="s">
        <v>33</v>
      </c>
      <c r="B280" s="1">
        <v>2020</v>
      </c>
      <c r="C280" s="1" t="s">
        <v>41</v>
      </c>
      <c r="D280" s="1" t="str">
        <f t="shared" si="4"/>
        <v>2020SeptemberRural+Urban</v>
      </c>
      <c r="E280" s="4">
        <v>148.4</v>
      </c>
      <c r="F280" s="4">
        <v>187.1</v>
      </c>
      <c r="G280" s="4">
        <v>152.5</v>
      </c>
      <c r="H280" s="4">
        <v>153.6</v>
      </c>
      <c r="I280" s="4">
        <v>138.19999999999999</v>
      </c>
      <c r="J280" s="4">
        <v>150.9</v>
      </c>
      <c r="K280" s="4">
        <v>186.7</v>
      </c>
      <c r="L280" s="4">
        <v>149.80000000000001</v>
      </c>
      <c r="M280" s="4">
        <v>116.4</v>
      </c>
      <c r="N280" s="4">
        <v>160.30000000000001</v>
      </c>
      <c r="O280" s="4">
        <v>142.19999999999999</v>
      </c>
      <c r="P280" s="4">
        <v>162.9</v>
      </c>
      <c r="Q280" s="4">
        <v>158</v>
      </c>
      <c r="R280" s="4">
        <v>184.4</v>
      </c>
      <c r="S280" s="4">
        <v>153.4</v>
      </c>
      <c r="T280" s="4">
        <v>144.30000000000001</v>
      </c>
      <c r="U280" s="4">
        <v>152</v>
      </c>
      <c r="V280" s="45">
        <v>156.30000000000001</v>
      </c>
      <c r="W280" s="4">
        <v>142.9</v>
      </c>
      <c r="X280" s="4">
        <v>148.69999999999999</v>
      </c>
      <c r="Y280" s="4">
        <v>155.6</v>
      </c>
      <c r="Z280" s="4">
        <v>139.6</v>
      </c>
      <c r="AA280" s="4">
        <v>146.6</v>
      </c>
      <c r="AB280" s="4">
        <v>157.5</v>
      </c>
      <c r="AC280" s="4">
        <v>158.4</v>
      </c>
      <c r="AD280" s="4">
        <v>150</v>
      </c>
      <c r="AE280" s="4">
        <v>154.69999999999999</v>
      </c>
      <c r="AG280" s="33">
        <f>(AE280-AE244)/AE244</f>
        <v>6.1042524005486806E-2</v>
      </c>
    </row>
    <row r="281" spans="1:33" ht="13.2" x14ac:dyDescent="0.25">
      <c r="A281" s="1" t="s">
        <v>30</v>
      </c>
      <c r="B281" s="1">
        <v>2020</v>
      </c>
      <c r="C281" s="1" t="s">
        <v>42</v>
      </c>
      <c r="D281" s="1" t="str">
        <f t="shared" si="4"/>
        <v>2020OctoberRural</v>
      </c>
      <c r="E281" s="4">
        <v>146</v>
      </c>
      <c r="F281" s="4">
        <v>186.3</v>
      </c>
      <c r="G281" s="4">
        <v>159.19999999999999</v>
      </c>
      <c r="H281" s="4">
        <v>153.6</v>
      </c>
      <c r="I281" s="4">
        <v>142.6</v>
      </c>
      <c r="J281" s="4">
        <v>147.19999999999999</v>
      </c>
      <c r="K281" s="4">
        <v>200.6</v>
      </c>
      <c r="L281" s="4">
        <v>150.30000000000001</v>
      </c>
      <c r="M281" s="4">
        <v>115.3</v>
      </c>
      <c r="N281" s="4">
        <v>160.9</v>
      </c>
      <c r="O281" s="4">
        <v>147.4</v>
      </c>
      <c r="P281" s="4">
        <v>161.9</v>
      </c>
      <c r="Q281" s="4">
        <v>159.6</v>
      </c>
      <c r="R281" s="4">
        <v>182.7</v>
      </c>
      <c r="S281" s="4">
        <v>155.69999999999999</v>
      </c>
      <c r="T281" s="4">
        <v>150.6</v>
      </c>
      <c r="U281" s="4">
        <v>155</v>
      </c>
      <c r="V281" s="45">
        <v>155.31812587018447</v>
      </c>
      <c r="W281" s="4">
        <v>146.80000000000001</v>
      </c>
      <c r="X281" s="4">
        <v>152</v>
      </c>
      <c r="Y281" s="4">
        <v>159.5</v>
      </c>
      <c r="Z281" s="4">
        <v>146.4</v>
      </c>
      <c r="AA281" s="4">
        <v>152.4</v>
      </c>
      <c r="AB281" s="4">
        <v>162.5</v>
      </c>
      <c r="AC281" s="4">
        <v>156.19999999999999</v>
      </c>
      <c r="AD281" s="4">
        <v>154.30000000000001</v>
      </c>
      <c r="AE281" s="4">
        <v>157.5</v>
      </c>
    </row>
    <row r="282" spans="1:33" ht="13.2" x14ac:dyDescent="0.25">
      <c r="A282" s="1" t="s">
        <v>32</v>
      </c>
      <c r="B282" s="1">
        <v>2020</v>
      </c>
      <c r="C282" s="1" t="s">
        <v>42</v>
      </c>
      <c r="D282" s="1" t="str">
        <f t="shared" si="4"/>
        <v>2020OctoberUrban</v>
      </c>
      <c r="E282" s="4">
        <v>150.6</v>
      </c>
      <c r="F282" s="4">
        <v>193.7</v>
      </c>
      <c r="G282" s="4">
        <v>164.8</v>
      </c>
      <c r="H282" s="4">
        <v>153.69999999999999</v>
      </c>
      <c r="I282" s="4">
        <v>135.69999999999999</v>
      </c>
      <c r="J282" s="4">
        <v>155.69999999999999</v>
      </c>
      <c r="K282" s="4">
        <v>226</v>
      </c>
      <c r="L282" s="4">
        <v>152.19999999999999</v>
      </c>
      <c r="M282" s="4">
        <v>118.1</v>
      </c>
      <c r="N282" s="4">
        <v>161.30000000000001</v>
      </c>
      <c r="O282" s="4">
        <v>139.19999999999999</v>
      </c>
      <c r="P282" s="4">
        <v>164.8</v>
      </c>
      <c r="Q282" s="4">
        <v>164.4</v>
      </c>
      <c r="R282" s="4">
        <v>188.7</v>
      </c>
      <c r="S282" s="4">
        <v>150.5</v>
      </c>
      <c r="T282" s="4">
        <v>136.1</v>
      </c>
      <c r="U282" s="4">
        <v>148.30000000000001</v>
      </c>
      <c r="V282" s="45">
        <v>156.5</v>
      </c>
      <c r="W282" s="4">
        <v>137.1</v>
      </c>
      <c r="X282" s="4">
        <v>145.1</v>
      </c>
      <c r="Y282" s="4">
        <v>151</v>
      </c>
      <c r="Z282" s="4">
        <v>135.4</v>
      </c>
      <c r="AA282" s="4">
        <v>142</v>
      </c>
      <c r="AB282" s="4">
        <v>155.69999999999999</v>
      </c>
      <c r="AC282" s="4">
        <v>158.1</v>
      </c>
      <c r="AD282" s="4">
        <v>146.19999999999999</v>
      </c>
      <c r="AE282" s="4">
        <v>155.19999999999999</v>
      </c>
    </row>
    <row r="283" spans="1:33" ht="13.2" x14ac:dyDescent="0.25">
      <c r="A283" s="1" t="s">
        <v>33</v>
      </c>
      <c r="B283" s="1">
        <v>2020</v>
      </c>
      <c r="C283" s="1" t="s">
        <v>42</v>
      </c>
      <c r="D283" s="1" t="str">
        <f t="shared" si="4"/>
        <v>2020OctoberRural+Urban</v>
      </c>
      <c r="E283" s="4">
        <v>147.5</v>
      </c>
      <c r="F283" s="4">
        <v>188.9</v>
      </c>
      <c r="G283" s="4">
        <v>161.4</v>
      </c>
      <c r="H283" s="4">
        <v>153.6</v>
      </c>
      <c r="I283" s="4">
        <v>140.1</v>
      </c>
      <c r="J283" s="4">
        <v>151.19999999999999</v>
      </c>
      <c r="K283" s="4">
        <v>209.2</v>
      </c>
      <c r="L283" s="4">
        <v>150.9</v>
      </c>
      <c r="M283" s="4">
        <v>116.2</v>
      </c>
      <c r="N283" s="4">
        <v>161</v>
      </c>
      <c r="O283" s="4">
        <v>144</v>
      </c>
      <c r="P283" s="4">
        <v>163.19999999999999</v>
      </c>
      <c r="Q283" s="4">
        <v>161.4</v>
      </c>
      <c r="R283" s="4">
        <v>184.3</v>
      </c>
      <c r="S283" s="4">
        <v>153.69999999999999</v>
      </c>
      <c r="T283" s="4">
        <v>144.6</v>
      </c>
      <c r="U283" s="4">
        <v>152.30000000000001</v>
      </c>
      <c r="V283" s="45">
        <v>156.5</v>
      </c>
      <c r="W283" s="4">
        <v>143.1</v>
      </c>
      <c r="X283" s="4">
        <v>148.69999999999999</v>
      </c>
      <c r="Y283" s="4">
        <v>156.30000000000001</v>
      </c>
      <c r="Z283" s="4">
        <v>140.6</v>
      </c>
      <c r="AA283" s="4">
        <v>146.5</v>
      </c>
      <c r="AB283" s="4">
        <v>158.5</v>
      </c>
      <c r="AC283" s="4">
        <v>157</v>
      </c>
      <c r="AD283" s="4">
        <v>150.4</v>
      </c>
      <c r="AE283" s="4">
        <v>156.4</v>
      </c>
      <c r="AG283" s="33">
        <f>(AE283-AE247)/AE247</f>
        <v>6.2500000000000125E-2</v>
      </c>
    </row>
    <row r="284" spans="1:33" ht="13.2" x14ac:dyDescent="0.25">
      <c r="A284" s="1" t="s">
        <v>30</v>
      </c>
      <c r="B284" s="1">
        <v>2020</v>
      </c>
      <c r="C284" s="1" t="s">
        <v>43</v>
      </c>
      <c r="D284" s="1" t="str">
        <f t="shared" si="4"/>
        <v>2020NovemberRural</v>
      </c>
      <c r="E284" s="4">
        <v>145.4</v>
      </c>
      <c r="F284" s="4">
        <v>188.6</v>
      </c>
      <c r="G284" s="4">
        <v>171.6</v>
      </c>
      <c r="H284" s="4">
        <v>153.80000000000001</v>
      </c>
      <c r="I284" s="4">
        <v>145.4</v>
      </c>
      <c r="J284" s="4">
        <v>146.5</v>
      </c>
      <c r="K284" s="4">
        <v>222.2</v>
      </c>
      <c r="L284" s="4">
        <v>155.9</v>
      </c>
      <c r="M284" s="4">
        <v>114.9</v>
      </c>
      <c r="N284" s="4">
        <v>162</v>
      </c>
      <c r="O284" s="4">
        <v>150</v>
      </c>
      <c r="P284" s="4">
        <v>162.69999999999999</v>
      </c>
      <c r="Q284" s="4">
        <v>163.4</v>
      </c>
      <c r="R284" s="4">
        <v>183.4</v>
      </c>
      <c r="S284" s="4">
        <v>156.30000000000001</v>
      </c>
      <c r="T284" s="4">
        <v>151</v>
      </c>
      <c r="U284" s="4">
        <v>155.5</v>
      </c>
      <c r="V284" s="45">
        <v>155.75357958861298</v>
      </c>
      <c r="W284" s="4">
        <v>147.5</v>
      </c>
      <c r="X284" s="4">
        <v>152.80000000000001</v>
      </c>
      <c r="Y284" s="4">
        <v>160.4</v>
      </c>
      <c r="Z284" s="4">
        <v>146.1</v>
      </c>
      <c r="AA284" s="4">
        <v>153.6</v>
      </c>
      <c r="AB284" s="4">
        <v>161.6</v>
      </c>
      <c r="AC284" s="4">
        <v>156.19999999999999</v>
      </c>
      <c r="AD284" s="4">
        <v>154.5</v>
      </c>
      <c r="AE284" s="4">
        <v>159.80000000000001</v>
      </c>
    </row>
    <row r="285" spans="1:33" ht="13.2" x14ac:dyDescent="0.25">
      <c r="A285" s="1" t="s">
        <v>32</v>
      </c>
      <c r="B285" s="1">
        <v>2020</v>
      </c>
      <c r="C285" s="1" t="s">
        <v>43</v>
      </c>
      <c r="D285" s="1" t="str">
        <f t="shared" si="4"/>
        <v>2020NovemberUrban</v>
      </c>
      <c r="E285" s="4">
        <v>149.69999999999999</v>
      </c>
      <c r="F285" s="4">
        <v>195.5</v>
      </c>
      <c r="G285" s="4">
        <v>176.9</v>
      </c>
      <c r="H285" s="4">
        <v>153.9</v>
      </c>
      <c r="I285" s="4">
        <v>138</v>
      </c>
      <c r="J285" s="4">
        <v>150.5</v>
      </c>
      <c r="K285" s="4">
        <v>245.3</v>
      </c>
      <c r="L285" s="4">
        <v>158.69999999999999</v>
      </c>
      <c r="M285" s="4">
        <v>117.2</v>
      </c>
      <c r="N285" s="4">
        <v>161.4</v>
      </c>
      <c r="O285" s="4">
        <v>141.5</v>
      </c>
      <c r="P285" s="4">
        <v>165.1</v>
      </c>
      <c r="Q285" s="4">
        <v>167</v>
      </c>
      <c r="R285" s="4">
        <v>188.8</v>
      </c>
      <c r="S285" s="4">
        <v>151.1</v>
      </c>
      <c r="T285" s="4">
        <v>136.4</v>
      </c>
      <c r="U285" s="4">
        <v>148.80000000000001</v>
      </c>
      <c r="V285" s="45">
        <v>158</v>
      </c>
      <c r="W285" s="4">
        <v>137.30000000000001</v>
      </c>
      <c r="X285" s="4">
        <v>145.1</v>
      </c>
      <c r="Y285" s="4">
        <v>152</v>
      </c>
      <c r="Z285" s="4">
        <v>135.19999999999999</v>
      </c>
      <c r="AA285" s="4">
        <v>144.4</v>
      </c>
      <c r="AB285" s="4">
        <v>156.4</v>
      </c>
      <c r="AC285" s="4">
        <v>157.9</v>
      </c>
      <c r="AD285" s="4">
        <v>146.6</v>
      </c>
      <c r="AE285" s="4">
        <v>156.69999999999999</v>
      </c>
    </row>
    <row r="286" spans="1:33" ht="13.2" x14ac:dyDescent="0.25">
      <c r="A286" s="1" t="s">
        <v>33</v>
      </c>
      <c r="B286" s="1">
        <v>2020</v>
      </c>
      <c r="C286" s="1" t="s">
        <v>43</v>
      </c>
      <c r="D286" s="1" t="str">
        <f t="shared" si="4"/>
        <v>2020NovemberRural+Urban</v>
      </c>
      <c r="E286" s="4">
        <v>146.80000000000001</v>
      </c>
      <c r="F286" s="4">
        <v>191</v>
      </c>
      <c r="G286" s="4">
        <v>173.6</v>
      </c>
      <c r="H286" s="4">
        <v>153.80000000000001</v>
      </c>
      <c r="I286" s="4">
        <v>142.69999999999999</v>
      </c>
      <c r="J286" s="4">
        <v>148.4</v>
      </c>
      <c r="K286" s="4">
        <v>230</v>
      </c>
      <c r="L286" s="4">
        <v>156.80000000000001</v>
      </c>
      <c r="M286" s="4">
        <v>115.7</v>
      </c>
      <c r="N286" s="4">
        <v>161.80000000000001</v>
      </c>
      <c r="O286" s="4">
        <v>146.5</v>
      </c>
      <c r="P286" s="4">
        <v>163.80000000000001</v>
      </c>
      <c r="Q286" s="4">
        <v>164.7</v>
      </c>
      <c r="R286" s="4">
        <v>184.8</v>
      </c>
      <c r="S286" s="4">
        <v>154.30000000000001</v>
      </c>
      <c r="T286" s="4">
        <v>144.9</v>
      </c>
      <c r="U286" s="4">
        <v>152.80000000000001</v>
      </c>
      <c r="V286" s="45">
        <v>158</v>
      </c>
      <c r="W286" s="4">
        <v>143.6</v>
      </c>
      <c r="X286" s="4">
        <v>149.19999999999999</v>
      </c>
      <c r="Y286" s="4">
        <v>157.19999999999999</v>
      </c>
      <c r="Z286" s="4">
        <v>140.4</v>
      </c>
      <c r="AA286" s="4">
        <v>148.4</v>
      </c>
      <c r="AB286" s="4">
        <v>158.6</v>
      </c>
      <c r="AC286" s="4">
        <v>156.9</v>
      </c>
      <c r="AD286" s="4">
        <v>150.69999999999999</v>
      </c>
      <c r="AE286" s="4">
        <v>158.4</v>
      </c>
      <c r="AG286" s="33">
        <f>(AE286-AE250)/AE250</f>
        <v>6.5948855989232918E-2</v>
      </c>
    </row>
    <row r="287" spans="1:33" ht="13.2" x14ac:dyDescent="0.25">
      <c r="A287" s="1" t="s">
        <v>30</v>
      </c>
      <c r="B287" s="1">
        <v>2020</v>
      </c>
      <c r="C287" s="1" t="s">
        <v>44</v>
      </c>
      <c r="D287" s="1" t="str">
        <f t="shared" si="4"/>
        <v>2020DecemberRural</v>
      </c>
      <c r="E287" s="4">
        <v>144.6</v>
      </c>
      <c r="F287" s="4">
        <v>188.5</v>
      </c>
      <c r="G287" s="4">
        <v>173.4</v>
      </c>
      <c r="H287" s="4">
        <v>154</v>
      </c>
      <c r="I287" s="4">
        <v>150</v>
      </c>
      <c r="J287" s="4">
        <v>145.9</v>
      </c>
      <c r="K287" s="4">
        <v>225.2</v>
      </c>
      <c r="L287" s="4">
        <v>159.5</v>
      </c>
      <c r="M287" s="4">
        <v>114.4</v>
      </c>
      <c r="N287" s="4">
        <v>163.5</v>
      </c>
      <c r="O287" s="4">
        <v>153.4</v>
      </c>
      <c r="P287" s="4">
        <v>163.6</v>
      </c>
      <c r="Q287" s="4">
        <v>164.5</v>
      </c>
      <c r="R287" s="4">
        <v>183.6</v>
      </c>
      <c r="S287" s="4">
        <v>157</v>
      </c>
      <c r="T287" s="4">
        <v>151.6</v>
      </c>
      <c r="U287" s="4">
        <v>156.30000000000001</v>
      </c>
      <c r="V287" s="45">
        <v>156.40201512066881</v>
      </c>
      <c r="W287" s="4">
        <v>148.69999999999999</v>
      </c>
      <c r="X287" s="4">
        <v>153.4</v>
      </c>
      <c r="Y287" s="4">
        <v>161.6</v>
      </c>
      <c r="Z287" s="4">
        <v>146.4</v>
      </c>
      <c r="AA287" s="4">
        <v>153.9</v>
      </c>
      <c r="AB287" s="4">
        <v>162.9</v>
      </c>
      <c r="AC287" s="4">
        <v>156.6</v>
      </c>
      <c r="AD287" s="4">
        <v>155.19999999999999</v>
      </c>
      <c r="AE287" s="4">
        <v>160.69999999999999</v>
      </c>
    </row>
    <row r="288" spans="1:33" ht="13.2" x14ac:dyDescent="0.25">
      <c r="A288" s="1" t="s">
        <v>32</v>
      </c>
      <c r="B288" s="1">
        <v>2020</v>
      </c>
      <c r="C288" s="1" t="s">
        <v>44</v>
      </c>
      <c r="D288" s="1" t="str">
        <f t="shared" si="4"/>
        <v>2020DecemberUrban</v>
      </c>
      <c r="E288" s="4">
        <v>149</v>
      </c>
      <c r="F288" s="4">
        <v>195.7</v>
      </c>
      <c r="G288" s="4">
        <v>178.3</v>
      </c>
      <c r="H288" s="4">
        <v>154.19999999999999</v>
      </c>
      <c r="I288" s="4">
        <v>140.69999999999999</v>
      </c>
      <c r="J288" s="4">
        <v>149.69999999999999</v>
      </c>
      <c r="K288" s="4">
        <v>240.9</v>
      </c>
      <c r="L288" s="4">
        <v>161.5</v>
      </c>
      <c r="M288" s="4">
        <v>117.1</v>
      </c>
      <c r="N288" s="4">
        <v>161.9</v>
      </c>
      <c r="O288" s="4">
        <v>143.30000000000001</v>
      </c>
      <c r="P288" s="4">
        <v>166.1</v>
      </c>
      <c r="Q288" s="4">
        <v>167</v>
      </c>
      <c r="R288" s="4">
        <v>190.2</v>
      </c>
      <c r="S288" s="4">
        <v>151.9</v>
      </c>
      <c r="T288" s="4">
        <v>136.69999999999999</v>
      </c>
      <c r="U288" s="4">
        <v>149.6</v>
      </c>
      <c r="V288" s="45">
        <v>158.4</v>
      </c>
      <c r="W288" s="4">
        <v>137.9</v>
      </c>
      <c r="X288" s="4">
        <v>145.5</v>
      </c>
      <c r="Y288" s="4">
        <v>152.9</v>
      </c>
      <c r="Z288" s="4">
        <v>135.5</v>
      </c>
      <c r="AA288" s="4">
        <v>144.30000000000001</v>
      </c>
      <c r="AB288" s="4">
        <v>156.9</v>
      </c>
      <c r="AC288" s="4">
        <v>157.9</v>
      </c>
      <c r="AD288" s="4">
        <v>146.9</v>
      </c>
      <c r="AE288" s="4">
        <v>156.9</v>
      </c>
    </row>
    <row r="289" spans="1:34" ht="13.2" x14ac:dyDescent="0.25">
      <c r="A289" s="1" t="s">
        <v>33</v>
      </c>
      <c r="B289" s="1">
        <v>2020</v>
      </c>
      <c r="C289" s="1" t="s">
        <v>44</v>
      </c>
      <c r="D289" s="1" t="str">
        <f t="shared" si="4"/>
        <v>2020DecemberRural+Urban</v>
      </c>
      <c r="E289" s="4">
        <v>146</v>
      </c>
      <c r="F289" s="4">
        <v>191</v>
      </c>
      <c r="G289" s="4">
        <v>175.3</v>
      </c>
      <c r="H289" s="4">
        <v>154.1</v>
      </c>
      <c r="I289" s="4">
        <v>146.6</v>
      </c>
      <c r="J289" s="4">
        <v>147.69999999999999</v>
      </c>
      <c r="K289" s="4">
        <v>230.5</v>
      </c>
      <c r="L289" s="4">
        <v>160.19999999999999</v>
      </c>
      <c r="M289" s="4">
        <v>115.3</v>
      </c>
      <c r="N289" s="4">
        <v>163</v>
      </c>
      <c r="O289" s="4">
        <v>149.19999999999999</v>
      </c>
      <c r="P289" s="4">
        <v>164.8</v>
      </c>
      <c r="Q289" s="4">
        <v>165.4</v>
      </c>
      <c r="R289" s="4">
        <v>185.4</v>
      </c>
      <c r="S289" s="4">
        <v>155</v>
      </c>
      <c r="T289" s="4">
        <v>145.4</v>
      </c>
      <c r="U289" s="4">
        <v>153.6</v>
      </c>
      <c r="V289" s="45">
        <v>158.4</v>
      </c>
      <c r="W289" s="4">
        <v>144.6</v>
      </c>
      <c r="X289" s="4">
        <v>149.69999999999999</v>
      </c>
      <c r="Y289" s="4">
        <v>158.30000000000001</v>
      </c>
      <c r="Z289" s="4">
        <v>140.69999999999999</v>
      </c>
      <c r="AA289" s="4">
        <v>148.5</v>
      </c>
      <c r="AB289" s="4">
        <v>159.4</v>
      </c>
      <c r="AC289" s="4">
        <v>157.1</v>
      </c>
      <c r="AD289" s="4">
        <v>151.19999999999999</v>
      </c>
      <c r="AE289" s="4">
        <v>158.9</v>
      </c>
      <c r="AG289" s="33">
        <f>(AE289-AE253)/AE253</f>
        <v>5.6515957446808505E-2</v>
      </c>
      <c r="AH289" s="33">
        <f>(AE289-AE256)/AE256</f>
        <v>5.7922769640479481E-2</v>
      </c>
    </row>
    <row r="290" spans="1:34" ht="13.2" x14ac:dyDescent="0.25">
      <c r="A290" s="1" t="s">
        <v>30</v>
      </c>
      <c r="B290" s="1">
        <v>2021</v>
      </c>
      <c r="C290" s="1" t="s">
        <v>31</v>
      </c>
      <c r="D290" s="1" t="str">
        <f t="shared" si="4"/>
        <v>2021JanuaryRural</v>
      </c>
      <c r="E290" s="4">
        <v>143.4</v>
      </c>
      <c r="F290" s="4">
        <v>187.5</v>
      </c>
      <c r="G290" s="4">
        <v>173.4</v>
      </c>
      <c r="H290" s="4">
        <v>154</v>
      </c>
      <c r="I290" s="4">
        <v>154.80000000000001</v>
      </c>
      <c r="J290" s="4">
        <v>147</v>
      </c>
      <c r="K290" s="4">
        <v>187.8</v>
      </c>
      <c r="L290" s="4">
        <v>159.5</v>
      </c>
      <c r="M290" s="4">
        <v>113.8</v>
      </c>
      <c r="N290" s="4">
        <v>164.5</v>
      </c>
      <c r="O290" s="4">
        <v>156.1</v>
      </c>
      <c r="P290" s="4">
        <v>164.3</v>
      </c>
      <c r="Q290" s="4">
        <v>159.6</v>
      </c>
      <c r="R290" s="4">
        <v>184.6</v>
      </c>
      <c r="S290" s="4">
        <v>157.5</v>
      </c>
      <c r="T290" s="4">
        <v>152.4</v>
      </c>
      <c r="U290" s="4">
        <v>156.80000000000001</v>
      </c>
      <c r="V290" s="45">
        <v>157.03041339771849</v>
      </c>
      <c r="W290" s="4">
        <v>150.9</v>
      </c>
      <c r="X290" s="4">
        <v>153.9</v>
      </c>
      <c r="Y290" s="4">
        <v>162.5</v>
      </c>
      <c r="Z290" s="4">
        <v>147.5</v>
      </c>
      <c r="AA290" s="4">
        <v>155.1</v>
      </c>
      <c r="AB290" s="4">
        <v>163.5</v>
      </c>
      <c r="AC290" s="4">
        <v>156.19999999999999</v>
      </c>
      <c r="AD290" s="4">
        <v>155.9</v>
      </c>
      <c r="AE290" s="4">
        <v>158.5</v>
      </c>
    </row>
    <row r="291" spans="1:34" ht="13.2" x14ac:dyDescent="0.25">
      <c r="A291" s="1" t="s">
        <v>32</v>
      </c>
      <c r="B291" s="1">
        <v>2021</v>
      </c>
      <c r="C291" s="1" t="s">
        <v>31</v>
      </c>
      <c r="D291" s="1" t="str">
        <f t="shared" si="4"/>
        <v>2021JanuaryUrban</v>
      </c>
      <c r="E291" s="4">
        <v>148</v>
      </c>
      <c r="F291" s="4">
        <v>194.8</v>
      </c>
      <c r="G291" s="4">
        <v>178.4</v>
      </c>
      <c r="H291" s="4">
        <v>154.4</v>
      </c>
      <c r="I291" s="4">
        <v>144.1</v>
      </c>
      <c r="J291" s="4">
        <v>152.6</v>
      </c>
      <c r="K291" s="4">
        <v>206.8</v>
      </c>
      <c r="L291" s="4">
        <v>162.1</v>
      </c>
      <c r="M291" s="4">
        <v>116.3</v>
      </c>
      <c r="N291" s="4">
        <v>163</v>
      </c>
      <c r="O291" s="4">
        <v>145.9</v>
      </c>
      <c r="P291" s="4">
        <v>167.2</v>
      </c>
      <c r="Q291" s="4">
        <v>163.4</v>
      </c>
      <c r="R291" s="4">
        <v>191.8</v>
      </c>
      <c r="S291" s="4">
        <v>152.5</v>
      </c>
      <c r="T291" s="4">
        <v>137.30000000000001</v>
      </c>
      <c r="U291" s="4">
        <v>150.19999999999999</v>
      </c>
      <c r="V291" s="45">
        <v>157.69999999999999</v>
      </c>
      <c r="W291" s="4">
        <v>142.9</v>
      </c>
      <c r="X291" s="4">
        <v>145.69999999999999</v>
      </c>
      <c r="Y291" s="4">
        <v>154.1</v>
      </c>
      <c r="Z291" s="4">
        <v>136.9</v>
      </c>
      <c r="AA291" s="4">
        <v>145.4</v>
      </c>
      <c r="AB291" s="4">
        <v>156.1</v>
      </c>
      <c r="AC291" s="4">
        <v>157.69999999999999</v>
      </c>
      <c r="AD291" s="4">
        <v>147.6</v>
      </c>
      <c r="AE291" s="4">
        <v>156</v>
      </c>
    </row>
    <row r="292" spans="1:34" ht="13.2" x14ac:dyDescent="0.25">
      <c r="A292" s="1" t="s">
        <v>33</v>
      </c>
      <c r="B292" s="1">
        <v>2021</v>
      </c>
      <c r="C292" s="1" t="s">
        <v>31</v>
      </c>
      <c r="D292" s="1" t="str">
        <f t="shared" si="4"/>
        <v>2021JanuaryRural+Urban</v>
      </c>
      <c r="E292" s="4">
        <v>144.9</v>
      </c>
      <c r="F292" s="4">
        <v>190.1</v>
      </c>
      <c r="G292" s="4">
        <v>175.3</v>
      </c>
      <c r="H292" s="4">
        <v>154.1</v>
      </c>
      <c r="I292" s="4">
        <v>150.9</v>
      </c>
      <c r="J292" s="4">
        <v>149.6</v>
      </c>
      <c r="K292" s="4">
        <v>194.2</v>
      </c>
      <c r="L292" s="4">
        <v>160.4</v>
      </c>
      <c r="M292" s="4">
        <v>114.6</v>
      </c>
      <c r="N292" s="4">
        <v>164</v>
      </c>
      <c r="O292" s="4">
        <v>151.80000000000001</v>
      </c>
      <c r="P292" s="4">
        <v>165.6</v>
      </c>
      <c r="Q292" s="4">
        <v>161</v>
      </c>
      <c r="R292" s="4">
        <v>186.5</v>
      </c>
      <c r="S292" s="4">
        <v>155.5</v>
      </c>
      <c r="T292" s="4">
        <v>146.1</v>
      </c>
      <c r="U292" s="4">
        <v>154.19999999999999</v>
      </c>
      <c r="V292" s="45">
        <v>157.69999999999999</v>
      </c>
      <c r="W292" s="4">
        <v>147.9</v>
      </c>
      <c r="X292" s="4">
        <v>150</v>
      </c>
      <c r="Y292" s="4">
        <v>159.30000000000001</v>
      </c>
      <c r="Z292" s="4">
        <v>141.9</v>
      </c>
      <c r="AA292" s="4">
        <v>149.6</v>
      </c>
      <c r="AB292" s="4">
        <v>159.19999999999999</v>
      </c>
      <c r="AC292" s="4">
        <v>156.80000000000001</v>
      </c>
      <c r="AD292" s="4">
        <v>151.9</v>
      </c>
      <c r="AE292" s="4">
        <v>157.30000000000001</v>
      </c>
      <c r="AG292" s="33">
        <f>(AE292-AE256)/AE256</f>
        <v>4.7270306258322389E-2</v>
      </c>
      <c r="AH292" s="33"/>
    </row>
    <row r="293" spans="1:34" ht="13.2" x14ac:dyDescent="0.25">
      <c r="A293" s="1" t="s">
        <v>30</v>
      </c>
      <c r="B293" s="1">
        <v>2021</v>
      </c>
      <c r="C293" s="1" t="s">
        <v>34</v>
      </c>
      <c r="D293" s="1" t="str">
        <f t="shared" si="4"/>
        <v>2021FebruaryRural</v>
      </c>
      <c r="E293" s="4">
        <v>142.80000000000001</v>
      </c>
      <c r="F293" s="4">
        <v>184</v>
      </c>
      <c r="G293" s="4">
        <v>168</v>
      </c>
      <c r="H293" s="4">
        <v>154.4</v>
      </c>
      <c r="I293" s="4">
        <v>163</v>
      </c>
      <c r="J293" s="4">
        <v>147.80000000000001</v>
      </c>
      <c r="K293" s="4">
        <v>149.69999999999999</v>
      </c>
      <c r="L293" s="4">
        <v>158.30000000000001</v>
      </c>
      <c r="M293" s="4">
        <v>111.8</v>
      </c>
      <c r="N293" s="4">
        <v>165</v>
      </c>
      <c r="O293" s="4">
        <v>160</v>
      </c>
      <c r="P293" s="4">
        <v>165.8</v>
      </c>
      <c r="Q293" s="4">
        <v>154.69999999999999</v>
      </c>
      <c r="R293" s="4">
        <v>186.5</v>
      </c>
      <c r="S293" s="4">
        <v>159.1</v>
      </c>
      <c r="T293" s="4">
        <v>153.9</v>
      </c>
      <c r="U293" s="4">
        <v>158.4</v>
      </c>
      <c r="V293" s="45">
        <v>157.48733423411116</v>
      </c>
      <c r="W293" s="4">
        <v>154.4</v>
      </c>
      <c r="X293" s="4">
        <v>154.80000000000001</v>
      </c>
      <c r="Y293" s="4">
        <v>164.3</v>
      </c>
      <c r="Z293" s="4">
        <v>150.19999999999999</v>
      </c>
      <c r="AA293" s="4">
        <v>157</v>
      </c>
      <c r="AB293" s="4">
        <v>163.6</v>
      </c>
      <c r="AC293" s="4">
        <v>155.19999999999999</v>
      </c>
      <c r="AD293" s="4">
        <v>157.19999999999999</v>
      </c>
      <c r="AE293" s="4">
        <v>156.69999999999999</v>
      </c>
    </row>
    <row r="294" spans="1:34" ht="13.2" x14ac:dyDescent="0.25">
      <c r="A294" s="1" t="s">
        <v>32</v>
      </c>
      <c r="B294" s="1">
        <v>2021</v>
      </c>
      <c r="C294" s="1" t="s">
        <v>34</v>
      </c>
      <c r="D294" s="1" t="str">
        <f t="shared" si="4"/>
        <v>2021FebruaryUrban</v>
      </c>
      <c r="E294" s="4">
        <v>147.6</v>
      </c>
      <c r="F294" s="4">
        <v>191.2</v>
      </c>
      <c r="G294" s="4">
        <v>169.9</v>
      </c>
      <c r="H294" s="4">
        <v>155.1</v>
      </c>
      <c r="I294" s="4">
        <v>151.4</v>
      </c>
      <c r="J294" s="4">
        <v>154</v>
      </c>
      <c r="K294" s="4">
        <v>180.2</v>
      </c>
      <c r="L294" s="4">
        <v>159.80000000000001</v>
      </c>
      <c r="M294" s="4">
        <v>114.9</v>
      </c>
      <c r="N294" s="4">
        <v>162.5</v>
      </c>
      <c r="O294" s="4">
        <v>149.19999999999999</v>
      </c>
      <c r="P294" s="4">
        <v>169.4</v>
      </c>
      <c r="Q294" s="4">
        <v>160.80000000000001</v>
      </c>
      <c r="R294" s="4">
        <v>193.3</v>
      </c>
      <c r="S294" s="4">
        <v>154.19999999999999</v>
      </c>
      <c r="T294" s="4">
        <v>138.19999999999999</v>
      </c>
      <c r="U294" s="4">
        <v>151.80000000000001</v>
      </c>
      <c r="V294" s="45">
        <v>159.80000000000001</v>
      </c>
      <c r="W294" s="4">
        <v>149.1</v>
      </c>
      <c r="X294" s="4">
        <v>146.5</v>
      </c>
      <c r="Y294" s="4">
        <v>156.30000000000001</v>
      </c>
      <c r="Z294" s="4">
        <v>140.5</v>
      </c>
      <c r="AA294" s="4">
        <v>147.30000000000001</v>
      </c>
      <c r="AB294" s="4">
        <v>156.6</v>
      </c>
      <c r="AC294" s="4">
        <v>156.69999999999999</v>
      </c>
      <c r="AD294" s="4">
        <v>149.30000000000001</v>
      </c>
      <c r="AE294" s="4">
        <v>156.5</v>
      </c>
    </row>
    <row r="295" spans="1:34" ht="13.2" x14ac:dyDescent="0.25">
      <c r="A295" s="1" t="s">
        <v>33</v>
      </c>
      <c r="B295" s="1">
        <v>2021</v>
      </c>
      <c r="C295" s="1" t="s">
        <v>34</v>
      </c>
      <c r="D295" s="1" t="str">
        <f t="shared" si="4"/>
        <v>2021FebruaryRural+Urban</v>
      </c>
      <c r="E295" s="4">
        <v>144.30000000000001</v>
      </c>
      <c r="F295" s="4">
        <v>186.5</v>
      </c>
      <c r="G295" s="4">
        <v>168.7</v>
      </c>
      <c r="H295" s="4">
        <v>154.69999999999999</v>
      </c>
      <c r="I295" s="4">
        <v>158.69999999999999</v>
      </c>
      <c r="J295" s="4">
        <v>150.69999999999999</v>
      </c>
      <c r="K295" s="4">
        <v>160</v>
      </c>
      <c r="L295" s="4">
        <v>158.80000000000001</v>
      </c>
      <c r="M295" s="4">
        <v>112.8</v>
      </c>
      <c r="N295" s="4">
        <v>164.2</v>
      </c>
      <c r="O295" s="4">
        <v>155.5</v>
      </c>
      <c r="P295" s="4">
        <v>167.5</v>
      </c>
      <c r="Q295" s="4">
        <v>156.9</v>
      </c>
      <c r="R295" s="4">
        <v>188.3</v>
      </c>
      <c r="S295" s="4">
        <v>157.19999999999999</v>
      </c>
      <c r="T295" s="4">
        <v>147.4</v>
      </c>
      <c r="U295" s="4">
        <v>155.80000000000001</v>
      </c>
      <c r="V295" s="45">
        <v>159.80000000000001</v>
      </c>
      <c r="W295" s="4">
        <v>152.4</v>
      </c>
      <c r="X295" s="4">
        <v>150.9</v>
      </c>
      <c r="Y295" s="4">
        <v>161.30000000000001</v>
      </c>
      <c r="Z295" s="4">
        <v>145.1</v>
      </c>
      <c r="AA295" s="4">
        <v>151.5</v>
      </c>
      <c r="AB295" s="4">
        <v>159.5</v>
      </c>
      <c r="AC295" s="4">
        <v>155.80000000000001</v>
      </c>
      <c r="AD295" s="4">
        <v>153.4</v>
      </c>
      <c r="AE295" s="4">
        <v>156.6</v>
      </c>
      <c r="AG295" s="33">
        <f>(AE295-AE259)/AE259</f>
        <v>5.030181086519115E-2</v>
      </c>
    </row>
    <row r="296" spans="1:34" ht="13.2" x14ac:dyDescent="0.25">
      <c r="A296" s="1" t="s">
        <v>30</v>
      </c>
      <c r="B296" s="1">
        <v>2021</v>
      </c>
      <c r="C296" s="1" t="s">
        <v>35</v>
      </c>
      <c r="D296" s="1" t="str">
        <f t="shared" si="4"/>
        <v>2021MarchRural</v>
      </c>
      <c r="E296" s="4">
        <v>142.5</v>
      </c>
      <c r="F296" s="4">
        <v>189.4</v>
      </c>
      <c r="G296" s="4">
        <v>163.19999999999999</v>
      </c>
      <c r="H296" s="4">
        <v>154.5</v>
      </c>
      <c r="I296" s="4">
        <v>168.2</v>
      </c>
      <c r="J296" s="4">
        <v>150.5</v>
      </c>
      <c r="K296" s="4">
        <v>141</v>
      </c>
      <c r="L296" s="4">
        <v>159.19999999999999</v>
      </c>
      <c r="M296" s="4">
        <v>111.7</v>
      </c>
      <c r="N296" s="4">
        <v>164</v>
      </c>
      <c r="O296" s="4">
        <v>160.6</v>
      </c>
      <c r="P296" s="4">
        <v>166.4</v>
      </c>
      <c r="Q296" s="4">
        <v>154.5</v>
      </c>
      <c r="R296" s="4">
        <v>186.1</v>
      </c>
      <c r="S296" s="4">
        <v>159.6</v>
      </c>
      <c r="T296" s="4">
        <v>154.4</v>
      </c>
      <c r="U296" s="4">
        <v>158.9</v>
      </c>
      <c r="V296" s="45">
        <v>158.0799736391665</v>
      </c>
      <c r="W296" s="4">
        <v>156</v>
      </c>
      <c r="X296" s="4">
        <v>154.80000000000001</v>
      </c>
      <c r="Y296" s="4">
        <v>164.6</v>
      </c>
      <c r="Z296" s="4">
        <v>151.30000000000001</v>
      </c>
      <c r="AA296" s="4">
        <v>157.80000000000001</v>
      </c>
      <c r="AB296" s="4">
        <v>163.80000000000001</v>
      </c>
      <c r="AC296" s="4">
        <v>153.1</v>
      </c>
      <c r="AD296" s="4">
        <v>157.30000000000001</v>
      </c>
      <c r="AE296" s="4">
        <v>156.69999999999999</v>
      </c>
    </row>
    <row r="297" spans="1:34" ht="13.2" x14ac:dyDescent="0.25">
      <c r="A297" s="1" t="s">
        <v>32</v>
      </c>
      <c r="B297" s="1">
        <v>2021</v>
      </c>
      <c r="C297" s="1" t="s">
        <v>35</v>
      </c>
      <c r="D297" s="1" t="str">
        <f t="shared" si="4"/>
        <v>2021MarchUrban</v>
      </c>
      <c r="E297" s="4">
        <v>147.5</v>
      </c>
      <c r="F297" s="4">
        <v>197.5</v>
      </c>
      <c r="G297" s="4">
        <v>164.7</v>
      </c>
      <c r="H297" s="4">
        <v>155.6</v>
      </c>
      <c r="I297" s="4">
        <v>156.4</v>
      </c>
      <c r="J297" s="4">
        <v>157.30000000000001</v>
      </c>
      <c r="K297" s="4">
        <v>166.1</v>
      </c>
      <c r="L297" s="4">
        <v>161.1</v>
      </c>
      <c r="M297" s="4">
        <v>114.3</v>
      </c>
      <c r="N297" s="4">
        <v>162.6</v>
      </c>
      <c r="O297" s="4">
        <v>150.69999999999999</v>
      </c>
      <c r="P297" s="4">
        <v>170.3</v>
      </c>
      <c r="Q297" s="4">
        <v>160.4</v>
      </c>
      <c r="R297" s="4">
        <v>193.5</v>
      </c>
      <c r="S297" s="4">
        <v>155.1</v>
      </c>
      <c r="T297" s="4">
        <v>138.69999999999999</v>
      </c>
      <c r="U297" s="4">
        <v>152.6</v>
      </c>
      <c r="V297" s="45">
        <v>159.9</v>
      </c>
      <c r="W297" s="4">
        <v>154.80000000000001</v>
      </c>
      <c r="X297" s="4">
        <v>147.19999999999999</v>
      </c>
      <c r="Y297" s="4">
        <v>156.9</v>
      </c>
      <c r="Z297" s="4">
        <v>141.69999999999999</v>
      </c>
      <c r="AA297" s="4">
        <v>148.6</v>
      </c>
      <c r="AB297" s="4">
        <v>157.6</v>
      </c>
      <c r="AC297" s="4">
        <v>154.9</v>
      </c>
      <c r="AD297" s="4">
        <v>150</v>
      </c>
      <c r="AE297" s="4">
        <v>156.9</v>
      </c>
    </row>
    <row r="298" spans="1:34" ht="13.2" x14ac:dyDescent="0.25">
      <c r="A298" s="1" t="s">
        <v>33</v>
      </c>
      <c r="B298" s="1">
        <v>2021</v>
      </c>
      <c r="C298" s="1" t="s">
        <v>35</v>
      </c>
      <c r="D298" s="1" t="str">
        <f t="shared" si="4"/>
        <v>2021MarchRural+Urban</v>
      </c>
      <c r="E298" s="4">
        <v>144.1</v>
      </c>
      <c r="F298" s="4">
        <v>192.2</v>
      </c>
      <c r="G298" s="4">
        <v>163.80000000000001</v>
      </c>
      <c r="H298" s="4">
        <v>154.9</v>
      </c>
      <c r="I298" s="4">
        <v>163.9</v>
      </c>
      <c r="J298" s="4">
        <v>153.69999999999999</v>
      </c>
      <c r="K298" s="4">
        <v>149.5</v>
      </c>
      <c r="L298" s="4">
        <v>159.80000000000001</v>
      </c>
      <c r="M298" s="4">
        <v>112.6</v>
      </c>
      <c r="N298" s="4">
        <v>163.5</v>
      </c>
      <c r="O298" s="4">
        <v>156.5</v>
      </c>
      <c r="P298" s="4">
        <v>168.2</v>
      </c>
      <c r="Q298" s="4">
        <v>156.69999999999999</v>
      </c>
      <c r="R298" s="4">
        <v>188.1</v>
      </c>
      <c r="S298" s="4">
        <v>157.80000000000001</v>
      </c>
      <c r="T298" s="4">
        <v>147.9</v>
      </c>
      <c r="U298" s="4">
        <v>156.4</v>
      </c>
      <c r="V298" s="45">
        <v>159.9</v>
      </c>
      <c r="W298" s="4">
        <v>155.5</v>
      </c>
      <c r="X298" s="4">
        <v>151.19999999999999</v>
      </c>
      <c r="Y298" s="4">
        <v>161.69999999999999</v>
      </c>
      <c r="Z298" s="4">
        <v>146.19999999999999</v>
      </c>
      <c r="AA298" s="4">
        <v>152.6</v>
      </c>
      <c r="AB298" s="4">
        <v>160.19999999999999</v>
      </c>
      <c r="AC298" s="4">
        <v>153.80000000000001</v>
      </c>
      <c r="AD298" s="4">
        <v>153.80000000000001</v>
      </c>
      <c r="AE298" s="4">
        <v>156.80000000000001</v>
      </c>
      <c r="AG298" s="33">
        <f>(AE298-AE262)/AE262</f>
        <v>5.5181695827725558E-2</v>
      </c>
    </row>
    <row r="299" spans="1:34" ht="13.2" x14ac:dyDescent="0.25">
      <c r="A299" s="1" t="s">
        <v>30</v>
      </c>
      <c r="B299" s="1">
        <v>2021</v>
      </c>
      <c r="C299" s="1" t="s">
        <v>36</v>
      </c>
      <c r="D299" s="1" t="str">
        <f t="shared" si="4"/>
        <v>2021AprilRural</v>
      </c>
      <c r="E299" s="4">
        <v>142.69999999999999</v>
      </c>
      <c r="F299" s="4">
        <v>195.5</v>
      </c>
      <c r="G299" s="4">
        <v>163.4</v>
      </c>
      <c r="H299" s="4">
        <v>155</v>
      </c>
      <c r="I299" s="4">
        <v>175.2</v>
      </c>
      <c r="J299" s="4">
        <v>160.6</v>
      </c>
      <c r="K299" s="4">
        <v>135.1</v>
      </c>
      <c r="L299" s="4">
        <v>161.1</v>
      </c>
      <c r="M299" s="4">
        <v>112.2</v>
      </c>
      <c r="N299" s="4">
        <v>164.4</v>
      </c>
      <c r="O299" s="4">
        <v>161.9</v>
      </c>
      <c r="P299" s="4">
        <v>166.8</v>
      </c>
      <c r="Q299" s="4">
        <v>155.6</v>
      </c>
      <c r="R299" s="4">
        <v>186.8</v>
      </c>
      <c r="S299" s="4">
        <v>160.69999999999999</v>
      </c>
      <c r="T299" s="4">
        <v>155.1</v>
      </c>
      <c r="U299" s="4">
        <v>159.9</v>
      </c>
      <c r="V299" s="45">
        <v>158.59974680788849</v>
      </c>
      <c r="W299" s="4">
        <v>156</v>
      </c>
      <c r="X299" s="4">
        <v>155.5</v>
      </c>
      <c r="Y299" s="4">
        <v>165.3</v>
      </c>
      <c r="Z299" s="4">
        <v>151.69999999999999</v>
      </c>
      <c r="AA299" s="4">
        <v>158.6</v>
      </c>
      <c r="AB299" s="4">
        <v>164.1</v>
      </c>
      <c r="AC299" s="4">
        <v>154.6</v>
      </c>
      <c r="AD299" s="4">
        <v>158</v>
      </c>
      <c r="AE299" s="4">
        <v>157.6</v>
      </c>
    </row>
    <row r="300" spans="1:34" ht="13.2" x14ac:dyDescent="0.25">
      <c r="A300" s="1" t="s">
        <v>32</v>
      </c>
      <c r="B300" s="1">
        <v>2021</v>
      </c>
      <c r="C300" s="1" t="s">
        <v>36</v>
      </c>
      <c r="D300" s="1" t="str">
        <f t="shared" si="4"/>
        <v>2021AprilUrban</v>
      </c>
      <c r="E300" s="4">
        <v>147.6</v>
      </c>
      <c r="F300" s="4">
        <v>202.5</v>
      </c>
      <c r="G300" s="4">
        <v>166.4</v>
      </c>
      <c r="H300" s="4">
        <v>156</v>
      </c>
      <c r="I300" s="4">
        <v>161.4</v>
      </c>
      <c r="J300" s="4">
        <v>168.8</v>
      </c>
      <c r="K300" s="4">
        <v>161.6</v>
      </c>
      <c r="L300" s="4">
        <v>162.80000000000001</v>
      </c>
      <c r="M300" s="4">
        <v>114.8</v>
      </c>
      <c r="N300" s="4">
        <v>162.80000000000001</v>
      </c>
      <c r="O300" s="4">
        <v>151.5</v>
      </c>
      <c r="P300" s="4">
        <v>171.4</v>
      </c>
      <c r="Q300" s="4">
        <v>162</v>
      </c>
      <c r="R300" s="4">
        <v>194.4</v>
      </c>
      <c r="S300" s="4">
        <v>155.9</v>
      </c>
      <c r="T300" s="4">
        <v>139.30000000000001</v>
      </c>
      <c r="U300" s="4">
        <v>153.4</v>
      </c>
      <c r="V300" s="45">
        <v>161.4</v>
      </c>
      <c r="W300" s="4">
        <v>154.9</v>
      </c>
      <c r="X300" s="4">
        <v>147.6</v>
      </c>
      <c r="Y300" s="4">
        <v>157.5</v>
      </c>
      <c r="Z300" s="4">
        <v>142.1</v>
      </c>
      <c r="AA300" s="4">
        <v>149.1</v>
      </c>
      <c r="AB300" s="4">
        <v>157.6</v>
      </c>
      <c r="AC300" s="4">
        <v>156.6</v>
      </c>
      <c r="AD300" s="4">
        <v>150.5</v>
      </c>
      <c r="AE300" s="4">
        <v>158</v>
      </c>
    </row>
    <row r="301" spans="1:34" ht="13.2" x14ac:dyDescent="0.25">
      <c r="A301" s="1" t="s">
        <v>33</v>
      </c>
      <c r="B301" s="1">
        <v>2021</v>
      </c>
      <c r="C301" s="1" t="s">
        <v>36</v>
      </c>
      <c r="D301" s="1" t="str">
        <f t="shared" si="4"/>
        <v>2021AprilRural+Urban</v>
      </c>
      <c r="E301" s="4">
        <v>144.30000000000001</v>
      </c>
      <c r="F301" s="4">
        <v>198</v>
      </c>
      <c r="G301" s="4">
        <v>164.6</v>
      </c>
      <c r="H301" s="4">
        <v>155.4</v>
      </c>
      <c r="I301" s="4">
        <v>170.1</v>
      </c>
      <c r="J301" s="4">
        <v>164.4</v>
      </c>
      <c r="K301" s="4">
        <v>144.1</v>
      </c>
      <c r="L301" s="4">
        <v>161.69999999999999</v>
      </c>
      <c r="M301" s="4">
        <v>113.1</v>
      </c>
      <c r="N301" s="4">
        <v>163.9</v>
      </c>
      <c r="O301" s="4">
        <v>157.6</v>
      </c>
      <c r="P301" s="4">
        <v>168.9</v>
      </c>
      <c r="Q301" s="4">
        <v>158</v>
      </c>
      <c r="R301" s="4">
        <v>188.8</v>
      </c>
      <c r="S301" s="4">
        <v>158.80000000000001</v>
      </c>
      <c r="T301" s="4">
        <v>148.5</v>
      </c>
      <c r="U301" s="4">
        <v>157.30000000000001</v>
      </c>
      <c r="V301" s="45">
        <v>161.4</v>
      </c>
      <c r="W301" s="4">
        <v>155.6</v>
      </c>
      <c r="X301" s="4">
        <v>151.80000000000001</v>
      </c>
      <c r="Y301" s="4">
        <v>162.30000000000001</v>
      </c>
      <c r="Z301" s="4">
        <v>146.6</v>
      </c>
      <c r="AA301" s="4">
        <v>153.19999999999999</v>
      </c>
      <c r="AB301" s="4">
        <v>160.30000000000001</v>
      </c>
      <c r="AC301" s="4">
        <v>155.4</v>
      </c>
      <c r="AD301" s="4">
        <v>154.4</v>
      </c>
      <c r="AE301" s="4">
        <v>157.80000000000001</v>
      </c>
      <c r="AG301" s="33">
        <f>(AE301-AE265)/AE265</f>
        <v>4.2272126816380484E-2</v>
      </c>
    </row>
    <row r="302" spans="1:34" ht="13.2" x14ac:dyDescent="0.25">
      <c r="A302" s="1" t="s">
        <v>30</v>
      </c>
      <c r="B302" s="1">
        <v>2021</v>
      </c>
      <c r="C302" s="1" t="s">
        <v>37</v>
      </c>
      <c r="D302" s="1" t="str">
        <f t="shared" si="4"/>
        <v>2021MayRural</v>
      </c>
      <c r="E302" s="4">
        <v>145.1</v>
      </c>
      <c r="F302" s="4">
        <v>198.5</v>
      </c>
      <c r="G302" s="4">
        <v>168.6</v>
      </c>
      <c r="H302" s="4">
        <v>155.80000000000001</v>
      </c>
      <c r="I302" s="4">
        <v>184.4</v>
      </c>
      <c r="J302" s="4">
        <v>162.30000000000001</v>
      </c>
      <c r="K302" s="4">
        <v>138.4</v>
      </c>
      <c r="L302" s="4">
        <v>165.1</v>
      </c>
      <c r="M302" s="4">
        <v>114.3</v>
      </c>
      <c r="N302" s="4">
        <v>169.7</v>
      </c>
      <c r="O302" s="4">
        <v>164.6</v>
      </c>
      <c r="P302" s="4">
        <v>169.8</v>
      </c>
      <c r="Q302" s="4">
        <v>158.69999999999999</v>
      </c>
      <c r="R302" s="4">
        <v>189.6</v>
      </c>
      <c r="S302" s="4">
        <v>165.3</v>
      </c>
      <c r="T302" s="4">
        <v>160.6</v>
      </c>
      <c r="U302" s="4">
        <v>164.5</v>
      </c>
      <c r="V302" s="45">
        <v>159.59633940901847</v>
      </c>
      <c r="W302" s="4">
        <v>161.69999999999999</v>
      </c>
      <c r="X302" s="4">
        <v>158.80000000000001</v>
      </c>
      <c r="Y302" s="4">
        <v>169.1</v>
      </c>
      <c r="Z302" s="4">
        <v>153.19999999999999</v>
      </c>
      <c r="AA302" s="4">
        <v>160</v>
      </c>
      <c r="AB302" s="4">
        <v>167.6</v>
      </c>
      <c r="AC302" s="4">
        <v>159.30000000000001</v>
      </c>
      <c r="AD302" s="4">
        <v>161.1</v>
      </c>
      <c r="AE302" s="4">
        <v>161.1</v>
      </c>
    </row>
    <row r="303" spans="1:34" ht="13.2" x14ac:dyDescent="0.25">
      <c r="A303" s="1" t="s">
        <v>32</v>
      </c>
      <c r="B303" s="1">
        <v>2021</v>
      </c>
      <c r="C303" s="1" t="s">
        <v>37</v>
      </c>
      <c r="D303" s="1" t="str">
        <f t="shared" si="4"/>
        <v>2021MayUrban</v>
      </c>
      <c r="E303" s="4">
        <v>148.80000000000001</v>
      </c>
      <c r="F303" s="4">
        <v>204.3</v>
      </c>
      <c r="G303" s="4">
        <v>173</v>
      </c>
      <c r="H303" s="4">
        <v>156.5</v>
      </c>
      <c r="I303" s="4">
        <v>168.8</v>
      </c>
      <c r="J303" s="4">
        <v>172.5</v>
      </c>
      <c r="K303" s="4">
        <v>166.5</v>
      </c>
      <c r="L303" s="4">
        <v>165.9</v>
      </c>
      <c r="M303" s="4">
        <v>115.9</v>
      </c>
      <c r="N303" s="4">
        <v>165.2</v>
      </c>
      <c r="O303" s="4">
        <v>152</v>
      </c>
      <c r="P303" s="4">
        <v>171.1</v>
      </c>
      <c r="Q303" s="4">
        <v>164.2</v>
      </c>
      <c r="R303" s="4">
        <v>198.2</v>
      </c>
      <c r="S303" s="4">
        <v>156.5</v>
      </c>
      <c r="T303" s="4">
        <v>140.19999999999999</v>
      </c>
      <c r="U303" s="4">
        <v>154.1</v>
      </c>
      <c r="V303" s="45">
        <v>161.6</v>
      </c>
      <c r="W303" s="4">
        <v>155.5</v>
      </c>
      <c r="X303" s="4">
        <v>150.1</v>
      </c>
      <c r="Y303" s="4">
        <v>160.4</v>
      </c>
      <c r="Z303" s="4">
        <v>145</v>
      </c>
      <c r="AA303" s="4">
        <v>152.6</v>
      </c>
      <c r="AB303" s="4">
        <v>156.6</v>
      </c>
      <c r="AC303" s="4">
        <v>157.5</v>
      </c>
      <c r="AD303" s="4">
        <v>152.30000000000001</v>
      </c>
      <c r="AE303" s="4">
        <v>159.5</v>
      </c>
    </row>
    <row r="304" spans="1:34" ht="13.2" x14ac:dyDescent="0.25">
      <c r="A304" s="1" t="s">
        <v>33</v>
      </c>
      <c r="B304" s="1">
        <v>2021</v>
      </c>
      <c r="C304" s="1" t="s">
        <v>37</v>
      </c>
      <c r="D304" s="1" t="str">
        <f t="shared" si="4"/>
        <v>2021MayRural+Urban</v>
      </c>
      <c r="E304" s="4">
        <v>146.30000000000001</v>
      </c>
      <c r="F304" s="4">
        <v>200.5</v>
      </c>
      <c r="G304" s="4">
        <v>170.3</v>
      </c>
      <c r="H304" s="4">
        <v>156.1</v>
      </c>
      <c r="I304" s="4">
        <v>178.7</v>
      </c>
      <c r="J304" s="4">
        <v>167.1</v>
      </c>
      <c r="K304" s="4">
        <v>147.9</v>
      </c>
      <c r="L304" s="4">
        <v>165.4</v>
      </c>
      <c r="M304" s="4">
        <v>114.8</v>
      </c>
      <c r="N304" s="4">
        <v>168.2</v>
      </c>
      <c r="O304" s="4">
        <v>159.30000000000001</v>
      </c>
      <c r="P304" s="4">
        <v>170.4</v>
      </c>
      <c r="Q304" s="4">
        <v>160.69999999999999</v>
      </c>
      <c r="R304" s="4">
        <v>191.9</v>
      </c>
      <c r="S304" s="4">
        <v>161.80000000000001</v>
      </c>
      <c r="T304" s="4">
        <v>152.1</v>
      </c>
      <c r="U304" s="4">
        <v>160.4</v>
      </c>
      <c r="V304" s="45">
        <v>161.6</v>
      </c>
      <c r="W304" s="4">
        <v>159.4</v>
      </c>
      <c r="X304" s="4">
        <v>154.69999999999999</v>
      </c>
      <c r="Y304" s="4">
        <v>165.8</v>
      </c>
      <c r="Z304" s="4">
        <v>148.9</v>
      </c>
      <c r="AA304" s="4">
        <v>155.80000000000001</v>
      </c>
      <c r="AB304" s="4">
        <v>161.19999999999999</v>
      </c>
      <c r="AC304" s="4">
        <v>158.6</v>
      </c>
      <c r="AD304" s="4">
        <v>156.80000000000001</v>
      </c>
      <c r="AE304" s="4">
        <v>160.4</v>
      </c>
      <c r="AG304" s="33">
        <f>(AE304-AE268)/AE268</f>
        <v>6.2955599734923789E-2</v>
      </c>
    </row>
    <row r="305" spans="1:33" ht="13.2" x14ac:dyDescent="0.25">
      <c r="A305" s="1" t="s">
        <v>30</v>
      </c>
      <c r="B305" s="1">
        <v>2021</v>
      </c>
      <c r="C305" s="1" t="s">
        <v>38</v>
      </c>
      <c r="D305" s="1" t="str">
        <f t="shared" si="4"/>
        <v>2021JuneRural</v>
      </c>
      <c r="E305" s="4">
        <v>145.6</v>
      </c>
      <c r="F305" s="4">
        <v>200.1</v>
      </c>
      <c r="G305" s="4">
        <v>179.3</v>
      </c>
      <c r="H305" s="4">
        <v>156.1</v>
      </c>
      <c r="I305" s="4">
        <v>190.4</v>
      </c>
      <c r="J305" s="4">
        <v>158.6</v>
      </c>
      <c r="K305" s="4">
        <v>144.69999999999999</v>
      </c>
      <c r="L305" s="4">
        <v>165.5</v>
      </c>
      <c r="M305" s="4">
        <v>114.6</v>
      </c>
      <c r="N305" s="4">
        <v>170</v>
      </c>
      <c r="O305" s="4">
        <v>165.5</v>
      </c>
      <c r="P305" s="4">
        <v>171.7</v>
      </c>
      <c r="Q305" s="4">
        <v>160.5</v>
      </c>
      <c r="R305" s="4">
        <v>189.1</v>
      </c>
      <c r="S305" s="4">
        <v>165.3</v>
      </c>
      <c r="T305" s="4">
        <v>159.9</v>
      </c>
      <c r="U305" s="4">
        <v>164.6</v>
      </c>
      <c r="V305" s="45">
        <v>160.23067331734148</v>
      </c>
      <c r="W305" s="4">
        <v>162.1</v>
      </c>
      <c r="X305" s="4">
        <v>159.19999999999999</v>
      </c>
      <c r="Y305" s="4">
        <v>169.7</v>
      </c>
      <c r="Z305" s="4">
        <v>154.19999999999999</v>
      </c>
      <c r="AA305" s="4">
        <v>160.4</v>
      </c>
      <c r="AB305" s="4">
        <v>166.8</v>
      </c>
      <c r="AC305" s="4">
        <v>159.4</v>
      </c>
      <c r="AD305" s="4">
        <v>161.5</v>
      </c>
      <c r="AE305" s="4">
        <v>162.1</v>
      </c>
    </row>
    <row r="306" spans="1:33" ht="13.2" x14ac:dyDescent="0.25">
      <c r="A306" s="1" t="s">
        <v>32</v>
      </c>
      <c r="B306" s="1">
        <v>2021</v>
      </c>
      <c r="C306" s="1" t="s">
        <v>38</v>
      </c>
      <c r="D306" s="1" t="str">
        <f t="shared" si="4"/>
        <v>2021JuneUrban</v>
      </c>
      <c r="E306" s="4">
        <v>149.19999999999999</v>
      </c>
      <c r="F306" s="4">
        <v>205.5</v>
      </c>
      <c r="G306" s="4">
        <v>182.8</v>
      </c>
      <c r="H306" s="4">
        <v>156.5</v>
      </c>
      <c r="I306" s="4">
        <v>172.2</v>
      </c>
      <c r="J306" s="4">
        <v>171.5</v>
      </c>
      <c r="K306" s="4">
        <v>176.2</v>
      </c>
      <c r="L306" s="4">
        <v>166.9</v>
      </c>
      <c r="M306" s="4">
        <v>116.1</v>
      </c>
      <c r="N306" s="4">
        <v>165.5</v>
      </c>
      <c r="O306" s="4">
        <v>152.30000000000001</v>
      </c>
      <c r="P306" s="4">
        <v>173.3</v>
      </c>
      <c r="Q306" s="4">
        <v>166.2</v>
      </c>
      <c r="R306" s="4">
        <v>195.6</v>
      </c>
      <c r="S306" s="4">
        <v>157.30000000000001</v>
      </c>
      <c r="T306" s="4">
        <v>140.5</v>
      </c>
      <c r="U306" s="4">
        <v>154.80000000000001</v>
      </c>
      <c r="V306" s="45">
        <v>160.5</v>
      </c>
      <c r="W306" s="4">
        <v>156.1</v>
      </c>
      <c r="X306" s="4">
        <v>149.80000000000001</v>
      </c>
      <c r="Y306" s="4">
        <v>160.80000000000001</v>
      </c>
      <c r="Z306" s="4">
        <v>147.5</v>
      </c>
      <c r="AA306" s="4">
        <v>150.69999999999999</v>
      </c>
      <c r="AB306" s="4">
        <v>158.1</v>
      </c>
      <c r="AC306" s="4">
        <v>158</v>
      </c>
      <c r="AD306" s="4">
        <v>153.4</v>
      </c>
      <c r="AE306" s="4">
        <v>160.4</v>
      </c>
    </row>
    <row r="307" spans="1:33" ht="13.2" x14ac:dyDescent="0.25">
      <c r="A307" s="1" t="s">
        <v>33</v>
      </c>
      <c r="B307" s="1">
        <v>2021</v>
      </c>
      <c r="C307" s="1" t="s">
        <v>38</v>
      </c>
      <c r="D307" s="1" t="str">
        <f t="shared" si="4"/>
        <v>2021JuneRural+Urban</v>
      </c>
      <c r="E307" s="4">
        <v>146.69999999999999</v>
      </c>
      <c r="F307" s="4">
        <v>202</v>
      </c>
      <c r="G307" s="4">
        <v>180.7</v>
      </c>
      <c r="H307" s="4">
        <v>156.19999999999999</v>
      </c>
      <c r="I307" s="4">
        <v>183.7</v>
      </c>
      <c r="J307" s="4">
        <v>164.6</v>
      </c>
      <c r="K307" s="4">
        <v>155.4</v>
      </c>
      <c r="L307" s="4">
        <v>166</v>
      </c>
      <c r="M307" s="4">
        <v>115.1</v>
      </c>
      <c r="N307" s="4">
        <v>168.5</v>
      </c>
      <c r="O307" s="4">
        <v>160</v>
      </c>
      <c r="P307" s="4">
        <v>172.4</v>
      </c>
      <c r="Q307" s="4">
        <v>162.6</v>
      </c>
      <c r="R307" s="4">
        <v>190.8</v>
      </c>
      <c r="S307" s="4">
        <v>162.19999999999999</v>
      </c>
      <c r="T307" s="4">
        <v>151.80000000000001</v>
      </c>
      <c r="U307" s="4">
        <v>160.69999999999999</v>
      </c>
      <c r="V307" s="45">
        <v>160.5</v>
      </c>
      <c r="W307" s="4">
        <v>159.80000000000001</v>
      </c>
      <c r="X307" s="4">
        <v>154.80000000000001</v>
      </c>
      <c r="Y307" s="4">
        <v>166.3</v>
      </c>
      <c r="Z307" s="4">
        <v>150.69999999999999</v>
      </c>
      <c r="AA307" s="4">
        <v>154.9</v>
      </c>
      <c r="AB307" s="4">
        <v>161.69999999999999</v>
      </c>
      <c r="AC307" s="4">
        <v>158.80000000000001</v>
      </c>
      <c r="AD307" s="4">
        <v>157.6</v>
      </c>
      <c r="AE307" s="4">
        <v>161.30000000000001</v>
      </c>
      <c r="AG307" s="33">
        <f>(AE307-AE271)/AE271</f>
        <v>6.2582345191040833E-2</v>
      </c>
    </row>
    <row r="308" spans="1:33" ht="13.2" x14ac:dyDescent="0.25">
      <c r="A308" s="1" t="s">
        <v>30</v>
      </c>
      <c r="B308" s="1">
        <v>2021</v>
      </c>
      <c r="C308" s="1" t="s">
        <v>39</v>
      </c>
      <c r="D308" s="1" t="str">
        <f t="shared" si="4"/>
        <v>2021JulyRural</v>
      </c>
      <c r="E308" s="4">
        <v>145.1</v>
      </c>
      <c r="F308" s="4">
        <v>204.5</v>
      </c>
      <c r="G308" s="4">
        <v>180.4</v>
      </c>
      <c r="H308" s="4">
        <v>157.1</v>
      </c>
      <c r="I308" s="4">
        <v>188.7</v>
      </c>
      <c r="J308" s="4">
        <v>157.69999999999999</v>
      </c>
      <c r="K308" s="4">
        <v>152.80000000000001</v>
      </c>
      <c r="L308" s="4">
        <v>163.6</v>
      </c>
      <c r="M308" s="4">
        <v>113.9</v>
      </c>
      <c r="N308" s="4">
        <v>169.7</v>
      </c>
      <c r="O308" s="4">
        <v>166.2</v>
      </c>
      <c r="P308" s="4">
        <v>171</v>
      </c>
      <c r="Q308" s="4">
        <v>161.69999999999999</v>
      </c>
      <c r="R308" s="4">
        <v>189.7</v>
      </c>
      <c r="S308" s="4">
        <v>166</v>
      </c>
      <c r="T308" s="4">
        <v>161.1</v>
      </c>
      <c r="U308" s="4">
        <v>165.3</v>
      </c>
      <c r="V308" s="45">
        <v>160.60297328158316</v>
      </c>
      <c r="W308" s="4">
        <v>162.5</v>
      </c>
      <c r="X308" s="4">
        <v>160.30000000000001</v>
      </c>
      <c r="Y308" s="4">
        <v>170.4</v>
      </c>
      <c r="Z308" s="4">
        <v>157.1</v>
      </c>
      <c r="AA308" s="4">
        <v>160.69999999999999</v>
      </c>
      <c r="AB308" s="4">
        <v>167.2</v>
      </c>
      <c r="AC308" s="4">
        <v>160.4</v>
      </c>
      <c r="AD308" s="4">
        <v>162.80000000000001</v>
      </c>
      <c r="AE308" s="4">
        <v>163.19999999999999</v>
      </c>
    </row>
    <row r="309" spans="1:33" ht="13.2" x14ac:dyDescent="0.25">
      <c r="A309" s="1" t="s">
        <v>32</v>
      </c>
      <c r="B309" s="1">
        <v>2021</v>
      </c>
      <c r="C309" s="1" t="s">
        <v>39</v>
      </c>
      <c r="D309" s="1" t="str">
        <f t="shared" si="4"/>
        <v>2021JulyUrban</v>
      </c>
      <c r="E309" s="4">
        <v>149.1</v>
      </c>
      <c r="F309" s="4">
        <v>210.9</v>
      </c>
      <c r="G309" s="4">
        <v>185</v>
      </c>
      <c r="H309" s="4">
        <v>158.19999999999999</v>
      </c>
      <c r="I309" s="4">
        <v>170.6</v>
      </c>
      <c r="J309" s="4">
        <v>170.9</v>
      </c>
      <c r="K309" s="4">
        <v>186.4</v>
      </c>
      <c r="L309" s="4">
        <v>164.7</v>
      </c>
      <c r="M309" s="4">
        <v>115.7</v>
      </c>
      <c r="N309" s="4">
        <v>165.5</v>
      </c>
      <c r="O309" s="4">
        <v>153.4</v>
      </c>
      <c r="P309" s="4">
        <v>173.5</v>
      </c>
      <c r="Q309" s="4">
        <v>167.9</v>
      </c>
      <c r="R309" s="4">
        <v>195.5</v>
      </c>
      <c r="S309" s="4">
        <v>157.9</v>
      </c>
      <c r="T309" s="4">
        <v>141.9</v>
      </c>
      <c r="U309" s="4">
        <v>155.5</v>
      </c>
      <c r="V309" s="45">
        <v>161.5</v>
      </c>
      <c r="W309" s="4">
        <v>157.69999999999999</v>
      </c>
      <c r="X309" s="4">
        <v>150.69999999999999</v>
      </c>
      <c r="Y309" s="4">
        <v>161.5</v>
      </c>
      <c r="Z309" s="4">
        <v>149.5</v>
      </c>
      <c r="AA309" s="4">
        <v>151.19999999999999</v>
      </c>
      <c r="AB309" s="4">
        <v>160.30000000000001</v>
      </c>
      <c r="AC309" s="4">
        <v>159.6</v>
      </c>
      <c r="AD309" s="4">
        <v>155</v>
      </c>
      <c r="AE309" s="4">
        <v>161.80000000000001</v>
      </c>
    </row>
    <row r="310" spans="1:33" ht="13.2" x14ac:dyDescent="0.25">
      <c r="A310" s="1" t="s">
        <v>33</v>
      </c>
      <c r="B310" s="1">
        <v>2021</v>
      </c>
      <c r="C310" s="1" t="s">
        <v>39</v>
      </c>
      <c r="D310" s="1" t="str">
        <f t="shared" si="4"/>
        <v>2021JulyRural+Urban</v>
      </c>
      <c r="E310" s="4">
        <v>146.4</v>
      </c>
      <c r="F310" s="4">
        <v>206.8</v>
      </c>
      <c r="G310" s="4">
        <v>182.2</v>
      </c>
      <c r="H310" s="4">
        <v>157.5</v>
      </c>
      <c r="I310" s="4">
        <v>182.1</v>
      </c>
      <c r="J310" s="4">
        <v>163.9</v>
      </c>
      <c r="K310" s="4">
        <v>164.2</v>
      </c>
      <c r="L310" s="4">
        <v>164</v>
      </c>
      <c r="M310" s="4">
        <v>114.5</v>
      </c>
      <c r="N310" s="4">
        <v>168.3</v>
      </c>
      <c r="O310" s="4">
        <v>160.9</v>
      </c>
      <c r="P310" s="4">
        <v>172.2</v>
      </c>
      <c r="Q310" s="4">
        <v>164</v>
      </c>
      <c r="R310" s="4">
        <v>191.2</v>
      </c>
      <c r="S310" s="4">
        <v>162.80000000000001</v>
      </c>
      <c r="T310" s="4">
        <v>153.1</v>
      </c>
      <c r="U310" s="4">
        <v>161.4</v>
      </c>
      <c r="V310" s="45">
        <v>161.5</v>
      </c>
      <c r="W310" s="4">
        <v>160.69999999999999</v>
      </c>
      <c r="X310" s="4">
        <v>155.80000000000001</v>
      </c>
      <c r="Y310" s="4">
        <v>167</v>
      </c>
      <c r="Z310" s="4">
        <v>153.1</v>
      </c>
      <c r="AA310" s="4">
        <v>155.30000000000001</v>
      </c>
      <c r="AB310" s="4">
        <v>163.19999999999999</v>
      </c>
      <c r="AC310" s="4">
        <v>160.1</v>
      </c>
      <c r="AD310" s="4">
        <v>159</v>
      </c>
      <c r="AE310" s="4">
        <v>162.5</v>
      </c>
      <c r="AG310" s="33">
        <f>(AE310-AE274)/AE274</f>
        <v>7.0487483530961709E-2</v>
      </c>
    </row>
    <row r="311" spans="1:33" ht="13.2" x14ac:dyDescent="0.25">
      <c r="A311" s="1" t="s">
        <v>30</v>
      </c>
      <c r="B311" s="1">
        <v>2021</v>
      </c>
      <c r="C311" s="1" t="s">
        <v>40</v>
      </c>
      <c r="D311" s="1" t="str">
        <f t="shared" si="4"/>
        <v>2021AugustRural</v>
      </c>
      <c r="E311" s="4">
        <v>144.9</v>
      </c>
      <c r="F311" s="4">
        <v>202.3</v>
      </c>
      <c r="G311" s="4">
        <v>176.5</v>
      </c>
      <c r="H311" s="4">
        <v>157.5</v>
      </c>
      <c r="I311" s="4">
        <v>190.9</v>
      </c>
      <c r="J311" s="4">
        <v>155.69999999999999</v>
      </c>
      <c r="K311" s="4">
        <v>153.9</v>
      </c>
      <c r="L311" s="4">
        <v>162.80000000000001</v>
      </c>
      <c r="M311" s="4">
        <v>115.2</v>
      </c>
      <c r="N311" s="4">
        <v>169.8</v>
      </c>
      <c r="O311" s="4">
        <v>167.6</v>
      </c>
      <c r="P311" s="4">
        <v>171.9</v>
      </c>
      <c r="Q311" s="4">
        <v>161.80000000000001</v>
      </c>
      <c r="R311" s="4">
        <v>190.2</v>
      </c>
      <c r="S311" s="4">
        <v>167</v>
      </c>
      <c r="T311" s="4">
        <v>162.6</v>
      </c>
      <c r="U311" s="4">
        <v>166.3</v>
      </c>
      <c r="V311" s="45">
        <v>160.8477762231048</v>
      </c>
      <c r="W311" s="4">
        <v>163.1</v>
      </c>
      <c r="X311" s="4">
        <v>160.9</v>
      </c>
      <c r="Y311" s="4">
        <v>171.1</v>
      </c>
      <c r="Z311" s="4">
        <v>157.69999999999999</v>
      </c>
      <c r="AA311" s="4">
        <v>161.1</v>
      </c>
      <c r="AB311" s="4">
        <v>167.5</v>
      </c>
      <c r="AC311" s="4">
        <v>160.30000000000001</v>
      </c>
      <c r="AD311" s="4">
        <v>163.30000000000001</v>
      </c>
      <c r="AE311" s="4">
        <v>163.6</v>
      </c>
    </row>
    <row r="312" spans="1:33" ht="13.2" x14ac:dyDescent="0.25">
      <c r="A312" s="1" t="s">
        <v>32</v>
      </c>
      <c r="B312" s="1">
        <v>2021</v>
      </c>
      <c r="C312" s="1" t="s">
        <v>40</v>
      </c>
      <c r="D312" s="1" t="str">
        <f t="shared" si="4"/>
        <v>2021AugustUrban</v>
      </c>
      <c r="E312" s="4">
        <v>149.30000000000001</v>
      </c>
      <c r="F312" s="4">
        <v>207.4</v>
      </c>
      <c r="G312" s="4">
        <v>174.1</v>
      </c>
      <c r="H312" s="4">
        <v>159.19999999999999</v>
      </c>
      <c r="I312" s="4">
        <v>175</v>
      </c>
      <c r="J312" s="4">
        <v>161.30000000000001</v>
      </c>
      <c r="K312" s="4">
        <v>183.3</v>
      </c>
      <c r="L312" s="4">
        <v>164.5</v>
      </c>
      <c r="M312" s="4">
        <v>120.4</v>
      </c>
      <c r="N312" s="4">
        <v>166.2</v>
      </c>
      <c r="O312" s="4">
        <v>154.80000000000001</v>
      </c>
      <c r="P312" s="4">
        <v>175.1</v>
      </c>
      <c r="Q312" s="4">
        <v>167.3</v>
      </c>
      <c r="R312" s="4">
        <v>196.5</v>
      </c>
      <c r="S312" s="4">
        <v>159.80000000000001</v>
      </c>
      <c r="T312" s="4">
        <v>143.6</v>
      </c>
      <c r="U312" s="4">
        <v>157.30000000000001</v>
      </c>
      <c r="V312" s="45">
        <v>162.1</v>
      </c>
      <c r="W312" s="4">
        <v>160.69999999999999</v>
      </c>
      <c r="X312" s="4">
        <v>153.19999999999999</v>
      </c>
      <c r="Y312" s="4">
        <v>162.80000000000001</v>
      </c>
      <c r="Z312" s="4">
        <v>150.4</v>
      </c>
      <c r="AA312" s="4">
        <v>153.69999999999999</v>
      </c>
      <c r="AB312" s="4">
        <v>160.4</v>
      </c>
      <c r="AC312" s="4">
        <v>159.6</v>
      </c>
      <c r="AD312" s="4">
        <v>156</v>
      </c>
      <c r="AE312" s="4">
        <v>162.30000000000001</v>
      </c>
    </row>
    <row r="313" spans="1:33" ht="13.2" x14ac:dyDescent="0.25">
      <c r="A313" s="1" t="s">
        <v>33</v>
      </c>
      <c r="B313" s="1">
        <v>2021</v>
      </c>
      <c r="C313" s="1" t="s">
        <v>40</v>
      </c>
      <c r="D313" s="1" t="str">
        <f t="shared" si="4"/>
        <v>2021AugustRural+Urban</v>
      </c>
      <c r="E313" s="4">
        <v>146.6</v>
      </c>
      <c r="F313" s="4">
        <v>204</v>
      </c>
      <c r="G313" s="4">
        <v>172.8</v>
      </c>
      <c r="H313" s="4">
        <v>158.4</v>
      </c>
      <c r="I313" s="4">
        <v>188</v>
      </c>
      <c r="J313" s="4">
        <v>156.80000000000001</v>
      </c>
      <c r="K313" s="4">
        <v>162.19999999999999</v>
      </c>
      <c r="L313" s="4">
        <v>164.1</v>
      </c>
      <c r="M313" s="4">
        <v>119.7</v>
      </c>
      <c r="N313" s="4">
        <v>168.8</v>
      </c>
      <c r="O313" s="4">
        <v>162.69999999999999</v>
      </c>
      <c r="P313" s="4">
        <v>173.9</v>
      </c>
      <c r="Q313" s="4">
        <v>164</v>
      </c>
      <c r="R313" s="4">
        <v>192.1</v>
      </c>
      <c r="S313" s="4">
        <v>164.5</v>
      </c>
      <c r="T313" s="4">
        <v>155.30000000000001</v>
      </c>
      <c r="U313" s="4">
        <v>163.19999999999999</v>
      </c>
      <c r="V313" s="45">
        <v>162.1</v>
      </c>
      <c r="W313" s="4">
        <v>162.6</v>
      </c>
      <c r="X313" s="4">
        <v>157.5</v>
      </c>
      <c r="Y313" s="4">
        <v>168.4</v>
      </c>
      <c r="Z313" s="4">
        <v>154</v>
      </c>
      <c r="AA313" s="4">
        <v>157.6</v>
      </c>
      <c r="AB313" s="4">
        <v>163.80000000000001</v>
      </c>
      <c r="AC313" s="4">
        <v>160</v>
      </c>
      <c r="AD313" s="4">
        <v>160</v>
      </c>
      <c r="AE313" s="4">
        <v>163.19999999999999</v>
      </c>
      <c r="AG313" s="33">
        <f>(AE313-AE277)/AE277</f>
        <v>6.0428849902533999E-2</v>
      </c>
    </row>
    <row r="314" spans="1:33" ht="13.2" x14ac:dyDescent="0.25">
      <c r="A314" s="1" t="s">
        <v>30</v>
      </c>
      <c r="B314" s="1">
        <v>2021</v>
      </c>
      <c r="C314" s="1" t="s">
        <v>41</v>
      </c>
      <c r="D314" s="1" t="str">
        <f t="shared" si="4"/>
        <v>2021SeptemberRural</v>
      </c>
      <c r="E314" s="4">
        <v>145.4</v>
      </c>
      <c r="F314" s="4">
        <v>202.1</v>
      </c>
      <c r="G314" s="4">
        <v>172</v>
      </c>
      <c r="H314" s="4">
        <v>158</v>
      </c>
      <c r="I314" s="4">
        <v>195.5</v>
      </c>
      <c r="J314" s="4">
        <v>152.69999999999999</v>
      </c>
      <c r="K314" s="4">
        <v>151.4</v>
      </c>
      <c r="L314" s="4">
        <v>163.9</v>
      </c>
      <c r="M314" s="4">
        <v>119.3</v>
      </c>
      <c r="N314" s="4">
        <v>170.1</v>
      </c>
      <c r="O314" s="4">
        <v>168.3</v>
      </c>
      <c r="P314" s="4">
        <v>172.8</v>
      </c>
      <c r="Q314" s="4">
        <v>162.1</v>
      </c>
      <c r="R314" s="4">
        <v>190.5</v>
      </c>
      <c r="S314" s="4">
        <v>167.7</v>
      </c>
      <c r="T314" s="4">
        <v>163.6</v>
      </c>
      <c r="U314" s="4">
        <v>167.1</v>
      </c>
      <c r="V314" s="45">
        <v>161.09793586911437</v>
      </c>
      <c r="W314" s="4">
        <v>163.69999999999999</v>
      </c>
      <c r="X314" s="4">
        <v>161.30000000000001</v>
      </c>
      <c r="Y314" s="4">
        <v>171.9</v>
      </c>
      <c r="Z314" s="4">
        <v>157.80000000000001</v>
      </c>
      <c r="AA314" s="4">
        <v>162.69999999999999</v>
      </c>
      <c r="AB314" s="4">
        <v>168.5</v>
      </c>
      <c r="AC314" s="4">
        <v>160.19999999999999</v>
      </c>
      <c r="AD314" s="4">
        <v>163.80000000000001</v>
      </c>
      <c r="AE314" s="4">
        <v>164</v>
      </c>
    </row>
    <row r="315" spans="1:33" ht="13.2" x14ac:dyDescent="0.25">
      <c r="A315" s="1" t="s">
        <v>32</v>
      </c>
      <c r="B315" s="1">
        <v>2021</v>
      </c>
      <c r="C315" s="1" t="s">
        <v>41</v>
      </c>
      <c r="D315" s="1" t="str">
        <f t="shared" si="4"/>
        <v>2021SeptemberUrban</v>
      </c>
      <c r="E315" s="4">
        <v>149.30000000000001</v>
      </c>
      <c r="F315" s="4">
        <v>207.4</v>
      </c>
      <c r="G315" s="4">
        <v>174.1</v>
      </c>
      <c r="H315" s="4">
        <v>159.1</v>
      </c>
      <c r="I315" s="4">
        <v>175</v>
      </c>
      <c r="J315" s="4">
        <v>161.19999999999999</v>
      </c>
      <c r="K315" s="4">
        <v>183.5</v>
      </c>
      <c r="L315" s="4">
        <v>164.5</v>
      </c>
      <c r="M315" s="4">
        <v>120.4</v>
      </c>
      <c r="N315" s="4">
        <v>166.2</v>
      </c>
      <c r="O315" s="4">
        <v>154.80000000000001</v>
      </c>
      <c r="P315" s="4">
        <v>175.1</v>
      </c>
      <c r="Q315" s="4">
        <v>167.3</v>
      </c>
      <c r="R315" s="4">
        <v>196.5</v>
      </c>
      <c r="S315" s="4">
        <v>159.80000000000001</v>
      </c>
      <c r="T315" s="4">
        <v>143.6</v>
      </c>
      <c r="U315" s="4">
        <v>157.4</v>
      </c>
      <c r="V315" s="45">
        <v>162.1</v>
      </c>
      <c r="W315" s="4">
        <v>160.80000000000001</v>
      </c>
      <c r="X315" s="4">
        <v>153.30000000000001</v>
      </c>
      <c r="Y315" s="4">
        <v>162.80000000000001</v>
      </c>
      <c r="Z315" s="4">
        <v>150.5</v>
      </c>
      <c r="AA315" s="4">
        <v>153.9</v>
      </c>
      <c r="AB315" s="4">
        <v>160.30000000000001</v>
      </c>
      <c r="AC315" s="4">
        <v>159.6</v>
      </c>
      <c r="AD315" s="4">
        <v>156</v>
      </c>
      <c r="AE315" s="4">
        <v>162.30000000000001</v>
      </c>
    </row>
    <row r="316" spans="1:33" ht="13.2" x14ac:dyDescent="0.25">
      <c r="A316" s="1" t="s">
        <v>33</v>
      </c>
      <c r="B316" s="1">
        <v>2021</v>
      </c>
      <c r="C316" s="1" t="s">
        <v>41</v>
      </c>
      <c r="D316" s="1" t="str">
        <f t="shared" si="4"/>
        <v>2021SeptemberRural+Urban</v>
      </c>
      <c r="E316" s="4">
        <v>146.6</v>
      </c>
      <c r="F316" s="4">
        <v>204</v>
      </c>
      <c r="G316" s="4">
        <v>172.8</v>
      </c>
      <c r="H316" s="4">
        <v>158.4</v>
      </c>
      <c r="I316" s="4">
        <v>188</v>
      </c>
      <c r="J316" s="4">
        <v>156.69999999999999</v>
      </c>
      <c r="K316" s="4">
        <v>162.30000000000001</v>
      </c>
      <c r="L316" s="4">
        <v>164.1</v>
      </c>
      <c r="M316" s="4">
        <v>119.7</v>
      </c>
      <c r="N316" s="4">
        <v>168.8</v>
      </c>
      <c r="O316" s="4">
        <v>162.69999999999999</v>
      </c>
      <c r="P316" s="4">
        <v>173.9</v>
      </c>
      <c r="Q316" s="4">
        <v>164</v>
      </c>
      <c r="R316" s="4">
        <v>192.1</v>
      </c>
      <c r="S316" s="4">
        <v>164.6</v>
      </c>
      <c r="T316" s="4">
        <v>155.30000000000001</v>
      </c>
      <c r="U316" s="4">
        <v>163.30000000000001</v>
      </c>
      <c r="V316" s="45">
        <v>162.1</v>
      </c>
      <c r="W316" s="4">
        <v>162.6</v>
      </c>
      <c r="X316" s="4">
        <v>157.5</v>
      </c>
      <c r="Y316" s="4">
        <v>168.4</v>
      </c>
      <c r="Z316" s="4">
        <v>154</v>
      </c>
      <c r="AA316" s="4">
        <v>157.69999999999999</v>
      </c>
      <c r="AB316" s="4">
        <v>163.69999999999999</v>
      </c>
      <c r="AC316" s="4">
        <v>160</v>
      </c>
      <c r="AD316" s="4">
        <v>160</v>
      </c>
      <c r="AE316" s="4">
        <v>163.19999999999999</v>
      </c>
      <c r="AG316" s="33">
        <f>(AE316-AE280)/AE280</f>
        <v>5.4945054945054951E-2</v>
      </c>
    </row>
    <row r="317" spans="1:33" ht="13.2" x14ac:dyDescent="0.25">
      <c r="A317" s="1" t="s">
        <v>30</v>
      </c>
      <c r="B317" s="1">
        <v>2021</v>
      </c>
      <c r="C317" s="1" t="s">
        <v>42</v>
      </c>
      <c r="D317" s="1" t="str">
        <f t="shared" si="4"/>
        <v>2021OctoberRural</v>
      </c>
      <c r="E317" s="4">
        <v>146.1</v>
      </c>
      <c r="F317" s="4">
        <v>202.5</v>
      </c>
      <c r="G317" s="4">
        <v>170.1</v>
      </c>
      <c r="H317" s="4">
        <v>158.4</v>
      </c>
      <c r="I317" s="4">
        <v>198.8</v>
      </c>
      <c r="J317" s="4">
        <v>152.6</v>
      </c>
      <c r="K317" s="4">
        <v>170.4</v>
      </c>
      <c r="L317" s="4">
        <v>165.2</v>
      </c>
      <c r="M317" s="4">
        <v>121.6</v>
      </c>
      <c r="N317" s="4">
        <v>170.6</v>
      </c>
      <c r="O317" s="4">
        <v>168.8</v>
      </c>
      <c r="P317" s="4">
        <v>173.6</v>
      </c>
      <c r="Q317" s="4">
        <v>165.5</v>
      </c>
      <c r="R317" s="4">
        <v>191.2</v>
      </c>
      <c r="S317" s="4">
        <v>168.9</v>
      </c>
      <c r="T317" s="4">
        <v>164.8</v>
      </c>
      <c r="U317" s="4">
        <v>168.3</v>
      </c>
      <c r="V317" s="45">
        <v>161.54985393042247</v>
      </c>
      <c r="W317" s="4">
        <v>165.5</v>
      </c>
      <c r="X317" s="4">
        <v>162</v>
      </c>
      <c r="Y317" s="4">
        <v>172.5</v>
      </c>
      <c r="Z317" s="4">
        <v>159.5</v>
      </c>
      <c r="AA317" s="4">
        <v>163.19999999999999</v>
      </c>
      <c r="AB317" s="4">
        <v>169</v>
      </c>
      <c r="AC317" s="4">
        <v>161.1</v>
      </c>
      <c r="AD317" s="4">
        <v>164.7</v>
      </c>
      <c r="AE317" s="4">
        <v>166.3</v>
      </c>
    </row>
    <row r="318" spans="1:33" ht="13.2" x14ac:dyDescent="0.25">
      <c r="A318" s="1" t="s">
        <v>32</v>
      </c>
      <c r="B318" s="1">
        <v>2021</v>
      </c>
      <c r="C318" s="1" t="s">
        <v>42</v>
      </c>
      <c r="D318" s="1" t="str">
        <f t="shared" si="4"/>
        <v>2021OctoberUrban</v>
      </c>
      <c r="E318" s="4">
        <v>150.1</v>
      </c>
      <c r="F318" s="4">
        <v>208.4</v>
      </c>
      <c r="G318" s="4">
        <v>173</v>
      </c>
      <c r="H318" s="4">
        <v>159.19999999999999</v>
      </c>
      <c r="I318" s="4">
        <v>176.6</v>
      </c>
      <c r="J318" s="4">
        <v>159.30000000000001</v>
      </c>
      <c r="K318" s="4">
        <v>214.4</v>
      </c>
      <c r="L318" s="4">
        <v>165.3</v>
      </c>
      <c r="M318" s="4">
        <v>122.5</v>
      </c>
      <c r="N318" s="4">
        <v>166.8</v>
      </c>
      <c r="O318" s="4">
        <v>155.4</v>
      </c>
      <c r="P318" s="4">
        <v>175.9</v>
      </c>
      <c r="Q318" s="4">
        <v>171.5</v>
      </c>
      <c r="R318" s="4">
        <v>197</v>
      </c>
      <c r="S318" s="4">
        <v>160.80000000000001</v>
      </c>
      <c r="T318" s="4">
        <v>144.4</v>
      </c>
      <c r="U318" s="4">
        <v>158.30000000000001</v>
      </c>
      <c r="V318" s="45">
        <v>163.6</v>
      </c>
      <c r="W318" s="4">
        <v>162.19999999999999</v>
      </c>
      <c r="X318" s="4">
        <v>154.30000000000001</v>
      </c>
      <c r="Y318" s="4">
        <v>163.5</v>
      </c>
      <c r="Z318" s="4">
        <v>152.19999999999999</v>
      </c>
      <c r="AA318" s="4">
        <v>155.1</v>
      </c>
      <c r="AB318" s="4">
        <v>160.30000000000001</v>
      </c>
      <c r="AC318" s="4">
        <v>160.30000000000001</v>
      </c>
      <c r="AD318" s="4">
        <v>157</v>
      </c>
      <c r="AE318" s="4">
        <v>164.6</v>
      </c>
    </row>
    <row r="319" spans="1:33" ht="13.2" x14ac:dyDescent="0.25">
      <c r="A319" s="1" t="s">
        <v>33</v>
      </c>
      <c r="B319" s="1">
        <v>2021</v>
      </c>
      <c r="C319" s="1" t="s">
        <v>42</v>
      </c>
      <c r="D319" s="1" t="str">
        <f t="shared" si="4"/>
        <v>2021OctoberRural+Urban</v>
      </c>
      <c r="E319" s="4">
        <v>147.4</v>
      </c>
      <c r="F319" s="4">
        <v>204.6</v>
      </c>
      <c r="G319" s="4">
        <v>171.2</v>
      </c>
      <c r="H319" s="4">
        <v>158.69999999999999</v>
      </c>
      <c r="I319" s="4">
        <v>190.6</v>
      </c>
      <c r="J319" s="4">
        <v>155.69999999999999</v>
      </c>
      <c r="K319" s="4">
        <v>185.3</v>
      </c>
      <c r="L319" s="4">
        <v>165.2</v>
      </c>
      <c r="M319" s="4">
        <v>121.9</v>
      </c>
      <c r="N319" s="4">
        <v>169.3</v>
      </c>
      <c r="O319" s="4">
        <v>163.19999999999999</v>
      </c>
      <c r="P319" s="4">
        <v>174.7</v>
      </c>
      <c r="Q319" s="4">
        <v>167.7</v>
      </c>
      <c r="R319" s="4">
        <v>192.7</v>
      </c>
      <c r="S319" s="4">
        <v>165.7</v>
      </c>
      <c r="T319" s="4">
        <v>156.30000000000001</v>
      </c>
      <c r="U319" s="4">
        <v>164.3</v>
      </c>
      <c r="V319" s="45">
        <v>163.6</v>
      </c>
      <c r="W319" s="4">
        <v>164.2</v>
      </c>
      <c r="X319" s="4">
        <v>158.4</v>
      </c>
      <c r="Y319" s="4">
        <v>169.1</v>
      </c>
      <c r="Z319" s="4">
        <v>155.69999999999999</v>
      </c>
      <c r="AA319" s="4">
        <v>158.6</v>
      </c>
      <c r="AB319" s="4">
        <v>163.9</v>
      </c>
      <c r="AC319" s="4">
        <v>160.80000000000001</v>
      </c>
      <c r="AD319" s="4">
        <v>161</v>
      </c>
      <c r="AE319" s="4">
        <v>165.5</v>
      </c>
      <c r="AG319" s="33">
        <f>(AE319-AE283)/AE283</f>
        <v>5.8184143222506354E-2</v>
      </c>
    </row>
    <row r="320" spans="1:33" ht="13.2" x14ac:dyDescent="0.25">
      <c r="A320" s="1" t="s">
        <v>30</v>
      </c>
      <c r="B320" s="1">
        <v>2021</v>
      </c>
      <c r="C320" s="1" t="s">
        <v>43</v>
      </c>
      <c r="D320" s="1" t="str">
        <f t="shared" si="4"/>
        <v>2021NovemberRural</v>
      </c>
      <c r="E320" s="4">
        <v>146.9</v>
      </c>
      <c r="F320" s="4">
        <v>199.8</v>
      </c>
      <c r="G320" s="4">
        <v>171.5</v>
      </c>
      <c r="H320" s="4">
        <v>159.1</v>
      </c>
      <c r="I320" s="4">
        <v>198.4</v>
      </c>
      <c r="J320" s="4">
        <v>153.19999999999999</v>
      </c>
      <c r="K320" s="4">
        <v>183.9</v>
      </c>
      <c r="L320" s="4">
        <v>165.4</v>
      </c>
      <c r="M320" s="4">
        <v>122.1</v>
      </c>
      <c r="N320" s="4">
        <v>170.8</v>
      </c>
      <c r="O320" s="4">
        <v>169.1</v>
      </c>
      <c r="P320" s="4">
        <v>174.3</v>
      </c>
      <c r="Q320" s="4">
        <v>167.5</v>
      </c>
      <c r="R320" s="4">
        <v>191.4</v>
      </c>
      <c r="S320" s="4">
        <v>170.4</v>
      </c>
      <c r="T320" s="4">
        <v>166</v>
      </c>
      <c r="U320" s="4">
        <v>169.8</v>
      </c>
      <c r="V320" s="45">
        <v>162.12172955807128</v>
      </c>
      <c r="W320" s="4">
        <v>165.3</v>
      </c>
      <c r="X320" s="4">
        <v>162.9</v>
      </c>
      <c r="Y320" s="4">
        <v>173.4</v>
      </c>
      <c r="Z320" s="4">
        <v>158.9</v>
      </c>
      <c r="AA320" s="4">
        <v>163.80000000000001</v>
      </c>
      <c r="AB320" s="4">
        <v>169.3</v>
      </c>
      <c r="AC320" s="4">
        <v>162.4</v>
      </c>
      <c r="AD320" s="4">
        <v>165.2</v>
      </c>
      <c r="AE320" s="4">
        <v>167.6</v>
      </c>
    </row>
    <row r="321" spans="1:34" ht="13.2" x14ac:dyDescent="0.25">
      <c r="A321" s="1" t="s">
        <v>32</v>
      </c>
      <c r="B321" s="1">
        <v>2021</v>
      </c>
      <c r="C321" s="1" t="s">
        <v>43</v>
      </c>
      <c r="D321" s="1" t="str">
        <f t="shared" si="4"/>
        <v>2021NovemberUrban</v>
      </c>
      <c r="E321" s="4">
        <v>151</v>
      </c>
      <c r="F321" s="4">
        <v>204.9</v>
      </c>
      <c r="G321" s="4">
        <v>175.4</v>
      </c>
      <c r="H321" s="4">
        <v>159.6</v>
      </c>
      <c r="I321" s="4">
        <v>175.8</v>
      </c>
      <c r="J321" s="4">
        <v>160.30000000000001</v>
      </c>
      <c r="K321" s="4">
        <v>229.1</v>
      </c>
      <c r="L321" s="4">
        <v>165.1</v>
      </c>
      <c r="M321" s="4">
        <v>123.1</v>
      </c>
      <c r="N321" s="4">
        <v>167.2</v>
      </c>
      <c r="O321" s="4">
        <v>156.1</v>
      </c>
      <c r="P321" s="4">
        <v>176.8</v>
      </c>
      <c r="Q321" s="4">
        <v>173.5</v>
      </c>
      <c r="R321" s="4">
        <v>197</v>
      </c>
      <c r="S321" s="4">
        <v>162.30000000000001</v>
      </c>
      <c r="T321" s="4">
        <v>145.30000000000001</v>
      </c>
      <c r="U321" s="4">
        <v>159.69999999999999</v>
      </c>
      <c r="V321" s="45">
        <v>164.2</v>
      </c>
      <c r="W321" s="4">
        <v>161.6</v>
      </c>
      <c r="X321" s="4">
        <v>155.19999999999999</v>
      </c>
      <c r="Y321" s="4">
        <v>164.2</v>
      </c>
      <c r="Z321" s="4">
        <v>151.19999999999999</v>
      </c>
      <c r="AA321" s="4">
        <v>156.69999999999999</v>
      </c>
      <c r="AB321" s="4">
        <v>160.80000000000001</v>
      </c>
      <c r="AC321" s="4">
        <v>161.80000000000001</v>
      </c>
      <c r="AD321" s="4">
        <v>157.30000000000001</v>
      </c>
      <c r="AE321" s="4">
        <v>165.6</v>
      </c>
    </row>
    <row r="322" spans="1:34" ht="13.2" x14ac:dyDescent="0.25">
      <c r="A322" s="1" t="s">
        <v>33</v>
      </c>
      <c r="B322" s="1">
        <v>2021</v>
      </c>
      <c r="C322" s="1" t="s">
        <v>43</v>
      </c>
      <c r="D322" s="1" t="str">
        <f t="shared" si="4"/>
        <v>2021NovemberRural+Urban</v>
      </c>
      <c r="E322" s="4">
        <v>148.19999999999999</v>
      </c>
      <c r="F322" s="4">
        <v>201.6</v>
      </c>
      <c r="G322" s="4">
        <v>173</v>
      </c>
      <c r="H322" s="4">
        <v>159.30000000000001</v>
      </c>
      <c r="I322" s="4">
        <v>190.1</v>
      </c>
      <c r="J322" s="4">
        <v>156.5</v>
      </c>
      <c r="K322" s="4">
        <v>199.2</v>
      </c>
      <c r="L322" s="4">
        <v>165.3</v>
      </c>
      <c r="M322" s="4">
        <v>122.4</v>
      </c>
      <c r="N322" s="4">
        <v>169.6</v>
      </c>
      <c r="O322" s="4">
        <v>163.69999999999999</v>
      </c>
      <c r="P322" s="4">
        <v>175.5</v>
      </c>
      <c r="Q322" s="4">
        <v>169.7</v>
      </c>
      <c r="R322" s="4">
        <v>192.9</v>
      </c>
      <c r="S322" s="4">
        <v>167.2</v>
      </c>
      <c r="T322" s="4">
        <v>157.4</v>
      </c>
      <c r="U322" s="4">
        <v>165.8</v>
      </c>
      <c r="V322" s="45">
        <v>164.2</v>
      </c>
      <c r="W322" s="4">
        <v>163.9</v>
      </c>
      <c r="X322" s="4">
        <v>159.30000000000001</v>
      </c>
      <c r="Y322" s="4">
        <v>169.9</v>
      </c>
      <c r="Z322" s="4">
        <v>154.80000000000001</v>
      </c>
      <c r="AA322" s="4">
        <v>159.80000000000001</v>
      </c>
      <c r="AB322" s="4">
        <v>164.3</v>
      </c>
      <c r="AC322" s="4">
        <v>162.19999999999999</v>
      </c>
      <c r="AD322" s="4">
        <v>161.4</v>
      </c>
      <c r="AE322" s="4">
        <v>166.7</v>
      </c>
      <c r="AG322" s="33">
        <f>(AE322-AE286)/AE286</f>
        <v>5.2398989898989792E-2</v>
      </c>
    </row>
    <row r="323" spans="1:34" ht="13.2" x14ac:dyDescent="0.25">
      <c r="A323" s="1" t="s">
        <v>30</v>
      </c>
      <c r="B323" s="1">
        <v>2021</v>
      </c>
      <c r="C323" s="1" t="s">
        <v>44</v>
      </c>
      <c r="D323" s="1" t="str">
        <f t="shared" ref="D323:D376" si="5">_xlfn.CONCAT(B323,C323,A323)</f>
        <v>2021DecemberRural</v>
      </c>
      <c r="E323" s="4">
        <v>147.4</v>
      </c>
      <c r="F323" s="4">
        <v>197</v>
      </c>
      <c r="G323" s="4">
        <v>176.5</v>
      </c>
      <c r="H323" s="4">
        <v>159.80000000000001</v>
      </c>
      <c r="I323" s="4">
        <v>195.8</v>
      </c>
      <c r="J323" s="4">
        <v>152</v>
      </c>
      <c r="K323" s="4">
        <v>172.3</v>
      </c>
      <c r="L323" s="4">
        <v>164.5</v>
      </c>
      <c r="M323" s="4">
        <v>120.6</v>
      </c>
      <c r="N323" s="4">
        <v>171.7</v>
      </c>
      <c r="O323" s="4">
        <v>169.7</v>
      </c>
      <c r="P323" s="4">
        <v>175.1</v>
      </c>
      <c r="Q323" s="4">
        <v>165.8</v>
      </c>
      <c r="R323" s="4">
        <v>190.8</v>
      </c>
      <c r="S323" s="4">
        <v>171.8</v>
      </c>
      <c r="T323" s="4">
        <v>167.3</v>
      </c>
      <c r="U323" s="4">
        <v>171.2</v>
      </c>
      <c r="V323" s="45">
        <v>162.72994659528979</v>
      </c>
      <c r="W323" s="4">
        <v>165.6</v>
      </c>
      <c r="X323" s="4">
        <v>163.9</v>
      </c>
      <c r="Y323" s="4">
        <v>174</v>
      </c>
      <c r="Z323" s="4">
        <v>160.1</v>
      </c>
      <c r="AA323" s="4">
        <v>164.5</v>
      </c>
      <c r="AB323" s="4">
        <v>169.7</v>
      </c>
      <c r="AC323" s="4">
        <v>162.80000000000001</v>
      </c>
      <c r="AD323" s="4">
        <v>166</v>
      </c>
      <c r="AE323" s="4">
        <v>167</v>
      </c>
    </row>
    <row r="324" spans="1:34" ht="13.2" x14ac:dyDescent="0.25">
      <c r="A324" s="1" t="s">
        <v>32</v>
      </c>
      <c r="B324" s="1">
        <v>2021</v>
      </c>
      <c r="C324" s="1" t="s">
        <v>44</v>
      </c>
      <c r="D324" s="1" t="str">
        <f t="shared" si="5"/>
        <v>2021DecemberUrban</v>
      </c>
      <c r="E324" s="4">
        <v>151.6</v>
      </c>
      <c r="F324" s="4">
        <v>202.2</v>
      </c>
      <c r="G324" s="4">
        <v>180</v>
      </c>
      <c r="H324" s="4">
        <v>160</v>
      </c>
      <c r="I324" s="4">
        <v>173.5</v>
      </c>
      <c r="J324" s="4">
        <v>158.30000000000001</v>
      </c>
      <c r="K324" s="4">
        <v>219.5</v>
      </c>
      <c r="L324" s="4">
        <v>164.2</v>
      </c>
      <c r="M324" s="4">
        <v>121.9</v>
      </c>
      <c r="N324" s="4">
        <v>168.2</v>
      </c>
      <c r="O324" s="4">
        <v>156.5</v>
      </c>
      <c r="P324" s="4">
        <v>178.2</v>
      </c>
      <c r="Q324" s="4">
        <v>172.2</v>
      </c>
      <c r="R324" s="4">
        <v>196.8</v>
      </c>
      <c r="S324" s="4">
        <v>163.30000000000001</v>
      </c>
      <c r="T324" s="4">
        <v>146.69999999999999</v>
      </c>
      <c r="U324" s="4">
        <v>160.69999999999999</v>
      </c>
      <c r="V324" s="45">
        <v>163.4</v>
      </c>
      <c r="W324" s="4">
        <v>161.69999999999999</v>
      </c>
      <c r="X324" s="4">
        <v>156</v>
      </c>
      <c r="Y324" s="4">
        <v>165.1</v>
      </c>
      <c r="Z324" s="4">
        <v>151.80000000000001</v>
      </c>
      <c r="AA324" s="4">
        <v>157.6</v>
      </c>
      <c r="AB324" s="4">
        <v>160.6</v>
      </c>
      <c r="AC324" s="4">
        <v>162.4</v>
      </c>
      <c r="AD324" s="4">
        <v>157.80000000000001</v>
      </c>
      <c r="AE324" s="4">
        <v>165.2</v>
      </c>
    </row>
    <row r="325" spans="1:34" ht="13.2" x14ac:dyDescent="0.25">
      <c r="A325" s="1" t="s">
        <v>33</v>
      </c>
      <c r="B325" s="1">
        <v>2021</v>
      </c>
      <c r="C325" s="1" t="s">
        <v>44</v>
      </c>
      <c r="D325" s="1" t="str">
        <f t="shared" si="5"/>
        <v>2021DecemberRural+Urban</v>
      </c>
      <c r="E325" s="4">
        <v>148.69999999999999</v>
      </c>
      <c r="F325" s="4">
        <v>198.8</v>
      </c>
      <c r="G325" s="4">
        <v>177.9</v>
      </c>
      <c r="H325" s="4">
        <v>159.9</v>
      </c>
      <c r="I325" s="4">
        <v>187.6</v>
      </c>
      <c r="J325" s="4">
        <v>154.9</v>
      </c>
      <c r="K325" s="4">
        <v>188.3</v>
      </c>
      <c r="L325" s="4">
        <v>164.4</v>
      </c>
      <c r="M325" s="4">
        <v>121</v>
      </c>
      <c r="N325" s="4">
        <v>170.5</v>
      </c>
      <c r="O325" s="4">
        <v>164.2</v>
      </c>
      <c r="P325" s="4">
        <v>176.5</v>
      </c>
      <c r="Q325" s="4">
        <v>168.2</v>
      </c>
      <c r="R325" s="4">
        <v>192.4</v>
      </c>
      <c r="S325" s="4">
        <v>168.5</v>
      </c>
      <c r="T325" s="4">
        <v>158.69999999999999</v>
      </c>
      <c r="U325" s="4">
        <v>167</v>
      </c>
      <c r="V325" s="45">
        <v>163.4</v>
      </c>
      <c r="W325" s="4">
        <v>164.1</v>
      </c>
      <c r="X325" s="4">
        <v>160.19999999999999</v>
      </c>
      <c r="Y325" s="4">
        <v>170.6</v>
      </c>
      <c r="Z325" s="4">
        <v>155.69999999999999</v>
      </c>
      <c r="AA325" s="4">
        <v>160.6</v>
      </c>
      <c r="AB325" s="4">
        <v>164.4</v>
      </c>
      <c r="AC325" s="4">
        <v>162.6</v>
      </c>
      <c r="AD325" s="4">
        <v>162</v>
      </c>
      <c r="AE325" s="4">
        <v>166.2</v>
      </c>
      <c r="AG325" s="33">
        <f>(AE325-AE289)/AE289</f>
        <v>4.5940843297671383E-2</v>
      </c>
      <c r="AH325" s="33">
        <f>(AE325-AE292)/AE292</f>
        <v>5.657978385251098E-2</v>
      </c>
    </row>
    <row r="326" spans="1:34" ht="13.2" x14ac:dyDescent="0.25">
      <c r="A326" s="1" t="s">
        <v>30</v>
      </c>
      <c r="B326" s="1">
        <v>2022</v>
      </c>
      <c r="C326" s="1" t="s">
        <v>31</v>
      </c>
      <c r="D326" s="1" t="str">
        <f t="shared" si="5"/>
        <v>2022JanuaryRural</v>
      </c>
      <c r="E326" s="4">
        <v>148.30000000000001</v>
      </c>
      <c r="F326" s="4">
        <v>196.9</v>
      </c>
      <c r="G326" s="4">
        <v>178</v>
      </c>
      <c r="H326" s="4">
        <v>160.5</v>
      </c>
      <c r="I326" s="4">
        <v>192.6</v>
      </c>
      <c r="J326" s="4">
        <v>151.19999999999999</v>
      </c>
      <c r="K326" s="4">
        <v>159.19999999999999</v>
      </c>
      <c r="L326" s="4">
        <v>164</v>
      </c>
      <c r="M326" s="4">
        <v>119.3</v>
      </c>
      <c r="N326" s="4">
        <v>173.3</v>
      </c>
      <c r="O326" s="4">
        <v>169.8</v>
      </c>
      <c r="P326" s="4">
        <v>175.8</v>
      </c>
      <c r="Q326" s="4">
        <v>164.1</v>
      </c>
      <c r="R326" s="4">
        <v>190.7</v>
      </c>
      <c r="S326" s="4">
        <v>173.2</v>
      </c>
      <c r="T326" s="4">
        <v>169.3</v>
      </c>
      <c r="U326" s="4">
        <v>172.7</v>
      </c>
      <c r="V326" s="45">
        <v>163.20017000930932</v>
      </c>
      <c r="W326" s="4">
        <v>165.8</v>
      </c>
      <c r="X326" s="4">
        <v>164.9</v>
      </c>
      <c r="Y326" s="4">
        <v>174.7</v>
      </c>
      <c r="Z326" s="4">
        <v>160.80000000000001</v>
      </c>
      <c r="AA326" s="4">
        <v>164.9</v>
      </c>
      <c r="AB326" s="4">
        <v>169.9</v>
      </c>
      <c r="AC326" s="4">
        <v>163.19999999999999</v>
      </c>
      <c r="AD326" s="4">
        <v>166.6</v>
      </c>
      <c r="AE326" s="4">
        <v>166.4</v>
      </c>
    </row>
    <row r="327" spans="1:34" ht="13.2" x14ac:dyDescent="0.25">
      <c r="A327" s="1" t="s">
        <v>32</v>
      </c>
      <c r="B327" s="1">
        <v>2022</v>
      </c>
      <c r="C327" s="1" t="s">
        <v>31</v>
      </c>
      <c r="D327" s="1" t="str">
        <f t="shared" si="5"/>
        <v>2022JanuaryUrban</v>
      </c>
      <c r="E327" s="4">
        <v>152.19999999999999</v>
      </c>
      <c r="F327" s="4">
        <v>202.1</v>
      </c>
      <c r="G327" s="4">
        <v>180.1</v>
      </c>
      <c r="H327" s="4">
        <v>160.4</v>
      </c>
      <c r="I327" s="4">
        <v>171</v>
      </c>
      <c r="J327" s="4">
        <v>156.5</v>
      </c>
      <c r="K327" s="4">
        <v>203.6</v>
      </c>
      <c r="L327" s="4">
        <v>163.80000000000001</v>
      </c>
      <c r="M327" s="4">
        <v>121.3</v>
      </c>
      <c r="N327" s="4">
        <v>169.8</v>
      </c>
      <c r="O327" s="4">
        <v>156.6</v>
      </c>
      <c r="P327" s="4">
        <v>179</v>
      </c>
      <c r="Q327" s="4">
        <v>170.3</v>
      </c>
      <c r="R327" s="4">
        <v>196.4</v>
      </c>
      <c r="S327" s="4">
        <v>164.7</v>
      </c>
      <c r="T327" s="4">
        <v>148.5</v>
      </c>
      <c r="U327" s="4">
        <v>162.19999999999999</v>
      </c>
      <c r="V327" s="45">
        <v>164.5</v>
      </c>
      <c r="W327" s="4">
        <v>161.6</v>
      </c>
      <c r="X327" s="4">
        <v>156.80000000000001</v>
      </c>
      <c r="Y327" s="4">
        <v>166.1</v>
      </c>
      <c r="Z327" s="4">
        <v>152.69999999999999</v>
      </c>
      <c r="AA327" s="4">
        <v>158.4</v>
      </c>
      <c r="AB327" s="4">
        <v>161</v>
      </c>
      <c r="AC327" s="4">
        <v>162.80000000000001</v>
      </c>
      <c r="AD327" s="4">
        <v>158.6</v>
      </c>
      <c r="AE327" s="4">
        <v>165</v>
      </c>
    </row>
    <row r="328" spans="1:34" ht="13.2" x14ac:dyDescent="0.25">
      <c r="A328" s="1" t="s">
        <v>33</v>
      </c>
      <c r="B328" s="1">
        <v>2022</v>
      </c>
      <c r="C328" s="1" t="s">
        <v>31</v>
      </c>
      <c r="D328" s="1" t="str">
        <f t="shared" si="5"/>
        <v>2022JanuaryRural+Urban</v>
      </c>
      <c r="E328" s="4">
        <v>149.5</v>
      </c>
      <c r="F328" s="4">
        <v>198.7</v>
      </c>
      <c r="G328" s="4">
        <v>178.8</v>
      </c>
      <c r="H328" s="4">
        <v>160.5</v>
      </c>
      <c r="I328" s="4">
        <v>184.7</v>
      </c>
      <c r="J328" s="4">
        <v>153.69999999999999</v>
      </c>
      <c r="K328" s="4">
        <v>174.3</v>
      </c>
      <c r="L328" s="4">
        <v>163.9</v>
      </c>
      <c r="M328" s="4">
        <v>120</v>
      </c>
      <c r="N328" s="4">
        <v>172.1</v>
      </c>
      <c r="O328" s="4">
        <v>164.3</v>
      </c>
      <c r="P328" s="4">
        <v>177.3</v>
      </c>
      <c r="Q328" s="4">
        <v>166.4</v>
      </c>
      <c r="R328" s="4">
        <v>192.2</v>
      </c>
      <c r="S328" s="4">
        <v>169.9</v>
      </c>
      <c r="T328" s="4">
        <v>160.69999999999999</v>
      </c>
      <c r="U328" s="4">
        <v>168.5</v>
      </c>
      <c r="V328" s="45">
        <v>164.5</v>
      </c>
      <c r="W328" s="4">
        <v>164.2</v>
      </c>
      <c r="X328" s="4">
        <v>161.1</v>
      </c>
      <c r="Y328" s="4">
        <v>171.4</v>
      </c>
      <c r="Z328" s="4">
        <v>156.5</v>
      </c>
      <c r="AA328" s="4">
        <v>161.19999999999999</v>
      </c>
      <c r="AB328" s="4">
        <v>164.7</v>
      </c>
      <c r="AC328" s="4">
        <v>163</v>
      </c>
      <c r="AD328" s="4">
        <v>162.69999999999999</v>
      </c>
      <c r="AE328" s="4">
        <v>165.7</v>
      </c>
      <c r="AG328" s="33">
        <f>(AE328-AE292)/AE292</f>
        <v>5.3401144310235071E-2</v>
      </c>
      <c r="AH328" s="33"/>
    </row>
    <row r="329" spans="1:34" ht="13.2" x14ac:dyDescent="0.25">
      <c r="A329" s="1" t="s">
        <v>30</v>
      </c>
      <c r="B329" s="1">
        <v>2022</v>
      </c>
      <c r="C329" s="1" t="s">
        <v>34</v>
      </c>
      <c r="D329" s="1" t="str">
        <f t="shared" si="5"/>
        <v>2022FebruaryRural</v>
      </c>
      <c r="E329" s="4">
        <v>148.80000000000001</v>
      </c>
      <c r="F329" s="4">
        <v>198.1</v>
      </c>
      <c r="G329" s="4">
        <v>175.5</v>
      </c>
      <c r="H329" s="4">
        <v>160.69999999999999</v>
      </c>
      <c r="I329" s="4">
        <v>192.6</v>
      </c>
      <c r="J329" s="4">
        <v>151.4</v>
      </c>
      <c r="K329" s="4">
        <v>155.19999999999999</v>
      </c>
      <c r="L329" s="4">
        <v>163.9</v>
      </c>
      <c r="M329" s="4">
        <v>118.1</v>
      </c>
      <c r="N329" s="4">
        <v>175.4</v>
      </c>
      <c r="O329" s="4">
        <v>170.5</v>
      </c>
      <c r="P329" s="4">
        <v>176.3</v>
      </c>
      <c r="Q329" s="4">
        <v>163.9</v>
      </c>
      <c r="R329" s="4">
        <v>191.5</v>
      </c>
      <c r="S329" s="4">
        <v>174.1</v>
      </c>
      <c r="T329" s="4">
        <v>171</v>
      </c>
      <c r="U329" s="4">
        <v>173.7</v>
      </c>
      <c r="V329" s="45">
        <v>163.58353846251896</v>
      </c>
      <c r="W329" s="4">
        <v>167.4</v>
      </c>
      <c r="X329" s="4">
        <v>165.7</v>
      </c>
      <c r="Y329" s="4">
        <v>175.3</v>
      </c>
      <c r="Z329" s="4">
        <v>161.19999999999999</v>
      </c>
      <c r="AA329" s="4">
        <v>165.5</v>
      </c>
      <c r="AB329" s="4">
        <v>170.3</v>
      </c>
      <c r="AC329" s="4">
        <v>164.5</v>
      </c>
      <c r="AD329" s="4">
        <v>167.3</v>
      </c>
      <c r="AE329" s="4">
        <v>166.7</v>
      </c>
    </row>
    <row r="330" spans="1:34" ht="13.2" x14ac:dyDescent="0.25">
      <c r="A330" s="1" t="s">
        <v>32</v>
      </c>
      <c r="B330" s="1">
        <v>2022</v>
      </c>
      <c r="C330" s="1" t="s">
        <v>34</v>
      </c>
      <c r="D330" s="1" t="str">
        <f t="shared" si="5"/>
        <v>2022FebruaryUrban</v>
      </c>
      <c r="E330" s="4">
        <v>152.5</v>
      </c>
      <c r="F330" s="4">
        <v>205.2</v>
      </c>
      <c r="G330" s="4">
        <v>176.4</v>
      </c>
      <c r="H330" s="4">
        <v>160.6</v>
      </c>
      <c r="I330" s="4">
        <v>171.5</v>
      </c>
      <c r="J330" s="4">
        <v>156.4</v>
      </c>
      <c r="K330" s="4">
        <v>198</v>
      </c>
      <c r="L330" s="4">
        <v>163.19999999999999</v>
      </c>
      <c r="M330" s="4">
        <v>120.6</v>
      </c>
      <c r="N330" s="4">
        <v>172.2</v>
      </c>
      <c r="O330" s="4">
        <v>156.69999999999999</v>
      </c>
      <c r="P330" s="4">
        <v>180</v>
      </c>
      <c r="Q330" s="4">
        <v>170.2</v>
      </c>
      <c r="R330" s="4">
        <v>196.5</v>
      </c>
      <c r="S330" s="4">
        <v>165.7</v>
      </c>
      <c r="T330" s="4">
        <v>150.4</v>
      </c>
      <c r="U330" s="4">
        <v>163.4</v>
      </c>
      <c r="V330" s="45">
        <v>165.5</v>
      </c>
      <c r="W330" s="4">
        <v>163</v>
      </c>
      <c r="X330" s="4">
        <v>157.4</v>
      </c>
      <c r="Y330" s="4">
        <v>167.2</v>
      </c>
      <c r="Z330" s="4">
        <v>153.1</v>
      </c>
      <c r="AA330" s="4">
        <v>159.5</v>
      </c>
      <c r="AB330" s="4">
        <v>162</v>
      </c>
      <c r="AC330" s="4">
        <v>164.2</v>
      </c>
      <c r="AD330" s="4">
        <v>159.4</v>
      </c>
      <c r="AE330" s="4">
        <v>165.5</v>
      </c>
    </row>
    <row r="331" spans="1:34" ht="13.2" x14ac:dyDescent="0.25">
      <c r="A331" s="1" t="s">
        <v>33</v>
      </c>
      <c r="B331" s="1">
        <v>2022</v>
      </c>
      <c r="C331" s="1" t="s">
        <v>34</v>
      </c>
      <c r="D331" s="1" t="str">
        <f t="shared" si="5"/>
        <v>2022FebruaryRural+Urban</v>
      </c>
      <c r="E331" s="4">
        <v>150</v>
      </c>
      <c r="F331" s="4">
        <v>200.6</v>
      </c>
      <c r="G331" s="4">
        <v>175.8</v>
      </c>
      <c r="H331" s="4">
        <v>160.69999999999999</v>
      </c>
      <c r="I331" s="4">
        <v>184.9</v>
      </c>
      <c r="J331" s="4">
        <v>153.69999999999999</v>
      </c>
      <c r="K331" s="4">
        <v>169.7</v>
      </c>
      <c r="L331" s="4">
        <v>163.69999999999999</v>
      </c>
      <c r="M331" s="4">
        <v>118.9</v>
      </c>
      <c r="N331" s="4">
        <v>174.3</v>
      </c>
      <c r="O331" s="4">
        <v>164.7</v>
      </c>
      <c r="P331" s="4">
        <v>178</v>
      </c>
      <c r="Q331" s="4">
        <v>166.2</v>
      </c>
      <c r="R331" s="4">
        <v>192.8</v>
      </c>
      <c r="S331" s="4">
        <v>170.8</v>
      </c>
      <c r="T331" s="4">
        <v>162.4</v>
      </c>
      <c r="U331" s="4">
        <v>169.6</v>
      </c>
      <c r="V331" s="45">
        <v>165.5</v>
      </c>
      <c r="W331" s="4">
        <v>165.7</v>
      </c>
      <c r="X331" s="4">
        <v>161.80000000000001</v>
      </c>
      <c r="Y331" s="4">
        <v>172.2</v>
      </c>
      <c r="Z331" s="4">
        <v>156.9</v>
      </c>
      <c r="AA331" s="4">
        <v>162.1</v>
      </c>
      <c r="AB331" s="4">
        <v>165.4</v>
      </c>
      <c r="AC331" s="4">
        <v>164.4</v>
      </c>
      <c r="AD331" s="4">
        <v>163.5</v>
      </c>
      <c r="AE331" s="4">
        <v>166.1</v>
      </c>
      <c r="AG331" s="33">
        <f>(AE331-AE295)/AE295</f>
        <v>6.066411238825032E-2</v>
      </c>
    </row>
    <row r="332" spans="1:34" ht="13.2" x14ac:dyDescent="0.25">
      <c r="A332" s="1" t="s">
        <v>30</v>
      </c>
      <c r="B332" s="1">
        <v>2022</v>
      </c>
      <c r="C332" s="1" t="s">
        <v>35</v>
      </c>
      <c r="D332" s="1" t="str">
        <f t="shared" si="5"/>
        <v>2022MarchRural</v>
      </c>
      <c r="E332" s="4">
        <v>150.19999999999999</v>
      </c>
      <c r="F332" s="4">
        <v>208</v>
      </c>
      <c r="G332" s="4">
        <v>167.9</v>
      </c>
      <c r="H332" s="4">
        <v>162</v>
      </c>
      <c r="I332" s="4">
        <v>203.1</v>
      </c>
      <c r="J332" s="4">
        <v>155.9</v>
      </c>
      <c r="K332" s="4">
        <v>155.80000000000001</v>
      </c>
      <c r="L332" s="4">
        <v>164.2</v>
      </c>
      <c r="M332" s="4">
        <v>118.1</v>
      </c>
      <c r="N332" s="4">
        <v>178.7</v>
      </c>
      <c r="O332" s="4">
        <v>171.2</v>
      </c>
      <c r="P332" s="4">
        <v>177.4</v>
      </c>
      <c r="Q332" s="4">
        <v>166.6</v>
      </c>
      <c r="R332" s="4">
        <v>192.3</v>
      </c>
      <c r="S332" s="4">
        <v>175.4</v>
      </c>
      <c r="T332" s="4">
        <v>173.2</v>
      </c>
      <c r="U332" s="4">
        <v>175.1</v>
      </c>
      <c r="V332" s="45">
        <v>164.03485056301309</v>
      </c>
      <c r="W332" s="4">
        <v>168.9</v>
      </c>
      <c r="X332" s="4">
        <v>166.5</v>
      </c>
      <c r="Y332" s="4">
        <v>176</v>
      </c>
      <c r="Z332" s="4">
        <v>162</v>
      </c>
      <c r="AA332" s="4">
        <v>166.6</v>
      </c>
      <c r="AB332" s="4">
        <v>170.6</v>
      </c>
      <c r="AC332" s="4">
        <v>167.4</v>
      </c>
      <c r="AD332" s="4">
        <v>168.3</v>
      </c>
      <c r="AE332" s="4">
        <v>168.7</v>
      </c>
    </row>
    <row r="333" spans="1:34" ht="13.2" x14ac:dyDescent="0.25">
      <c r="A333" s="1" t="s">
        <v>32</v>
      </c>
      <c r="B333" s="1">
        <v>2022</v>
      </c>
      <c r="C333" s="1" t="s">
        <v>35</v>
      </c>
      <c r="D333" s="1" t="str">
        <f t="shared" si="5"/>
        <v>2022MarchUrban</v>
      </c>
      <c r="E333" s="4">
        <v>153.69999999999999</v>
      </c>
      <c r="F333" s="4">
        <v>215.8</v>
      </c>
      <c r="G333" s="4">
        <v>167.7</v>
      </c>
      <c r="H333" s="4">
        <v>162.6</v>
      </c>
      <c r="I333" s="4">
        <v>180</v>
      </c>
      <c r="J333" s="4">
        <v>159.6</v>
      </c>
      <c r="K333" s="4">
        <v>188.4</v>
      </c>
      <c r="L333" s="4">
        <v>163.4</v>
      </c>
      <c r="M333" s="4">
        <v>120.3</v>
      </c>
      <c r="N333" s="4">
        <v>174.7</v>
      </c>
      <c r="O333" s="4">
        <v>157.1</v>
      </c>
      <c r="P333" s="4">
        <v>181.5</v>
      </c>
      <c r="Q333" s="4">
        <v>171.5</v>
      </c>
      <c r="R333" s="4">
        <v>197.5</v>
      </c>
      <c r="S333" s="4">
        <v>167.1</v>
      </c>
      <c r="T333" s="4">
        <v>152.6</v>
      </c>
      <c r="U333" s="4">
        <v>164.9</v>
      </c>
      <c r="V333" s="45">
        <v>165.3</v>
      </c>
      <c r="W333" s="4">
        <v>164.5</v>
      </c>
      <c r="X333" s="4">
        <v>158.6</v>
      </c>
      <c r="Y333" s="4">
        <v>168.2</v>
      </c>
      <c r="Z333" s="4">
        <v>154.19999999999999</v>
      </c>
      <c r="AA333" s="4">
        <v>160.80000000000001</v>
      </c>
      <c r="AB333" s="4">
        <v>162.69999999999999</v>
      </c>
      <c r="AC333" s="4">
        <v>166.8</v>
      </c>
      <c r="AD333" s="4">
        <v>160.6</v>
      </c>
      <c r="AE333" s="4">
        <v>166.5</v>
      </c>
    </row>
    <row r="334" spans="1:34" ht="13.2" x14ac:dyDescent="0.25">
      <c r="A334" s="1" t="s">
        <v>33</v>
      </c>
      <c r="B334" s="1">
        <v>2022</v>
      </c>
      <c r="C334" s="1" t="s">
        <v>35</v>
      </c>
      <c r="D334" s="1" t="str">
        <f t="shared" si="5"/>
        <v>2022MarchRural+Urban</v>
      </c>
      <c r="E334" s="4">
        <v>151.30000000000001</v>
      </c>
      <c r="F334" s="4">
        <v>210.7</v>
      </c>
      <c r="G334" s="4">
        <v>167.8</v>
      </c>
      <c r="H334" s="4">
        <v>162.19999999999999</v>
      </c>
      <c r="I334" s="4">
        <v>194.6</v>
      </c>
      <c r="J334" s="4">
        <v>157.6</v>
      </c>
      <c r="K334" s="4">
        <v>166.9</v>
      </c>
      <c r="L334" s="4">
        <v>163.9</v>
      </c>
      <c r="M334" s="4">
        <v>118.8</v>
      </c>
      <c r="N334" s="4">
        <v>177.4</v>
      </c>
      <c r="O334" s="4">
        <v>165.3</v>
      </c>
      <c r="P334" s="4">
        <v>179.3</v>
      </c>
      <c r="Q334" s="4">
        <v>168.4</v>
      </c>
      <c r="R334" s="4">
        <v>193.7</v>
      </c>
      <c r="S334" s="4">
        <v>172.1</v>
      </c>
      <c r="T334" s="4">
        <v>164.6</v>
      </c>
      <c r="U334" s="4">
        <v>171.1</v>
      </c>
      <c r="V334" s="45">
        <v>165.3</v>
      </c>
      <c r="W334" s="4">
        <v>167.2</v>
      </c>
      <c r="X334" s="4">
        <v>162.80000000000001</v>
      </c>
      <c r="Y334" s="4">
        <v>173</v>
      </c>
      <c r="Z334" s="4">
        <v>157.9</v>
      </c>
      <c r="AA334" s="4">
        <v>163.30000000000001</v>
      </c>
      <c r="AB334" s="4">
        <v>166</v>
      </c>
      <c r="AC334" s="4">
        <v>167.2</v>
      </c>
      <c r="AD334" s="4">
        <v>164.6</v>
      </c>
      <c r="AE334" s="4">
        <v>167.7</v>
      </c>
      <c r="AG334" s="33">
        <f>(AE334-AE298)/AE298</f>
        <v>6.9515306122448828E-2</v>
      </c>
    </row>
    <row r="335" spans="1:34" ht="13.2" x14ac:dyDescent="0.25">
      <c r="A335" s="1" t="s">
        <v>30</v>
      </c>
      <c r="B335" s="1">
        <v>2022</v>
      </c>
      <c r="C335" s="1" t="s">
        <v>36</v>
      </c>
      <c r="D335" s="1" t="str">
        <f t="shared" si="5"/>
        <v>2022AprilRural</v>
      </c>
      <c r="E335" s="4">
        <v>151.80000000000001</v>
      </c>
      <c r="F335" s="4">
        <v>209.7</v>
      </c>
      <c r="G335" s="4">
        <v>164.5</v>
      </c>
      <c r="H335" s="4">
        <v>163.80000000000001</v>
      </c>
      <c r="I335" s="4">
        <v>207.4</v>
      </c>
      <c r="J335" s="4">
        <v>169.7</v>
      </c>
      <c r="K335" s="4">
        <v>153.6</v>
      </c>
      <c r="L335" s="4">
        <v>165.1</v>
      </c>
      <c r="M335" s="4">
        <v>118.2</v>
      </c>
      <c r="N335" s="4">
        <v>182.9</v>
      </c>
      <c r="O335" s="4">
        <v>172.4</v>
      </c>
      <c r="P335" s="4">
        <v>178.9</v>
      </c>
      <c r="Q335" s="4">
        <v>168.6</v>
      </c>
      <c r="R335" s="4">
        <v>192.8</v>
      </c>
      <c r="S335" s="4">
        <v>177.5</v>
      </c>
      <c r="T335" s="4">
        <v>175.1</v>
      </c>
      <c r="U335" s="4">
        <v>177.1</v>
      </c>
      <c r="V335" s="45">
        <v>164.60206211498237</v>
      </c>
      <c r="W335" s="4">
        <v>173.3</v>
      </c>
      <c r="X335" s="4">
        <v>167.7</v>
      </c>
      <c r="Y335" s="4">
        <v>177</v>
      </c>
      <c r="Z335" s="4">
        <v>166.2</v>
      </c>
      <c r="AA335" s="4">
        <v>167.2</v>
      </c>
      <c r="AB335" s="4">
        <v>170.9</v>
      </c>
      <c r="AC335" s="4">
        <v>169</v>
      </c>
      <c r="AD335" s="4">
        <v>170.2</v>
      </c>
      <c r="AE335" s="4">
        <v>170.8</v>
      </c>
    </row>
    <row r="336" spans="1:34" ht="13.2" x14ac:dyDescent="0.25">
      <c r="A336" s="1" t="s">
        <v>32</v>
      </c>
      <c r="B336" s="1">
        <v>2022</v>
      </c>
      <c r="C336" s="1" t="s">
        <v>36</v>
      </c>
      <c r="D336" s="1" t="str">
        <f t="shared" si="5"/>
        <v>2022AprilUrban</v>
      </c>
      <c r="E336" s="4">
        <v>155.4</v>
      </c>
      <c r="F336" s="4">
        <v>215.8</v>
      </c>
      <c r="G336" s="4">
        <v>164.6</v>
      </c>
      <c r="H336" s="4">
        <v>164.2</v>
      </c>
      <c r="I336" s="4">
        <v>186</v>
      </c>
      <c r="J336" s="4">
        <v>175.9</v>
      </c>
      <c r="K336" s="4">
        <v>190.7</v>
      </c>
      <c r="L336" s="4">
        <v>164</v>
      </c>
      <c r="M336" s="4">
        <v>120.5</v>
      </c>
      <c r="N336" s="4">
        <v>178</v>
      </c>
      <c r="O336" s="4">
        <v>157.5</v>
      </c>
      <c r="P336" s="4">
        <v>183.3</v>
      </c>
      <c r="Q336" s="4">
        <v>174.5</v>
      </c>
      <c r="R336" s="4">
        <v>197.1</v>
      </c>
      <c r="S336" s="4">
        <v>168.4</v>
      </c>
      <c r="T336" s="4">
        <v>154.5</v>
      </c>
      <c r="U336" s="4">
        <v>166.3</v>
      </c>
      <c r="V336" s="45">
        <v>167</v>
      </c>
      <c r="W336" s="4">
        <v>170.5</v>
      </c>
      <c r="X336" s="4">
        <v>159.80000000000001</v>
      </c>
      <c r="Y336" s="4">
        <v>169</v>
      </c>
      <c r="Z336" s="4">
        <v>159.30000000000001</v>
      </c>
      <c r="AA336" s="4">
        <v>162.19999999999999</v>
      </c>
      <c r="AB336" s="4">
        <v>164</v>
      </c>
      <c r="AC336" s="4">
        <v>168.4</v>
      </c>
      <c r="AD336" s="4">
        <v>163.1</v>
      </c>
      <c r="AE336" s="4">
        <v>169.2</v>
      </c>
    </row>
    <row r="337" spans="1:33" ht="13.2" x14ac:dyDescent="0.25">
      <c r="A337" s="1" t="s">
        <v>33</v>
      </c>
      <c r="B337" s="1">
        <v>2022</v>
      </c>
      <c r="C337" s="1" t="s">
        <v>36</v>
      </c>
      <c r="D337" s="1" t="str">
        <f t="shared" si="5"/>
        <v>2022AprilRural+Urban</v>
      </c>
      <c r="E337" s="4">
        <v>152.9</v>
      </c>
      <c r="F337" s="4">
        <v>211.8</v>
      </c>
      <c r="G337" s="4">
        <v>164.5</v>
      </c>
      <c r="H337" s="4">
        <v>163.9</v>
      </c>
      <c r="I337" s="4">
        <v>199.5</v>
      </c>
      <c r="J337" s="4">
        <v>172.6</v>
      </c>
      <c r="K337" s="4">
        <v>166.2</v>
      </c>
      <c r="L337" s="4">
        <v>164.7</v>
      </c>
      <c r="M337" s="4">
        <v>119</v>
      </c>
      <c r="N337" s="4">
        <v>181.3</v>
      </c>
      <c r="O337" s="4">
        <v>166.2</v>
      </c>
      <c r="P337" s="4">
        <v>180.9</v>
      </c>
      <c r="Q337" s="4">
        <v>170.8</v>
      </c>
      <c r="R337" s="4">
        <v>193.9</v>
      </c>
      <c r="S337" s="4">
        <v>173.9</v>
      </c>
      <c r="T337" s="4">
        <v>166.5</v>
      </c>
      <c r="U337" s="4">
        <v>172.8</v>
      </c>
      <c r="V337" s="45">
        <v>167</v>
      </c>
      <c r="W337" s="4">
        <v>172.2</v>
      </c>
      <c r="X337" s="4">
        <v>164</v>
      </c>
      <c r="Y337" s="4">
        <v>174</v>
      </c>
      <c r="Z337" s="4">
        <v>162.6</v>
      </c>
      <c r="AA337" s="4">
        <v>164.4</v>
      </c>
      <c r="AB337" s="4">
        <v>166.9</v>
      </c>
      <c r="AC337" s="4">
        <v>168.8</v>
      </c>
      <c r="AD337" s="4">
        <v>166.8</v>
      </c>
      <c r="AE337" s="4">
        <v>170.1</v>
      </c>
      <c r="AG337" s="33">
        <f>(AE337-AE301)/AE301</f>
        <v>7.7946768060836391E-2</v>
      </c>
    </row>
    <row r="338" spans="1:33" ht="13.2" x14ac:dyDescent="0.25">
      <c r="A338" s="1" t="s">
        <v>30</v>
      </c>
      <c r="B338" s="1">
        <v>2022</v>
      </c>
      <c r="C338" s="1" t="s">
        <v>37</v>
      </c>
      <c r="D338" s="1" t="str">
        <f t="shared" si="5"/>
        <v>2022MayRural</v>
      </c>
      <c r="E338" s="4">
        <v>152.9</v>
      </c>
      <c r="F338" s="4">
        <v>214.7</v>
      </c>
      <c r="G338" s="4">
        <v>161.4</v>
      </c>
      <c r="H338" s="4">
        <v>164.6</v>
      </c>
      <c r="I338" s="4">
        <v>209.9</v>
      </c>
      <c r="J338" s="4">
        <v>168</v>
      </c>
      <c r="K338" s="4">
        <v>160.4</v>
      </c>
      <c r="L338" s="4">
        <v>165</v>
      </c>
      <c r="M338" s="4">
        <v>118.9</v>
      </c>
      <c r="N338" s="4">
        <v>186.6</v>
      </c>
      <c r="O338" s="4">
        <v>173.2</v>
      </c>
      <c r="P338" s="4">
        <v>180.4</v>
      </c>
      <c r="Q338" s="4">
        <v>170.8</v>
      </c>
      <c r="R338" s="4">
        <v>192.9</v>
      </c>
      <c r="S338" s="4">
        <v>179.3</v>
      </c>
      <c r="T338" s="4">
        <v>177.2</v>
      </c>
      <c r="U338" s="4">
        <v>179</v>
      </c>
      <c r="V338" s="45">
        <v>165.31338346005714</v>
      </c>
      <c r="W338" s="4">
        <v>175.3</v>
      </c>
      <c r="X338" s="4">
        <v>168.9</v>
      </c>
      <c r="Y338" s="4">
        <v>177.7</v>
      </c>
      <c r="Z338" s="4">
        <v>167.1</v>
      </c>
      <c r="AA338" s="4">
        <v>167.6</v>
      </c>
      <c r="AB338" s="4">
        <v>171.8</v>
      </c>
      <c r="AC338" s="4">
        <v>168.5</v>
      </c>
      <c r="AD338" s="4">
        <v>170.9</v>
      </c>
      <c r="AE338" s="4">
        <v>172.5</v>
      </c>
    </row>
    <row r="339" spans="1:33" ht="13.2" x14ac:dyDescent="0.25">
      <c r="A339" s="1" t="s">
        <v>32</v>
      </c>
      <c r="B339" s="1">
        <v>2022</v>
      </c>
      <c r="C339" s="1" t="s">
        <v>37</v>
      </c>
      <c r="D339" s="1" t="str">
        <f t="shared" si="5"/>
        <v>2022MayUrban</v>
      </c>
      <c r="E339" s="4">
        <v>156.69999999999999</v>
      </c>
      <c r="F339" s="4">
        <v>221.2</v>
      </c>
      <c r="G339" s="4">
        <v>164.1</v>
      </c>
      <c r="H339" s="4">
        <v>165.4</v>
      </c>
      <c r="I339" s="4">
        <v>189.5</v>
      </c>
      <c r="J339" s="4">
        <v>174.5</v>
      </c>
      <c r="K339" s="4">
        <v>203.2</v>
      </c>
      <c r="L339" s="4">
        <v>164.1</v>
      </c>
      <c r="M339" s="4">
        <v>121.2</v>
      </c>
      <c r="N339" s="4">
        <v>181.4</v>
      </c>
      <c r="O339" s="4">
        <v>158.5</v>
      </c>
      <c r="P339" s="4">
        <v>184.9</v>
      </c>
      <c r="Q339" s="4">
        <v>177.5</v>
      </c>
      <c r="R339" s="4">
        <v>197.5</v>
      </c>
      <c r="S339" s="4">
        <v>170</v>
      </c>
      <c r="T339" s="4">
        <v>155.9</v>
      </c>
      <c r="U339" s="4">
        <v>167.8</v>
      </c>
      <c r="V339" s="45">
        <v>167.5</v>
      </c>
      <c r="W339" s="4">
        <v>173.5</v>
      </c>
      <c r="X339" s="4">
        <v>161.1</v>
      </c>
      <c r="Y339" s="4">
        <v>170.1</v>
      </c>
      <c r="Z339" s="4">
        <v>159.4</v>
      </c>
      <c r="AA339" s="4">
        <v>163.19999999999999</v>
      </c>
      <c r="AB339" s="4">
        <v>165.2</v>
      </c>
      <c r="AC339" s="4">
        <v>168.2</v>
      </c>
      <c r="AD339" s="4">
        <v>163.80000000000001</v>
      </c>
      <c r="AE339" s="4">
        <v>170.8</v>
      </c>
    </row>
    <row r="340" spans="1:33" ht="13.2" x14ac:dyDescent="0.25">
      <c r="A340" s="1" t="s">
        <v>33</v>
      </c>
      <c r="B340" s="1">
        <v>2022</v>
      </c>
      <c r="C340" s="1" t="s">
        <v>37</v>
      </c>
      <c r="D340" s="1" t="str">
        <f t="shared" si="5"/>
        <v>2022MayRural+Urban</v>
      </c>
      <c r="E340" s="4">
        <v>154.1</v>
      </c>
      <c r="F340" s="4">
        <v>217</v>
      </c>
      <c r="G340" s="4">
        <v>162.4</v>
      </c>
      <c r="H340" s="4">
        <v>164.9</v>
      </c>
      <c r="I340" s="4">
        <v>202.4</v>
      </c>
      <c r="J340" s="4">
        <v>171</v>
      </c>
      <c r="K340" s="4">
        <v>174.9</v>
      </c>
      <c r="L340" s="4">
        <v>164.7</v>
      </c>
      <c r="M340" s="4">
        <v>119.7</v>
      </c>
      <c r="N340" s="4">
        <v>184.9</v>
      </c>
      <c r="O340" s="4">
        <v>167.1</v>
      </c>
      <c r="P340" s="4">
        <v>182.5</v>
      </c>
      <c r="Q340" s="4">
        <v>173.3</v>
      </c>
      <c r="R340" s="4">
        <v>194.1</v>
      </c>
      <c r="S340" s="4">
        <v>175.6</v>
      </c>
      <c r="T340" s="4">
        <v>168.4</v>
      </c>
      <c r="U340" s="4">
        <v>174.6</v>
      </c>
      <c r="V340" s="45">
        <v>167.5</v>
      </c>
      <c r="W340" s="4">
        <v>174.6</v>
      </c>
      <c r="X340" s="4">
        <v>165.2</v>
      </c>
      <c r="Y340" s="4">
        <v>174.8</v>
      </c>
      <c r="Z340" s="4">
        <v>163</v>
      </c>
      <c r="AA340" s="4">
        <v>165.1</v>
      </c>
      <c r="AB340" s="4">
        <v>167.9</v>
      </c>
      <c r="AC340" s="4">
        <v>168.4</v>
      </c>
      <c r="AD340" s="4">
        <v>167.5</v>
      </c>
      <c r="AE340" s="4">
        <v>171.7</v>
      </c>
      <c r="AG340" s="33">
        <f>(AE340-AE304)/AE304</f>
        <v>7.0448877805486171E-2</v>
      </c>
    </row>
    <row r="341" spans="1:33" ht="13.2" x14ac:dyDescent="0.25">
      <c r="A341" s="1" t="s">
        <v>30</v>
      </c>
      <c r="B341" s="1">
        <v>2022</v>
      </c>
      <c r="C341" s="1" t="s">
        <v>38</v>
      </c>
      <c r="D341" s="1" t="str">
        <f t="shared" si="5"/>
        <v>2022JuneRural</v>
      </c>
      <c r="E341" s="4">
        <v>153.80000000000001</v>
      </c>
      <c r="F341" s="4">
        <v>217.2</v>
      </c>
      <c r="G341" s="4">
        <v>169.6</v>
      </c>
      <c r="H341" s="4">
        <v>165.4</v>
      </c>
      <c r="I341" s="4">
        <v>208.1</v>
      </c>
      <c r="J341" s="4">
        <v>165.8</v>
      </c>
      <c r="K341" s="4">
        <v>167.3</v>
      </c>
      <c r="L341" s="4">
        <v>164.6</v>
      </c>
      <c r="M341" s="4">
        <v>119.1</v>
      </c>
      <c r="N341" s="4">
        <v>188.9</v>
      </c>
      <c r="O341" s="4">
        <v>174.2</v>
      </c>
      <c r="P341" s="4">
        <v>181.9</v>
      </c>
      <c r="Q341" s="4">
        <v>172.4</v>
      </c>
      <c r="R341" s="4">
        <v>192.9</v>
      </c>
      <c r="S341" s="4">
        <v>180.7</v>
      </c>
      <c r="T341" s="4">
        <v>178.7</v>
      </c>
      <c r="U341" s="4">
        <v>180.4</v>
      </c>
      <c r="V341" s="45">
        <v>165.95003290422807</v>
      </c>
      <c r="W341" s="4">
        <v>176.7</v>
      </c>
      <c r="X341" s="4">
        <v>170.3</v>
      </c>
      <c r="Y341" s="4">
        <v>178.2</v>
      </c>
      <c r="Z341" s="4">
        <v>165.5</v>
      </c>
      <c r="AA341" s="4">
        <v>168</v>
      </c>
      <c r="AB341" s="4">
        <v>172.6</v>
      </c>
      <c r="AC341" s="4">
        <v>169.5</v>
      </c>
      <c r="AD341" s="4">
        <v>171</v>
      </c>
      <c r="AE341" s="4">
        <v>173.6</v>
      </c>
    </row>
    <row r="342" spans="1:33" ht="13.2" x14ac:dyDescent="0.25">
      <c r="A342" s="1" t="s">
        <v>32</v>
      </c>
      <c r="B342" s="1">
        <v>2022</v>
      </c>
      <c r="C342" s="1" t="s">
        <v>38</v>
      </c>
      <c r="D342" s="1" t="str">
        <f t="shared" si="5"/>
        <v>2022JuneUrban</v>
      </c>
      <c r="E342" s="4">
        <v>157.5</v>
      </c>
      <c r="F342" s="4">
        <v>223.4</v>
      </c>
      <c r="G342" s="4">
        <v>172.8</v>
      </c>
      <c r="H342" s="4">
        <v>166.4</v>
      </c>
      <c r="I342" s="4">
        <v>188.6</v>
      </c>
      <c r="J342" s="4">
        <v>174.1</v>
      </c>
      <c r="K342" s="4">
        <v>211.5</v>
      </c>
      <c r="L342" s="4">
        <v>163.6</v>
      </c>
      <c r="M342" s="4">
        <v>121.4</v>
      </c>
      <c r="N342" s="4">
        <v>183.5</v>
      </c>
      <c r="O342" s="4">
        <v>159.1</v>
      </c>
      <c r="P342" s="4">
        <v>186.3</v>
      </c>
      <c r="Q342" s="4">
        <v>179.3</v>
      </c>
      <c r="R342" s="4">
        <v>198.3</v>
      </c>
      <c r="S342" s="4">
        <v>171.6</v>
      </c>
      <c r="T342" s="4">
        <v>157.4</v>
      </c>
      <c r="U342" s="4">
        <v>169.4</v>
      </c>
      <c r="V342" s="45">
        <v>166.8</v>
      </c>
      <c r="W342" s="4">
        <v>174.9</v>
      </c>
      <c r="X342" s="4">
        <v>162.1</v>
      </c>
      <c r="Y342" s="4">
        <v>170.9</v>
      </c>
      <c r="Z342" s="4">
        <v>157.19999999999999</v>
      </c>
      <c r="AA342" s="4">
        <v>164.1</v>
      </c>
      <c r="AB342" s="4">
        <v>166.5</v>
      </c>
      <c r="AC342" s="4">
        <v>169.2</v>
      </c>
      <c r="AD342" s="4">
        <v>163.80000000000001</v>
      </c>
      <c r="AE342" s="4">
        <v>171.4</v>
      </c>
    </row>
    <row r="343" spans="1:33" ht="13.2" x14ac:dyDescent="0.25">
      <c r="A343" s="1" t="s">
        <v>33</v>
      </c>
      <c r="B343" s="1">
        <v>2022</v>
      </c>
      <c r="C343" s="1" t="s">
        <v>38</v>
      </c>
      <c r="D343" s="1" t="str">
        <f t="shared" si="5"/>
        <v>2022JuneRural+Urban</v>
      </c>
      <c r="E343" s="4">
        <v>155</v>
      </c>
      <c r="F343" s="4">
        <v>219.4</v>
      </c>
      <c r="G343" s="4">
        <v>170.8</v>
      </c>
      <c r="H343" s="4">
        <v>165.8</v>
      </c>
      <c r="I343" s="4">
        <v>200.9</v>
      </c>
      <c r="J343" s="4">
        <v>169.7</v>
      </c>
      <c r="K343" s="4">
        <v>182.3</v>
      </c>
      <c r="L343" s="4">
        <v>164.3</v>
      </c>
      <c r="M343" s="4">
        <v>119.9</v>
      </c>
      <c r="N343" s="4">
        <v>187.1</v>
      </c>
      <c r="O343" s="4">
        <v>167.9</v>
      </c>
      <c r="P343" s="4">
        <v>183.9</v>
      </c>
      <c r="Q343" s="4">
        <v>174.9</v>
      </c>
      <c r="R343" s="4">
        <v>194.3</v>
      </c>
      <c r="S343" s="4">
        <v>177.1</v>
      </c>
      <c r="T343" s="4">
        <v>169.9</v>
      </c>
      <c r="U343" s="4">
        <v>176</v>
      </c>
      <c r="V343" s="45">
        <v>166.8</v>
      </c>
      <c r="W343" s="4">
        <v>176</v>
      </c>
      <c r="X343" s="4">
        <v>166.4</v>
      </c>
      <c r="Y343" s="4">
        <v>175.4</v>
      </c>
      <c r="Z343" s="4">
        <v>161.1</v>
      </c>
      <c r="AA343" s="4">
        <v>165.8</v>
      </c>
      <c r="AB343" s="4">
        <v>169</v>
      </c>
      <c r="AC343" s="4">
        <v>169.4</v>
      </c>
      <c r="AD343" s="4">
        <v>167.5</v>
      </c>
      <c r="AE343" s="4">
        <v>172.6</v>
      </c>
      <c r="AG343" s="33">
        <f>(AE343-AE307)/AE307</f>
        <v>7.0055796652200755E-2</v>
      </c>
    </row>
    <row r="344" spans="1:33" ht="13.2" x14ac:dyDescent="0.25">
      <c r="A344" s="1" t="s">
        <v>30</v>
      </c>
      <c r="B344" s="1">
        <v>2022</v>
      </c>
      <c r="C344" s="1" t="s">
        <v>39</v>
      </c>
      <c r="D344" s="1" t="str">
        <f t="shared" si="5"/>
        <v>2022JulyRural</v>
      </c>
      <c r="E344" s="4">
        <v>155.19999999999999</v>
      </c>
      <c r="F344" s="4">
        <v>210.8</v>
      </c>
      <c r="G344" s="4">
        <v>174.3</v>
      </c>
      <c r="H344" s="4">
        <v>166.3</v>
      </c>
      <c r="I344" s="4">
        <v>202.2</v>
      </c>
      <c r="J344" s="4">
        <v>169.6</v>
      </c>
      <c r="K344" s="4">
        <v>168.6</v>
      </c>
      <c r="L344" s="4">
        <v>164.4</v>
      </c>
      <c r="M344" s="4">
        <v>119.2</v>
      </c>
      <c r="N344" s="4">
        <v>191.8</v>
      </c>
      <c r="O344" s="4">
        <v>174.5</v>
      </c>
      <c r="P344" s="4">
        <v>183.1</v>
      </c>
      <c r="Q344" s="4">
        <v>172.5</v>
      </c>
      <c r="R344" s="4">
        <v>193.2</v>
      </c>
      <c r="S344" s="4">
        <v>182</v>
      </c>
      <c r="T344" s="4">
        <v>180.3</v>
      </c>
      <c r="U344" s="4">
        <v>181.7</v>
      </c>
      <c r="V344" s="45">
        <v>166.49616427547414</v>
      </c>
      <c r="W344" s="4">
        <v>179.6</v>
      </c>
      <c r="X344" s="4">
        <v>171.3</v>
      </c>
      <c r="Y344" s="4">
        <v>178.8</v>
      </c>
      <c r="Z344" s="4">
        <v>166.3</v>
      </c>
      <c r="AA344" s="4">
        <v>168.6</v>
      </c>
      <c r="AB344" s="4">
        <v>174.7</v>
      </c>
      <c r="AC344" s="4">
        <v>169.7</v>
      </c>
      <c r="AD344" s="4">
        <v>171.8</v>
      </c>
      <c r="AE344" s="4">
        <v>174.3</v>
      </c>
    </row>
    <row r="345" spans="1:33" ht="13.2" x14ac:dyDescent="0.25">
      <c r="A345" s="1" t="s">
        <v>32</v>
      </c>
      <c r="B345" s="1">
        <v>2022</v>
      </c>
      <c r="C345" s="1" t="s">
        <v>39</v>
      </c>
      <c r="D345" s="1" t="str">
        <f t="shared" si="5"/>
        <v>2022JulyUrban</v>
      </c>
      <c r="E345" s="4">
        <v>159.30000000000001</v>
      </c>
      <c r="F345" s="4">
        <v>217.1</v>
      </c>
      <c r="G345" s="4">
        <v>176.6</v>
      </c>
      <c r="H345" s="4">
        <v>167.1</v>
      </c>
      <c r="I345" s="4">
        <v>184.8</v>
      </c>
      <c r="J345" s="4">
        <v>179.5</v>
      </c>
      <c r="K345" s="4">
        <v>208.5</v>
      </c>
      <c r="L345" s="4">
        <v>164</v>
      </c>
      <c r="M345" s="4">
        <v>121.5</v>
      </c>
      <c r="N345" s="4">
        <v>186.3</v>
      </c>
      <c r="O345" s="4">
        <v>159.80000000000001</v>
      </c>
      <c r="P345" s="4">
        <v>187.7</v>
      </c>
      <c r="Q345" s="4">
        <v>179.4</v>
      </c>
      <c r="R345" s="4">
        <v>198.6</v>
      </c>
      <c r="S345" s="4">
        <v>172.7</v>
      </c>
      <c r="T345" s="4">
        <v>158.69999999999999</v>
      </c>
      <c r="U345" s="4">
        <v>170.6</v>
      </c>
      <c r="V345" s="45">
        <v>167.8</v>
      </c>
      <c r="W345" s="4">
        <v>179.5</v>
      </c>
      <c r="X345" s="4">
        <v>163.1</v>
      </c>
      <c r="Y345" s="4">
        <v>171.7</v>
      </c>
      <c r="Z345" s="4">
        <v>157.4</v>
      </c>
      <c r="AA345" s="4">
        <v>164.6</v>
      </c>
      <c r="AB345" s="4">
        <v>169.1</v>
      </c>
      <c r="AC345" s="4">
        <v>169.8</v>
      </c>
      <c r="AD345" s="4">
        <v>164.7</v>
      </c>
      <c r="AE345" s="4">
        <v>172.3</v>
      </c>
    </row>
    <row r="346" spans="1:33" ht="13.2" x14ac:dyDescent="0.25">
      <c r="A346" s="1" t="s">
        <v>33</v>
      </c>
      <c r="B346" s="1">
        <v>2022</v>
      </c>
      <c r="C346" s="1" t="s">
        <v>39</v>
      </c>
      <c r="D346" s="1" t="str">
        <f t="shared" si="5"/>
        <v>2022JulyRural+Urban</v>
      </c>
      <c r="E346" s="4">
        <v>156.5</v>
      </c>
      <c r="F346" s="4">
        <v>213</v>
      </c>
      <c r="G346" s="4">
        <v>175.2</v>
      </c>
      <c r="H346" s="4">
        <v>166.6</v>
      </c>
      <c r="I346" s="4">
        <v>195.8</v>
      </c>
      <c r="J346" s="4">
        <v>174.2</v>
      </c>
      <c r="K346" s="4">
        <v>182.1</v>
      </c>
      <c r="L346" s="4">
        <v>164.3</v>
      </c>
      <c r="M346" s="4">
        <v>120</v>
      </c>
      <c r="N346" s="4">
        <v>190</v>
      </c>
      <c r="O346" s="4">
        <v>168.4</v>
      </c>
      <c r="P346" s="4">
        <v>185.2</v>
      </c>
      <c r="Q346" s="4">
        <v>175</v>
      </c>
      <c r="R346" s="4">
        <v>194.6</v>
      </c>
      <c r="S346" s="4">
        <v>178.3</v>
      </c>
      <c r="T346" s="4">
        <v>171.3</v>
      </c>
      <c r="U346" s="4">
        <v>177.3</v>
      </c>
      <c r="V346" s="45">
        <v>167.8</v>
      </c>
      <c r="W346" s="4">
        <v>179.6</v>
      </c>
      <c r="X346" s="4">
        <v>167.4</v>
      </c>
      <c r="Y346" s="4">
        <v>176.1</v>
      </c>
      <c r="Z346" s="4">
        <v>161.6</v>
      </c>
      <c r="AA346" s="4">
        <v>166.3</v>
      </c>
      <c r="AB346" s="4">
        <v>171.4</v>
      </c>
      <c r="AC346" s="4">
        <v>169.7</v>
      </c>
      <c r="AD346" s="4">
        <v>168.4</v>
      </c>
      <c r="AE346" s="4">
        <v>173.4</v>
      </c>
      <c r="AG346" s="33">
        <f>(AE346-AE310)/AE310</f>
        <v>6.7076923076923117E-2</v>
      </c>
    </row>
    <row r="347" spans="1:33" ht="13.2" x14ac:dyDescent="0.25">
      <c r="A347" s="1" t="s">
        <v>30</v>
      </c>
      <c r="B347" s="1">
        <v>2022</v>
      </c>
      <c r="C347" s="1" t="s">
        <v>40</v>
      </c>
      <c r="D347" s="1" t="str">
        <f t="shared" si="5"/>
        <v>2022AugustRural</v>
      </c>
      <c r="E347" s="4">
        <v>159.5</v>
      </c>
      <c r="F347" s="4">
        <v>204.1</v>
      </c>
      <c r="G347" s="4">
        <v>168.3</v>
      </c>
      <c r="H347" s="4">
        <v>167.9</v>
      </c>
      <c r="I347" s="4">
        <v>198.1</v>
      </c>
      <c r="J347" s="4">
        <v>169.2</v>
      </c>
      <c r="K347" s="4">
        <v>173.1</v>
      </c>
      <c r="L347" s="4">
        <v>167.1</v>
      </c>
      <c r="M347" s="4">
        <v>120.2</v>
      </c>
      <c r="N347" s="4">
        <v>195.6</v>
      </c>
      <c r="O347" s="4">
        <v>174.8</v>
      </c>
      <c r="P347" s="4">
        <v>184</v>
      </c>
      <c r="Q347" s="4">
        <v>173.9</v>
      </c>
      <c r="R347" s="4">
        <v>193.7</v>
      </c>
      <c r="S347" s="4">
        <v>183.2</v>
      </c>
      <c r="T347" s="4">
        <v>181.7</v>
      </c>
      <c r="U347" s="4">
        <v>183</v>
      </c>
      <c r="V347" s="45">
        <v>166.88439784886214</v>
      </c>
      <c r="W347" s="4">
        <v>179.1</v>
      </c>
      <c r="X347" s="4">
        <v>172.3</v>
      </c>
      <c r="Y347" s="4">
        <v>179.4</v>
      </c>
      <c r="Z347" s="4">
        <v>166.6</v>
      </c>
      <c r="AA347" s="4">
        <v>169.3</v>
      </c>
      <c r="AB347" s="4">
        <v>175.7</v>
      </c>
      <c r="AC347" s="4">
        <v>171.1</v>
      </c>
      <c r="AD347" s="4">
        <v>172.6</v>
      </c>
      <c r="AE347" s="4">
        <v>175.3</v>
      </c>
    </row>
    <row r="348" spans="1:33" ht="13.2" x14ac:dyDescent="0.25">
      <c r="A348" s="1" t="s">
        <v>32</v>
      </c>
      <c r="B348" s="1">
        <v>2022</v>
      </c>
      <c r="C348" s="1" t="s">
        <v>40</v>
      </c>
      <c r="D348" s="1" t="str">
        <f t="shared" si="5"/>
        <v>2022AugustUrban</v>
      </c>
      <c r="E348" s="4">
        <v>162.1</v>
      </c>
      <c r="F348" s="4">
        <v>210.9</v>
      </c>
      <c r="G348" s="4">
        <v>170.6</v>
      </c>
      <c r="H348" s="4">
        <v>168.4</v>
      </c>
      <c r="I348" s="4">
        <v>182.5</v>
      </c>
      <c r="J348" s="4">
        <v>177.1</v>
      </c>
      <c r="K348" s="4">
        <v>213.1</v>
      </c>
      <c r="L348" s="4">
        <v>167.3</v>
      </c>
      <c r="M348" s="4">
        <v>122.2</v>
      </c>
      <c r="N348" s="4">
        <v>189.7</v>
      </c>
      <c r="O348" s="4">
        <v>160.5</v>
      </c>
      <c r="P348" s="4">
        <v>188.9</v>
      </c>
      <c r="Q348" s="4">
        <v>180.4</v>
      </c>
      <c r="R348" s="4">
        <v>198.7</v>
      </c>
      <c r="S348" s="4">
        <v>173.7</v>
      </c>
      <c r="T348" s="4">
        <v>160</v>
      </c>
      <c r="U348" s="4">
        <v>171.6</v>
      </c>
      <c r="V348" s="45">
        <v>169</v>
      </c>
      <c r="W348" s="4">
        <v>178.4</v>
      </c>
      <c r="X348" s="4">
        <v>164.2</v>
      </c>
      <c r="Y348" s="4">
        <v>172.6</v>
      </c>
      <c r="Z348" s="4">
        <v>157.69999999999999</v>
      </c>
      <c r="AA348" s="4">
        <v>165.1</v>
      </c>
      <c r="AB348" s="4">
        <v>169.9</v>
      </c>
      <c r="AC348" s="4">
        <v>171.4</v>
      </c>
      <c r="AD348" s="4">
        <v>165.4</v>
      </c>
      <c r="AE348" s="4">
        <v>173.1</v>
      </c>
    </row>
    <row r="349" spans="1:33" ht="13.2" x14ac:dyDescent="0.25">
      <c r="A349" s="1" t="s">
        <v>33</v>
      </c>
      <c r="B349" s="1">
        <v>2022</v>
      </c>
      <c r="C349" s="1" t="s">
        <v>40</v>
      </c>
      <c r="D349" s="1" t="str">
        <f t="shared" si="5"/>
        <v>2022AugustRural+Urban</v>
      </c>
      <c r="E349" s="4">
        <v>160.30000000000001</v>
      </c>
      <c r="F349" s="4">
        <v>206.5</v>
      </c>
      <c r="G349" s="4">
        <v>169.2</v>
      </c>
      <c r="H349" s="4">
        <v>168.1</v>
      </c>
      <c r="I349" s="4">
        <v>192.4</v>
      </c>
      <c r="J349" s="4">
        <v>172.9</v>
      </c>
      <c r="K349" s="4">
        <v>186.7</v>
      </c>
      <c r="L349" s="4">
        <v>167.2</v>
      </c>
      <c r="M349" s="4">
        <v>120.9</v>
      </c>
      <c r="N349" s="4">
        <v>193.6</v>
      </c>
      <c r="O349" s="4">
        <v>168.8</v>
      </c>
      <c r="P349" s="4">
        <v>186.3</v>
      </c>
      <c r="Q349" s="4">
        <v>176.3</v>
      </c>
      <c r="R349" s="4">
        <v>195</v>
      </c>
      <c r="S349" s="4">
        <v>179.5</v>
      </c>
      <c r="T349" s="4">
        <v>172.7</v>
      </c>
      <c r="U349" s="4">
        <v>178.5</v>
      </c>
      <c r="V349" s="45">
        <v>169</v>
      </c>
      <c r="W349" s="4">
        <v>178.8</v>
      </c>
      <c r="X349" s="4">
        <v>168.5</v>
      </c>
      <c r="Y349" s="4">
        <v>176.8</v>
      </c>
      <c r="Z349" s="4">
        <v>161.9</v>
      </c>
      <c r="AA349" s="4">
        <v>166.9</v>
      </c>
      <c r="AB349" s="4">
        <v>172.3</v>
      </c>
      <c r="AC349" s="4">
        <v>171.2</v>
      </c>
      <c r="AD349" s="4">
        <v>169.1</v>
      </c>
      <c r="AE349" s="4">
        <v>174.3</v>
      </c>
      <c r="AG349" s="33">
        <f>(AE349-AE313)/AE313</f>
        <v>6.8014705882353088E-2</v>
      </c>
    </row>
    <row r="350" spans="1:33" ht="13.2" x14ac:dyDescent="0.25">
      <c r="A350" s="1" t="s">
        <v>30</v>
      </c>
      <c r="B350" s="1">
        <v>2022</v>
      </c>
      <c r="C350" s="1" t="s">
        <v>41</v>
      </c>
      <c r="D350" s="1" t="str">
        <f t="shared" si="5"/>
        <v>2022SeptemberRural</v>
      </c>
      <c r="E350" s="4">
        <v>162.9</v>
      </c>
      <c r="F350" s="4">
        <v>206.7</v>
      </c>
      <c r="G350" s="4">
        <v>169</v>
      </c>
      <c r="H350" s="4">
        <v>169.5</v>
      </c>
      <c r="I350" s="4">
        <v>194.1</v>
      </c>
      <c r="J350" s="4">
        <v>164.1</v>
      </c>
      <c r="K350" s="4">
        <v>176.9</v>
      </c>
      <c r="L350" s="4">
        <v>169</v>
      </c>
      <c r="M350" s="4">
        <v>120.8</v>
      </c>
      <c r="N350" s="4">
        <v>199.1</v>
      </c>
      <c r="O350" s="4">
        <v>175.4</v>
      </c>
      <c r="P350" s="4">
        <v>184.8</v>
      </c>
      <c r="Q350" s="4">
        <v>175.5</v>
      </c>
      <c r="R350" s="4">
        <v>194.5</v>
      </c>
      <c r="S350" s="4">
        <v>184.7</v>
      </c>
      <c r="T350" s="4">
        <v>183.3</v>
      </c>
      <c r="U350" s="4">
        <v>184.5</v>
      </c>
      <c r="V350" s="45">
        <v>167.39228833650714</v>
      </c>
      <c r="W350" s="4">
        <v>179.7</v>
      </c>
      <c r="X350" s="4">
        <v>173.6</v>
      </c>
      <c r="Y350" s="4">
        <v>180.2</v>
      </c>
      <c r="Z350" s="4">
        <v>166.9</v>
      </c>
      <c r="AA350" s="4">
        <v>170</v>
      </c>
      <c r="AB350" s="4">
        <v>176.2</v>
      </c>
      <c r="AC350" s="4">
        <v>170.8</v>
      </c>
      <c r="AD350" s="4">
        <v>173.1</v>
      </c>
      <c r="AE350" s="4">
        <v>176.4</v>
      </c>
    </row>
    <row r="351" spans="1:33" ht="13.2" x14ac:dyDescent="0.25">
      <c r="A351" s="1" t="s">
        <v>32</v>
      </c>
      <c r="B351" s="1">
        <v>2022</v>
      </c>
      <c r="C351" s="1" t="s">
        <v>41</v>
      </c>
      <c r="D351" s="1" t="str">
        <f t="shared" si="5"/>
        <v>2022SeptemberUrban</v>
      </c>
      <c r="E351" s="4">
        <v>164.9</v>
      </c>
      <c r="F351" s="4">
        <v>213.7</v>
      </c>
      <c r="G351" s="4">
        <v>170.9</v>
      </c>
      <c r="H351" s="4">
        <v>170.1</v>
      </c>
      <c r="I351" s="4">
        <v>179.3</v>
      </c>
      <c r="J351" s="4">
        <v>167.5</v>
      </c>
      <c r="K351" s="4">
        <v>220.8</v>
      </c>
      <c r="L351" s="4">
        <v>169.2</v>
      </c>
      <c r="M351" s="4">
        <v>123.1</v>
      </c>
      <c r="N351" s="4">
        <v>193.6</v>
      </c>
      <c r="O351" s="4">
        <v>161.1</v>
      </c>
      <c r="P351" s="4">
        <v>190.4</v>
      </c>
      <c r="Q351" s="4">
        <v>181.8</v>
      </c>
      <c r="R351" s="4">
        <v>199.7</v>
      </c>
      <c r="S351" s="4">
        <v>175</v>
      </c>
      <c r="T351" s="4">
        <v>161.69999999999999</v>
      </c>
      <c r="U351" s="4">
        <v>173</v>
      </c>
      <c r="V351" s="45">
        <v>169.5</v>
      </c>
      <c r="W351" s="4">
        <v>179.2</v>
      </c>
      <c r="X351" s="4">
        <v>165</v>
      </c>
      <c r="Y351" s="4">
        <v>173.8</v>
      </c>
      <c r="Z351" s="4">
        <v>158.19999999999999</v>
      </c>
      <c r="AA351" s="4">
        <v>165.8</v>
      </c>
      <c r="AB351" s="4">
        <v>170.9</v>
      </c>
      <c r="AC351" s="4">
        <v>171.1</v>
      </c>
      <c r="AD351" s="4">
        <v>166.1</v>
      </c>
      <c r="AE351" s="4">
        <v>174.1</v>
      </c>
    </row>
    <row r="352" spans="1:33" ht="13.2" x14ac:dyDescent="0.25">
      <c r="A352" s="1" t="s">
        <v>33</v>
      </c>
      <c r="B352" s="1">
        <v>2022</v>
      </c>
      <c r="C352" s="1" t="s">
        <v>41</v>
      </c>
      <c r="D352" s="1" t="str">
        <f t="shared" si="5"/>
        <v>2022SeptemberRural+Urban</v>
      </c>
      <c r="E352" s="4">
        <v>163.5</v>
      </c>
      <c r="F352" s="4">
        <v>209.2</v>
      </c>
      <c r="G352" s="4">
        <v>169.7</v>
      </c>
      <c r="H352" s="4">
        <v>169.7</v>
      </c>
      <c r="I352" s="4">
        <v>188.7</v>
      </c>
      <c r="J352" s="4">
        <v>165.7</v>
      </c>
      <c r="K352" s="4">
        <v>191.8</v>
      </c>
      <c r="L352" s="4">
        <v>169.1</v>
      </c>
      <c r="M352" s="4">
        <v>121.6</v>
      </c>
      <c r="N352" s="4">
        <v>197.3</v>
      </c>
      <c r="O352" s="4">
        <v>169.4</v>
      </c>
      <c r="P352" s="4">
        <v>187.4</v>
      </c>
      <c r="Q352" s="4">
        <v>177.8</v>
      </c>
      <c r="R352" s="4">
        <v>195.9</v>
      </c>
      <c r="S352" s="4">
        <v>180.9</v>
      </c>
      <c r="T352" s="4">
        <v>174.3</v>
      </c>
      <c r="U352" s="4">
        <v>179.9</v>
      </c>
      <c r="V352" s="45">
        <v>169.5</v>
      </c>
      <c r="W352" s="4">
        <v>179.5</v>
      </c>
      <c r="X352" s="4">
        <v>169.5</v>
      </c>
      <c r="Y352" s="4">
        <v>177.8</v>
      </c>
      <c r="Z352" s="4">
        <v>162.30000000000001</v>
      </c>
      <c r="AA352" s="4">
        <v>167.6</v>
      </c>
      <c r="AB352" s="4">
        <v>173.1</v>
      </c>
      <c r="AC352" s="4">
        <v>170.9</v>
      </c>
      <c r="AD352" s="4">
        <v>169.7</v>
      </c>
      <c r="AE352" s="4">
        <v>175.3</v>
      </c>
      <c r="AG352" s="33">
        <f>(AE352-AE316)/AE316</f>
        <v>7.4142156862745237E-2</v>
      </c>
    </row>
    <row r="353" spans="1:34" ht="13.2" x14ac:dyDescent="0.25">
      <c r="A353" s="1" t="s">
        <v>30</v>
      </c>
      <c r="B353" s="1">
        <v>2022</v>
      </c>
      <c r="C353" s="1" t="s">
        <v>42</v>
      </c>
      <c r="D353" s="1" t="str">
        <f t="shared" si="5"/>
        <v>2022OctoberRural</v>
      </c>
      <c r="E353" s="4">
        <v>164.7</v>
      </c>
      <c r="F353" s="4">
        <v>208.8</v>
      </c>
      <c r="G353" s="4">
        <v>170.3</v>
      </c>
      <c r="H353" s="4">
        <v>170.9</v>
      </c>
      <c r="I353" s="4">
        <v>191.6</v>
      </c>
      <c r="J353" s="4">
        <v>162.19999999999999</v>
      </c>
      <c r="K353" s="4">
        <v>184.8</v>
      </c>
      <c r="L353" s="4">
        <v>169.7</v>
      </c>
      <c r="M353" s="4">
        <v>121.1</v>
      </c>
      <c r="N353" s="4">
        <v>201.6</v>
      </c>
      <c r="O353" s="4">
        <v>175.8</v>
      </c>
      <c r="P353" s="4">
        <v>185.6</v>
      </c>
      <c r="Q353" s="4">
        <v>177.4</v>
      </c>
      <c r="R353" s="4">
        <v>194.9</v>
      </c>
      <c r="S353" s="4">
        <v>186.1</v>
      </c>
      <c r="T353" s="4">
        <v>184.4</v>
      </c>
      <c r="U353" s="4">
        <v>185.9</v>
      </c>
      <c r="V353" s="45">
        <v>168.15253894009371</v>
      </c>
      <c r="W353" s="4">
        <v>180.8</v>
      </c>
      <c r="X353" s="4">
        <v>174.4</v>
      </c>
      <c r="Y353" s="4">
        <v>181.2</v>
      </c>
      <c r="Z353" s="4">
        <v>167.4</v>
      </c>
      <c r="AA353" s="4">
        <v>170.6</v>
      </c>
      <c r="AB353" s="4">
        <v>176.5</v>
      </c>
      <c r="AC353" s="4">
        <v>172</v>
      </c>
      <c r="AD353" s="4">
        <v>173.9</v>
      </c>
      <c r="AE353" s="4">
        <v>177.9</v>
      </c>
    </row>
    <row r="354" spans="1:34" ht="13.2" x14ac:dyDescent="0.25">
      <c r="A354" s="1" t="s">
        <v>32</v>
      </c>
      <c r="B354" s="1">
        <v>2022</v>
      </c>
      <c r="C354" s="1" t="s">
        <v>42</v>
      </c>
      <c r="D354" s="1" t="str">
        <f t="shared" si="5"/>
        <v>2022OctoberUrban</v>
      </c>
      <c r="E354" s="4">
        <v>166.4</v>
      </c>
      <c r="F354" s="4">
        <v>214.9</v>
      </c>
      <c r="G354" s="4">
        <v>171.9</v>
      </c>
      <c r="H354" s="4">
        <v>171</v>
      </c>
      <c r="I354" s="4">
        <v>177.7</v>
      </c>
      <c r="J354" s="4">
        <v>165.7</v>
      </c>
      <c r="K354" s="4">
        <v>228.6</v>
      </c>
      <c r="L354" s="4">
        <v>169.9</v>
      </c>
      <c r="M354" s="4">
        <v>123.4</v>
      </c>
      <c r="N354" s="4">
        <v>196.4</v>
      </c>
      <c r="O354" s="4">
        <v>161.6</v>
      </c>
      <c r="P354" s="4">
        <v>191.5</v>
      </c>
      <c r="Q354" s="4">
        <v>183.3</v>
      </c>
      <c r="R354" s="4">
        <v>200.1</v>
      </c>
      <c r="S354" s="4">
        <v>175.5</v>
      </c>
      <c r="T354" s="4">
        <v>162.6</v>
      </c>
      <c r="U354" s="4">
        <v>173.6</v>
      </c>
      <c r="V354" s="45">
        <v>171.2</v>
      </c>
      <c r="W354" s="4">
        <v>180</v>
      </c>
      <c r="X354" s="4">
        <v>166</v>
      </c>
      <c r="Y354" s="4">
        <v>174.7</v>
      </c>
      <c r="Z354" s="4">
        <v>158.80000000000001</v>
      </c>
      <c r="AA354" s="4">
        <v>166.3</v>
      </c>
      <c r="AB354" s="4">
        <v>171.2</v>
      </c>
      <c r="AC354" s="4">
        <v>172.3</v>
      </c>
      <c r="AD354" s="4">
        <v>166.8</v>
      </c>
      <c r="AE354" s="4">
        <v>175.3</v>
      </c>
    </row>
    <row r="355" spans="1:34" ht="13.2" x14ac:dyDescent="0.25">
      <c r="A355" s="1" t="s">
        <v>33</v>
      </c>
      <c r="B355" s="1">
        <v>2022</v>
      </c>
      <c r="C355" s="1" t="s">
        <v>42</v>
      </c>
      <c r="D355" s="1" t="str">
        <f t="shared" si="5"/>
        <v>2022OctoberRural+Urban</v>
      </c>
      <c r="E355" s="4">
        <v>165.2</v>
      </c>
      <c r="F355" s="4">
        <v>210.9</v>
      </c>
      <c r="G355" s="4">
        <v>170.9</v>
      </c>
      <c r="H355" s="4">
        <v>170.9</v>
      </c>
      <c r="I355" s="4">
        <v>186.5</v>
      </c>
      <c r="J355" s="4">
        <v>163.80000000000001</v>
      </c>
      <c r="K355" s="4">
        <v>199.7</v>
      </c>
      <c r="L355" s="4">
        <v>169.8</v>
      </c>
      <c r="M355" s="4">
        <v>121.9</v>
      </c>
      <c r="N355" s="4">
        <v>199.9</v>
      </c>
      <c r="O355" s="4">
        <v>169.9</v>
      </c>
      <c r="P355" s="4">
        <v>188.3</v>
      </c>
      <c r="Q355" s="4">
        <v>179.6</v>
      </c>
      <c r="R355" s="4">
        <v>196.3</v>
      </c>
      <c r="S355" s="4">
        <v>181.9</v>
      </c>
      <c r="T355" s="4">
        <v>175.3</v>
      </c>
      <c r="U355" s="4">
        <v>181</v>
      </c>
      <c r="V355" s="45">
        <v>171.2</v>
      </c>
      <c r="W355" s="4">
        <v>180.5</v>
      </c>
      <c r="X355" s="4">
        <v>170.4</v>
      </c>
      <c r="Y355" s="4">
        <v>178.7</v>
      </c>
      <c r="Z355" s="4">
        <v>162.9</v>
      </c>
      <c r="AA355" s="4">
        <v>168.2</v>
      </c>
      <c r="AB355" s="4">
        <v>173.4</v>
      </c>
      <c r="AC355" s="4">
        <v>172.1</v>
      </c>
      <c r="AD355" s="4">
        <v>170.5</v>
      </c>
      <c r="AE355" s="4">
        <v>176.7</v>
      </c>
      <c r="AG355" s="33">
        <f>(AE355-AE319)/AE319</f>
        <v>6.7673716012084523E-2</v>
      </c>
    </row>
    <row r="356" spans="1:34" ht="13.2" x14ac:dyDescent="0.25">
      <c r="A356" s="1" t="s">
        <v>30</v>
      </c>
      <c r="B356" s="1">
        <v>2022</v>
      </c>
      <c r="C356" s="1" t="s">
        <v>43</v>
      </c>
      <c r="D356" s="1" t="str">
        <f t="shared" si="5"/>
        <v>2022NovemberRural</v>
      </c>
      <c r="E356" s="4">
        <v>166.9</v>
      </c>
      <c r="F356" s="4">
        <v>207.2</v>
      </c>
      <c r="G356" s="4">
        <v>180.2</v>
      </c>
      <c r="H356" s="4">
        <v>172.3</v>
      </c>
      <c r="I356" s="4">
        <v>194</v>
      </c>
      <c r="J356" s="4">
        <v>159.1</v>
      </c>
      <c r="K356" s="4">
        <v>171.6</v>
      </c>
      <c r="L356" s="4">
        <v>170.2</v>
      </c>
      <c r="M356" s="4">
        <v>121.5</v>
      </c>
      <c r="N356" s="4">
        <v>204.8</v>
      </c>
      <c r="O356" s="4">
        <v>176.4</v>
      </c>
      <c r="P356" s="4">
        <v>186.9</v>
      </c>
      <c r="Q356" s="4">
        <v>176.6</v>
      </c>
      <c r="R356" s="4">
        <v>195.5</v>
      </c>
      <c r="S356" s="4">
        <v>187.2</v>
      </c>
      <c r="T356" s="4">
        <v>185.2</v>
      </c>
      <c r="U356" s="4">
        <v>186.9</v>
      </c>
      <c r="V356" s="45">
        <v>169.09213612505147</v>
      </c>
      <c r="W356" s="4">
        <v>181.9</v>
      </c>
      <c r="X356" s="4">
        <v>175.5</v>
      </c>
      <c r="Y356" s="4">
        <v>182.3</v>
      </c>
      <c r="Z356" s="4">
        <v>167.5</v>
      </c>
      <c r="AA356" s="4">
        <v>170.8</v>
      </c>
      <c r="AB356" s="4">
        <v>176.9</v>
      </c>
      <c r="AC356" s="4">
        <v>173.4</v>
      </c>
      <c r="AD356" s="4">
        <v>174.6</v>
      </c>
      <c r="AE356" s="4">
        <v>177.8</v>
      </c>
    </row>
    <row r="357" spans="1:34" ht="13.2" x14ac:dyDescent="0.25">
      <c r="A357" s="1" t="s">
        <v>32</v>
      </c>
      <c r="B357" s="1">
        <v>2022</v>
      </c>
      <c r="C357" s="1" t="s">
        <v>43</v>
      </c>
      <c r="D357" s="1" t="str">
        <f t="shared" si="5"/>
        <v>2022NovemberUrban</v>
      </c>
      <c r="E357" s="4">
        <v>168.4</v>
      </c>
      <c r="F357" s="4">
        <v>213.4</v>
      </c>
      <c r="G357" s="4">
        <v>183.2</v>
      </c>
      <c r="H357" s="4">
        <v>172.3</v>
      </c>
      <c r="I357" s="4">
        <v>180</v>
      </c>
      <c r="J357" s="4">
        <v>162.6</v>
      </c>
      <c r="K357" s="4">
        <v>205.5</v>
      </c>
      <c r="L357" s="4">
        <v>171</v>
      </c>
      <c r="M357" s="4">
        <v>123.4</v>
      </c>
      <c r="N357" s="4">
        <v>198.8</v>
      </c>
      <c r="O357" s="4">
        <v>162.1</v>
      </c>
      <c r="P357" s="4">
        <v>192.4</v>
      </c>
      <c r="Q357" s="4">
        <v>181.3</v>
      </c>
      <c r="R357" s="4">
        <v>200.6</v>
      </c>
      <c r="S357" s="4">
        <v>176.7</v>
      </c>
      <c r="T357" s="4">
        <v>163.5</v>
      </c>
      <c r="U357" s="4">
        <v>174.7</v>
      </c>
      <c r="V357" s="45">
        <v>171.8</v>
      </c>
      <c r="W357" s="4">
        <v>180.3</v>
      </c>
      <c r="X357" s="4">
        <v>166.9</v>
      </c>
      <c r="Y357" s="4">
        <v>175.8</v>
      </c>
      <c r="Z357" s="4">
        <v>158.9</v>
      </c>
      <c r="AA357" s="4">
        <v>166.7</v>
      </c>
      <c r="AB357" s="4">
        <v>171.5</v>
      </c>
      <c r="AC357" s="4">
        <v>173.8</v>
      </c>
      <c r="AD357" s="4">
        <v>167.4</v>
      </c>
      <c r="AE357" s="4">
        <v>174.1</v>
      </c>
    </row>
    <row r="358" spans="1:34" ht="13.2" x14ac:dyDescent="0.25">
      <c r="A358" s="1" t="s">
        <v>33</v>
      </c>
      <c r="B358" s="1">
        <v>2022</v>
      </c>
      <c r="C358" s="1" t="s">
        <v>43</v>
      </c>
      <c r="D358" s="1" t="str">
        <f t="shared" si="5"/>
        <v>2022NovemberRural+Urban</v>
      </c>
      <c r="E358" s="4">
        <v>167.4</v>
      </c>
      <c r="F358" s="4">
        <v>209.4</v>
      </c>
      <c r="G358" s="4">
        <v>181.4</v>
      </c>
      <c r="H358" s="4">
        <v>172.3</v>
      </c>
      <c r="I358" s="4">
        <v>188.9</v>
      </c>
      <c r="J358" s="4">
        <v>160.69999999999999</v>
      </c>
      <c r="K358" s="4">
        <v>183.1</v>
      </c>
      <c r="L358" s="4">
        <v>170.5</v>
      </c>
      <c r="M358" s="4">
        <v>122.1</v>
      </c>
      <c r="N358" s="4">
        <v>202.8</v>
      </c>
      <c r="O358" s="4">
        <v>170.4</v>
      </c>
      <c r="P358" s="4">
        <v>189.5</v>
      </c>
      <c r="Q358" s="4">
        <v>178.3</v>
      </c>
      <c r="R358" s="4">
        <v>196.9</v>
      </c>
      <c r="S358" s="4">
        <v>183.1</v>
      </c>
      <c r="T358" s="4">
        <v>176.2</v>
      </c>
      <c r="U358" s="4">
        <v>182.1</v>
      </c>
      <c r="V358" s="45">
        <v>171.8</v>
      </c>
      <c r="W358" s="4">
        <v>181.3</v>
      </c>
      <c r="X358" s="4">
        <v>171.4</v>
      </c>
      <c r="Y358" s="4">
        <v>179.8</v>
      </c>
      <c r="Z358" s="4">
        <v>163</v>
      </c>
      <c r="AA358" s="4">
        <v>168.5</v>
      </c>
      <c r="AB358" s="4">
        <v>173.7</v>
      </c>
      <c r="AC358" s="4">
        <v>173.6</v>
      </c>
      <c r="AD358" s="4">
        <v>171.1</v>
      </c>
      <c r="AE358" s="4">
        <v>176.5</v>
      </c>
      <c r="AG358" s="33">
        <f>(AE358-AE322)/AE322</f>
        <v>5.8788242351529768E-2</v>
      </c>
    </row>
    <row r="359" spans="1:34" ht="13.2" x14ac:dyDescent="0.25">
      <c r="A359" s="1" t="s">
        <v>30</v>
      </c>
      <c r="B359" s="1">
        <v>2022</v>
      </c>
      <c r="C359" s="1" t="s">
        <v>44</v>
      </c>
      <c r="D359" s="1" t="str">
        <f t="shared" si="5"/>
        <v>2022DecemberRural</v>
      </c>
      <c r="E359" s="4">
        <v>168.8</v>
      </c>
      <c r="F359" s="4">
        <v>206.9</v>
      </c>
      <c r="G359" s="4">
        <v>189.1</v>
      </c>
      <c r="H359" s="4">
        <v>173.4</v>
      </c>
      <c r="I359" s="4">
        <v>193.9</v>
      </c>
      <c r="J359" s="4">
        <v>156.69999999999999</v>
      </c>
      <c r="K359" s="4">
        <v>150.19999999999999</v>
      </c>
      <c r="L359" s="4">
        <v>170.5</v>
      </c>
      <c r="M359" s="4">
        <v>121.2</v>
      </c>
      <c r="N359" s="4">
        <v>207.5</v>
      </c>
      <c r="O359" s="4">
        <v>176.8</v>
      </c>
      <c r="P359" s="4">
        <v>187.7</v>
      </c>
      <c r="Q359" s="4">
        <v>174.4</v>
      </c>
      <c r="R359" s="4">
        <v>195.9</v>
      </c>
      <c r="S359" s="4">
        <v>188.1</v>
      </c>
      <c r="T359" s="4">
        <v>185.9</v>
      </c>
      <c r="U359" s="4">
        <v>187.8</v>
      </c>
      <c r="V359" s="45">
        <v>169.95966260018358</v>
      </c>
      <c r="W359" s="4">
        <v>182.8</v>
      </c>
      <c r="X359" s="4">
        <v>176.4</v>
      </c>
      <c r="Y359" s="4">
        <v>183.5</v>
      </c>
      <c r="Z359" s="4">
        <v>167.8</v>
      </c>
      <c r="AA359" s="4">
        <v>171.2</v>
      </c>
      <c r="AB359" s="4">
        <v>177.3</v>
      </c>
      <c r="AC359" s="4">
        <v>175.7</v>
      </c>
      <c r="AD359" s="4">
        <v>175.5</v>
      </c>
      <c r="AE359" s="4">
        <v>177.1</v>
      </c>
    </row>
    <row r="360" spans="1:34" ht="13.2" x14ac:dyDescent="0.25">
      <c r="A360" s="1" t="s">
        <v>32</v>
      </c>
      <c r="B360" s="1">
        <v>2022</v>
      </c>
      <c r="C360" s="1" t="s">
        <v>44</v>
      </c>
      <c r="D360" s="1" t="str">
        <f t="shared" si="5"/>
        <v>2022DecemberUrban</v>
      </c>
      <c r="E360" s="4">
        <v>170.2</v>
      </c>
      <c r="F360" s="4">
        <v>212.9</v>
      </c>
      <c r="G360" s="4">
        <v>191.9</v>
      </c>
      <c r="H360" s="4">
        <v>173.9</v>
      </c>
      <c r="I360" s="4">
        <v>179.1</v>
      </c>
      <c r="J360" s="4">
        <v>159.5</v>
      </c>
      <c r="K360" s="4">
        <v>178.7</v>
      </c>
      <c r="L360" s="4">
        <v>171.3</v>
      </c>
      <c r="M360" s="4">
        <v>123.1</v>
      </c>
      <c r="N360" s="4">
        <v>200.5</v>
      </c>
      <c r="O360" s="4">
        <v>162.80000000000001</v>
      </c>
      <c r="P360" s="4">
        <v>193.3</v>
      </c>
      <c r="Q360" s="4">
        <v>178.6</v>
      </c>
      <c r="R360" s="4">
        <v>201.1</v>
      </c>
      <c r="S360" s="4">
        <v>177.7</v>
      </c>
      <c r="T360" s="4">
        <v>164.5</v>
      </c>
      <c r="U360" s="4">
        <v>175.7</v>
      </c>
      <c r="V360" s="45">
        <v>170.7</v>
      </c>
      <c r="W360" s="4">
        <v>180.6</v>
      </c>
      <c r="X360" s="4">
        <v>167.3</v>
      </c>
      <c r="Y360" s="4">
        <v>177.2</v>
      </c>
      <c r="Z360" s="4">
        <v>159.4</v>
      </c>
      <c r="AA360" s="4">
        <v>167.1</v>
      </c>
      <c r="AB360" s="4">
        <v>171.8</v>
      </c>
      <c r="AC360" s="4">
        <v>176</v>
      </c>
      <c r="AD360" s="4">
        <v>168.2</v>
      </c>
      <c r="AE360" s="4">
        <v>174.1</v>
      </c>
    </row>
    <row r="361" spans="1:34" ht="13.2" x14ac:dyDescent="0.25">
      <c r="A361" s="1" t="s">
        <v>33</v>
      </c>
      <c r="B361" s="1">
        <v>2022</v>
      </c>
      <c r="C361" s="1" t="s">
        <v>44</v>
      </c>
      <c r="D361" s="1" t="str">
        <f t="shared" si="5"/>
        <v>2022DecemberRural+Urban</v>
      </c>
      <c r="E361" s="4">
        <v>169.2</v>
      </c>
      <c r="F361" s="4">
        <v>209</v>
      </c>
      <c r="G361" s="4">
        <v>190.2</v>
      </c>
      <c r="H361" s="4">
        <v>173.6</v>
      </c>
      <c r="I361" s="4">
        <v>188.5</v>
      </c>
      <c r="J361" s="4">
        <v>158</v>
      </c>
      <c r="K361" s="4">
        <v>159.9</v>
      </c>
      <c r="L361" s="4">
        <v>170.8</v>
      </c>
      <c r="M361" s="4">
        <v>121.8</v>
      </c>
      <c r="N361" s="4">
        <v>205.2</v>
      </c>
      <c r="O361" s="4">
        <v>171</v>
      </c>
      <c r="P361" s="4">
        <v>190.3</v>
      </c>
      <c r="Q361" s="4">
        <v>175.9</v>
      </c>
      <c r="R361" s="4">
        <v>197.3</v>
      </c>
      <c r="S361" s="4">
        <v>184</v>
      </c>
      <c r="T361" s="4">
        <v>177</v>
      </c>
      <c r="U361" s="4">
        <v>183</v>
      </c>
      <c r="V361" s="45">
        <v>170.7</v>
      </c>
      <c r="W361" s="4">
        <v>182</v>
      </c>
      <c r="X361" s="4">
        <v>172.1</v>
      </c>
      <c r="Y361" s="4">
        <v>181.1</v>
      </c>
      <c r="Z361" s="4">
        <v>163.4</v>
      </c>
      <c r="AA361" s="4">
        <v>168.9</v>
      </c>
      <c r="AB361" s="4">
        <v>174.1</v>
      </c>
      <c r="AC361" s="4">
        <v>175.8</v>
      </c>
      <c r="AD361" s="4">
        <v>172</v>
      </c>
      <c r="AE361" s="4">
        <v>175.7</v>
      </c>
      <c r="AG361" s="33">
        <f>(AE361-AE325)/AE325</f>
        <v>5.7160048134777382E-2</v>
      </c>
      <c r="AH361" s="33">
        <f>(AE361-AE328)/AE328</f>
        <v>6.0350030175015092E-2</v>
      </c>
    </row>
    <row r="362" spans="1:34" ht="13.2" x14ac:dyDescent="0.25">
      <c r="A362" s="1" t="s">
        <v>30</v>
      </c>
      <c r="B362" s="1">
        <v>2023</v>
      </c>
      <c r="C362" s="1" t="s">
        <v>31</v>
      </c>
      <c r="D362" s="1" t="str">
        <f t="shared" si="5"/>
        <v>2023JanuaryRural</v>
      </c>
      <c r="E362" s="4">
        <v>174</v>
      </c>
      <c r="F362" s="4">
        <v>208.3</v>
      </c>
      <c r="G362" s="4">
        <v>192.9</v>
      </c>
      <c r="H362" s="4">
        <v>174.3</v>
      </c>
      <c r="I362" s="4">
        <v>192.6</v>
      </c>
      <c r="J362" s="4">
        <v>156.30000000000001</v>
      </c>
      <c r="K362" s="4">
        <v>142.9</v>
      </c>
      <c r="L362" s="4">
        <v>170.7</v>
      </c>
      <c r="M362" s="4">
        <v>120.3</v>
      </c>
      <c r="N362" s="4">
        <v>210.5</v>
      </c>
      <c r="O362" s="4">
        <v>176.9</v>
      </c>
      <c r="P362" s="4">
        <v>188.5</v>
      </c>
      <c r="Q362" s="4">
        <v>175</v>
      </c>
      <c r="R362" s="4">
        <v>196.9</v>
      </c>
      <c r="S362" s="4">
        <v>189</v>
      </c>
      <c r="T362" s="4">
        <v>186.3</v>
      </c>
      <c r="U362" s="4">
        <v>188.6</v>
      </c>
      <c r="V362" s="45">
        <v>170.51159307392541</v>
      </c>
      <c r="W362" s="4">
        <v>183.2</v>
      </c>
      <c r="X362" s="4">
        <v>177.2</v>
      </c>
      <c r="Y362" s="4">
        <v>184.7</v>
      </c>
      <c r="Z362" s="4">
        <v>168.2</v>
      </c>
      <c r="AA362" s="4">
        <v>171.8</v>
      </c>
      <c r="AB362" s="4">
        <v>177.8</v>
      </c>
      <c r="AC362" s="4">
        <v>178.4</v>
      </c>
      <c r="AD362" s="4">
        <v>176.5</v>
      </c>
      <c r="AE362" s="4">
        <v>177.8</v>
      </c>
    </row>
    <row r="363" spans="1:34" ht="13.2" x14ac:dyDescent="0.25">
      <c r="A363" s="1" t="s">
        <v>32</v>
      </c>
      <c r="B363" s="1">
        <v>2023</v>
      </c>
      <c r="C363" s="1" t="s">
        <v>31</v>
      </c>
      <c r="D363" s="1" t="str">
        <f t="shared" si="5"/>
        <v>2023JanuaryUrban</v>
      </c>
      <c r="E363" s="4">
        <v>173.3</v>
      </c>
      <c r="F363" s="4">
        <v>215.2</v>
      </c>
      <c r="G363" s="4">
        <v>197</v>
      </c>
      <c r="H363" s="4">
        <v>175.2</v>
      </c>
      <c r="I363" s="4">
        <v>178</v>
      </c>
      <c r="J363" s="4">
        <v>160.5</v>
      </c>
      <c r="K363" s="4">
        <v>175.3</v>
      </c>
      <c r="L363" s="4">
        <v>171.2</v>
      </c>
      <c r="M363" s="4">
        <v>122.7</v>
      </c>
      <c r="N363" s="4">
        <v>204.3</v>
      </c>
      <c r="O363" s="4">
        <v>163.69999999999999</v>
      </c>
      <c r="P363" s="4">
        <v>194.3</v>
      </c>
      <c r="Q363" s="4">
        <v>179.5</v>
      </c>
      <c r="R363" s="4">
        <v>201.6</v>
      </c>
      <c r="S363" s="4">
        <v>178.7</v>
      </c>
      <c r="T363" s="4">
        <v>165.3</v>
      </c>
      <c r="U363" s="4">
        <v>176.6</v>
      </c>
      <c r="V363" s="45">
        <v>172.1</v>
      </c>
      <c r="W363" s="4">
        <v>180.1</v>
      </c>
      <c r="X363" s="4">
        <v>168</v>
      </c>
      <c r="Y363" s="4">
        <v>178.5</v>
      </c>
      <c r="Z363" s="4">
        <v>159.5</v>
      </c>
      <c r="AA363" s="4">
        <v>167.8</v>
      </c>
      <c r="AB363" s="4">
        <v>171.8</v>
      </c>
      <c r="AC363" s="4">
        <v>178.8</v>
      </c>
      <c r="AD363" s="4">
        <v>168.9</v>
      </c>
      <c r="AE363" s="4">
        <v>174.9</v>
      </c>
    </row>
    <row r="364" spans="1:34" ht="13.2" x14ac:dyDescent="0.25">
      <c r="A364" s="1" t="s">
        <v>33</v>
      </c>
      <c r="B364" s="1">
        <v>2023</v>
      </c>
      <c r="C364" s="1" t="s">
        <v>31</v>
      </c>
      <c r="D364" s="1" t="str">
        <f t="shared" si="5"/>
        <v>2023JanuaryRural+Urban</v>
      </c>
      <c r="E364" s="4">
        <v>173.8</v>
      </c>
      <c r="F364" s="4">
        <v>210.7</v>
      </c>
      <c r="G364" s="4">
        <v>194.5</v>
      </c>
      <c r="H364" s="4">
        <v>174.6</v>
      </c>
      <c r="I364" s="4">
        <v>187.2</v>
      </c>
      <c r="J364" s="4">
        <v>158.30000000000001</v>
      </c>
      <c r="K364" s="4">
        <v>153.9</v>
      </c>
      <c r="L364" s="4">
        <v>170.9</v>
      </c>
      <c r="M364" s="4">
        <v>121.1</v>
      </c>
      <c r="N364" s="4">
        <v>208.4</v>
      </c>
      <c r="O364" s="4">
        <v>171.4</v>
      </c>
      <c r="P364" s="4">
        <v>191.2</v>
      </c>
      <c r="Q364" s="4">
        <v>176.7</v>
      </c>
      <c r="R364" s="4">
        <v>198.2</v>
      </c>
      <c r="S364" s="4">
        <v>184.9</v>
      </c>
      <c r="T364" s="4">
        <v>177.6</v>
      </c>
      <c r="U364" s="4">
        <v>183.8</v>
      </c>
      <c r="V364" s="45">
        <v>172.1</v>
      </c>
      <c r="W364" s="4">
        <v>182</v>
      </c>
      <c r="X364" s="4">
        <v>172.9</v>
      </c>
      <c r="Y364" s="4">
        <v>182.3</v>
      </c>
      <c r="Z364" s="4">
        <v>163.6</v>
      </c>
      <c r="AA364" s="4">
        <v>169.5</v>
      </c>
      <c r="AB364" s="4">
        <v>174.3</v>
      </c>
      <c r="AC364" s="4">
        <v>178.6</v>
      </c>
      <c r="AD364" s="4">
        <v>172.8</v>
      </c>
      <c r="AE364" s="4">
        <v>176.5</v>
      </c>
      <c r="AG364" s="33">
        <f>(AE364-AE328)/AE328</f>
        <v>6.5178032589016374E-2</v>
      </c>
    </row>
    <row r="365" spans="1:34" ht="13.2" x14ac:dyDescent="0.25">
      <c r="A365" s="1" t="s">
        <v>30</v>
      </c>
      <c r="B365" s="1">
        <v>2023</v>
      </c>
      <c r="C365" s="1" t="s">
        <v>34</v>
      </c>
      <c r="D365" s="1" t="str">
        <f t="shared" si="5"/>
        <v>2023FebruaryRural</v>
      </c>
      <c r="E365" s="4">
        <v>174.2</v>
      </c>
      <c r="F365" s="4">
        <v>205.2</v>
      </c>
      <c r="G365" s="4">
        <v>173.9</v>
      </c>
      <c r="H365" s="4">
        <v>177</v>
      </c>
      <c r="I365" s="4">
        <v>183.4</v>
      </c>
      <c r="J365" s="4">
        <v>167.2</v>
      </c>
      <c r="K365" s="4">
        <v>140.9</v>
      </c>
      <c r="L365" s="4">
        <v>170.4</v>
      </c>
      <c r="M365" s="4">
        <v>119.1</v>
      </c>
      <c r="N365" s="4">
        <v>212.1</v>
      </c>
      <c r="O365" s="4">
        <v>177.6</v>
      </c>
      <c r="P365" s="4">
        <v>189.9</v>
      </c>
      <c r="Q365" s="4">
        <v>174.8</v>
      </c>
      <c r="R365" s="4">
        <v>198.3</v>
      </c>
      <c r="S365" s="4">
        <v>190</v>
      </c>
      <c r="T365" s="4">
        <v>187</v>
      </c>
      <c r="U365" s="4">
        <v>189.6</v>
      </c>
      <c r="V365" s="45">
        <v>170.97371019990672</v>
      </c>
      <c r="W365" s="4">
        <v>181.6</v>
      </c>
      <c r="X365" s="4">
        <v>178.6</v>
      </c>
      <c r="Y365" s="4">
        <v>186.6</v>
      </c>
      <c r="Z365" s="4">
        <v>169</v>
      </c>
      <c r="AA365" s="4">
        <v>172.8</v>
      </c>
      <c r="AB365" s="4">
        <v>178.5</v>
      </c>
      <c r="AC365" s="4">
        <v>180.7</v>
      </c>
      <c r="AD365" s="4">
        <v>177.9</v>
      </c>
      <c r="AE365" s="4">
        <v>178</v>
      </c>
    </row>
    <row r="366" spans="1:34" ht="13.2" x14ac:dyDescent="0.25">
      <c r="A366" s="1" t="s">
        <v>32</v>
      </c>
      <c r="B366" s="1">
        <v>2023</v>
      </c>
      <c r="C366" s="1" t="s">
        <v>34</v>
      </c>
      <c r="D366" s="1" t="str">
        <f t="shared" si="5"/>
        <v>2023FebruaryUrban</v>
      </c>
      <c r="E366" s="4">
        <v>174.7</v>
      </c>
      <c r="F366" s="4">
        <v>212.2</v>
      </c>
      <c r="G366" s="4">
        <v>177.2</v>
      </c>
      <c r="H366" s="4">
        <v>177.9</v>
      </c>
      <c r="I366" s="4">
        <v>172.2</v>
      </c>
      <c r="J366" s="4">
        <v>172.1</v>
      </c>
      <c r="K366" s="4">
        <v>175.8</v>
      </c>
      <c r="L366" s="4">
        <v>172.2</v>
      </c>
      <c r="M366" s="4">
        <v>121.9</v>
      </c>
      <c r="N366" s="4">
        <v>204.8</v>
      </c>
      <c r="O366" s="4">
        <v>164.9</v>
      </c>
      <c r="P366" s="4">
        <v>196.6</v>
      </c>
      <c r="Q366" s="4">
        <v>180.7</v>
      </c>
      <c r="R366" s="4">
        <v>202.7</v>
      </c>
      <c r="S366" s="4">
        <v>180.3</v>
      </c>
      <c r="T366" s="4">
        <v>167</v>
      </c>
      <c r="U366" s="4">
        <v>178.2</v>
      </c>
      <c r="V366" s="45">
        <v>173.5</v>
      </c>
      <c r="W366" s="4">
        <v>182.8</v>
      </c>
      <c r="X366" s="4">
        <v>169.2</v>
      </c>
      <c r="Y366" s="4">
        <v>180.8</v>
      </c>
      <c r="Z366" s="4">
        <v>159.80000000000001</v>
      </c>
      <c r="AA366" s="4">
        <v>168.4</v>
      </c>
      <c r="AB366" s="4">
        <v>172.5</v>
      </c>
      <c r="AC366" s="4">
        <v>181.4</v>
      </c>
      <c r="AD366" s="4">
        <v>170</v>
      </c>
      <c r="AE366" s="4">
        <v>176.3</v>
      </c>
    </row>
    <row r="367" spans="1:34" ht="13.2" x14ac:dyDescent="0.25">
      <c r="A367" s="1" t="s">
        <v>33</v>
      </c>
      <c r="B367" s="1">
        <v>2023</v>
      </c>
      <c r="C367" s="1" t="s">
        <v>34</v>
      </c>
      <c r="D367" s="1" t="str">
        <f t="shared" si="5"/>
        <v>2023FebruaryRural+Urban</v>
      </c>
      <c r="E367" s="4">
        <v>174.4</v>
      </c>
      <c r="F367" s="4">
        <v>207.7</v>
      </c>
      <c r="G367" s="4">
        <v>175.2</v>
      </c>
      <c r="H367" s="4">
        <v>177.3</v>
      </c>
      <c r="I367" s="4">
        <v>179.3</v>
      </c>
      <c r="J367" s="4">
        <v>169.5</v>
      </c>
      <c r="K367" s="4">
        <v>152.69999999999999</v>
      </c>
      <c r="L367" s="4">
        <v>171</v>
      </c>
      <c r="M367" s="4">
        <v>120</v>
      </c>
      <c r="N367" s="4">
        <v>209.7</v>
      </c>
      <c r="O367" s="4">
        <v>172.3</v>
      </c>
      <c r="P367" s="4">
        <v>193</v>
      </c>
      <c r="Q367" s="4">
        <v>177</v>
      </c>
      <c r="R367" s="4">
        <v>199.5</v>
      </c>
      <c r="S367" s="4">
        <v>186.2</v>
      </c>
      <c r="T367" s="4">
        <v>178.7</v>
      </c>
      <c r="U367" s="4">
        <v>185.1</v>
      </c>
      <c r="V367" s="45">
        <v>173.5</v>
      </c>
      <c r="W367" s="4">
        <v>182.1</v>
      </c>
      <c r="X367" s="4">
        <v>174.2</v>
      </c>
      <c r="Y367" s="4">
        <v>184.4</v>
      </c>
      <c r="Z367" s="4">
        <v>164.2</v>
      </c>
      <c r="AA367" s="4">
        <v>170.3</v>
      </c>
      <c r="AB367" s="4">
        <v>175</v>
      </c>
      <c r="AC367" s="4">
        <v>181</v>
      </c>
      <c r="AD367" s="4">
        <v>174.1</v>
      </c>
      <c r="AE367" s="4">
        <v>177.2</v>
      </c>
      <c r="AG367" s="33">
        <f>(AE367-AE331)/AE331</f>
        <v>6.6827212522576729E-2</v>
      </c>
    </row>
    <row r="368" spans="1:34" ht="13.2" x14ac:dyDescent="0.25">
      <c r="A368" s="1" t="s">
        <v>30</v>
      </c>
      <c r="B368" s="1">
        <v>2023</v>
      </c>
      <c r="C368" s="1" t="s">
        <v>35</v>
      </c>
      <c r="D368" s="1" t="str">
        <f t="shared" si="5"/>
        <v>2023MarchRural</v>
      </c>
      <c r="E368" s="4">
        <v>174.3</v>
      </c>
      <c r="F368" s="4">
        <v>205.2</v>
      </c>
      <c r="G368" s="4">
        <v>173.9</v>
      </c>
      <c r="H368" s="4">
        <v>177</v>
      </c>
      <c r="I368" s="4">
        <v>183.3</v>
      </c>
      <c r="J368" s="4">
        <v>167.2</v>
      </c>
      <c r="K368" s="4">
        <v>140.9</v>
      </c>
      <c r="L368" s="4">
        <v>170.5</v>
      </c>
      <c r="M368" s="4">
        <v>119.1</v>
      </c>
      <c r="N368" s="4">
        <v>212.1</v>
      </c>
      <c r="O368" s="4">
        <v>177.6</v>
      </c>
      <c r="P368" s="4">
        <v>189.9</v>
      </c>
      <c r="Q368" s="4">
        <v>174.8</v>
      </c>
      <c r="R368" s="4">
        <v>198.4</v>
      </c>
      <c r="S368" s="4">
        <v>190</v>
      </c>
      <c r="T368" s="4">
        <v>187</v>
      </c>
      <c r="U368" s="4">
        <v>189.6</v>
      </c>
      <c r="V368" s="45">
        <v>171.5605517637795</v>
      </c>
      <c r="W368" s="4">
        <v>181.4</v>
      </c>
      <c r="X368" s="4">
        <v>178.6</v>
      </c>
      <c r="Y368" s="4">
        <v>186.6</v>
      </c>
      <c r="Z368" s="4">
        <v>169</v>
      </c>
      <c r="AA368" s="4">
        <v>172.8</v>
      </c>
      <c r="AB368" s="4">
        <v>178.5</v>
      </c>
      <c r="AC368" s="4">
        <v>180.7</v>
      </c>
      <c r="AD368" s="4">
        <v>177.9</v>
      </c>
      <c r="AE368" s="4">
        <v>178</v>
      </c>
    </row>
    <row r="369" spans="1:33" ht="13.2" x14ac:dyDescent="0.25">
      <c r="A369" s="1" t="s">
        <v>32</v>
      </c>
      <c r="B369" s="1">
        <v>2023</v>
      </c>
      <c r="C369" s="1" t="s">
        <v>35</v>
      </c>
      <c r="D369" s="1" t="str">
        <f t="shared" si="5"/>
        <v>2023MarchUrban</v>
      </c>
      <c r="E369" s="4">
        <v>174.7</v>
      </c>
      <c r="F369" s="4">
        <v>212.2</v>
      </c>
      <c r="G369" s="4">
        <v>177.2</v>
      </c>
      <c r="H369" s="4">
        <v>177.9</v>
      </c>
      <c r="I369" s="4">
        <v>172.2</v>
      </c>
      <c r="J369" s="4">
        <v>172.1</v>
      </c>
      <c r="K369" s="4">
        <v>175.9</v>
      </c>
      <c r="L369" s="4">
        <v>172.2</v>
      </c>
      <c r="M369" s="4">
        <v>121.9</v>
      </c>
      <c r="N369" s="4">
        <v>204.8</v>
      </c>
      <c r="O369" s="4">
        <v>164.9</v>
      </c>
      <c r="P369" s="4">
        <v>196.6</v>
      </c>
      <c r="Q369" s="4">
        <v>180.8</v>
      </c>
      <c r="R369" s="4">
        <v>202.7</v>
      </c>
      <c r="S369" s="4">
        <v>180.2</v>
      </c>
      <c r="T369" s="4">
        <v>167</v>
      </c>
      <c r="U369" s="4">
        <v>178.2</v>
      </c>
      <c r="V369" s="45">
        <v>173.5</v>
      </c>
      <c r="W369" s="4">
        <v>182.6</v>
      </c>
      <c r="X369" s="4">
        <v>169.2</v>
      </c>
      <c r="Y369" s="4">
        <v>180.8</v>
      </c>
      <c r="Z369" s="4">
        <v>159.80000000000001</v>
      </c>
      <c r="AA369" s="4">
        <v>168.4</v>
      </c>
      <c r="AB369" s="4">
        <v>172.5</v>
      </c>
      <c r="AC369" s="4">
        <v>181.5</v>
      </c>
      <c r="AD369" s="4">
        <v>170</v>
      </c>
      <c r="AE369" s="4">
        <v>176.3</v>
      </c>
    </row>
    <row r="370" spans="1:33" ht="13.2" x14ac:dyDescent="0.25">
      <c r="A370" s="1" t="s">
        <v>33</v>
      </c>
      <c r="B370" s="1">
        <v>2023</v>
      </c>
      <c r="C370" s="1" t="s">
        <v>35</v>
      </c>
      <c r="D370" s="1" t="str">
        <f t="shared" si="5"/>
        <v>2023MarchRural+Urban</v>
      </c>
      <c r="E370" s="4">
        <v>174.4</v>
      </c>
      <c r="F370" s="4">
        <v>207.7</v>
      </c>
      <c r="G370" s="4">
        <v>175.2</v>
      </c>
      <c r="H370" s="4">
        <v>177.3</v>
      </c>
      <c r="I370" s="4">
        <v>179.2</v>
      </c>
      <c r="J370" s="4">
        <v>169.5</v>
      </c>
      <c r="K370" s="4">
        <v>152.80000000000001</v>
      </c>
      <c r="L370" s="4">
        <v>171.1</v>
      </c>
      <c r="M370" s="4">
        <v>120</v>
      </c>
      <c r="N370" s="4">
        <v>209.7</v>
      </c>
      <c r="O370" s="4">
        <v>172.3</v>
      </c>
      <c r="P370" s="4">
        <v>193</v>
      </c>
      <c r="Q370" s="4">
        <v>177</v>
      </c>
      <c r="R370" s="4">
        <v>199.5</v>
      </c>
      <c r="S370" s="4">
        <v>186.1</v>
      </c>
      <c r="T370" s="4">
        <v>178.7</v>
      </c>
      <c r="U370" s="4">
        <v>185.1</v>
      </c>
      <c r="V370" s="45">
        <v>173.5</v>
      </c>
      <c r="W370" s="4">
        <v>181.9</v>
      </c>
      <c r="X370" s="4">
        <v>174.2</v>
      </c>
      <c r="Y370" s="4">
        <v>184.4</v>
      </c>
      <c r="Z370" s="4">
        <v>164.2</v>
      </c>
      <c r="AA370" s="4">
        <v>170.3</v>
      </c>
      <c r="AB370" s="4">
        <v>175</v>
      </c>
      <c r="AC370" s="4">
        <v>181</v>
      </c>
      <c r="AD370" s="4">
        <v>174.1</v>
      </c>
      <c r="AE370" s="4">
        <v>177.2</v>
      </c>
      <c r="AG370" s="33">
        <f>(AE370-AE334)/AE334</f>
        <v>5.6648777579010143E-2</v>
      </c>
    </row>
    <row r="371" spans="1:33" ht="13.2" x14ac:dyDescent="0.25">
      <c r="A371" s="1" t="s">
        <v>30</v>
      </c>
      <c r="B371" s="1">
        <v>2023</v>
      </c>
      <c r="C371" s="1" t="s">
        <v>36</v>
      </c>
      <c r="D371" s="1" t="str">
        <f t="shared" si="5"/>
        <v>2023AprilRural</v>
      </c>
      <c r="E371" s="4">
        <v>173.3</v>
      </c>
      <c r="F371" s="4">
        <v>206.9</v>
      </c>
      <c r="G371" s="4">
        <v>167.9</v>
      </c>
      <c r="H371" s="4">
        <v>178.2</v>
      </c>
      <c r="I371" s="4">
        <v>178.5</v>
      </c>
      <c r="J371" s="4">
        <v>173.7</v>
      </c>
      <c r="K371" s="4">
        <v>142.80000000000001</v>
      </c>
      <c r="L371" s="4">
        <v>172.8</v>
      </c>
      <c r="M371" s="4">
        <v>120.4</v>
      </c>
      <c r="N371" s="4">
        <v>215.5</v>
      </c>
      <c r="O371" s="4">
        <v>178.2</v>
      </c>
      <c r="P371" s="4">
        <v>190.5</v>
      </c>
      <c r="Q371" s="4">
        <v>175.5</v>
      </c>
      <c r="R371" s="4">
        <v>199.5</v>
      </c>
      <c r="S371" s="4">
        <v>190.7</v>
      </c>
      <c r="T371" s="4">
        <v>187.3</v>
      </c>
      <c r="U371" s="4">
        <v>190.2</v>
      </c>
      <c r="V371" s="45">
        <v>172.36065055973464</v>
      </c>
      <c r="W371" s="4">
        <v>181.5</v>
      </c>
      <c r="X371" s="4">
        <v>179.1</v>
      </c>
      <c r="Y371" s="4">
        <v>187.2</v>
      </c>
      <c r="Z371" s="4">
        <v>169.4</v>
      </c>
      <c r="AA371" s="4">
        <v>173.2</v>
      </c>
      <c r="AB371" s="4">
        <v>179.4</v>
      </c>
      <c r="AC371" s="4">
        <v>183.8</v>
      </c>
      <c r="AD371" s="4">
        <v>178.9</v>
      </c>
      <c r="AE371" s="4">
        <v>178.8</v>
      </c>
    </row>
    <row r="372" spans="1:33" ht="13.2" x14ac:dyDescent="0.25">
      <c r="A372" s="1" t="s">
        <v>32</v>
      </c>
      <c r="B372" s="1">
        <v>2023</v>
      </c>
      <c r="C372" s="1" t="s">
        <v>36</v>
      </c>
      <c r="D372" s="1" t="str">
        <f t="shared" si="5"/>
        <v>2023AprilUrban</v>
      </c>
      <c r="E372" s="4">
        <v>174.8</v>
      </c>
      <c r="F372" s="4">
        <v>213.7</v>
      </c>
      <c r="G372" s="4">
        <v>172.4</v>
      </c>
      <c r="H372" s="4">
        <v>178.8</v>
      </c>
      <c r="I372" s="4">
        <v>168.7</v>
      </c>
      <c r="J372" s="4">
        <v>179.2</v>
      </c>
      <c r="K372" s="4">
        <v>179.9</v>
      </c>
      <c r="L372" s="4">
        <v>174.7</v>
      </c>
      <c r="M372" s="4">
        <v>123.1</v>
      </c>
      <c r="N372" s="4">
        <v>207.8</v>
      </c>
      <c r="O372" s="4">
        <v>165.5</v>
      </c>
      <c r="P372" s="4">
        <v>197</v>
      </c>
      <c r="Q372" s="4">
        <v>182.1</v>
      </c>
      <c r="R372" s="4">
        <v>203.5</v>
      </c>
      <c r="S372" s="4">
        <v>181</v>
      </c>
      <c r="T372" s="4">
        <v>167.7</v>
      </c>
      <c r="U372" s="4">
        <v>178.9</v>
      </c>
      <c r="V372" s="45">
        <v>175.2</v>
      </c>
      <c r="W372" s="4">
        <v>182.1</v>
      </c>
      <c r="X372" s="4">
        <v>169.6</v>
      </c>
      <c r="Y372" s="4">
        <v>181.5</v>
      </c>
      <c r="Z372" s="4">
        <v>160.1</v>
      </c>
      <c r="AA372" s="4">
        <v>168.8</v>
      </c>
      <c r="AB372" s="4">
        <v>174.2</v>
      </c>
      <c r="AC372" s="4">
        <v>184.4</v>
      </c>
      <c r="AD372" s="4">
        <v>170.9</v>
      </c>
      <c r="AE372" s="4">
        <v>177.4</v>
      </c>
    </row>
    <row r="373" spans="1:33" ht="13.2" x14ac:dyDescent="0.25">
      <c r="A373" s="1" t="s">
        <v>33</v>
      </c>
      <c r="B373" s="1">
        <v>2023</v>
      </c>
      <c r="C373" s="1" t="s">
        <v>36</v>
      </c>
      <c r="D373" s="1" t="str">
        <f t="shared" si="5"/>
        <v>2023AprilRural+Urban</v>
      </c>
      <c r="E373" s="4">
        <v>173.8</v>
      </c>
      <c r="F373" s="4">
        <v>209.3</v>
      </c>
      <c r="G373" s="4">
        <v>169.6</v>
      </c>
      <c r="H373" s="4">
        <v>178.4</v>
      </c>
      <c r="I373" s="4">
        <v>174.9</v>
      </c>
      <c r="J373" s="4">
        <v>176.3</v>
      </c>
      <c r="K373" s="4">
        <v>155.4</v>
      </c>
      <c r="L373" s="4">
        <v>173.4</v>
      </c>
      <c r="M373" s="4">
        <v>121.3</v>
      </c>
      <c r="N373" s="4">
        <v>212.9</v>
      </c>
      <c r="O373" s="4">
        <v>172.9</v>
      </c>
      <c r="P373" s="4">
        <v>193.5</v>
      </c>
      <c r="Q373" s="4">
        <v>177.9</v>
      </c>
      <c r="R373" s="4">
        <v>200.6</v>
      </c>
      <c r="S373" s="4">
        <v>186.9</v>
      </c>
      <c r="T373" s="4">
        <v>179.2</v>
      </c>
      <c r="U373" s="4">
        <v>185.7</v>
      </c>
      <c r="V373" s="45">
        <v>175.2</v>
      </c>
      <c r="W373" s="4">
        <v>181.7</v>
      </c>
      <c r="X373" s="4">
        <v>174.6</v>
      </c>
      <c r="Y373" s="4">
        <v>185</v>
      </c>
      <c r="Z373" s="4">
        <v>164.5</v>
      </c>
      <c r="AA373" s="4">
        <v>170.7</v>
      </c>
      <c r="AB373" s="4">
        <v>176.4</v>
      </c>
      <c r="AC373" s="4">
        <v>184</v>
      </c>
      <c r="AD373" s="4">
        <v>175</v>
      </c>
      <c r="AE373" s="4">
        <v>178.1</v>
      </c>
      <c r="AG373" s="33">
        <f>(AE373-AE337)/AE337</f>
        <v>4.7031158142269255E-2</v>
      </c>
    </row>
    <row r="374" spans="1:33" ht="13.2" x14ac:dyDescent="0.25">
      <c r="A374" s="1" t="s">
        <v>30</v>
      </c>
      <c r="B374" s="1">
        <v>2023</v>
      </c>
      <c r="C374" s="1" t="s">
        <v>37</v>
      </c>
      <c r="D374" s="1" t="str">
        <f t="shared" si="5"/>
        <v>2023MayRural</v>
      </c>
      <c r="E374" s="4">
        <v>173.2</v>
      </c>
      <c r="F374" s="4">
        <v>211.5</v>
      </c>
      <c r="G374" s="4">
        <v>171</v>
      </c>
      <c r="H374" s="4">
        <v>179.6</v>
      </c>
      <c r="I374" s="4">
        <v>173.3</v>
      </c>
      <c r="J374" s="4">
        <v>169</v>
      </c>
      <c r="K374" s="4">
        <v>148.69999999999999</v>
      </c>
      <c r="L374" s="4">
        <v>174.9</v>
      </c>
      <c r="M374" s="4">
        <v>121.9</v>
      </c>
      <c r="N374" s="4">
        <v>221</v>
      </c>
      <c r="O374" s="4">
        <v>178.7</v>
      </c>
      <c r="P374" s="4">
        <v>191.1</v>
      </c>
      <c r="Q374" s="4">
        <v>176.8</v>
      </c>
      <c r="R374" s="4">
        <v>199.9</v>
      </c>
      <c r="S374" s="4">
        <v>191.2</v>
      </c>
      <c r="T374" s="4">
        <v>187.9</v>
      </c>
      <c r="U374" s="4">
        <v>190.8</v>
      </c>
      <c r="V374" s="45">
        <v>173.25499028038013</v>
      </c>
      <c r="W374" s="4">
        <v>182.5</v>
      </c>
      <c r="X374" s="4">
        <v>179.8</v>
      </c>
      <c r="Y374" s="4">
        <v>187.8</v>
      </c>
      <c r="Z374" s="4">
        <v>169.7</v>
      </c>
      <c r="AA374" s="4">
        <v>173.8</v>
      </c>
      <c r="AB374" s="4">
        <v>180.3</v>
      </c>
      <c r="AC374" s="4">
        <v>184.9</v>
      </c>
      <c r="AD374" s="4">
        <v>179.5</v>
      </c>
      <c r="AE374" s="4">
        <v>179.8</v>
      </c>
    </row>
    <row r="375" spans="1:33" ht="13.2" x14ac:dyDescent="0.25">
      <c r="A375" s="1" t="s">
        <v>32</v>
      </c>
      <c r="B375" s="1">
        <v>2023</v>
      </c>
      <c r="C375" s="1" t="s">
        <v>37</v>
      </c>
      <c r="D375" s="1" t="str">
        <f t="shared" si="5"/>
        <v>2023MayUrban</v>
      </c>
      <c r="E375" s="4">
        <v>174.7</v>
      </c>
      <c r="F375" s="4">
        <v>219.4</v>
      </c>
      <c r="G375" s="4">
        <v>176.7</v>
      </c>
      <c r="H375" s="4">
        <v>179.4</v>
      </c>
      <c r="I375" s="4">
        <v>164.4</v>
      </c>
      <c r="J375" s="4">
        <v>175.8</v>
      </c>
      <c r="K375" s="4">
        <v>185</v>
      </c>
      <c r="L375" s="4">
        <v>176.9</v>
      </c>
      <c r="M375" s="4">
        <v>124.2</v>
      </c>
      <c r="N375" s="4">
        <v>211.9</v>
      </c>
      <c r="O375" s="4">
        <v>165.9</v>
      </c>
      <c r="P375" s="4">
        <v>197.7</v>
      </c>
      <c r="Q375" s="4">
        <v>183.1</v>
      </c>
      <c r="R375" s="4">
        <v>204.2</v>
      </c>
      <c r="S375" s="4">
        <v>181.3</v>
      </c>
      <c r="T375" s="4">
        <v>168.1</v>
      </c>
      <c r="U375" s="4">
        <v>179.3</v>
      </c>
      <c r="V375" s="45">
        <v>175.6</v>
      </c>
      <c r="W375" s="4">
        <v>183.4</v>
      </c>
      <c r="X375" s="4">
        <v>170.1</v>
      </c>
      <c r="Y375" s="4">
        <v>182.2</v>
      </c>
      <c r="Z375" s="4">
        <v>160.4</v>
      </c>
      <c r="AA375" s="4">
        <v>169.2</v>
      </c>
      <c r="AB375" s="4">
        <v>174.8</v>
      </c>
      <c r="AC375" s="4">
        <v>185.6</v>
      </c>
      <c r="AD375" s="4">
        <v>171.6</v>
      </c>
      <c r="AE375" s="4">
        <v>178.2</v>
      </c>
    </row>
    <row r="376" spans="1:33" ht="13.2" x14ac:dyDescent="0.25">
      <c r="A376" s="1" t="s">
        <v>33</v>
      </c>
      <c r="B376" s="1">
        <v>2023</v>
      </c>
      <c r="C376" s="1" t="s">
        <v>37</v>
      </c>
      <c r="D376" s="1" t="str">
        <f t="shared" si="5"/>
        <v>2023MayRural+Urban</v>
      </c>
      <c r="E376" s="4">
        <v>173.7</v>
      </c>
      <c r="F376" s="4">
        <v>214.3</v>
      </c>
      <c r="G376" s="4">
        <v>173.2</v>
      </c>
      <c r="H376" s="4">
        <v>179.5</v>
      </c>
      <c r="I376" s="4">
        <v>170</v>
      </c>
      <c r="J376" s="4">
        <v>172.2</v>
      </c>
      <c r="K376" s="4">
        <v>161</v>
      </c>
      <c r="L376" s="4">
        <v>175.6</v>
      </c>
      <c r="M376" s="4">
        <v>122.7</v>
      </c>
      <c r="N376" s="4">
        <v>218</v>
      </c>
      <c r="O376" s="4">
        <v>173.4</v>
      </c>
      <c r="P376" s="4">
        <v>194.2</v>
      </c>
      <c r="Q376" s="4">
        <v>179.1</v>
      </c>
      <c r="R376" s="4">
        <v>201</v>
      </c>
      <c r="S376" s="4">
        <v>187.3</v>
      </c>
      <c r="T376" s="4">
        <v>179.7</v>
      </c>
      <c r="U376" s="4">
        <v>186.2</v>
      </c>
      <c r="V376" s="45">
        <v>175.6</v>
      </c>
      <c r="W376" s="4">
        <v>182.8</v>
      </c>
      <c r="X376" s="4">
        <v>175.2</v>
      </c>
      <c r="Y376" s="4">
        <v>185.7</v>
      </c>
      <c r="Z376" s="4">
        <v>164.8</v>
      </c>
      <c r="AA376" s="4">
        <v>171.2</v>
      </c>
      <c r="AB376" s="4">
        <v>177.1</v>
      </c>
      <c r="AC376" s="4">
        <v>185.2</v>
      </c>
      <c r="AD376" s="4">
        <v>175.7</v>
      </c>
      <c r="AE376" s="4">
        <v>179.1</v>
      </c>
      <c r="AG376" s="33">
        <f>(AE376-AE340)/AE340</f>
        <v>4.3098427489807842E-2</v>
      </c>
    </row>
  </sheetData>
  <autoFilter ref="A1:AE376" xr:uid="{00000000-0001-0000-0000-000000000000}"/>
  <conditionalFormatting sqref="AG148:AG376">
    <cfRule type="colorScale" priority="2">
      <colorScale>
        <cfvo type="min"/>
        <cfvo type="percentile" val="50"/>
        <cfvo type="max"/>
        <color rgb="FF63BE7B"/>
        <color rgb="FFFFEB84"/>
        <color rgb="FFF8696B"/>
      </colorScale>
    </cfRule>
  </conditionalFormatting>
  <conditionalFormatting sqref="AH145:AH361">
    <cfRule type="colorScale" priority="1">
      <colorScale>
        <cfvo type="min"/>
        <cfvo type="percentile" val="50"/>
        <cfvo type="max"/>
        <color rgb="FF63BE7B"/>
        <color rgb="FFFFEB84"/>
        <color rgb="FFF8696B"/>
      </colorScale>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low="1" xr2:uid="{3657F947-0DB3-460D-B952-7D339073DB03}">
          <x14:colorSeries rgb="FF376092"/>
          <x14:colorNegative rgb="FFD00000"/>
          <x14:colorAxis rgb="FF000000"/>
          <x14:colorMarkers rgb="FFD00000"/>
          <x14:colorFirst rgb="FFD00000"/>
          <x14:colorLast rgb="FFD00000"/>
          <x14:colorHigh rgb="FFD00000"/>
          <x14:colorLow rgb="FFD00000"/>
          <x14:sparklines>
            <x14:sparkline>
              <xm:f>'Main Data'!E2:AD2</xm:f>
              <xm:sqref>AF2</xm:sqref>
            </x14:sparkline>
            <x14:sparkline>
              <xm:f>'Main Data'!E3:AD3</xm:f>
              <xm:sqref>AF3</xm:sqref>
            </x14:sparkline>
            <x14:sparkline>
              <xm:f>'Main Data'!E4:AD4</xm:f>
              <xm:sqref>AF4</xm:sqref>
            </x14:sparkline>
            <x14:sparkline>
              <xm:f>'Main Data'!E5:AD5</xm:f>
              <xm:sqref>AF5</xm:sqref>
            </x14:sparkline>
            <x14:sparkline>
              <xm:f>'Main Data'!E6:AD6</xm:f>
              <xm:sqref>AF6</xm:sqref>
            </x14:sparkline>
            <x14:sparkline>
              <xm:f>'Main Data'!E7:AD7</xm:f>
              <xm:sqref>AF7</xm:sqref>
            </x14:sparkline>
            <x14:sparkline>
              <xm:f>'Main Data'!E8:AD8</xm:f>
              <xm:sqref>AF8</xm:sqref>
            </x14:sparkline>
            <x14:sparkline>
              <xm:f>'Main Data'!E9:AD9</xm:f>
              <xm:sqref>AF9</xm:sqref>
            </x14:sparkline>
            <x14:sparkline>
              <xm:f>'Main Data'!E10:AD10</xm:f>
              <xm:sqref>AF10</xm:sqref>
            </x14:sparkline>
            <x14:sparkline>
              <xm:f>'Main Data'!E11:AD11</xm:f>
              <xm:sqref>AF11</xm:sqref>
            </x14:sparkline>
            <x14:sparkline>
              <xm:f>'Main Data'!E12:AD12</xm:f>
              <xm:sqref>AF12</xm:sqref>
            </x14:sparkline>
            <x14:sparkline>
              <xm:f>'Main Data'!E13:AD13</xm:f>
              <xm:sqref>AF13</xm:sqref>
            </x14:sparkline>
            <x14:sparkline>
              <xm:f>'Main Data'!E14:AD14</xm:f>
              <xm:sqref>AF14</xm:sqref>
            </x14:sparkline>
            <x14:sparkline>
              <xm:f>'Main Data'!E15:AD15</xm:f>
              <xm:sqref>AF15</xm:sqref>
            </x14:sparkline>
            <x14:sparkline>
              <xm:f>'Main Data'!E16:AD16</xm:f>
              <xm:sqref>AF16</xm:sqref>
            </x14:sparkline>
            <x14:sparkline>
              <xm:f>'Main Data'!E17:AD17</xm:f>
              <xm:sqref>AF17</xm:sqref>
            </x14:sparkline>
            <x14:sparkline>
              <xm:f>'Main Data'!E18:AD18</xm:f>
              <xm:sqref>AF18</xm:sqref>
            </x14:sparkline>
            <x14:sparkline>
              <xm:f>'Main Data'!E19:AD19</xm:f>
              <xm:sqref>AF19</xm:sqref>
            </x14:sparkline>
            <x14:sparkline>
              <xm:f>'Main Data'!E20:AD20</xm:f>
              <xm:sqref>AF20</xm:sqref>
            </x14:sparkline>
            <x14:sparkline>
              <xm:f>'Main Data'!E21:AD21</xm:f>
              <xm:sqref>AF21</xm:sqref>
            </x14:sparkline>
            <x14:sparkline>
              <xm:f>'Main Data'!E22:AD22</xm:f>
              <xm:sqref>AF22</xm:sqref>
            </x14:sparkline>
            <x14:sparkline>
              <xm:f>'Main Data'!E23:AD23</xm:f>
              <xm:sqref>AF23</xm:sqref>
            </x14:sparkline>
            <x14:sparkline>
              <xm:f>'Main Data'!E24:AD24</xm:f>
              <xm:sqref>AF24</xm:sqref>
            </x14:sparkline>
            <x14:sparkline>
              <xm:f>'Main Data'!E25:AD25</xm:f>
              <xm:sqref>AF25</xm:sqref>
            </x14:sparkline>
            <x14:sparkline>
              <xm:f>'Main Data'!E26:AD26</xm:f>
              <xm:sqref>AF26</xm:sqref>
            </x14:sparkline>
            <x14:sparkline>
              <xm:f>'Main Data'!E27:AD27</xm:f>
              <xm:sqref>AF27</xm:sqref>
            </x14:sparkline>
            <x14:sparkline>
              <xm:f>'Main Data'!E28:AD28</xm:f>
              <xm:sqref>AF28</xm:sqref>
            </x14:sparkline>
            <x14:sparkline>
              <xm:f>'Main Data'!E29:AD29</xm:f>
              <xm:sqref>AF29</xm:sqref>
            </x14:sparkline>
            <x14:sparkline>
              <xm:f>'Main Data'!E30:AD30</xm:f>
              <xm:sqref>AF30</xm:sqref>
            </x14:sparkline>
            <x14:sparkline>
              <xm:f>'Main Data'!E31:AD31</xm:f>
              <xm:sqref>AF31</xm:sqref>
            </x14:sparkline>
            <x14:sparkline>
              <xm:f>'Main Data'!E32:AD32</xm:f>
              <xm:sqref>AF32</xm:sqref>
            </x14:sparkline>
            <x14:sparkline>
              <xm:f>'Main Data'!E33:AD33</xm:f>
              <xm:sqref>AF33</xm:sqref>
            </x14:sparkline>
            <x14:sparkline>
              <xm:f>'Main Data'!E34:AD34</xm:f>
              <xm:sqref>AF34</xm:sqref>
            </x14:sparkline>
            <x14:sparkline>
              <xm:f>'Main Data'!E35:AD35</xm:f>
              <xm:sqref>AF35</xm:sqref>
            </x14:sparkline>
            <x14:sparkline>
              <xm:f>'Main Data'!E36:AD36</xm:f>
              <xm:sqref>AF36</xm:sqref>
            </x14:sparkline>
            <x14:sparkline>
              <xm:f>'Main Data'!E37:AD37</xm:f>
              <xm:sqref>AF37</xm:sqref>
            </x14:sparkline>
            <x14:sparkline>
              <xm:f>'Main Data'!E38:AD38</xm:f>
              <xm:sqref>AF38</xm:sqref>
            </x14:sparkline>
            <x14:sparkline>
              <xm:f>'Main Data'!E39:AD39</xm:f>
              <xm:sqref>AF39</xm:sqref>
            </x14:sparkline>
            <x14:sparkline>
              <xm:f>'Main Data'!E40:AD40</xm:f>
              <xm:sqref>AF40</xm:sqref>
            </x14:sparkline>
            <x14:sparkline>
              <xm:f>'Main Data'!E41:AD41</xm:f>
              <xm:sqref>AF41</xm:sqref>
            </x14:sparkline>
            <x14:sparkline>
              <xm:f>'Main Data'!E42:AD42</xm:f>
              <xm:sqref>AF42</xm:sqref>
            </x14:sparkline>
            <x14:sparkline>
              <xm:f>'Main Data'!E43:AD43</xm:f>
              <xm:sqref>AF43</xm:sqref>
            </x14:sparkline>
            <x14:sparkline>
              <xm:f>'Main Data'!E44:AD44</xm:f>
              <xm:sqref>AF44</xm:sqref>
            </x14:sparkline>
            <x14:sparkline>
              <xm:f>'Main Data'!E45:AD45</xm:f>
              <xm:sqref>AF45</xm:sqref>
            </x14:sparkline>
            <x14:sparkline>
              <xm:f>'Main Data'!E46:AD46</xm:f>
              <xm:sqref>AF46</xm:sqref>
            </x14:sparkline>
            <x14:sparkline>
              <xm:f>'Main Data'!E47:AD47</xm:f>
              <xm:sqref>AF47</xm:sqref>
            </x14:sparkline>
            <x14:sparkline>
              <xm:f>'Main Data'!E48:AD48</xm:f>
              <xm:sqref>AF48</xm:sqref>
            </x14:sparkline>
            <x14:sparkline>
              <xm:f>'Main Data'!E49:AD49</xm:f>
              <xm:sqref>AF49</xm:sqref>
            </x14:sparkline>
            <x14:sparkline>
              <xm:f>'Main Data'!E50:AD50</xm:f>
              <xm:sqref>AF50</xm:sqref>
            </x14:sparkline>
            <x14:sparkline>
              <xm:f>'Main Data'!E51:AD51</xm:f>
              <xm:sqref>AF51</xm:sqref>
            </x14:sparkline>
            <x14:sparkline>
              <xm:f>'Main Data'!E52:AD52</xm:f>
              <xm:sqref>AF52</xm:sqref>
            </x14:sparkline>
            <x14:sparkline>
              <xm:f>'Main Data'!E53:AD53</xm:f>
              <xm:sqref>AF53</xm:sqref>
            </x14:sparkline>
            <x14:sparkline>
              <xm:f>'Main Data'!E54:AD54</xm:f>
              <xm:sqref>AF54</xm:sqref>
            </x14:sparkline>
            <x14:sparkline>
              <xm:f>'Main Data'!E55:AD55</xm:f>
              <xm:sqref>AF55</xm:sqref>
            </x14:sparkline>
            <x14:sparkline>
              <xm:f>'Main Data'!E56:AD56</xm:f>
              <xm:sqref>AF56</xm:sqref>
            </x14:sparkline>
            <x14:sparkline>
              <xm:f>'Main Data'!E57:AD57</xm:f>
              <xm:sqref>AF57</xm:sqref>
            </x14:sparkline>
            <x14:sparkline>
              <xm:f>'Main Data'!E58:AD58</xm:f>
              <xm:sqref>AF58</xm:sqref>
            </x14:sparkline>
            <x14:sparkline>
              <xm:f>'Main Data'!E59:AD59</xm:f>
              <xm:sqref>AF59</xm:sqref>
            </x14:sparkline>
            <x14:sparkline>
              <xm:f>'Main Data'!E60:AD60</xm:f>
              <xm:sqref>AF60</xm:sqref>
            </x14:sparkline>
            <x14:sparkline>
              <xm:f>'Main Data'!E61:AD61</xm:f>
              <xm:sqref>AF61</xm:sqref>
            </x14:sparkline>
            <x14:sparkline>
              <xm:f>'Main Data'!E62:AD62</xm:f>
              <xm:sqref>AF62</xm:sqref>
            </x14:sparkline>
            <x14:sparkline>
              <xm:f>'Main Data'!E63:AD63</xm:f>
              <xm:sqref>AF63</xm:sqref>
            </x14:sparkline>
            <x14:sparkline>
              <xm:f>'Main Data'!E64:AD64</xm:f>
              <xm:sqref>AF64</xm:sqref>
            </x14:sparkline>
            <x14:sparkline>
              <xm:f>'Main Data'!E65:AD65</xm:f>
              <xm:sqref>AF65</xm:sqref>
            </x14:sparkline>
            <x14:sparkline>
              <xm:f>'Main Data'!E66:AD66</xm:f>
              <xm:sqref>AF66</xm:sqref>
            </x14:sparkline>
            <x14:sparkline>
              <xm:f>'Main Data'!E67:AD67</xm:f>
              <xm:sqref>AF67</xm:sqref>
            </x14:sparkline>
            <x14:sparkline>
              <xm:f>'Main Data'!E68:AD68</xm:f>
              <xm:sqref>AF68</xm:sqref>
            </x14:sparkline>
            <x14:sparkline>
              <xm:f>'Main Data'!E69:AD69</xm:f>
              <xm:sqref>AF69</xm:sqref>
            </x14:sparkline>
            <x14:sparkline>
              <xm:f>'Main Data'!E70:AD70</xm:f>
              <xm:sqref>AF70</xm:sqref>
            </x14:sparkline>
            <x14:sparkline>
              <xm:f>'Main Data'!E71:AD71</xm:f>
              <xm:sqref>AF71</xm:sqref>
            </x14:sparkline>
            <x14:sparkline>
              <xm:f>'Main Data'!E72:AD72</xm:f>
              <xm:sqref>AF72</xm:sqref>
            </x14:sparkline>
            <x14:sparkline>
              <xm:f>'Main Data'!E73:AD73</xm:f>
              <xm:sqref>AF73</xm:sqref>
            </x14:sparkline>
            <x14:sparkline>
              <xm:f>'Main Data'!E74:AD74</xm:f>
              <xm:sqref>AF74</xm:sqref>
            </x14:sparkline>
            <x14:sparkline>
              <xm:f>'Main Data'!E75:AD75</xm:f>
              <xm:sqref>AF75</xm:sqref>
            </x14:sparkline>
            <x14:sparkline>
              <xm:f>'Main Data'!E76:AD76</xm:f>
              <xm:sqref>AF76</xm:sqref>
            </x14:sparkline>
            <x14:sparkline>
              <xm:f>'Main Data'!E77:AD77</xm:f>
              <xm:sqref>AF77</xm:sqref>
            </x14:sparkline>
            <x14:sparkline>
              <xm:f>'Main Data'!E78:AD78</xm:f>
              <xm:sqref>AF78</xm:sqref>
            </x14:sparkline>
            <x14:sparkline>
              <xm:f>'Main Data'!E79:AD79</xm:f>
              <xm:sqref>AF79</xm:sqref>
            </x14:sparkline>
            <x14:sparkline>
              <xm:f>'Main Data'!E80:AD80</xm:f>
              <xm:sqref>AF80</xm:sqref>
            </x14:sparkline>
            <x14:sparkline>
              <xm:f>'Main Data'!E81:AD81</xm:f>
              <xm:sqref>AF81</xm:sqref>
            </x14:sparkline>
            <x14:sparkline>
              <xm:f>'Main Data'!E82:AD82</xm:f>
              <xm:sqref>AF82</xm:sqref>
            </x14:sparkline>
            <x14:sparkline>
              <xm:f>'Main Data'!E83:AD83</xm:f>
              <xm:sqref>AF83</xm:sqref>
            </x14:sparkline>
            <x14:sparkline>
              <xm:f>'Main Data'!E84:AD84</xm:f>
              <xm:sqref>AF84</xm:sqref>
            </x14:sparkline>
            <x14:sparkline>
              <xm:f>'Main Data'!E85:AD85</xm:f>
              <xm:sqref>AF85</xm:sqref>
            </x14:sparkline>
            <x14:sparkline>
              <xm:f>'Main Data'!E86:AD86</xm:f>
              <xm:sqref>AF86</xm:sqref>
            </x14:sparkline>
            <x14:sparkline>
              <xm:f>'Main Data'!E87:AD87</xm:f>
              <xm:sqref>AF87</xm:sqref>
            </x14:sparkline>
            <x14:sparkline>
              <xm:f>'Main Data'!E88:AD88</xm:f>
              <xm:sqref>AF88</xm:sqref>
            </x14:sparkline>
            <x14:sparkline>
              <xm:f>'Main Data'!E89:AD89</xm:f>
              <xm:sqref>AF89</xm:sqref>
            </x14:sparkline>
            <x14:sparkline>
              <xm:f>'Main Data'!E90:AD90</xm:f>
              <xm:sqref>AF90</xm:sqref>
            </x14:sparkline>
            <x14:sparkline>
              <xm:f>'Main Data'!E91:AD91</xm:f>
              <xm:sqref>AF91</xm:sqref>
            </x14:sparkline>
            <x14:sparkline>
              <xm:f>'Main Data'!E92:AD92</xm:f>
              <xm:sqref>AF92</xm:sqref>
            </x14:sparkline>
            <x14:sparkline>
              <xm:f>'Main Data'!E93:AD93</xm:f>
              <xm:sqref>AF93</xm:sqref>
            </x14:sparkline>
            <x14:sparkline>
              <xm:f>'Main Data'!E94:AD94</xm:f>
              <xm:sqref>AF94</xm:sqref>
            </x14:sparkline>
            <x14:sparkline>
              <xm:f>'Main Data'!E95:AD95</xm:f>
              <xm:sqref>AF95</xm:sqref>
            </x14:sparkline>
            <x14:sparkline>
              <xm:f>'Main Data'!E96:AD96</xm:f>
              <xm:sqref>AF96</xm:sqref>
            </x14:sparkline>
            <x14:sparkline>
              <xm:f>'Main Data'!E97:AD97</xm:f>
              <xm:sqref>AF97</xm:sqref>
            </x14:sparkline>
            <x14:sparkline>
              <xm:f>'Main Data'!E98:AD98</xm:f>
              <xm:sqref>AF98</xm:sqref>
            </x14:sparkline>
            <x14:sparkline>
              <xm:f>'Main Data'!E99:AD99</xm:f>
              <xm:sqref>AF99</xm:sqref>
            </x14:sparkline>
            <x14:sparkline>
              <xm:f>'Main Data'!E100:AD100</xm:f>
              <xm:sqref>AF100</xm:sqref>
            </x14:sparkline>
            <x14:sparkline>
              <xm:f>'Main Data'!E101:AD101</xm:f>
              <xm:sqref>AF101</xm:sqref>
            </x14:sparkline>
            <x14:sparkline>
              <xm:f>'Main Data'!E102:AD102</xm:f>
              <xm:sqref>AF102</xm:sqref>
            </x14:sparkline>
            <x14:sparkline>
              <xm:f>'Main Data'!E103:AD103</xm:f>
              <xm:sqref>AF103</xm:sqref>
            </x14:sparkline>
            <x14:sparkline>
              <xm:f>'Main Data'!E104:AD104</xm:f>
              <xm:sqref>AF104</xm:sqref>
            </x14:sparkline>
            <x14:sparkline>
              <xm:f>'Main Data'!E105:AD105</xm:f>
              <xm:sqref>AF105</xm:sqref>
            </x14:sparkline>
            <x14:sparkline>
              <xm:f>'Main Data'!E106:AD106</xm:f>
              <xm:sqref>AF106</xm:sqref>
            </x14:sparkline>
            <x14:sparkline>
              <xm:f>'Main Data'!E107:AD107</xm:f>
              <xm:sqref>AF107</xm:sqref>
            </x14:sparkline>
            <x14:sparkline>
              <xm:f>'Main Data'!E108:AD108</xm:f>
              <xm:sqref>AF108</xm:sqref>
            </x14:sparkline>
            <x14:sparkline>
              <xm:f>'Main Data'!E109:AD109</xm:f>
              <xm:sqref>AF109</xm:sqref>
            </x14:sparkline>
            <x14:sparkline>
              <xm:f>'Main Data'!E110:AD110</xm:f>
              <xm:sqref>AF110</xm:sqref>
            </x14:sparkline>
            <x14:sparkline>
              <xm:f>'Main Data'!E111:AD111</xm:f>
              <xm:sqref>AF111</xm:sqref>
            </x14:sparkline>
            <x14:sparkline>
              <xm:f>'Main Data'!E112:AD112</xm:f>
              <xm:sqref>AF112</xm:sqref>
            </x14:sparkline>
            <x14:sparkline>
              <xm:f>'Main Data'!E113:AD113</xm:f>
              <xm:sqref>AF113</xm:sqref>
            </x14:sparkline>
            <x14:sparkline>
              <xm:f>'Main Data'!E114:AD114</xm:f>
              <xm:sqref>AF114</xm:sqref>
            </x14:sparkline>
            <x14:sparkline>
              <xm:f>'Main Data'!E115:AD115</xm:f>
              <xm:sqref>AF115</xm:sqref>
            </x14:sparkline>
            <x14:sparkline>
              <xm:f>'Main Data'!E116:AD116</xm:f>
              <xm:sqref>AF116</xm:sqref>
            </x14:sparkline>
            <x14:sparkline>
              <xm:f>'Main Data'!E117:AD117</xm:f>
              <xm:sqref>AF117</xm:sqref>
            </x14:sparkline>
            <x14:sparkline>
              <xm:f>'Main Data'!E118:AD118</xm:f>
              <xm:sqref>AF118</xm:sqref>
            </x14:sparkline>
            <x14:sparkline>
              <xm:f>'Main Data'!E119:AD119</xm:f>
              <xm:sqref>AF119</xm:sqref>
            </x14:sparkline>
            <x14:sparkline>
              <xm:f>'Main Data'!E120:AD120</xm:f>
              <xm:sqref>AF120</xm:sqref>
            </x14:sparkline>
            <x14:sparkline>
              <xm:f>'Main Data'!E121:AD121</xm:f>
              <xm:sqref>AF121</xm:sqref>
            </x14:sparkline>
            <x14:sparkline>
              <xm:f>'Main Data'!E122:AD122</xm:f>
              <xm:sqref>AF122</xm:sqref>
            </x14:sparkline>
            <x14:sparkline>
              <xm:f>'Main Data'!E123:AD123</xm:f>
              <xm:sqref>AF123</xm:sqref>
            </x14:sparkline>
            <x14:sparkline>
              <xm:f>'Main Data'!E124:AD124</xm:f>
              <xm:sqref>AF124</xm:sqref>
            </x14:sparkline>
            <x14:sparkline>
              <xm:f>'Main Data'!E125:AD125</xm:f>
              <xm:sqref>AF125</xm:sqref>
            </x14:sparkline>
            <x14:sparkline>
              <xm:f>'Main Data'!E126:AD126</xm:f>
              <xm:sqref>AF126</xm:sqref>
            </x14:sparkline>
            <x14:sparkline>
              <xm:f>'Main Data'!E127:AD127</xm:f>
              <xm:sqref>AF127</xm:sqref>
            </x14:sparkline>
            <x14:sparkline>
              <xm:f>'Main Data'!E128:AD128</xm:f>
              <xm:sqref>AF128</xm:sqref>
            </x14:sparkline>
            <x14:sparkline>
              <xm:f>'Main Data'!E129:AD129</xm:f>
              <xm:sqref>AF129</xm:sqref>
            </x14:sparkline>
            <x14:sparkline>
              <xm:f>'Main Data'!E130:AD130</xm:f>
              <xm:sqref>AF130</xm:sqref>
            </x14:sparkline>
            <x14:sparkline>
              <xm:f>'Main Data'!E131:AD131</xm:f>
              <xm:sqref>AF131</xm:sqref>
            </x14:sparkline>
            <x14:sparkline>
              <xm:f>'Main Data'!E132:AD132</xm:f>
              <xm:sqref>AF132</xm:sqref>
            </x14:sparkline>
            <x14:sparkline>
              <xm:f>'Main Data'!E133:AD133</xm:f>
              <xm:sqref>AF133</xm:sqref>
            </x14:sparkline>
            <x14:sparkline>
              <xm:f>'Main Data'!E134:AD134</xm:f>
              <xm:sqref>AF134</xm:sqref>
            </x14:sparkline>
            <x14:sparkline>
              <xm:f>'Main Data'!E135:AD135</xm:f>
              <xm:sqref>AF135</xm:sqref>
            </x14:sparkline>
            <x14:sparkline>
              <xm:f>'Main Data'!E136:AD136</xm:f>
              <xm:sqref>AF136</xm:sqref>
            </x14:sparkline>
            <x14:sparkline>
              <xm:f>'Main Data'!E137:AD137</xm:f>
              <xm:sqref>AF137</xm:sqref>
            </x14:sparkline>
            <x14:sparkline>
              <xm:f>'Main Data'!E138:AD138</xm:f>
              <xm:sqref>AF138</xm:sqref>
            </x14:sparkline>
            <x14:sparkline>
              <xm:f>'Main Data'!E139:AD139</xm:f>
              <xm:sqref>AF139</xm:sqref>
            </x14:sparkline>
            <x14:sparkline>
              <xm:f>'Main Data'!E140:AD140</xm:f>
              <xm:sqref>AF140</xm:sqref>
            </x14:sparkline>
            <x14:sparkline>
              <xm:f>'Main Data'!E141:AD141</xm:f>
              <xm:sqref>AF141</xm:sqref>
            </x14:sparkline>
            <x14:sparkline>
              <xm:f>'Main Data'!E142:AD142</xm:f>
              <xm:sqref>AF142</xm:sqref>
            </x14:sparkline>
            <x14:sparkline>
              <xm:f>'Main Data'!E143:AD143</xm:f>
              <xm:sqref>AF143</xm:sqref>
            </x14:sparkline>
            <x14:sparkline>
              <xm:f>'Main Data'!E144:AD144</xm:f>
              <xm:sqref>AF144</xm:sqref>
            </x14:sparkline>
            <x14:sparkline>
              <xm:f>'Main Data'!E145:AD145</xm:f>
              <xm:sqref>AF145</xm:sqref>
            </x14:sparkline>
            <x14:sparkline>
              <xm:f>'Main Data'!E146:AD146</xm:f>
              <xm:sqref>AF146</xm:sqref>
            </x14:sparkline>
            <x14:sparkline>
              <xm:f>'Main Data'!E147:AD147</xm:f>
              <xm:sqref>AF147</xm:sqref>
            </x14:sparkline>
            <x14:sparkline>
              <xm:f>'Main Data'!E148:AD148</xm:f>
              <xm:sqref>AF148</xm:sqref>
            </x14:sparkline>
            <x14:sparkline>
              <xm:f>'Main Data'!E149:AD149</xm:f>
              <xm:sqref>AF149</xm:sqref>
            </x14:sparkline>
            <x14:sparkline>
              <xm:f>'Main Data'!E150:AD150</xm:f>
              <xm:sqref>AF150</xm:sqref>
            </x14:sparkline>
            <x14:sparkline>
              <xm:f>'Main Data'!E151:AD151</xm:f>
              <xm:sqref>AF151</xm:sqref>
            </x14:sparkline>
            <x14:sparkline>
              <xm:f>'Main Data'!E152:AD152</xm:f>
              <xm:sqref>AF152</xm:sqref>
            </x14:sparkline>
            <x14:sparkline>
              <xm:f>'Main Data'!E153:AD153</xm:f>
              <xm:sqref>AF153</xm:sqref>
            </x14:sparkline>
            <x14:sparkline>
              <xm:f>'Main Data'!E154:AD154</xm:f>
              <xm:sqref>AF154</xm:sqref>
            </x14:sparkline>
            <x14:sparkline>
              <xm:f>'Main Data'!E155:AD155</xm:f>
              <xm:sqref>AF155</xm:sqref>
            </x14:sparkline>
            <x14:sparkline>
              <xm:f>'Main Data'!E156:AD156</xm:f>
              <xm:sqref>AF156</xm:sqref>
            </x14:sparkline>
            <x14:sparkline>
              <xm:f>'Main Data'!E157:AD157</xm:f>
              <xm:sqref>AF157</xm:sqref>
            </x14:sparkline>
            <x14:sparkline>
              <xm:f>'Main Data'!E158:AD158</xm:f>
              <xm:sqref>AF158</xm:sqref>
            </x14:sparkline>
            <x14:sparkline>
              <xm:f>'Main Data'!E159:AD159</xm:f>
              <xm:sqref>AF159</xm:sqref>
            </x14:sparkline>
            <x14:sparkline>
              <xm:f>'Main Data'!E160:AD160</xm:f>
              <xm:sqref>AF160</xm:sqref>
            </x14:sparkline>
            <x14:sparkline>
              <xm:f>'Main Data'!E161:AD161</xm:f>
              <xm:sqref>AF161</xm:sqref>
            </x14:sparkline>
            <x14:sparkline>
              <xm:f>'Main Data'!E162:AD162</xm:f>
              <xm:sqref>AF162</xm:sqref>
            </x14:sparkline>
            <x14:sparkline>
              <xm:f>'Main Data'!E163:AD163</xm:f>
              <xm:sqref>AF163</xm:sqref>
            </x14:sparkline>
            <x14:sparkline>
              <xm:f>'Main Data'!E164:AD164</xm:f>
              <xm:sqref>AF164</xm:sqref>
            </x14:sparkline>
            <x14:sparkline>
              <xm:f>'Main Data'!E165:AD165</xm:f>
              <xm:sqref>AF165</xm:sqref>
            </x14:sparkline>
            <x14:sparkline>
              <xm:f>'Main Data'!E166:AD166</xm:f>
              <xm:sqref>AF166</xm:sqref>
            </x14:sparkline>
            <x14:sparkline>
              <xm:f>'Main Data'!E167:AD167</xm:f>
              <xm:sqref>AF167</xm:sqref>
            </x14:sparkline>
            <x14:sparkline>
              <xm:f>'Main Data'!E168:AD168</xm:f>
              <xm:sqref>AF168</xm:sqref>
            </x14:sparkline>
            <x14:sparkline>
              <xm:f>'Main Data'!E169:AD169</xm:f>
              <xm:sqref>AF169</xm:sqref>
            </x14:sparkline>
            <x14:sparkline>
              <xm:f>'Main Data'!E170:AD170</xm:f>
              <xm:sqref>AF170</xm:sqref>
            </x14:sparkline>
            <x14:sparkline>
              <xm:f>'Main Data'!E171:AD171</xm:f>
              <xm:sqref>AF171</xm:sqref>
            </x14:sparkline>
            <x14:sparkline>
              <xm:f>'Main Data'!E172:AD172</xm:f>
              <xm:sqref>AF172</xm:sqref>
            </x14:sparkline>
            <x14:sparkline>
              <xm:f>'Main Data'!E173:AD173</xm:f>
              <xm:sqref>AF173</xm:sqref>
            </x14:sparkline>
            <x14:sparkline>
              <xm:f>'Main Data'!E174:AD174</xm:f>
              <xm:sqref>AF174</xm:sqref>
            </x14:sparkline>
            <x14:sparkline>
              <xm:f>'Main Data'!E175:AD175</xm:f>
              <xm:sqref>AF175</xm:sqref>
            </x14:sparkline>
            <x14:sparkline>
              <xm:f>'Main Data'!E176:AD176</xm:f>
              <xm:sqref>AF176</xm:sqref>
            </x14:sparkline>
            <x14:sparkline>
              <xm:f>'Main Data'!E177:AD177</xm:f>
              <xm:sqref>AF177</xm:sqref>
            </x14:sparkline>
            <x14:sparkline>
              <xm:f>'Main Data'!E178:AD178</xm:f>
              <xm:sqref>AF178</xm:sqref>
            </x14:sparkline>
            <x14:sparkline>
              <xm:f>'Main Data'!E179:AD179</xm:f>
              <xm:sqref>AF179</xm:sqref>
            </x14:sparkline>
            <x14:sparkline>
              <xm:f>'Main Data'!E180:AD180</xm:f>
              <xm:sqref>AF180</xm:sqref>
            </x14:sparkline>
            <x14:sparkline>
              <xm:f>'Main Data'!E181:AD181</xm:f>
              <xm:sqref>AF181</xm:sqref>
            </x14:sparkline>
            <x14:sparkline>
              <xm:f>'Main Data'!E182:AD182</xm:f>
              <xm:sqref>AF182</xm:sqref>
            </x14:sparkline>
            <x14:sparkline>
              <xm:f>'Main Data'!E183:AD183</xm:f>
              <xm:sqref>AF183</xm:sqref>
            </x14:sparkline>
            <x14:sparkline>
              <xm:f>'Main Data'!E184:AD184</xm:f>
              <xm:sqref>AF184</xm:sqref>
            </x14:sparkline>
            <x14:sparkline>
              <xm:f>'Main Data'!E185:AD185</xm:f>
              <xm:sqref>AF185</xm:sqref>
            </x14:sparkline>
            <x14:sparkline>
              <xm:f>'Main Data'!E186:AD186</xm:f>
              <xm:sqref>AF186</xm:sqref>
            </x14:sparkline>
            <x14:sparkline>
              <xm:f>'Main Data'!E187:AD187</xm:f>
              <xm:sqref>AF187</xm:sqref>
            </x14:sparkline>
            <x14:sparkline>
              <xm:f>'Main Data'!E188:AD188</xm:f>
              <xm:sqref>AF188</xm:sqref>
            </x14:sparkline>
            <x14:sparkline>
              <xm:f>'Main Data'!E189:AD189</xm:f>
              <xm:sqref>AF189</xm:sqref>
            </x14:sparkline>
            <x14:sparkline>
              <xm:f>'Main Data'!E190:AD190</xm:f>
              <xm:sqref>AF190</xm:sqref>
            </x14:sparkline>
            <x14:sparkline>
              <xm:f>'Main Data'!E191:AD191</xm:f>
              <xm:sqref>AF191</xm:sqref>
            </x14:sparkline>
            <x14:sparkline>
              <xm:f>'Main Data'!E192:AD192</xm:f>
              <xm:sqref>AF192</xm:sqref>
            </x14:sparkline>
            <x14:sparkline>
              <xm:f>'Main Data'!E193:AD193</xm:f>
              <xm:sqref>AF193</xm:sqref>
            </x14:sparkline>
            <x14:sparkline>
              <xm:f>'Main Data'!E194:AD194</xm:f>
              <xm:sqref>AF194</xm:sqref>
            </x14:sparkline>
            <x14:sparkline>
              <xm:f>'Main Data'!E195:AD195</xm:f>
              <xm:sqref>AF195</xm:sqref>
            </x14:sparkline>
            <x14:sparkline>
              <xm:f>'Main Data'!E196:AD196</xm:f>
              <xm:sqref>AF196</xm:sqref>
            </x14:sparkline>
            <x14:sparkline>
              <xm:f>'Main Data'!E197:AD197</xm:f>
              <xm:sqref>AF197</xm:sqref>
            </x14:sparkline>
            <x14:sparkline>
              <xm:f>'Main Data'!E198:AD198</xm:f>
              <xm:sqref>AF198</xm:sqref>
            </x14:sparkline>
            <x14:sparkline>
              <xm:f>'Main Data'!E199:AD199</xm:f>
              <xm:sqref>AF199</xm:sqref>
            </x14:sparkline>
            <x14:sparkline>
              <xm:f>'Main Data'!E200:AD200</xm:f>
              <xm:sqref>AF200</xm:sqref>
            </x14:sparkline>
            <x14:sparkline>
              <xm:f>'Main Data'!E201:AD201</xm:f>
              <xm:sqref>AF201</xm:sqref>
            </x14:sparkline>
            <x14:sparkline>
              <xm:f>'Main Data'!E202:AD202</xm:f>
              <xm:sqref>AF202</xm:sqref>
            </x14:sparkline>
            <x14:sparkline>
              <xm:f>'Main Data'!E203:AD203</xm:f>
              <xm:sqref>AF203</xm:sqref>
            </x14:sparkline>
            <x14:sparkline>
              <xm:f>'Main Data'!E204:AD204</xm:f>
              <xm:sqref>AF204</xm:sqref>
            </x14:sparkline>
            <x14:sparkline>
              <xm:f>'Main Data'!E205:AD205</xm:f>
              <xm:sqref>AF205</xm:sqref>
            </x14:sparkline>
            <x14:sparkline>
              <xm:f>'Main Data'!E206:AD206</xm:f>
              <xm:sqref>AF206</xm:sqref>
            </x14:sparkline>
            <x14:sparkline>
              <xm:f>'Main Data'!E207:AD207</xm:f>
              <xm:sqref>AF207</xm:sqref>
            </x14:sparkline>
            <x14:sparkline>
              <xm:f>'Main Data'!E208:AD208</xm:f>
              <xm:sqref>AF208</xm:sqref>
            </x14:sparkline>
            <x14:sparkline>
              <xm:f>'Main Data'!E209:AD209</xm:f>
              <xm:sqref>AF209</xm:sqref>
            </x14:sparkline>
            <x14:sparkline>
              <xm:f>'Main Data'!E210:AD210</xm:f>
              <xm:sqref>AF210</xm:sqref>
            </x14:sparkline>
            <x14:sparkline>
              <xm:f>'Main Data'!E211:AD211</xm:f>
              <xm:sqref>AF211</xm:sqref>
            </x14:sparkline>
            <x14:sparkline>
              <xm:f>'Main Data'!E212:AD212</xm:f>
              <xm:sqref>AF212</xm:sqref>
            </x14:sparkline>
            <x14:sparkline>
              <xm:f>'Main Data'!E213:AD213</xm:f>
              <xm:sqref>AF213</xm:sqref>
            </x14:sparkline>
            <x14:sparkline>
              <xm:f>'Main Data'!E214:AD214</xm:f>
              <xm:sqref>AF214</xm:sqref>
            </x14:sparkline>
            <x14:sparkline>
              <xm:f>'Main Data'!E215:AD215</xm:f>
              <xm:sqref>AF215</xm:sqref>
            </x14:sparkline>
            <x14:sparkline>
              <xm:f>'Main Data'!E216:AD216</xm:f>
              <xm:sqref>AF216</xm:sqref>
            </x14:sparkline>
            <x14:sparkline>
              <xm:f>'Main Data'!E217:AD217</xm:f>
              <xm:sqref>AF217</xm:sqref>
            </x14:sparkline>
            <x14:sparkline>
              <xm:f>'Main Data'!E218:AD218</xm:f>
              <xm:sqref>AF218</xm:sqref>
            </x14:sparkline>
            <x14:sparkline>
              <xm:f>'Main Data'!E219:AD219</xm:f>
              <xm:sqref>AF219</xm:sqref>
            </x14:sparkline>
            <x14:sparkline>
              <xm:f>'Main Data'!E220:AD220</xm:f>
              <xm:sqref>AF220</xm:sqref>
            </x14:sparkline>
            <x14:sparkline>
              <xm:f>'Main Data'!E221:AD221</xm:f>
              <xm:sqref>AF221</xm:sqref>
            </x14:sparkline>
            <x14:sparkline>
              <xm:f>'Main Data'!E222:AD222</xm:f>
              <xm:sqref>AF222</xm:sqref>
            </x14:sparkline>
            <x14:sparkline>
              <xm:f>'Main Data'!E223:AD223</xm:f>
              <xm:sqref>AF223</xm:sqref>
            </x14:sparkline>
            <x14:sparkline>
              <xm:f>'Main Data'!E224:AD224</xm:f>
              <xm:sqref>AF224</xm:sqref>
            </x14:sparkline>
            <x14:sparkline>
              <xm:f>'Main Data'!E225:AD225</xm:f>
              <xm:sqref>AF225</xm:sqref>
            </x14:sparkline>
            <x14:sparkline>
              <xm:f>'Main Data'!E226:AD226</xm:f>
              <xm:sqref>AF226</xm:sqref>
            </x14:sparkline>
            <x14:sparkline>
              <xm:f>'Main Data'!E227:AD227</xm:f>
              <xm:sqref>AF227</xm:sqref>
            </x14:sparkline>
            <x14:sparkline>
              <xm:f>'Main Data'!E228:AD228</xm:f>
              <xm:sqref>AF228</xm:sqref>
            </x14:sparkline>
            <x14:sparkline>
              <xm:f>'Main Data'!E229:AD229</xm:f>
              <xm:sqref>AF229</xm:sqref>
            </x14:sparkline>
            <x14:sparkline>
              <xm:f>'Main Data'!E230:AD230</xm:f>
              <xm:sqref>AF230</xm:sqref>
            </x14:sparkline>
            <x14:sparkline>
              <xm:f>'Main Data'!E231:AD231</xm:f>
              <xm:sqref>AF231</xm:sqref>
            </x14:sparkline>
            <x14:sparkline>
              <xm:f>'Main Data'!E232:AD232</xm:f>
              <xm:sqref>AF232</xm:sqref>
            </x14:sparkline>
            <x14:sparkline>
              <xm:f>'Main Data'!E233:AD233</xm:f>
              <xm:sqref>AF233</xm:sqref>
            </x14:sparkline>
            <x14:sparkline>
              <xm:f>'Main Data'!E234:AD234</xm:f>
              <xm:sqref>AF234</xm:sqref>
            </x14:sparkline>
            <x14:sparkline>
              <xm:f>'Main Data'!E235:AD235</xm:f>
              <xm:sqref>AF235</xm:sqref>
            </x14:sparkline>
            <x14:sparkline>
              <xm:f>'Main Data'!E236:AD236</xm:f>
              <xm:sqref>AF236</xm:sqref>
            </x14:sparkline>
            <x14:sparkline>
              <xm:f>'Main Data'!E237:AD237</xm:f>
              <xm:sqref>AF237</xm:sqref>
            </x14:sparkline>
            <x14:sparkline>
              <xm:f>'Main Data'!E238:AD238</xm:f>
              <xm:sqref>AF238</xm:sqref>
            </x14:sparkline>
            <x14:sparkline>
              <xm:f>'Main Data'!E239:AD239</xm:f>
              <xm:sqref>AF239</xm:sqref>
            </x14:sparkline>
            <x14:sparkline>
              <xm:f>'Main Data'!E240:AD240</xm:f>
              <xm:sqref>AF240</xm:sqref>
            </x14:sparkline>
            <x14:sparkline>
              <xm:f>'Main Data'!E241:AD241</xm:f>
              <xm:sqref>AF241</xm:sqref>
            </x14:sparkline>
            <x14:sparkline>
              <xm:f>'Main Data'!E242:AD242</xm:f>
              <xm:sqref>AF242</xm:sqref>
            </x14:sparkline>
            <x14:sparkline>
              <xm:f>'Main Data'!E243:AD243</xm:f>
              <xm:sqref>AF243</xm:sqref>
            </x14:sparkline>
            <x14:sparkline>
              <xm:f>'Main Data'!E244:AD244</xm:f>
              <xm:sqref>AF244</xm:sqref>
            </x14:sparkline>
            <x14:sparkline>
              <xm:f>'Main Data'!E245:AD245</xm:f>
              <xm:sqref>AF245</xm:sqref>
            </x14:sparkline>
            <x14:sparkline>
              <xm:f>'Main Data'!E246:AD246</xm:f>
              <xm:sqref>AF246</xm:sqref>
            </x14:sparkline>
            <x14:sparkline>
              <xm:f>'Main Data'!E247:AD247</xm:f>
              <xm:sqref>AF247</xm:sqref>
            </x14:sparkline>
            <x14:sparkline>
              <xm:f>'Main Data'!E248:AD248</xm:f>
              <xm:sqref>AF248</xm:sqref>
            </x14:sparkline>
            <x14:sparkline>
              <xm:f>'Main Data'!E249:AD249</xm:f>
              <xm:sqref>AF249</xm:sqref>
            </x14:sparkline>
            <x14:sparkline>
              <xm:f>'Main Data'!E250:AD250</xm:f>
              <xm:sqref>AF250</xm:sqref>
            </x14:sparkline>
            <x14:sparkline>
              <xm:f>'Main Data'!E251:AD251</xm:f>
              <xm:sqref>AF251</xm:sqref>
            </x14:sparkline>
            <x14:sparkline>
              <xm:f>'Main Data'!E252:AD252</xm:f>
              <xm:sqref>AF252</xm:sqref>
            </x14:sparkline>
            <x14:sparkline>
              <xm:f>'Main Data'!E253:AD253</xm:f>
              <xm:sqref>AF253</xm:sqref>
            </x14:sparkline>
            <x14:sparkline>
              <xm:f>'Main Data'!E254:AD254</xm:f>
              <xm:sqref>AF254</xm:sqref>
            </x14:sparkline>
            <x14:sparkline>
              <xm:f>'Main Data'!E255:AD255</xm:f>
              <xm:sqref>AF255</xm:sqref>
            </x14:sparkline>
            <x14:sparkline>
              <xm:f>'Main Data'!E256:AD256</xm:f>
              <xm:sqref>AF256</xm:sqref>
            </x14:sparkline>
            <x14:sparkline>
              <xm:f>'Main Data'!E257:AD257</xm:f>
              <xm:sqref>AF257</xm:sqref>
            </x14:sparkline>
            <x14:sparkline>
              <xm:f>'Main Data'!E258:AD258</xm:f>
              <xm:sqref>AF258</xm:sqref>
            </x14:sparkline>
            <x14:sparkline>
              <xm:f>'Main Data'!E259:AD259</xm:f>
              <xm:sqref>AF259</xm:sqref>
            </x14:sparkline>
            <x14:sparkline>
              <xm:f>'Main Data'!E260:AD260</xm:f>
              <xm:sqref>AF260</xm:sqref>
            </x14:sparkline>
            <x14:sparkline>
              <xm:f>'Main Data'!E261:AD261</xm:f>
              <xm:sqref>AF261</xm:sqref>
            </x14:sparkline>
            <x14:sparkline>
              <xm:f>'Main Data'!E262:AD262</xm:f>
              <xm:sqref>AF262</xm:sqref>
            </x14:sparkline>
            <x14:sparkline>
              <xm:f>'Main Data'!E263:AD263</xm:f>
              <xm:sqref>AF263</xm:sqref>
            </x14:sparkline>
            <x14:sparkline>
              <xm:f>'Main Data'!E264:AD264</xm:f>
              <xm:sqref>AF264</xm:sqref>
            </x14:sparkline>
            <x14:sparkline>
              <xm:f>'Main Data'!E265:AD265</xm:f>
              <xm:sqref>AF265</xm:sqref>
            </x14:sparkline>
            <x14:sparkline>
              <xm:f>'Main Data'!E266:AD266</xm:f>
              <xm:sqref>AF266</xm:sqref>
            </x14:sparkline>
            <x14:sparkline>
              <xm:f>'Main Data'!E267:AD267</xm:f>
              <xm:sqref>AF267</xm:sqref>
            </x14:sparkline>
            <x14:sparkline>
              <xm:f>'Main Data'!E268:AD268</xm:f>
              <xm:sqref>AF268</xm:sqref>
            </x14:sparkline>
            <x14:sparkline>
              <xm:f>'Main Data'!E269:AD269</xm:f>
              <xm:sqref>AF269</xm:sqref>
            </x14:sparkline>
            <x14:sparkline>
              <xm:f>'Main Data'!E270:AD270</xm:f>
              <xm:sqref>AF270</xm:sqref>
            </x14:sparkline>
            <x14:sparkline>
              <xm:f>'Main Data'!E271:AD271</xm:f>
              <xm:sqref>AF271</xm:sqref>
            </x14:sparkline>
            <x14:sparkline>
              <xm:f>'Main Data'!E272:AD272</xm:f>
              <xm:sqref>AF272</xm:sqref>
            </x14:sparkline>
            <x14:sparkline>
              <xm:f>'Main Data'!E273:AD273</xm:f>
              <xm:sqref>AF273</xm:sqref>
            </x14:sparkline>
            <x14:sparkline>
              <xm:f>'Main Data'!E274:AD274</xm:f>
              <xm:sqref>AF274</xm:sqref>
            </x14:sparkline>
            <x14:sparkline>
              <xm:f>'Main Data'!E275:AD275</xm:f>
              <xm:sqref>AF275</xm:sqref>
            </x14:sparkline>
            <x14:sparkline>
              <xm:f>'Main Data'!E276:AD276</xm:f>
              <xm:sqref>AF276</xm:sqref>
            </x14:sparkline>
            <x14:sparkline>
              <xm:f>'Main Data'!E277:AD277</xm:f>
              <xm:sqref>AF277</xm:sqref>
            </x14:sparkline>
            <x14:sparkline>
              <xm:f>'Main Data'!E278:AD278</xm:f>
              <xm:sqref>AF278</xm:sqref>
            </x14:sparkline>
            <x14:sparkline>
              <xm:f>'Main Data'!E279:AD279</xm:f>
              <xm:sqref>AF279</xm:sqref>
            </x14:sparkline>
            <x14:sparkline>
              <xm:f>'Main Data'!E280:AD280</xm:f>
              <xm:sqref>AF280</xm:sqref>
            </x14:sparkline>
            <x14:sparkline>
              <xm:f>'Main Data'!E281:AD281</xm:f>
              <xm:sqref>AF281</xm:sqref>
            </x14:sparkline>
            <x14:sparkline>
              <xm:f>'Main Data'!E282:AD282</xm:f>
              <xm:sqref>AF282</xm:sqref>
            </x14:sparkline>
            <x14:sparkline>
              <xm:f>'Main Data'!E283:AD283</xm:f>
              <xm:sqref>AF283</xm:sqref>
            </x14:sparkline>
            <x14:sparkline>
              <xm:f>'Main Data'!E284:AD284</xm:f>
              <xm:sqref>AF284</xm:sqref>
            </x14:sparkline>
            <x14:sparkline>
              <xm:f>'Main Data'!E285:AD285</xm:f>
              <xm:sqref>AF285</xm:sqref>
            </x14:sparkline>
            <x14:sparkline>
              <xm:f>'Main Data'!E286:AD286</xm:f>
              <xm:sqref>AF286</xm:sqref>
            </x14:sparkline>
            <x14:sparkline>
              <xm:f>'Main Data'!E287:AD287</xm:f>
              <xm:sqref>AF287</xm:sqref>
            </x14:sparkline>
            <x14:sparkline>
              <xm:f>'Main Data'!E288:AD288</xm:f>
              <xm:sqref>AF288</xm:sqref>
            </x14:sparkline>
            <x14:sparkline>
              <xm:f>'Main Data'!E289:AD289</xm:f>
              <xm:sqref>AF289</xm:sqref>
            </x14:sparkline>
            <x14:sparkline>
              <xm:f>'Main Data'!E290:AD290</xm:f>
              <xm:sqref>AF290</xm:sqref>
            </x14:sparkline>
            <x14:sparkline>
              <xm:f>'Main Data'!E291:AD291</xm:f>
              <xm:sqref>AF291</xm:sqref>
            </x14:sparkline>
            <x14:sparkline>
              <xm:f>'Main Data'!E292:AD292</xm:f>
              <xm:sqref>AF292</xm:sqref>
            </x14:sparkline>
            <x14:sparkline>
              <xm:f>'Main Data'!E293:AD293</xm:f>
              <xm:sqref>AF293</xm:sqref>
            </x14:sparkline>
            <x14:sparkline>
              <xm:f>'Main Data'!E294:AD294</xm:f>
              <xm:sqref>AF294</xm:sqref>
            </x14:sparkline>
            <x14:sparkline>
              <xm:f>'Main Data'!E295:AD295</xm:f>
              <xm:sqref>AF295</xm:sqref>
            </x14:sparkline>
            <x14:sparkline>
              <xm:f>'Main Data'!E296:AD296</xm:f>
              <xm:sqref>AF296</xm:sqref>
            </x14:sparkline>
            <x14:sparkline>
              <xm:f>'Main Data'!E297:AD297</xm:f>
              <xm:sqref>AF297</xm:sqref>
            </x14:sparkline>
            <x14:sparkline>
              <xm:f>'Main Data'!E298:AD298</xm:f>
              <xm:sqref>AF298</xm:sqref>
            </x14:sparkline>
            <x14:sparkline>
              <xm:f>'Main Data'!E299:AD299</xm:f>
              <xm:sqref>AF299</xm:sqref>
            </x14:sparkline>
            <x14:sparkline>
              <xm:f>'Main Data'!E300:AD300</xm:f>
              <xm:sqref>AF300</xm:sqref>
            </x14:sparkline>
            <x14:sparkline>
              <xm:f>'Main Data'!E301:AD301</xm:f>
              <xm:sqref>AF301</xm:sqref>
            </x14:sparkline>
            <x14:sparkline>
              <xm:f>'Main Data'!E302:AD302</xm:f>
              <xm:sqref>AF302</xm:sqref>
            </x14:sparkline>
            <x14:sparkline>
              <xm:f>'Main Data'!E303:AD303</xm:f>
              <xm:sqref>AF303</xm:sqref>
            </x14:sparkline>
            <x14:sparkline>
              <xm:f>'Main Data'!E304:AD304</xm:f>
              <xm:sqref>AF304</xm:sqref>
            </x14:sparkline>
            <x14:sparkline>
              <xm:f>'Main Data'!E305:AD305</xm:f>
              <xm:sqref>AF305</xm:sqref>
            </x14:sparkline>
            <x14:sparkline>
              <xm:f>'Main Data'!E306:AD306</xm:f>
              <xm:sqref>AF306</xm:sqref>
            </x14:sparkline>
            <x14:sparkline>
              <xm:f>'Main Data'!E307:AD307</xm:f>
              <xm:sqref>AF307</xm:sqref>
            </x14:sparkline>
            <x14:sparkline>
              <xm:f>'Main Data'!E308:AD308</xm:f>
              <xm:sqref>AF308</xm:sqref>
            </x14:sparkline>
            <x14:sparkline>
              <xm:f>'Main Data'!E309:AD309</xm:f>
              <xm:sqref>AF309</xm:sqref>
            </x14:sparkline>
            <x14:sparkline>
              <xm:f>'Main Data'!E310:AD310</xm:f>
              <xm:sqref>AF310</xm:sqref>
            </x14:sparkline>
            <x14:sparkline>
              <xm:f>'Main Data'!E311:AD311</xm:f>
              <xm:sqref>AF311</xm:sqref>
            </x14:sparkline>
            <x14:sparkline>
              <xm:f>'Main Data'!E312:AD312</xm:f>
              <xm:sqref>AF312</xm:sqref>
            </x14:sparkline>
            <x14:sparkline>
              <xm:f>'Main Data'!E313:AD313</xm:f>
              <xm:sqref>AF313</xm:sqref>
            </x14:sparkline>
            <x14:sparkline>
              <xm:f>'Main Data'!E314:AD314</xm:f>
              <xm:sqref>AF314</xm:sqref>
            </x14:sparkline>
            <x14:sparkline>
              <xm:f>'Main Data'!E315:AD315</xm:f>
              <xm:sqref>AF315</xm:sqref>
            </x14:sparkline>
            <x14:sparkline>
              <xm:f>'Main Data'!E316:AD316</xm:f>
              <xm:sqref>AF316</xm:sqref>
            </x14:sparkline>
            <x14:sparkline>
              <xm:f>'Main Data'!E317:AD317</xm:f>
              <xm:sqref>AF317</xm:sqref>
            </x14:sparkline>
            <x14:sparkline>
              <xm:f>'Main Data'!E318:AD318</xm:f>
              <xm:sqref>AF318</xm:sqref>
            </x14:sparkline>
            <x14:sparkline>
              <xm:f>'Main Data'!E319:AD319</xm:f>
              <xm:sqref>AF319</xm:sqref>
            </x14:sparkline>
            <x14:sparkline>
              <xm:f>'Main Data'!E320:AD320</xm:f>
              <xm:sqref>AF320</xm:sqref>
            </x14:sparkline>
            <x14:sparkline>
              <xm:f>'Main Data'!E321:AD321</xm:f>
              <xm:sqref>AF321</xm:sqref>
            </x14:sparkline>
            <x14:sparkline>
              <xm:f>'Main Data'!E322:AD322</xm:f>
              <xm:sqref>AF322</xm:sqref>
            </x14:sparkline>
            <x14:sparkline>
              <xm:f>'Main Data'!E323:AD323</xm:f>
              <xm:sqref>AF323</xm:sqref>
            </x14:sparkline>
            <x14:sparkline>
              <xm:f>'Main Data'!E324:AD324</xm:f>
              <xm:sqref>AF324</xm:sqref>
            </x14:sparkline>
            <x14:sparkline>
              <xm:f>'Main Data'!E325:AD325</xm:f>
              <xm:sqref>AF325</xm:sqref>
            </x14:sparkline>
            <x14:sparkline>
              <xm:f>'Main Data'!E326:AD326</xm:f>
              <xm:sqref>AF326</xm:sqref>
            </x14:sparkline>
            <x14:sparkline>
              <xm:f>'Main Data'!E327:AD327</xm:f>
              <xm:sqref>AF327</xm:sqref>
            </x14:sparkline>
            <x14:sparkline>
              <xm:f>'Main Data'!E328:AD328</xm:f>
              <xm:sqref>AF328</xm:sqref>
            </x14:sparkline>
            <x14:sparkline>
              <xm:f>'Main Data'!E329:AD329</xm:f>
              <xm:sqref>AF329</xm:sqref>
            </x14:sparkline>
            <x14:sparkline>
              <xm:f>'Main Data'!E330:AD330</xm:f>
              <xm:sqref>AF330</xm:sqref>
            </x14:sparkline>
            <x14:sparkline>
              <xm:f>'Main Data'!E331:AD331</xm:f>
              <xm:sqref>AF331</xm:sqref>
            </x14:sparkline>
            <x14:sparkline>
              <xm:f>'Main Data'!E332:AD332</xm:f>
              <xm:sqref>AF332</xm:sqref>
            </x14:sparkline>
            <x14:sparkline>
              <xm:f>'Main Data'!E333:AD333</xm:f>
              <xm:sqref>AF333</xm:sqref>
            </x14:sparkline>
            <x14:sparkline>
              <xm:f>'Main Data'!E334:AD334</xm:f>
              <xm:sqref>AF334</xm:sqref>
            </x14:sparkline>
            <x14:sparkline>
              <xm:f>'Main Data'!E335:AD335</xm:f>
              <xm:sqref>AF335</xm:sqref>
            </x14:sparkline>
            <x14:sparkline>
              <xm:f>'Main Data'!E336:AD336</xm:f>
              <xm:sqref>AF336</xm:sqref>
            </x14:sparkline>
            <x14:sparkline>
              <xm:f>'Main Data'!E337:AD337</xm:f>
              <xm:sqref>AF337</xm:sqref>
            </x14:sparkline>
            <x14:sparkline>
              <xm:f>'Main Data'!E338:AD338</xm:f>
              <xm:sqref>AF338</xm:sqref>
            </x14:sparkline>
            <x14:sparkline>
              <xm:f>'Main Data'!E339:AD339</xm:f>
              <xm:sqref>AF339</xm:sqref>
            </x14:sparkline>
            <x14:sparkline>
              <xm:f>'Main Data'!E340:AD340</xm:f>
              <xm:sqref>AF340</xm:sqref>
            </x14:sparkline>
            <x14:sparkline>
              <xm:f>'Main Data'!E341:AD341</xm:f>
              <xm:sqref>AF341</xm:sqref>
            </x14:sparkline>
            <x14:sparkline>
              <xm:f>'Main Data'!E342:AD342</xm:f>
              <xm:sqref>AF342</xm:sqref>
            </x14:sparkline>
            <x14:sparkline>
              <xm:f>'Main Data'!E343:AD343</xm:f>
              <xm:sqref>AF343</xm:sqref>
            </x14:sparkline>
            <x14:sparkline>
              <xm:f>'Main Data'!E344:AD344</xm:f>
              <xm:sqref>AF344</xm:sqref>
            </x14:sparkline>
            <x14:sparkline>
              <xm:f>'Main Data'!E345:AD345</xm:f>
              <xm:sqref>AF345</xm:sqref>
            </x14:sparkline>
            <x14:sparkline>
              <xm:f>'Main Data'!E346:AD346</xm:f>
              <xm:sqref>AF346</xm:sqref>
            </x14:sparkline>
            <x14:sparkline>
              <xm:f>'Main Data'!E347:AD347</xm:f>
              <xm:sqref>AF347</xm:sqref>
            </x14:sparkline>
            <x14:sparkline>
              <xm:f>'Main Data'!E348:AD348</xm:f>
              <xm:sqref>AF348</xm:sqref>
            </x14:sparkline>
            <x14:sparkline>
              <xm:f>'Main Data'!E349:AD349</xm:f>
              <xm:sqref>AF349</xm:sqref>
            </x14:sparkline>
            <x14:sparkline>
              <xm:f>'Main Data'!E350:AD350</xm:f>
              <xm:sqref>AF350</xm:sqref>
            </x14:sparkline>
            <x14:sparkline>
              <xm:f>'Main Data'!E351:AD351</xm:f>
              <xm:sqref>AF351</xm:sqref>
            </x14:sparkline>
            <x14:sparkline>
              <xm:f>'Main Data'!E352:AD352</xm:f>
              <xm:sqref>AF352</xm:sqref>
            </x14:sparkline>
            <x14:sparkline>
              <xm:f>'Main Data'!E353:AD353</xm:f>
              <xm:sqref>AF353</xm:sqref>
            </x14:sparkline>
            <x14:sparkline>
              <xm:f>'Main Data'!E354:AD354</xm:f>
              <xm:sqref>AF354</xm:sqref>
            </x14:sparkline>
            <x14:sparkline>
              <xm:f>'Main Data'!E355:AD355</xm:f>
              <xm:sqref>AF355</xm:sqref>
            </x14:sparkline>
            <x14:sparkline>
              <xm:f>'Main Data'!E356:AD356</xm:f>
              <xm:sqref>AF356</xm:sqref>
            </x14:sparkline>
            <x14:sparkline>
              <xm:f>'Main Data'!E357:AD357</xm:f>
              <xm:sqref>AF357</xm:sqref>
            </x14:sparkline>
            <x14:sparkline>
              <xm:f>'Main Data'!E358:AD358</xm:f>
              <xm:sqref>AF358</xm:sqref>
            </x14:sparkline>
            <x14:sparkline>
              <xm:f>'Main Data'!E359:AD359</xm:f>
              <xm:sqref>AF359</xm:sqref>
            </x14:sparkline>
            <x14:sparkline>
              <xm:f>'Main Data'!E360:AD360</xm:f>
              <xm:sqref>AF360</xm:sqref>
            </x14:sparkline>
            <x14:sparkline>
              <xm:f>'Main Data'!E361:AD361</xm:f>
              <xm:sqref>AF361</xm:sqref>
            </x14:sparkline>
            <x14:sparkline>
              <xm:f>'Main Data'!E362:AD362</xm:f>
              <xm:sqref>AF362</xm:sqref>
            </x14:sparkline>
            <x14:sparkline>
              <xm:f>'Main Data'!E363:AD363</xm:f>
              <xm:sqref>AF363</xm:sqref>
            </x14:sparkline>
            <x14:sparkline>
              <xm:f>'Main Data'!E364:AD364</xm:f>
              <xm:sqref>AF364</xm:sqref>
            </x14:sparkline>
            <x14:sparkline>
              <xm:f>'Main Data'!E365:AD365</xm:f>
              <xm:sqref>AF365</xm:sqref>
            </x14:sparkline>
            <x14:sparkline>
              <xm:f>'Main Data'!E366:AD366</xm:f>
              <xm:sqref>AF366</xm:sqref>
            </x14:sparkline>
            <x14:sparkline>
              <xm:f>'Main Data'!E367:AD367</xm:f>
              <xm:sqref>AF367</xm:sqref>
            </x14:sparkline>
            <x14:sparkline>
              <xm:f>'Main Data'!E368:AD368</xm:f>
              <xm:sqref>AF368</xm:sqref>
            </x14:sparkline>
            <x14:sparkline>
              <xm:f>'Main Data'!E369:AD369</xm:f>
              <xm:sqref>AF369</xm:sqref>
            </x14:sparkline>
            <x14:sparkline>
              <xm:f>'Main Data'!E370:AD370</xm:f>
              <xm:sqref>AF370</xm:sqref>
            </x14:sparkline>
            <x14:sparkline>
              <xm:f>'Main Data'!E371:AD371</xm:f>
              <xm:sqref>AF371</xm:sqref>
            </x14:sparkline>
            <x14:sparkline>
              <xm:f>'Main Data'!E372:AD372</xm:f>
              <xm:sqref>AF372</xm:sqref>
            </x14:sparkline>
            <x14:sparkline>
              <xm:f>'Main Data'!E373:AD373</xm:f>
              <xm:sqref>AF373</xm:sqref>
            </x14:sparkline>
            <x14:sparkline>
              <xm:f>'Main Data'!E374:AD374</xm:f>
              <xm:sqref>AF374</xm:sqref>
            </x14:sparkline>
            <x14:sparkline>
              <xm:f>'Main Data'!E375:AD375</xm:f>
              <xm:sqref>AF375</xm:sqref>
            </x14:sparkline>
            <x14:sparkline>
              <xm:f>'Main Data'!E376:AD376</xm:f>
              <xm:sqref>AF376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BA61-8AAE-4FEA-A82B-169974612356}">
  <sheetPr codeName="Sheet5"/>
  <dimension ref="A1:J27"/>
  <sheetViews>
    <sheetView topLeftCell="E1" workbookViewId="0">
      <selection activeCell="H6" sqref="H6:I6"/>
    </sheetView>
  </sheetViews>
  <sheetFormatPr defaultRowHeight="13.2" x14ac:dyDescent="0.25"/>
  <cols>
    <col min="1" max="1" width="50.77734375" hidden="1" customWidth="1"/>
    <col min="2" max="2" width="37.21875" hidden="1" customWidth="1"/>
    <col min="3" max="4" width="0" hidden="1" customWidth="1"/>
    <col min="5" max="5" width="31.6640625" bestFit="1" customWidth="1"/>
    <col min="6" max="6" width="37.109375" bestFit="1" customWidth="1"/>
  </cols>
  <sheetData>
    <row r="1" spans="1:10" x14ac:dyDescent="0.25">
      <c r="A1" s="23" t="s">
        <v>149</v>
      </c>
      <c r="B1" s="23" t="s">
        <v>150</v>
      </c>
      <c r="E1" s="23" t="s">
        <v>149</v>
      </c>
      <c r="F1" s="23" t="s">
        <v>150</v>
      </c>
      <c r="J1" s="83"/>
    </row>
    <row r="2" spans="1:10" ht="15" x14ac:dyDescent="0.25">
      <c r="A2" s="24" t="s">
        <v>3</v>
      </c>
      <c r="B2" s="130" t="s">
        <v>170</v>
      </c>
      <c r="E2" s="43" t="s">
        <v>3</v>
      </c>
      <c r="F2" s="127" t="s">
        <v>182</v>
      </c>
      <c r="H2" s="124" t="str">
        <f>HYPERLINK("#'P1 - Communication'!D3","P1- Communication")</f>
        <v>P1- Communication</v>
      </c>
      <c r="I2" s="124"/>
    </row>
    <row r="3" spans="1:10" ht="15" x14ac:dyDescent="0.25">
      <c r="A3" s="24" t="s">
        <v>4</v>
      </c>
      <c r="B3" s="130"/>
      <c r="E3" s="43" t="s">
        <v>4</v>
      </c>
      <c r="F3" s="127"/>
    </row>
    <row r="4" spans="1:10" ht="15" x14ac:dyDescent="0.25">
      <c r="A4" s="24" t="s">
        <v>5</v>
      </c>
      <c r="B4" s="130"/>
      <c r="E4" s="43" t="s">
        <v>5</v>
      </c>
      <c r="F4" s="127"/>
      <c r="H4" s="125" t="str">
        <f>HYPERLINK("#'P2 - Communication'!D3","P2- Communication")</f>
        <v>P2- Communication</v>
      </c>
      <c r="I4" s="125"/>
    </row>
    <row r="5" spans="1:10" ht="15" x14ac:dyDescent="0.25">
      <c r="A5" s="24" t="s">
        <v>6</v>
      </c>
      <c r="B5" s="130"/>
      <c r="E5" s="43" t="s">
        <v>6</v>
      </c>
      <c r="F5" s="127"/>
    </row>
    <row r="6" spans="1:10" ht="15" x14ac:dyDescent="0.25">
      <c r="A6" s="24" t="s">
        <v>7</v>
      </c>
      <c r="B6" s="130"/>
      <c r="E6" s="43" t="s">
        <v>7</v>
      </c>
      <c r="F6" s="127"/>
      <c r="H6" s="126" t="str">
        <f>HYPERLINK("#'P3 - Communication'!D3","P3- Communication")</f>
        <v>P3- Communication</v>
      </c>
      <c r="I6" s="126"/>
    </row>
    <row r="7" spans="1:10" ht="15" x14ac:dyDescent="0.25">
      <c r="A7" s="24" t="s">
        <v>8</v>
      </c>
      <c r="B7" s="130"/>
      <c r="E7" s="43" t="s">
        <v>8</v>
      </c>
      <c r="F7" s="127"/>
    </row>
    <row r="8" spans="1:10" ht="15" x14ac:dyDescent="0.25">
      <c r="A8" s="24" t="s">
        <v>9</v>
      </c>
      <c r="B8" s="130"/>
      <c r="E8" s="43" t="s">
        <v>9</v>
      </c>
      <c r="F8" s="127"/>
    </row>
    <row r="9" spans="1:10" ht="15" x14ac:dyDescent="0.25">
      <c r="A9" s="24" t="s">
        <v>10</v>
      </c>
      <c r="B9" s="130"/>
      <c r="E9" s="43" t="s">
        <v>10</v>
      </c>
      <c r="F9" s="127"/>
    </row>
    <row r="10" spans="1:10" ht="15" x14ac:dyDescent="0.25">
      <c r="A10" s="24" t="s">
        <v>11</v>
      </c>
      <c r="B10" s="130"/>
      <c r="E10" s="43" t="s">
        <v>11</v>
      </c>
      <c r="F10" s="127"/>
    </row>
    <row r="11" spans="1:10" ht="15" x14ac:dyDescent="0.25">
      <c r="A11" s="24" t="s">
        <v>12</v>
      </c>
      <c r="B11" s="130"/>
      <c r="E11" s="43" t="s">
        <v>12</v>
      </c>
      <c r="F11" s="127"/>
    </row>
    <row r="12" spans="1:10" ht="15" x14ac:dyDescent="0.25">
      <c r="A12" s="24" t="s">
        <v>13</v>
      </c>
      <c r="B12" s="130"/>
      <c r="E12" s="43" t="s">
        <v>13</v>
      </c>
      <c r="F12" s="127"/>
    </row>
    <row r="13" spans="1:10" ht="15" x14ac:dyDescent="0.25">
      <c r="A13" s="24" t="s">
        <v>14</v>
      </c>
      <c r="B13" s="130"/>
      <c r="E13" s="43" t="s">
        <v>175</v>
      </c>
      <c r="F13" s="127"/>
    </row>
    <row r="14" spans="1:10" ht="15" x14ac:dyDescent="0.25">
      <c r="A14" s="24" t="s">
        <v>15</v>
      </c>
      <c r="B14" s="130"/>
      <c r="E14" s="43" t="s">
        <v>20</v>
      </c>
      <c r="F14" s="127" t="s">
        <v>181</v>
      </c>
    </row>
    <row r="15" spans="1:10" ht="15" x14ac:dyDescent="0.25">
      <c r="A15" s="24" t="s">
        <v>17</v>
      </c>
      <c r="B15" s="131" t="s">
        <v>171</v>
      </c>
      <c r="E15" s="43" t="s">
        <v>21</v>
      </c>
      <c r="F15" s="127"/>
    </row>
    <row r="16" spans="1:10" ht="15" x14ac:dyDescent="0.25">
      <c r="A16" s="24" t="s">
        <v>18</v>
      </c>
      <c r="B16" s="131"/>
      <c r="E16" s="43" t="s">
        <v>24</v>
      </c>
      <c r="F16" s="127"/>
    </row>
    <row r="17" spans="1:6" ht="15" x14ac:dyDescent="0.25">
      <c r="A17" s="24" t="s">
        <v>19</v>
      </c>
      <c r="B17" s="131"/>
      <c r="E17" s="43" t="s">
        <v>22</v>
      </c>
      <c r="F17" s="127"/>
    </row>
    <row r="18" spans="1:6" ht="15" x14ac:dyDescent="0.25">
      <c r="A18" s="24" t="s">
        <v>20</v>
      </c>
      <c r="B18" s="132" t="s">
        <v>22</v>
      </c>
      <c r="E18" s="43" t="s">
        <v>26</v>
      </c>
      <c r="F18" s="127"/>
    </row>
    <row r="19" spans="1:6" ht="15" x14ac:dyDescent="0.25">
      <c r="A19" s="24" t="s">
        <v>21</v>
      </c>
      <c r="B19" s="133"/>
      <c r="E19" s="43" t="s">
        <v>23</v>
      </c>
      <c r="F19" s="127" t="s">
        <v>284</v>
      </c>
    </row>
    <row r="20" spans="1:6" ht="15" x14ac:dyDescent="0.25">
      <c r="A20" s="24" t="s">
        <v>24</v>
      </c>
      <c r="B20" s="133"/>
      <c r="E20" s="43" t="s">
        <v>177</v>
      </c>
      <c r="F20" s="127"/>
    </row>
    <row r="21" spans="1:6" ht="15" x14ac:dyDescent="0.25">
      <c r="A21" s="24" t="s">
        <v>22</v>
      </c>
      <c r="B21" s="134"/>
      <c r="E21" s="43" t="s">
        <v>17</v>
      </c>
      <c r="F21" s="127" t="s">
        <v>179</v>
      </c>
    </row>
    <row r="22" spans="1:6" ht="15" x14ac:dyDescent="0.25">
      <c r="A22" s="24" t="s">
        <v>26</v>
      </c>
      <c r="B22" s="132" t="s">
        <v>172</v>
      </c>
      <c r="E22" s="43" t="s">
        <v>18</v>
      </c>
      <c r="F22" s="127"/>
    </row>
    <row r="23" spans="1:6" ht="15" x14ac:dyDescent="0.25">
      <c r="A23" s="24" t="s">
        <v>23</v>
      </c>
      <c r="B23" s="134"/>
      <c r="E23" s="43" t="s">
        <v>25</v>
      </c>
      <c r="F23" s="127" t="s">
        <v>28</v>
      </c>
    </row>
    <row r="24" spans="1:6" ht="15" x14ac:dyDescent="0.25">
      <c r="A24" s="24" t="s">
        <v>25</v>
      </c>
      <c r="B24" s="132" t="s">
        <v>173</v>
      </c>
      <c r="E24" s="43" t="s">
        <v>28</v>
      </c>
      <c r="F24" s="127"/>
    </row>
    <row r="25" spans="1:6" ht="15" x14ac:dyDescent="0.25">
      <c r="A25" s="24" t="s">
        <v>27</v>
      </c>
      <c r="B25" s="134"/>
      <c r="E25" s="43" t="s">
        <v>176</v>
      </c>
      <c r="F25" s="42" t="s">
        <v>178</v>
      </c>
    </row>
    <row r="26" spans="1:6" x14ac:dyDescent="0.25">
      <c r="A26" s="24" t="s">
        <v>28</v>
      </c>
      <c r="B26" s="128" t="s">
        <v>28</v>
      </c>
    </row>
    <row r="27" spans="1:6" x14ac:dyDescent="0.25">
      <c r="A27" s="24" t="s">
        <v>16</v>
      </c>
      <c r="B27" s="129"/>
    </row>
  </sheetData>
  <mergeCells count="14">
    <mergeCell ref="H2:I2"/>
    <mergeCell ref="H4:I4"/>
    <mergeCell ref="H6:I6"/>
    <mergeCell ref="F23:F24"/>
    <mergeCell ref="B26:B27"/>
    <mergeCell ref="F2:F13"/>
    <mergeCell ref="F14:F18"/>
    <mergeCell ref="F19:F20"/>
    <mergeCell ref="F21:F22"/>
    <mergeCell ref="B2:B14"/>
    <mergeCell ref="B15:B17"/>
    <mergeCell ref="B18:B21"/>
    <mergeCell ref="B22:B23"/>
    <mergeCell ref="B24:B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A0B6A-E0D3-472F-BED5-1C3C2827B112}">
  <sheetPr codeName="Sheet6"/>
  <dimension ref="A1:C7"/>
  <sheetViews>
    <sheetView workbookViewId="0">
      <selection activeCell="D12" sqref="D12"/>
    </sheetView>
  </sheetViews>
  <sheetFormatPr defaultRowHeight="13.2" x14ac:dyDescent="0.25"/>
  <cols>
    <col min="1" max="1" width="16.21875" bestFit="1" customWidth="1"/>
    <col min="2" max="2" width="24" customWidth="1"/>
    <col min="3" max="4" width="40.5546875" bestFit="1" customWidth="1"/>
  </cols>
  <sheetData>
    <row r="1" spans="1:3" x14ac:dyDescent="0.25">
      <c r="A1" t="s">
        <v>54</v>
      </c>
      <c r="B1" t="s">
        <v>55</v>
      </c>
      <c r="C1" t="s">
        <v>56</v>
      </c>
    </row>
    <row r="2" spans="1:3" ht="39.6" x14ac:dyDescent="0.25">
      <c r="A2" s="3" t="s">
        <v>57</v>
      </c>
      <c r="B2" s="3" t="s">
        <v>45</v>
      </c>
      <c r="C2" t="s">
        <v>50</v>
      </c>
    </row>
    <row r="3" spans="1:3" ht="39.6" x14ac:dyDescent="0.25">
      <c r="A3" s="3" t="s">
        <v>58</v>
      </c>
      <c r="B3" s="3" t="s">
        <v>45</v>
      </c>
      <c r="C3" t="s">
        <v>49</v>
      </c>
    </row>
    <row r="4" spans="1:3" ht="66" x14ac:dyDescent="0.25">
      <c r="A4" s="3" t="s">
        <v>46</v>
      </c>
      <c r="B4" s="3" t="s">
        <v>47</v>
      </c>
      <c r="C4" s="3" t="s">
        <v>48</v>
      </c>
    </row>
    <row r="5" spans="1:3" ht="39.6" x14ac:dyDescent="0.25">
      <c r="A5" s="3" t="s">
        <v>52</v>
      </c>
      <c r="B5" s="3" t="s">
        <v>53</v>
      </c>
      <c r="C5" t="s">
        <v>51</v>
      </c>
    </row>
    <row r="6" spans="1:3" ht="39.6" x14ac:dyDescent="0.25">
      <c r="A6" s="3" t="s">
        <v>166</v>
      </c>
      <c r="B6" s="3" t="s">
        <v>167</v>
      </c>
    </row>
    <row r="7" spans="1:3" ht="26.4" x14ac:dyDescent="0.25">
      <c r="A7" s="3" t="s">
        <v>168</v>
      </c>
      <c r="B7" s="3" t="s">
        <v>169</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4C43-861D-405C-A410-C6F04F44C09A}">
  <sheetPr codeName="Sheet7"/>
  <dimension ref="A1:AO58"/>
  <sheetViews>
    <sheetView workbookViewId="0">
      <selection activeCell="I16" sqref="I16"/>
    </sheetView>
  </sheetViews>
  <sheetFormatPr defaultRowHeight="13.2" x14ac:dyDescent="0.25"/>
  <cols>
    <col min="1" max="1" width="8.6640625" bestFit="1" customWidth="1"/>
    <col min="2" max="2" width="7.109375" bestFit="1" customWidth="1"/>
    <col min="3" max="3" width="8.77734375" bestFit="1" customWidth="1"/>
    <col min="4" max="4" width="31.21875" bestFit="1" customWidth="1"/>
    <col min="5" max="5" width="9.5546875" bestFit="1" customWidth="1"/>
    <col min="6" max="6" width="9.77734375" bestFit="1" customWidth="1"/>
    <col min="7" max="7" width="21" bestFit="1" customWidth="1"/>
    <col min="11" max="11" width="12.109375" bestFit="1" customWidth="1"/>
    <col min="12" max="13" width="12.109375" customWidth="1"/>
  </cols>
  <sheetData>
    <row r="1" spans="1:41" x14ac:dyDescent="0.25">
      <c r="A1" s="22" t="s">
        <v>148</v>
      </c>
    </row>
    <row r="2" spans="1:41" x14ac:dyDescent="0.25">
      <c r="A2" t="s">
        <v>2</v>
      </c>
      <c r="B2" t="s">
        <v>1</v>
      </c>
      <c r="C2" t="s">
        <v>140</v>
      </c>
      <c r="D2" t="s">
        <v>141</v>
      </c>
      <c r="E2" s="12" t="s">
        <v>30</v>
      </c>
      <c r="F2" s="12" t="s">
        <v>32</v>
      </c>
      <c r="G2" s="12" t="s">
        <v>33</v>
      </c>
      <c r="K2" s="15" t="s">
        <v>141</v>
      </c>
      <c r="L2" s="18" t="s">
        <v>1</v>
      </c>
      <c r="M2" s="18" t="s">
        <v>2</v>
      </c>
      <c r="N2" s="16" t="s">
        <v>3</v>
      </c>
      <c r="O2" s="17" t="s">
        <v>4</v>
      </c>
      <c r="P2" s="16" t="s">
        <v>5</v>
      </c>
      <c r="Q2" s="17" t="s">
        <v>6</v>
      </c>
      <c r="R2" s="16" t="s">
        <v>7</v>
      </c>
      <c r="S2" s="17" t="s">
        <v>8</v>
      </c>
      <c r="T2" s="16" t="s">
        <v>9</v>
      </c>
      <c r="U2" s="17" t="s">
        <v>10</v>
      </c>
      <c r="V2" s="16" t="s">
        <v>143</v>
      </c>
      <c r="W2" s="17" t="s">
        <v>12</v>
      </c>
      <c r="X2" s="16" t="s">
        <v>13</v>
      </c>
      <c r="Y2" s="17" t="s">
        <v>144</v>
      </c>
      <c r="Z2" s="16" t="s">
        <v>15</v>
      </c>
      <c r="AA2" s="17" t="s">
        <v>145</v>
      </c>
      <c r="AB2" s="16" t="s">
        <v>17</v>
      </c>
      <c r="AC2" s="17" t="s">
        <v>18</v>
      </c>
      <c r="AD2" s="16" t="s">
        <v>19</v>
      </c>
      <c r="AE2" s="17" t="s">
        <v>20</v>
      </c>
      <c r="AF2" s="16" t="s">
        <v>21</v>
      </c>
      <c r="AG2" s="17" t="s">
        <v>22</v>
      </c>
      <c r="AH2" s="16" t="s">
        <v>23</v>
      </c>
      <c r="AI2" s="17" t="s">
        <v>24</v>
      </c>
      <c r="AJ2" s="16" t="s">
        <v>25</v>
      </c>
      <c r="AK2" s="17" t="s">
        <v>26</v>
      </c>
      <c r="AL2" s="16" t="s">
        <v>27</v>
      </c>
      <c r="AM2" s="17" t="s">
        <v>28</v>
      </c>
      <c r="AN2" s="16" t="s">
        <v>146</v>
      </c>
      <c r="AO2" s="17" t="s">
        <v>147</v>
      </c>
    </row>
    <row r="3" spans="1:41" x14ac:dyDescent="0.25">
      <c r="A3" t="s">
        <v>36</v>
      </c>
      <c r="B3">
        <v>2020</v>
      </c>
      <c r="C3" t="s">
        <v>142</v>
      </c>
      <c r="D3" t="s">
        <v>3</v>
      </c>
      <c r="E3">
        <v>147.19999999999999</v>
      </c>
      <c r="F3">
        <v>151.80000000000001</v>
      </c>
      <c r="G3">
        <v>148.69999999999999</v>
      </c>
      <c r="K3" s="13" t="s">
        <v>30</v>
      </c>
      <c r="L3" s="13">
        <v>2020</v>
      </c>
      <c r="M3" s="13" t="s">
        <v>36</v>
      </c>
      <c r="N3" s="19">
        <v>147.19999999999999</v>
      </c>
      <c r="O3" s="19">
        <v>168.9</v>
      </c>
      <c r="P3" s="19">
        <v>146.9</v>
      </c>
      <c r="Q3" s="19">
        <v>155.6</v>
      </c>
      <c r="R3" s="19">
        <v>137.1</v>
      </c>
      <c r="S3" s="19">
        <v>147.30000000000001</v>
      </c>
      <c r="T3" s="19">
        <v>162.69999999999999</v>
      </c>
      <c r="U3" s="19">
        <v>150.19999999999999</v>
      </c>
      <c r="V3" s="19">
        <v>119.8</v>
      </c>
      <c r="W3" s="19">
        <v>158.69999999999999</v>
      </c>
      <c r="X3" s="19">
        <v>139.19999999999999</v>
      </c>
      <c r="Y3" s="19">
        <v>162.1</v>
      </c>
      <c r="Z3" s="19">
        <v>152.80000000000001</v>
      </c>
      <c r="AA3" s="19">
        <v>171.1</v>
      </c>
      <c r="AB3" s="19">
        <v>153.9</v>
      </c>
      <c r="AC3" s="19">
        <v>148.1</v>
      </c>
      <c r="AD3" s="19">
        <v>153.1</v>
      </c>
      <c r="AE3" s="19"/>
      <c r="AF3" s="19">
        <v>148.4</v>
      </c>
      <c r="AG3" s="19">
        <v>152</v>
      </c>
      <c r="AH3" s="19">
        <v>154.30000000000001</v>
      </c>
      <c r="AI3" s="19">
        <v>136.30000000000001</v>
      </c>
      <c r="AJ3" s="19">
        <v>151.69999999999999</v>
      </c>
      <c r="AK3" s="19">
        <v>161.69999999999999</v>
      </c>
      <c r="AL3" s="19">
        <v>145.6</v>
      </c>
      <c r="AM3" s="19">
        <v>148.4</v>
      </c>
      <c r="AN3" s="19">
        <v>151.9</v>
      </c>
      <c r="AO3" s="19">
        <v>152.1</v>
      </c>
    </row>
    <row r="4" spans="1:41" x14ac:dyDescent="0.25">
      <c r="A4" t="s">
        <v>36</v>
      </c>
      <c r="B4">
        <v>2020</v>
      </c>
      <c r="C4" t="s">
        <v>142</v>
      </c>
      <c r="D4" t="s">
        <v>4</v>
      </c>
      <c r="E4">
        <v>168.9</v>
      </c>
      <c r="F4">
        <v>171.3</v>
      </c>
      <c r="G4">
        <v>169.7</v>
      </c>
      <c r="K4" s="13" t="s">
        <v>32</v>
      </c>
      <c r="L4" s="13">
        <v>2020</v>
      </c>
      <c r="M4" s="13" t="s">
        <v>36</v>
      </c>
      <c r="N4" s="19">
        <v>151.80000000000001</v>
      </c>
      <c r="O4" s="19">
        <v>171.3</v>
      </c>
      <c r="P4" s="19">
        <v>151.9</v>
      </c>
      <c r="Q4" s="19">
        <v>155.5</v>
      </c>
      <c r="R4" s="19">
        <v>131.6</v>
      </c>
      <c r="S4" s="19">
        <v>152.9</v>
      </c>
      <c r="T4" s="19">
        <v>180</v>
      </c>
      <c r="U4" s="19">
        <v>150.80000000000001</v>
      </c>
      <c r="V4" s="19">
        <v>121.2</v>
      </c>
      <c r="W4" s="19">
        <v>154</v>
      </c>
      <c r="X4" s="19">
        <v>133.5</v>
      </c>
      <c r="Y4" s="19">
        <v>162.69999999999999</v>
      </c>
      <c r="Z4" s="19">
        <v>156.1</v>
      </c>
      <c r="AA4" s="19">
        <v>179.1</v>
      </c>
      <c r="AB4" s="19">
        <v>152.6</v>
      </c>
      <c r="AC4" s="19">
        <v>138.30000000000001</v>
      </c>
      <c r="AD4" s="19">
        <v>150.4</v>
      </c>
      <c r="AE4" s="19">
        <v>155.6</v>
      </c>
      <c r="AF4" s="19">
        <v>137.1</v>
      </c>
      <c r="AG4" s="19">
        <v>145.5</v>
      </c>
      <c r="AH4" s="19">
        <v>144.80000000000001</v>
      </c>
      <c r="AI4" s="19">
        <v>128.69999999999999</v>
      </c>
      <c r="AJ4" s="19">
        <v>142.5</v>
      </c>
      <c r="AK4" s="19">
        <v>157.6</v>
      </c>
      <c r="AL4" s="19">
        <v>150.1</v>
      </c>
      <c r="AM4" s="19">
        <v>142.5</v>
      </c>
      <c r="AN4" s="19">
        <v>150.9</v>
      </c>
      <c r="AO4" s="19">
        <v>155.69999999999999</v>
      </c>
    </row>
    <row r="5" spans="1:41" x14ac:dyDescent="0.25">
      <c r="A5" t="s">
        <v>36</v>
      </c>
      <c r="B5">
        <v>2020</v>
      </c>
      <c r="C5" t="s">
        <v>142</v>
      </c>
      <c r="D5" t="s">
        <v>5</v>
      </c>
      <c r="E5">
        <v>146.9</v>
      </c>
      <c r="F5">
        <v>151.9</v>
      </c>
      <c r="G5">
        <v>148.80000000000001</v>
      </c>
      <c r="K5" s="14" t="s">
        <v>33</v>
      </c>
      <c r="L5" s="13">
        <v>2020</v>
      </c>
      <c r="M5" s="13" t="s">
        <v>36</v>
      </c>
      <c r="N5" s="20">
        <v>148.69999999999999</v>
      </c>
      <c r="O5" s="20">
        <v>169.7</v>
      </c>
      <c r="P5" s="20">
        <v>148.80000000000001</v>
      </c>
      <c r="Q5" s="20">
        <v>155.6</v>
      </c>
      <c r="R5" s="20">
        <v>135.1</v>
      </c>
      <c r="S5" s="20">
        <v>149.9</v>
      </c>
      <c r="T5" s="20">
        <v>168.6</v>
      </c>
      <c r="U5" s="20">
        <v>150.4</v>
      </c>
      <c r="V5" s="20">
        <v>120.3</v>
      </c>
      <c r="W5" s="20">
        <v>157.1</v>
      </c>
      <c r="X5" s="20">
        <v>136.80000000000001</v>
      </c>
      <c r="Y5" s="20">
        <v>162.4</v>
      </c>
      <c r="Z5" s="20">
        <v>154</v>
      </c>
      <c r="AA5" s="20">
        <v>173.2</v>
      </c>
      <c r="AB5" s="20">
        <v>153.4</v>
      </c>
      <c r="AC5" s="20">
        <v>144</v>
      </c>
      <c r="AD5" s="20">
        <v>152</v>
      </c>
      <c r="AE5" s="20">
        <v>155.6</v>
      </c>
      <c r="AF5" s="20">
        <v>144.1</v>
      </c>
      <c r="AG5" s="20">
        <v>148.9</v>
      </c>
      <c r="AH5" s="20">
        <v>150.69999999999999</v>
      </c>
      <c r="AI5" s="20">
        <v>132.30000000000001</v>
      </c>
      <c r="AJ5" s="20">
        <v>146.5</v>
      </c>
      <c r="AK5" s="20">
        <v>159.30000000000001</v>
      </c>
      <c r="AL5" s="20">
        <v>147.5</v>
      </c>
      <c r="AM5" s="20">
        <v>145.5</v>
      </c>
      <c r="AN5" s="20">
        <v>151.4</v>
      </c>
      <c r="AO5" s="20">
        <v>153.4</v>
      </c>
    </row>
    <row r="6" spans="1:41" x14ac:dyDescent="0.25">
      <c r="A6" t="s">
        <v>36</v>
      </c>
      <c r="B6">
        <v>2020</v>
      </c>
      <c r="C6" t="s">
        <v>142</v>
      </c>
      <c r="D6" t="s">
        <v>6</v>
      </c>
      <c r="E6">
        <v>155.6</v>
      </c>
      <c r="F6">
        <v>155.5</v>
      </c>
      <c r="G6">
        <v>155.6</v>
      </c>
      <c r="K6" s="13" t="s">
        <v>30</v>
      </c>
      <c r="L6" s="13">
        <v>2020</v>
      </c>
      <c r="M6" s="13" t="s">
        <v>37</v>
      </c>
      <c r="N6" s="19">
        <v>147.5</v>
      </c>
      <c r="O6" s="19">
        <v>181.5</v>
      </c>
      <c r="P6" s="19">
        <v>146.4</v>
      </c>
      <c r="Q6" s="19">
        <v>154.9</v>
      </c>
      <c r="R6" s="19">
        <v>139.19999999999999</v>
      </c>
      <c r="S6" s="19">
        <v>146.19999999999999</v>
      </c>
      <c r="T6" s="19">
        <v>145.1</v>
      </c>
      <c r="U6" s="19">
        <v>151.1</v>
      </c>
      <c r="V6" s="19">
        <v>116.2</v>
      </c>
      <c r="W6" s="19">
        <v>158.69999999999999</v>
      </c>
      <c r="X6" s="19">
        <v>141.4</v>
      </c>
      <c r="Y6" s="19">
        <v>161.9</v>
      </c>
      <c r="Z6" s="19">
        <v>151.4</v>
      </c>
      <c r="AA6" s="19">
        <v>171.2</v>
      </c>
      <c r="AB6" s="19">
        <v>154</v>
      </c>
      <c r="AC6" s="19">
        <v>148.19999999999999</v>
      </c>
      <c r="AD6" s="19">
        <v>153.19999999999999</v>
      </c>
      <c r="AE6" s="19"/>
      <c r="AF6" s="19">
        <v>146.4</v>
      </c>
      <c r="AG6" s="19">
        <v>152.1</v>
      </c>
      <c r="AH6" s="19">
        <v>157</v>
      </c>
      <c r="AI6" s="19">
        <v>136.30000000000001</v>
      </c>
      <c r="AJ6" s="19">
        <v>151.80000000000001</v>
      </c>
      <c r="AK6" s="19">
        <v>161.80000000000001</v>
      </c>
      <c r="AL6" s="19">
        <v>145.69999999999999</v>
      </c>
      <c r="AM6" s="19">
        <v>149.19999999999999</v>
      </c>
      <c r="AN6" s="19">
        <v>151.19999999999999</v>
      </c>
      <c r="AO6" s="19">
        <v>150.5</v>
      </c>
    </row>
    <row r="7" spans="1:41" x14ac:dyDescent="0.25">
      <c r="A7" t="s">
        <v>36</v>
      </c>
      <c r="B7">
        <v>2020</v>
      </c>
      <c r="C7" t="s">
        <v>142</v>
      </c>
      <c r="D7" t="s">
        <v>7</v>
      </c>
      <c r="E7">
        <v>137.1</v>
      </c>
      <c r="F7">
        <v>131.6</v>
      </c>
      <c r="G7">
        <v>135.1</v>
      </c>
      <c r="K7" s="13" t="s">
        <v>32</v>
      </c>
      <c r="L7" s="13">
        <v>2020</v>
      </c>
      <c r="M7" s="13" t="s">
        <v>37</v>
      </c>
      <c r="N7" s="19">
        <v>150.4</v>
      </c>
      <c r="O7" s="19">
        <v>188.1</v>
      </c>
      <c r="P7" s="19">
        <v>150</v>
      </c>
      <c r="Q7" s="19">
        <v>155.4</v>
      </c>
      <c r="R7" s="19">
        <v>131.9</v>
      </c>
      <c r="S7" s="19">
        <v>153</v>
      </c>
      <c r="T7" s="19">
        <v>161.80000000000001</v>
      </c>
      <c r="U7" s="19">
        <v>151.4</v>
      </c>
      <c r="V7" s="19">
        <v>117.2</v>
      </c>
      <c r="W7" s="19">
        <v>154.69999999999999</v>
      </c>
      <c r="X7" s="19">
        <v>134.1</v>
      </c>
      <c r="Y7" s="19">
        <v>162.4</v>
      </c>
      <c r="Z7" s="19">
        <v>154.80000000000001</v>
      </c>
      <c r="AA7" s="19">
        <v>183.4</v>
      </c>
      <c r="AB7" s="19">
        <v>153</v>
      </c>
      <c r="AC7" s="19">
        <v>138.6</v>
      </c>
      <c r="AD7" s="19">
        <v>150.80000000000001</v>
      </c>
      <c r="AE7" s="19">
        <v>155.6</v>
      </c>
      <c r="AF7" s="19">
        <v>136.19999999999999</v>
      </c>
      <c r="AG7" s="19">
        <v>145.9</v>
      </c>
      <c r="AH7" s="19">
        <v>146.1</v>
      </c>
      <c r="AI7" s="19">
        <v>129.1</v>
      </c>
      <c r="AJ7" s="19">
        <v>142.9</v>
      </c>
      <c r="AK7" s="19">
        <v>158</v>
      </c>
      <c r="AL7" s="19">
        <v>150.5</v>
      </c>
      <c r="AM7" s="19">
        <v>143</v>
      </c>
      <c r="AN7" s="19">
        <v>150.6</v>
      </c>
      <c r="AO7" s="19">
        <v>154.19999999999999</v>
      </c>
    </row>
    <row r="8" spans="1:41" x14ac:dyDescent="0.25">
      <c r="A8" t="s">
        <v>36</v>
      </c>
      <c r="B8">
        <v>2020</v>
      </c>
      <c r="C8" t="s">
        <v>142</v>
      </c>
      <c r="D8" t="s">
        <v>8</v>
      </c>
      <c r="E8">
        <v>147.30000000000001</v>
      </c>
      <c r="F8">
        <v>152.9</v>
      </c>
      <c r="G8">
        <v>149.9</v>
      </c>
      <c r="K8" s="14" t="s">
        <v>33</v>
      </c>
      <c r="L8" s="13">
        <v>2020</v>
      </c>
      <c r="M8" s="13" t="s">
        <v>37</v>
      </c>
      <c r="N8" s="20">
        <v>148.4</v>
      </c>
      <c r="O8" s="20">
        <v>183.8</v>
      </c>
      <c r="P8" s="20">
        <v>147.80000000000001</v>
      </c>
      <c r="Q8" s="20">
        <v>155.1</v>
      </c>
      <c r="R8" s="20">
        <v>136.5</v>
      </c>
      <c r="S8" s="20">
        <v>149.4</v>
      </c>
      <c r="T8" s="20">
        <v>150.80000000000001</v>
      </c>
      <c r="U8" s="20">
        <v>151.19999999999999</v>
      </c>
      <c r="V8" s="20">
        <v>116.5</v>
      </c>
      <c r="W8" s="20">
        <v>157.4</v>
      </c>
      <c r="X8" s="20">
        <v>138.4</v>
      </c>
      <c r="Y8" s="20">
        <v>162.1</v>
      </c>
      <c r="Z8" s="20">
        <v>152.69999999999999</v>
      </c>
      <c r="AA8" s="20">
        <v>174.4</v>
      </c>
      <c r="AB8" s="20">
        <v>153.6</v>
      </c>
      <c r="AC8" s="20">
        <v>144.19999999999999</v>
      </c>
      <c r="AD8" s="20">
        <v>152.30000000000001</v>
      </c>
      <c r="AE8" s="20">
        <v>155.6</v>
      </c>
      <c r="AF8" s="20">
        <v>142.5</v>
      </c>
      <c r="AG8" s="20">
        <v>149.19999999999999</v>
      </c>
      <c r="AH8" s="20">
        <v>152.9</v>
      </c>
      <c r="AI8" s="20">
        <v>132.5</v>
      </c>
      <c r="AJ8" s="20">
        <v>146.80000000000001</v>
      </c>
      <c r="AK8" s="20">
        <v>159.6</v>
      </c>
      <c r="AL8" s="20">
        <v>147.69999999999999</v>
      </c>
      <c r="AM8" s="20">
        <v>146.19999999999999</v>
      </c>
      <c r="AN8" s="20">
        <v>150.9</v>
      </c>
      <c r="AO8" s="20">
        <v>151.80000000000001</v>
      </c>
    </row>
    <row r="9" spans="1:41" x14ac:dyDescent="0.25">
      <c r="A9" t="s">
        <v>36</v>
      </c>
      <c r="B9">
        <v>2020</v>
      </c>
      <c r="C9" t="s">
        <v>142</v>
      </c>
      <c r="D9" t="s">
        <v>9</v>
      </c>
      <c r="E9">
        <v>162.69999999999999</v>
      </c>
      <c r="F9">
        <v>180</v>
      </c>
      <c r="G9">
        <v>168.6</v>
      </c>
    </row>
    <row r="10" spans="1:41" x14ac:dyDescent="0.25">
      <c r="A10" t="s">
        <v>36</v>
      </c>
      <c r="B10">
        <v>2020</v>
      </c>
      <c r="C10" t="s">
        <v>142</v>
      </c>
      <c r="D10" t="s">
        <v>10</v>
      </c>
      <c r="E10">
        <v>150.19999999999999</v>
      </c>
      <c r="F10">
        <v>150.80000000000001</v>
      </c>
      <c r="G10">
        <v>150.4</v>
      </c>
      <c r="K10" s="2" t="s">
        <v>0</v>
      </c>
      <c r="L10" s="2" t="s">
        <v>1</v>
      </c>
      <c r="M10" s="2" t="s">
        <v>2</v>
      </c>
      <c r="N10" s="2" t="s">
        <v>3</v>
      </c>
      <c r="O10" s="2" t="s">
        <v>4</v>
      </c>
      <c r="P10" s="2" t="s">
        <v>5</v>
      </c>
      <c r="Q10" s="2" t="s">
        <v>6</v>
      </c>
      <c r="R10" s="2" t="s">
        <v>7</v>
      </c>
      <c r="S10" s="2" t="s">
        <v>8</v>
      </c>
      <c r="T10" s="2" t="s">
        <v>9</v>
      </c>
      <c r="U10" s="2" t="s">
        <v>10</v>
      </c>
      <c r="V10" s="2" t="s">
        <v>11</v>
      </c>
      <c r="W10" s="2" t="s">
        <v>12</v>
      </c>
      <c r="X10" s="2" t="s">
        <v>13</v>
      </c>
      <c r="Y10" s="2" t="s">
        <v>14</v>
      </c>
      <c r="Z10" s="2" t="s">
        <v>15</v>
      </c>
      <c r="AA10" s="2" t="s">
        <v>16</v>
      </c>
      <c r="AB10" s="2" t="s">
        <v>17</v>
      </c>
      <c r="AC10" s="2" t="s">
        <v>18</v>
      </c>
      <c r="AD10" s="2" t="s">
        <v>19</v>
      </c>
      <c r="AE10" s="2" t="s">
        <v>20</v>
      </c>
      <c r="AF10" s="2" t="s">
        <v>21</v>
      </c>
      <c r="AG10" s="2" t="s">
        <v>22</v>
      </c>
      <c r="AH10" s="2" t="s">
        <v>23</v>
      </c>
      <c r="AI10" s="2" t="s">
        <v>24</v>
      </c>
      <c r="AJ10" s="2" t="s">
        <v>25</v>
      </c>
      <c r="AK10" s="2" t="s">
        <v>26</v>
      </c>
      <c r="AL10" s="2" t="s">
        <v>27</v>
      </c>
      <c r="AM10" s="2" t="s">
        <v>28</v>
      </c>
      <c r="AN10" s="2" t="s">
        <v>29</v>
      </c>
    </row>
    <row r="11" spans="1:41" x14ac:dyDescent="0.25">
      <c r="A11" t="s">
        <v>36</v>
      </c>
      <c r="B11">
        <v>2020</v>
      </c>
      <c r="C11" t="s">
        <v>142</v>
      </c>
      <c r="D11" t="s">
        <v>143</v>
      </c>
      <c r="E11">
        <v>119.8</v>
      </c>
      <c r="F11">
        <v>121.2</v>
      </c>
      <c r="G11">
        <v>120.3</v>
      </c>
      <c r="K11" s="1" t="s">
        <v>30</v>
      </c>
      <c r="L11" s="1">
        <v>2020</v>
      </c>
      <c r="M11" s="1" t="s">
        <v>36</v>
      </c>
      <c r="N11" s="4">
        <v>147.19999999999999</v>
      </c>
      <c r="O11" s="4">
        <v>178.23333333333335</v>
      </c>
      <c r="P11" s="4">
        <v>146.9</v>
      </c>
      <c r="Q11" s="4">
        <v>155.6</v>
      </c>
      <c r="R11" s="4">
        <v>137.1</v>
      </c>
      <c r="S11" s="4">
        <v>147.30000000000001</v>
      </c>
      <c r="T11" s="4">
        <v>162.69999999999999</v>
      </c>
      <c r="U11" s="4">
        <v>150.19999999999999</v>
      </c>
      <c r="V11" s="4">
        <v>119.8</v>
      </c>
      <c r="W11" s="4">
        <v>158.69999999999999</v>
      </c>
      <c r="X11" s="4">
        <v>139.19999999999999</v>
      </c>
      <c r="Y11" s="4">
        <v>160.5</v>
      </c>
      <c r="Z11" s="4">
        <v>150.1</v>
      </c>
      <c r="AA11" s="4">
        <v>175.70000000000002</v>
      </c>
      <c r="AB11" s="4">
        <v>153.95000000000002</v>
      </c>
      <c r="AC11" s="4">
        <v>148.63333333333333</v>
      </c>
      <c r="AD11" s="4">
        <v>153.23333333333335</v>
      </c>
      <c r="AE11" s="4">
        <v>153.92827569876715</v>
      </c>
      <c r="AF11" s="4">
        <v>148.4</v>
      </c>
      <c r="AG11" s="4">
        <v>151.71666666666667</v>
      </c>
      <c r="AH11" s="4">
        <v>154.30000000000001</v>
      </c>
      <c r="AI11" s="4">
        <v>139.08333333333334</v>
      </c>
      <c r="AJ11" s="4">
        <v>151.71666666666667</v>
      </c>
      <c r="AK11" s="4">
        <v>161.85000000000002</v>
      </c>
      <c r="AL11" s="4">
        <v>147.83333333333334</v>
      </c>
      <c r="AM11" s="4">
        <v>150.25</v>
      </c>
      <c r="AN11" s="4">
        <v>151.69724137302953</v>
      </c>
    </row>
    <row r="12" spans="1:41" x14ac:dyDescent="0.25">
      <c r="A12" t="s">
        <v>36</v>
      </c>
      <c r="B12">
        <v>2020</v>
      </c>
      <c r="C12" t="s">
        <v>142</v>
      </c>
      <c r="D12" t="s">
        <v>12</v>
      </c>
      <c r="E12">
        <v>158.69999999999999</v>
      </c>
      <c r="F12">
        <v>154</v>
      </c>
      <c r="G12">
        <v>157.1</v>
      </c>
      <c r="K12" s="1" t="s">
        <v>32</v>
      </c>
      <c r="L12" s="1">
        <v>2020</v>
      </c>
      <c r="M12" s="1" t="s">
        <v>36</v>
      </c>
      <c r="N12" s="4">
        <v>151.80000000000001</v>
      </c>
      <c r="O12" s="4">
        <v>182.41666666666666</v>
      </c>
      <c r="P12" s="4">
        <v>151.9</v>
      </c>
      <c r="Q12" s="4">
        <v>155.5</v>
      </c>
      <c r="R12" s="4">
        <v>131.6</v>
      </c>
      <c r="S12" s="4">
        <v>152.9</v>
      </c>
      <c r="T12" s="4">
        <v>180</v>
      </c>
      <c r="U12" s="4">
        <v>150.80000000000001</v>
      </c>
      <c r="V12" s="4">
        <v>121.2</v>
      </c>
      <c r="W12" s="4">
        <v>154</v>
      </c>
      <c r="X12" s="4">
        <v>133.5</v>
      </c>
      <c r="Y12" s="4">
        <v>160.54999999999998</v>
      </c>
      <c r="Z12" s="4">
        <v>153.5</v>
      </c>
      <c r="AA12" s="4">
        <v>179.45000000000002</v>
      </c>
      <c r="AB12" s="4">
        <v>148.36666666666667</v>
      </c>
      <c r="AC12" s="4">
        <v>134.81666666666669</v>
      </c>
      <c r="AD12" s="4">
        <v>146.31666666666669</v>
      </c>
      <c r="AE12" s="4">
        <v>155.6</v>
      </c>
      <c r="AF12" s="4">
        <v>137.1</v>
      </c>
      <c r="AG12" s="4">
        <v>141.1</v>
      </c>
      <c r="AH12" s="4">
        <v>144.80000000000001</v>
      </c>
      <c r="AI12" s="4">
        <v>128.06666666666666</v>
      </c>
      <c r="AJ12" s="4">
        <v>140.5</v>
      </c>
      <c r="AK12" s="4">
        <v>152.88333333333333</v>
      </c>
      <c r="AL12" s="4">
        <v>148.41666666666666</v>
      </c>
      <c r="AM12" s="4">
        <v>140.71666666666667</v>
      </c>
      <c r="AN12" s="4">
        <v>149.14615384615382</v>
      </c>
    </row>
    <row r="13" spans="1:41" x14ac:dyDescent="0.25">
      <c r="A13" t="s">
        <v>36</v>
      </c>
      <c r="B13">
        <v>2020</v>
      </c>
      <c r="C13" t="s">
        <v>142</v>
      </c>
      <c r="D13" t="s">
        <v>13</v>
      </c>
      <c r="E13">
        <v>139.19999999999999</v>
      </c>
      <c r="F13">
        <v>133.5</v>
      </c>
      <c r="G13">
        <v>136.80000000000001</v>
      </c>
      <c r="K13" s="1" t="s">
        <v>33</v>
      </c>
      <c r="L13" s="1">
        <v>2020</v>
      </c>
      <c r="M13" s="1" t="s">
        <v>36</v>
      </c>
      <c r="N13" s="4">
        <v>148.69999999999999</v>
      </c>
      <c r="O13" s="4">
        <v>179.70000000000002</v>
      </c>
      <c r="P13" s="4">
        <v>148.80000000000001</v>
      </c>
      <c r="Q13" s="4">
        <v>155.6</v>
      </c>
      <c r="R13" s="4">
        <v>135.1</v>
      </c>
      <c r="S13" s="4">
        <v>149.9</v>
      </c>
      <c r="T13" s="4">
        <v>168.6</v>
      </c>
      <c r="U13" s="4">
        <v>150.4</v>
      </c>
      <c r="V13" s="4">
        <v>120.3</v>
      </c>
      <c r="W13" s="4">
        <v>157.1</v>
      </c>
      <c r="X13" s="4">
        <v>136.80000000000001</v>
      </c>
      <c r="Y13" s="4">
        <v>160.5333333333333</v>
      </c>
      <c r="Z13" s="4">
        <v>151.4</v>
      </c>
      <c r="AA13" s="4">
        <v>176.68333333333331</v>
      </c>
      <c r="AB13" s="4">
        <v>151.76666666666668</v>
      </c>
      <c r="AC13" s="4">
        <v>142.88333333333333</v>
      </c>
      <c r="AD13" s="4">
        <v>150.5</v>
      </c>
      <c r="AE13" s="4">
        <v>155.6</v>
      </c>
      <c r="AF13" s="4">
        <v>144.1</v>
      </c>
      <c r="AG13" s="4">
        <v>146.69999999999999</v>
      </c>
      <c r="AH13" s="4">
        <v>150.69999999999999</v>
      </c>
      <c r="AI13" s="4">
        <v>133.26666666666668</v>
      </c>
      <c r="AJ13" s="4">
        <v>145.38333333333333</v>
      </c>
      <c r="AK13" s="4">
        <v>156.61666666666665</v>
      </c>
      <c r="AL13" s="4">
        <v>148.06666666666669</v>
      </c>
      <c r="AM13" s="4">
        <v>145.63333333333333</v>
      </c>
      <c r="AN13" s="4">
        <v>150.41666666666663</v>
      </c>
    </row>
    <row r="14" spans="1:41" x14ac:dyDescent="0.25">
      <c r="A14" t="s">
        <v>36</v>
      </c>
      <c r="B14">
        <v>2020</v>
      </c>
      <c r="C14" t="s">
        <v>142</v>
      </c>
      <c r="D14" t="s">
        <v>144</v>
      </c>
      <c r="E14">
        <v>162.1</v>
      </c>
      <c r="F14">
        <v>162.69999999999999</v>
      </c>
      <c r="G14">
        <v>162.4</v>
      </c>
      <c r="K14" s="1" t="s">
        <v>30</v>
      </c>
      <c r="L14" s="1">
        <v>2020</v>
      </c>
      <c r="M14" s="1" t="s">
        <v>37</v>
      </c>
      <c r="N14" s="4">
        <v>146.63333333333335</v>
      </c>
      <c r="O14" s="4">
        <v>180.05555555555554</v>
      </c>
      <c r="P14" s="4">
        <v>148.76666666666665</v>
      </c>
      <c r="Q14" s="4">
        <v>153.01666666666665</v>
      </c>
      <c r="R14" s="4">
        <v>136.71666666666667</v>
      </c>
      <c r="S14" s="4">
        <v>143.85</v>
      </c>
      <c r="T14" s="4">
        <v>158.15</v>
      </c>
      <c r="U14" s="4">
        <v>147.38333333333335</v>
      </c>
      <c r="V14" s="4">
        <v>114.35000000000001</v>
      </c>
      <c r="W14" s="4">
        <v>157.51666666666665</v>
      </c>
      <c r="X14" s="4">
        <v>141.18333333333334</v>
      </c>
      <c r="Y14" s="4">
        <v>160.79999999999998</v>
      </c>
      <c r="Z14" s="4">
        <v>151.33333333333334</v>
      </c>
      <c r="AA14" s="4">
        <v>176.88333333333333</v>
      </c>
      <c r="AB14" s="4">
        <v>154.14166666666668</v>
      </c>
      <c r="AC14" s="4">
        <v>148.83888888888887</v>
      </c>
      <c r="AD14" s="4">
        <v>153.42222222222222</v>
      </c>
      <c r="AE14" s="4">
        <v>154.45680880240874</v>
      </c>
      <c r="AF14" s="4">
        <v>148.28333333333333</v>
      </c>
      <c r="AG14" s="4">
        <v>151.71944444444446</v>
      </c>
      <c r="AH14" s="4">
        <v>157.06666666666663</v>
      </c>
      <c r="AI14" s="4">
        <v>139.54722222222222</v>
      </c>
      <c r="AJ14" s="4">
        <v>151.98611111111111</v>
      </c>
      <c r="AK14" s="4">
        <v>161.875</v>
      </c>
      <c r="AL14" s="4">
        <v>148.72222222222223</v>
      </c>
      <c r="AM14" s="4">
        <v>150.60833333333335</v>
      </c>
      <c r="AN14" s="4">
        <v>151.43487726163113</v>
      </c>
    </row>
    <row r="15" spans="1:41" x14ac:dyDescent="0.25">
      <c r="A15" t="s">
        <v>36</v>
      </c>
      <c r="B15">
        <v>2020</v>
      </c>
      <c r="C15" t="s">
        <v>142</v>
      </c>
      <c r="D15" t="s">
        <v>15</v>
      </c>
      <c r="E15">
        <v>152.80000000000001</v>
      </c>
      <c r="F15">
        <v>156.1</v>
      </c>
      <c r="G15">
        <v>154</v>
      </c>
      <c r="K15" s="1" t="s">
        <v>32</v>
      </c>
      <c r="L15" s="1">
        <v>2020</v>
      </c>
      <c r="M15" s="1" t="s">
        <v>37</v>
      </c>
      <c r="N15" s="4">
        <v>150.25000000000003</v>
      </c>
      <c r="O15" s="4">
        <v>184.88611111111109</v>
      </c>
      <c r="P15" s="4">
        <v>152.93333333333334</v>
      </c>
      <c r="Q15" s="4">
        <v>152.91666666666666</v>
      </c>
      <c r="R15" s="4">
        <v>130.94999999999999</v>
      </c>
      <c r="S15" s="4">
        <v>149.56666666666663</v>
      </c>
      <c r="T15" s="4">
        <v>177.16666666666671</v>
      </c>
      <c r="U15" s="4">
        <v>147.56666666666663</v>
      </c>
      <c r="V15" s="4">
        <v>116.59999999999998</v>
      </c>
      <c r="W15" s="4">
        <v>155.58333333333334</v>
      </c>
      <c r="X15" s="4">
        <v>134.1</v>
      </c>
      <c r="Y15" s="4">
        <v>160.89166666666665</v>
      </c>
      <c r="Z15" s="4">
        <v>154.86666666666665</v>
      </c>
      <c r="AA15" s="4">
        <v>180.89166666666668</v>
      </c>
      <c r="AB15" s="4">
        <v>148.59444444444446</v>
      </c>
      <c r="AC15" s="4">
        <v>135.08611111111111</v>
      </c>
      <c r="AD15" s="4">
        <v>146.55277777777778</v>
      </c>
      <c r="AE15" s="4">
        <v>154.96666666666667</v>
      </c>
      <c r="AF15" s="4">
        <v>138.31666666666669</v>
      </c>
      <c r="AG15" s="4">
        <v>141.26666666666668</v>
      </c>
      <c r="AH15" s="4">
        <v>146.51666666666665</v>
      </c>
      <c r="AI15" s="4">
        <v>128.39444444444445</v>
      </c>
      <c r="AJ15" s="4">
        <v>141.04999999999998</v>
      </c>
      <c r="AK15" s="4">
        <v>153.01388888888889</v>
      </c>
      <c r="AL15" s="4">
        <v>149.46944444444446</v>
      </c>
      <c r="AM15" s="4">
        <v>141.10277777777779</v>
      </c>
      <c r="AN15" s="4">
        <v>148.98076923076925</v>
      </c>
    </row>
    <row r="16" spans="1:41" x14ac:dyDescent="0.25">
      <c r="A16" t="s">
        <v>36</v>
      </c>
      <c r="B16">
        <v>2020</v>
      </c>
      <c r="C16" t="s">
        <v>142</v>
      </c>
      <c r="D16" t="s">
        <v>145</v>
      </c>
      <c r="E16">
        <v>171.1</v>
      </c>
      <c r="F16">
        <v>179.1</v>
      </c>
      <c r="G16">
        <v>173.2</v>
      </c>
      <c r="K16" s="1" t="s">
        <v>33</v>
      </c>
      <c r="L16" s="1">
        <v>2020</v>
      </c>
      <c r="M16" s="1" t="s">
        <v>37</v>
      </c>
      <c r="N16" s="4">
        <v>147.78333333333333</v>
      </c>
      <c r="O16" s="4">
        <v>181.75000000000003</v>
      </c>
      <c r="P16" s="4">
        <v>150.38333333333333</v>
      </c>
      <c r="Q16" s="4">
        <v>152.96666666666667</v>
      </c>
      <c r="R16" s="4">
        <v>134.61666666666665</v>
      </c>
      <c r="S16" s="4">
        <v>146.50000000000003</v>
      </c>
      <c r="T16" s="4">
        <v>164.61666666666667</v>
      </c>
      <c r="U16" s="4">
        <v>147.46666666666667</v>
      </c>
      <c r="V16" s="4">
        <v>115.10000000000001</v>
      </c>
      <c r="W16" s="4">
        <v>156.88333333333333</v>
      </c>
      <c r="X16" s="4">
        <v>138.23333333333332</v>
      </c>
      <c r="Y16" s="4">
        <v>160.85555555555553</v>
      </c>
      <c r="Z16" s="4">
        <v>152.63333333333333</v>
      </c>
      <c r="AA16" s="4">
        <v>177.93055555555554</v>
      </c>
      <c r="AB16" s="4">
        <v>151.97777777777779</v>
      </c>
      <c r="AC16" s="4">
        <v>143.11388888888888</v>
      </c>
      <c r="AD16" s="4">
        <v>150.71666666666667</v>
      </c>
      <c r="AE16" s="4">
        <v>154.96666666666667</v>
      </c>
      <c r="AF16" s="4">
        <v>144.5</v>
      </c>
      <c r="AG16" s="4">
        <v>146.78333333333333</v>
      </c>
      <c r="AH16" s="4">
        <v>153.08333333333334</v>
      </c>
      <c r="AI16" s="4">
        <v>133.66111111111113</v>
      </c>
      <c r="AJ16" s="4">
        <v>145.81388888888887</v>
      </c>
      <c r="AK16" s="4">
        <v>156.70277777777775</v>
      </c>
      <c r="AL16" s="4">
        <v>149.0277777777778</v>
      </c>
      <c r="AM16" s="4">
        <v>146.00555555555556</v>
      </c>
      <c r="AN16" s="4">
        <v>150.15662393162393</v>
      </c>
    </row>
    <row r="17" spans="1:7" x14ac:dyDescent="0.25">
      <c r="A17" t="s">
        <v>36</v>
      </c>
      <c r="B17">
        <v>2020</v>
      </c>
      <c r="C17" t="s">
        <v>142</v>
      </c>
      <c r="D17" t="s">
        <v>17</v>
      </c>
      <c r="E17">
        <v>153.9</v>
      </c>
      <c r="F17">
        <v>152.6</v>
      </c>
      <c r="G17">
        <v>153.4</v>
      </c>
    </row>
    <row r="18" spans="1:7" x14ac:dyDescent="0.25">
      <c r="A18" t="s">
        <v>36</v>
      </c>
      <c r="B18">
        <v>2020</v>
      </c>
      <c r="C18" t="s">
        <v>142</v>
      </c>
      <c r="D18" t="s">
        <v>18</v>
      </c>
      <c r="E18">
        <v>148.1</v>
      </c>
      <c r="F18">
        <v>138.30000000000001</v>
      </c>
      <c r="G18">
        <v>144</v>
      </c>
    </row>
    <row r="19" spans="1:7" x14ac:dyDescent="0.25">
      <c r="A19" t="s">
        <v>36</v>
      </c>
      <c r="B19">
        <v>2020</v>
      </c>
      <c r="C19" t="s">
        <v>142</v>
      </c>
      <c r="D19" t="s">
        <v>19</v>
      </c>
      <c r="E19">
        <v>153.1</v>
      </c>
      <c r="F19">
        <v>150.4</v>
      </c>
      <c r="G19">
        <v>152</v>
      </c>
    </row>
    <row r="20" spans="1:7" x14ac:dyDescent="0.25">
      <c r="A20" t="s">
        <v>36</v>
      </c>
      <c r="B20">
        <v>2020</v>
      </c>
      <c r="C20" t="s">
        <v>142</v>
      </c>
      <c r="D20" t="s">
        <v>20</v>
      </c>
      <c r="F20">
        <v>155.6</v>
      </c>
      <c r="G20">
        <v>155.6</v>
      </c>
    </row>
    <row r="21" spans="1:7" x14ac:dyDescent="0.25">
      <c r="A21" t="s">
        <v>36</v>
      </c>
      <c r="B21">
        <v>2020</v>
      </c>
      <c r="C21" t="s">
        <v>142</v>
      </c>
      <c r="D21" t="s">
        <v>21</v>
      </c>
      <c r="E21">
        <v>148.4</v>
      </c>
      <c r="F21">
        <v>137.1</v>
      </c>
      <c r="G21">
        <v>144.1</v>
      </c>
    </row>
    <row r="22" spans="1:7" x14ac:dyDescent="0.25">
      <c r="A22" t="s">
        <v>36</v>
      </c>
      <c r="B22">
        <v>2020</v>
      </c>
      <c r="C22" t="s">
        <v>142</v>
      </c>
      <c r="D22" t="s">
        <v>22</v>
      </c>
      <c r="E22">
        <v>152</v>
      </c>
      <c r="F22">
        <v>145.5</v>
      </c>
      <c r="G22">
        <v>148.9</v>
      </c>
    </row>
    <row r="23" spans="1:7" x14ac:dyDescent="0.25">
      <c r="A23" t="s">
        <v>36</v>
      </c>
      <c r="B23">
        <v>2020</v>
      </c>
      <c r="C23" t="s">
        <v>142</v>
      </c>
      <c r="D23" t="s">
        <v>23</v>
      </c>
      <c r="E23">
        <v>154.30000000000001</v>
      </c>
      <c r="F23">
        <v>144.80000000000001</v>
      </c>
      <c r="G23">
        <v>150.69999999999999</v>
      </c>
    </row>
    <row r="24" spans="1:7" x14ac:dyDescent="0.25">
      <c r="A24" t="s">
        <v>36</v>
      </c>
      <c r="B24">
        <v>2020</v>
      </c>
      <c r="C24" t="s">
        <v>142</v>
      </c>
      <c r="D24" t="s">
        <v>24</v>
      </c>
      <c r="E24">
        <v>136.30000000000001</v>
      </c>
      <c r="F24">
        <v>128.69999999999999</v>
      </c>
      <c r="G24">
        <v>132.30000000000001</v>
      </c>
    </row>
    <row r="25" spans="1:7" x14ac:dyDescent="0.25">
      <c r="A25" t="s">
        <v>36</v>
      </c>
      <c r="B25">
        <v>2020</v>
      </c>
      <c r="C25" t="s">
        <v>142</v>
      </c>
      <c r="D25" t="s">
        <v>25</v>
      </c>
      <c r="E25">
        <v>151.69999999999999</v>
      </c>
      <c r="F25">
        <v>142.5</v>
      </c>
      <c r="G25">
        <v>146.5</v>
      </c>
    </row>
    <row r="26" spans="1:7" x14ac:dyDescent="0.25">
      <c r="A26" t="s">
        <v>36</v>
      </c>
      <c r="B26">
        <v>2020</v>
      </c>
      <c r="C26" t="s">
        <v>142</v>
      </c>
      <c r="D26" t="s">
        <v>26</v>
      </c>
      <c r="E26">
        <v>161.69999999999999</v>
      </c>
      <c r="F26">
        <v>157.6</v>
      </c>
      <c r="G26">
        <v>159.30000000000001</v>
      </c>
    </row>
    <row r="27" spans="1:7" x14ac:dyDescent="0.25">
      <c r="A27" t="s">
        <v>36</v>
      </c>
      <c r="B27">
        <v>2020</v>
      </c>
      <c r="C27" t="s">
        <v>142</v>
      </c>
      <c r="D27" t="s">
        <v>27</v>
      </c>
      <c r="E27">
        <v>145.6</v>
      </c>
      <c r="F27">
        <v>150.1</v>
      </c>
      <c r="G27">
        <v>147.5</v>
      </c>
    </row>
    <row r="28" spans="1:7" x14ac:dyDescent="0.25">
      <c r="A28" t="s">
        <v>36</v>
      </c>
      <c r="B28">
        <v>2020</v>
      </c>
      <c r="C28" t="s">
        <v>142</v>
      </c>
      <c r="D28" t="s">
        <v>28</v>
      </c>
      <c r="E28">
        <v>148.4</v>
      </c>
      <c r="F28">
        <v>142.5</v>
      </c>
      <c r="G28">
        <v>145.5</v>
      </c>
    </row>
    <row r="29" spans="1:7" x14ac:dyDescent="0.25">
      <c r="A29" t="s">
        <v>36</v>
      </c>
      <c r="B29">
        <v>2020</v>
      </c>
      <c r="C29" t="s">
        <v>142</v>
      </c>
      <c r="D29" t="s">
        <v>146</v>
      </c>
      <c r="E29">
        <v>151.9</v>
      </c>
      <c r="F29">
        <v>150.9</v>
      </c>
      <c r="G29">
        <v>151.4</v>
      </c>
    </row>
    <row r="30" spans="1:7" x14ac:dyDescent="0.25">
      <c r="A30" t="s">
        <v>36</v>
      </c>
      <c r="B30">
        <v>2020</v>
      </c>
      <c r="C30" t="s">
        <v>142</v>
      </c>
      <c r="D30" t="s">
        <v>147</v>
      </c>
      <c r="E30">
        <v>152.1</v>
      </c>
      <c r="F30">
        <v>155.69999999999999</v>
      </c>
      <c r="G30">
        <v>153.4</v>
      </c>
    </row>
    <row r="31" spans="1:7" x14ac:dyDescent="0.25">
      <c r="A31" t="s">
        <v>37</v>
      </c>
      <c r="B31">
        <v>2020</v>
      </c>
      <c r="C31" t="s">
        <v>142</v>
      </c>
      <c r="D31" t="s">
        <v>3</v>
      </c>
      <c r="E31">
        <v>147.5</v>
      </c>
      <c r="F31">
        <v>150.4</v>
      </c>
      <c r="G31">
        <v>148.4</v>
      </c>
    </row>
    <row r="32" spans="1:7" x14ac:dyDescent="0.25">
      <c r="A32" t="s">
        <v>37</v>
      </c>
      <c r="B32">
        <v>2020</v>
      </c>
      <c r="C32" t="s">
        <v>142</v>
      </c>
      <c r="D32" t="s">
        <v>4</v>
      </c>
      <c r="E32">
        <v>181.5</v>
      </c>
      <c r="F32">
        <v>188.1</v>
      </c>
      <c r="G32">
        <v>183.8</v>
      </c>
    </row>
    <row r="33" spans="1:7" x14ac:dyDescent="0.25">
      <c r="A33" t="s">
        <v>37</v>
      </c>
      <c r="B33">
        <v>2020</v>
      </c>
      <c r="C33" t="s">
        <v>142</v>
      </c>
      <c r="D33" t="s">
        <v>5</v>
      </c>
      <c r="E33">
        <v>146.4</v>
      </c>
      <c r="F33">
        <v>150</v>
      </c>
      <c r="G33">
        <v>147.80000000000001</v>
      </c>
    </row>
    <row r="34" spans="1:7" x14ac:dyDescent="0.25">
      <c r="A34" t="s">
        <v>37</v>
      </c>
      <c r="B34">
        <v>2020</v>
      </c>
      <c r="C34" t="s">
        <v>142</v>
      </c>
      <c r="D34" t="s">
        <v>6</v>
      </c>
      <c r="E34">
        <v>154.9</v>
      </c>
      <c r="F34">
        <v>155.4</v>
      </c>
      <c r="G34">
        <v>155.1</v>
      </c>
    </row>
    <row r="35" spans="1:7" x14ac:dyDescent="0.25">
      <c r="A35" t="s">
        <v>37</v>
      </c>
      <c r="B35">
        <v>2020</v>
      </c>
      <c r="C35" t="s">
        <v>142</v>
      </c>
      <c r="D35" t="s">
        <v>7</v>
      </c>
      <c r="E35">
        <v>139.19999999999999</v>
      </c>
      <c r="F35">
        <v>131.9</v>
      </c>
      <c r="G35">
        <v>136.5</v>
      </c>
    </row>
    <row r="36" spans="1:7" x14ac:dyDescent="0.25">
      <c r="A36" t="s">
        <v>37</v>
      </c>
      <c r="B36">
        <v>2020</v>
      </c>
      <c r="C36" t="s">
        <v>142</v>
      </c>
      <c r="D36" t="s">
        <v>8</v>
      </c>
      <c r="E36">
        <v>146.19999999999999</v>
      </c>
      <c r="F36">
        <v>153</v>
      </c>
      <c r="G36">
        <v>149.4</v>
      </c>
    </row>
    <row r="37" spans="1:7" x14ac:dyDescent="0.25">
      <c r="A37" t="s">
        <v>37</v>
      </c>
      <c r="B37">
        <v>2020</v>
      </c>
      <c r="C37" t="s">
        <v>142</v>
      </c>
      <c r="D37" t="s">
        <v>9</v>
      </c>
      <c r="E37">
        <v>145.1</v>
      </c>
      <c r="F37">
        <v>161.80000000000001</v>
      </c>
      <c r="G37">
        <v>150.80000000000001</v>
      </c>
    </row>
    <row r="38" spans="1:7" x14ac:dyDescent="0.25">
      <c r="A38" t="s">
        <v>37</v>
      </c>
      <c r="B38">
        <v>2020</v>
      </c>
      <c r="C38" t="s">
        <v>142</v>
      </c>
      <c r="D38" t="s">
        <v>10</v>
      </c>
      <c r="E38">
        <v>151.1</v>
      </c>
      <c r="F38">
        <v>151.4</v>
      </c>
      <c r="G38">
        <v>151.19999999999999</v>
      </c>
    </row>
    <row r="39" spans="1:7" x14ac:dyDescent="0.25">
      <c r="A39" t="s">
        <v>37</v>
      </c>
      <c r="B39">
        <v>2020</v>
      </c>
      <c r="C39" t="s">
        <v>142</v>
      </c>
      <c r="D39" t="s">
        <v>143</v>
      </c>
      <c r="E39">
        <v>116.2</v>
      </c>
      <c r="F39">
        <v>117.2</v>
      </c>
      <c r="G39">
        <v>116.5</v>
      </c>
    </row>
    <row r="40" spans="1:7" x14ac:dyDescent="0.25">
      <c r="A40" t="s">
        <v>37</v>
      </c>
      <c r="B40">
        <v>2020</v>
      </c>
      <c r="C40" t="s">
        <v>142</v>
      </c>
      <c r="D40" t="s">
        <v>12</v>
      </c>
      <c r="E40">
        <v>158.69999999999999</v>
      </c>
      <c r="F40">
        <v>154.69999999999999</v>
      </c>
      <c r="G40">
        <v>157.4</v>
      </c>
    </row>
    <row r="41" spans="1:7" x14ac:dyDescent="0.25">
      <c r="A41" t="s">
        <v>37</v>
      </c>
      <c r="B41">
        <v>2020</v>
      </c>
      <c r="C41" t="s">
        <v>142</v>
      </c>
      <c r="D41" t="s">
        <v>13</v>
      </c>
      <c r="E41">
        <v>141.4</v>
      </c>
      <c r="F41">
        <v>134.1</v>
      </c>
      <c r="G41">
        <v>138.4</v>
      </c>
    </row>
    <row r="42" spans="1:7" x14ac:dyDescent="0.25">
      <c r="A42" t="s">
        <v>37</v>
      </c>
      <c r="B42">
        <v>2020</v>
      </c>
      <c r="C42" t="s">
        <v>142</v>
      </c>
      <c r="D42" t="s">
        <v>144</v>
      </c>
      <c r="E42">
        <v>161.9</v>
      </c>
      <c r="F42">
        <v>162.4</v>
      </c>
      <c r="G42">
        <v>162.1</v>
      </c>
    </row>
    <row r="43" spans="1:7" x14ac:dyDescent="0.25">
      <c r="A43" t="s">
        <v>37</v>
      </c>
      <c r="B43">
        <v>2020</v>
      </c>
      <c r="C43" t="s">
        <v>142</v>
      </c>
      <c r="D43" t="s">
        <v>15</v>
      </c>
      <c r="E43">
        <v>151.4</v>
      </c>
      <c r="F43">
        <v>154.80000000000001</v>
      </c>
      <c r="G43">
        <v>152.69999999999999</v>
      </c>
    </row>
    <row r="44" spans="1:7" x14ac:dyDescent="0.25">
      <c r="A44" t="s">
        <v>37</v>
      </c>
      <c r="B44">
        <v>2020</v>
      </c>
      <c r="C44" t="s">
        <v>142</v>
      </c>
      <c r="D44" t="s">
        <v>145</v>
      </c>
      <c r="E44">
        <v>171.2</v>
      </c>
      <c r="F44">
        <v>183.4</v>
      </c>
      <c r="G44">
        <v>174.4</v>
      </c>
    </row>
    <row r="45" spans="1:7" x14ac:dyDescent="0.25">
      <c r="A45" t="s">
        <v>37</v>
      </c>
      <c r="B45">
        <v>2020</v>
      </c>
      <c r="C45" t="s">
        <v>142</v>
      </c>
      <c r="D45" t="s">
        <v>17</v>
      </c>
      <c r="E45">
        <v>154</v>
      </c>
      <c r="F45">
        <v>153</v>
      </c>
      <c r="G45">
        <v>153.6</v>
      </c>
    </row>
    <row r="46" spans="1:7" x14ac:dyDescent="0.25">
      <c r="A46" t="s">
        <v>37</v>
      </c>
      <c r="B46">
        <v>2020</v>
      </c>
      <c r="C46" t="s">
        <v>142</v>
      </c>
      <c r="D46" t="s">
        <v>18</v>
      </c>
      <c r="E46">
        <v>148.19999999999999</v>
      </c>
      <c r="F46">
        <v>138.6</v>
      </c>
      <c r="G46">
        <v>144.19999999999999</v>
      </c>
    </row>
    <row r="47" spans="1:7" x14ac:dyDescent="0.25">
      <c r="A47" t="s">
        <v>37</v>
      </c>
      <c r="B47">
        <v>2020</v>
      </c>
      <c r="C47" t="s">
        <v>142</v>
      </c>
      <c r="D47" t="s">
        <v>19</v>
      </c>
      <c r="E47">
        <v>153.19999999999999</v>
      </c>
      <c r="F47">
        <v>150.80000000000001</v>
      </c>
      <c r="G47">
        <v>152.30000000000001</v>
      </c>
    </row>
    <row r="48" spans="1:7" x14ac:dyDescent="0.25">
      <c r="A48" t="s">
        <v>37</v>
      </c>
      <c r="B48">
        <v>2020</v>
      </c>
      <c r="C48" t="s">
        <v>142</v>
      </c>
      <c r="D48" t="s">
        <v>20</v>
      </c>
      <c r="F48">
        <v>155.6</v>
      </c>
      <c r="G48">
        <v>155.6</v>
      </c>
    </row>
    <row r="49" spans="1:7" x14ac:dyDescent="0.25">
      <c r="A49" t="s">
        <v>37</v>
      </c>
      <c r="B49">
        <v>2020</v>
      </c>
      <c r="C49" t="s">
        <v>142</v>
      </c>
      <c r="D49" t="s">
        <v>21</v>
      </c>
      <c r="E49">
        <v>146.4</v>
      </c>
      <c r="F49">
        <v>136.19999999999999</v>
      </c>
      <c r="G49">
        <v>142.5</v>
      </c>
    </row>
    <row r="50" spans="1:7" x14ac:dyDescent="0.25">
      <c r="A50" t="s">
        <v>37</v>
      </c>
      <c r="B50">
        <v>2020</v>
      </c>
      <c r="C50" t="s">
        <v>142</v>
      </c>
      <c r="D50" t="s">
        <v>22</v>
      </c>
      <c r="E50">
        <v>152.1</v>
      </c>
      <c r="F50">
        <v>145.9</v>
      </c>
      <c r="G50">
        <v>149.19999999999999</v>
      </c>
    </row>
    <row r="51" spans="1:7" x14ac:dyDescent="0.25">
      <c r="A51" t="s">
        <v>37</v>
      </c>
      <c r="B51">
        <v>2020</v>
      </c>
      <c r="C51" t="s">
        <v>142</v>
      </c>
      <c r="D51" t="s">
        <v>23</v>
      </c>
      <c r="E51">
        <v>157</v>
      </c>
      <c r="F51">
        <v>146.1</v>
      </c>
      <c r="G51">
        <v>152.9</v>
      </c>
    </row>
    <row r="52" spans="1:7" x14ac:dyDescent="0.25">
      <c r="A52" t="s">
        <v>37</v>
      </c>
      <c r="B52">
        <v>2020</v>
      </c>
      <c r="C52" t="s">
        <v>142</v>
      </c>
      <c r="D52" t="s">
        <v>24</v>
      </c>
      <c r="E52">
        <v>136.30000000000001</v>
      </c>
      <c r="F52">
        <v>129.1</v>
      </c>
      <c r="G52">
        <v>132.5</v>
      </c>
    </row>
    <row r="53" spans="1:7" x14ac:dyDescent="0.25">
      <c r="A53" t="s">
        <v>37</v>
      </c>
      <c r="B53">
        <v>2020</v>
      </c>
      <c r="C53" t="s">
        <v>142</v>
      </c>
      <c r="D53" t="s">
        <v>25</v>
      </c>
      <c r="E53">
        <v>151.80000000000001</v>
      </c>
      <c r="F53">
        <v>142.9</v>
      </c>
      <c r="G53">
        <v>146.80000000000001</v>
      </c>
    </row>
    <row r="54" spans="1:7" x14ac:dyDescent="0.25">
      <c r="A54" t="s">
        <v>37</v>
      </c>
      <c r="B54">
        <v>2020</v>
      </c>
      <c r="C54" t="s">
        <v>142</v>
      </c>
      <c r="D54" t="s">
        <v>26</v>
      </c>
      <c r="E54">
        <v>161.80000000000001</v>
      </c>
      <c r="F54">
        <v>158</v>
      </c>
      <c r="G54">
        <v>159.6</v>
      </c>
    </row>
    <row r="55" spans="1:7" x14ac:dyDescent="0.25">
      <c r="A55" t="s">
        <v>37</v>
      </c>
      <c r="B55">
        <v>2020</v>
      </c>
      <c r="C55" t="s">
        <v>142</v>
      </c>
      <c r="D55" t="s">
        <v>27</v>
      </c>
      <c r="E55">
        <v>145.69999999999999</v>
      </c>
      <c r="F55">
        <v>150.5</v>
      </c>
      <c r="G55">
        <v>147.69999999999999</v>
      </c>
    </row>
    <row r="56" spans="1:7" x14ac:dyDescent="0.25">
      <c r="A56" t="s">
        <v>37</v>
      </c>
      <c r="B56">
        <v>2020</v>
      </c>
      <c r="C56" t="s">
        <v>142</v>
      </c>
      <c r="D56" t="s">
        <v>28</v>
      </c>
      <c r="E56">
        <v>149.19999999999999</v>
      </c>
      <c r="F56">
        <v>143</v>
      </c>
      <c r="G56">
        <v>146.19999999999999</v>
      </c>
    </row>
    <row r="57" spans="1:7" x14ac:dyDescent="0.25">
      <c r="A57" t="s">
        <v>37</v>
      </c>
      <c r="B57">
        <v>2020</v>
      </c>
      <c r="C57" t="s">
        <v>142</v>
      </c>
      <c r="D57" t="s">
        <v>146</v>
      </c>
      <c r="E57">
        <v>151.19999999999999</v>
      </c>
      <c r="F57">
        <v>150.6</v>
      </c>
      <c r="G57">
        <v>150.9</v>
      </c>
    </row>
    <row r="58" spans="1:7" x14ac:dyDescent="0.25">
      <c r="A58" t="s">
        <v>37</v>
      </c>
      <c r="B58">
        <v>2020</v>
      </c>
      <c r="C58" t="s">
        <v>142</v>
      </c>
      <c r="D58" t="s">
        <v>147</v>
      </c>
      <c r="E58">
        <v>150.5</v>
      </c>
      <c r="F58">
        <v>154.19999999999999</v>
      </c>
      <c r="G58">
        <v>151.80000000000001</v>
      </c>
    </row>
  </sheetData>
  <hyperlinks>
    <hyperlink ref="A1" r:id="rId1" xr:uid="{793E46D2-3EF8-4CEF-A06F-5145F3F3A16C}"/>
  </hyperlink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1BA3-CCEA-4839-98C1-6F781D64A879}">
  <sheetPr codeName="Sheet10" filterMode="1"/>
  <dimension ref="A1:AW383"/>
  <sheetViews>
    <sheetView zoomScaleNormal="100" workbookViewId="0">
      <pane xSplit="3" ySplit="1" topLeftCell="D220" activePane="bottomRight" state="frozen"/>
      <selection pane="topRight" activeCell="D1" sqref="D1"/>
      <selection pane="bottomLeft" activeCell="A2" sqref="A2"/>
      <selection pane="bottomRight" activeCell="D220" sqref="D220"/>
    </sheetView>
  </sheetViews>
  <sheetFormatPr defaultRowHeight="13.2" x14ac:dyDescent="0.25"/>
  <cols>
    <col min="3" max="3" width="9.77734375" customWidth="1"/>
    <col min="4" max="4" width="24.33203125" bestFit="1" customWidth="1"/>
    <col min="5" max="16" width="8.88671875" hidden="1" customWidth="1"/>
    <col min="17" max="17" width="20" bestFit="1" customWidth="1"/>
    <col min="18" max="18" width="10.5546875" customWidth="1"/>
    <col min="19" max="19" width="9.77734375" hidden="1" customWidth="1"/>
    <col min="20" max="20" width="9.77734375" customWidth="1"/>
    <col min="21" max="22" width="8.88671875" hidden="1" customWidth="1"/>
    <col min="23" max="23" width="18.33203125" hidden="1" customWidth="1"/>
    <col min="24" max="24" width="21.5546875" bestFit="1" customWidth="1"/>
    <col min="25" max="28" width="8.88671875" hidden="1" customWidth="1"/>
    <col min="29" max="29" width="29" hidden="1" customWidth="1"/>
    <col min="30" max="30" width="8.88671875" customWidth="1"/>
    <col min="31" max="31" width="8.88671875" hidden="1" customWidth="1"/>
    <col min="32" max="32" width="29" hidden="1" customWidth="1"/>
    <col min="33" max="33" width="29" customWidth="1"/>
    <col min="34" max="35" width="8.88671875" hidden="1" customWidth="1"/>
    <col min="36" max="36" width="14.5546875" bestFit="1" customWidth="1"/>
    <col min="37" max="37" width="14.33203125" bestFit="1" customWidth="1"/>
    <col min="38" max="38" width="8.6640625" bestFit="1" customWidth="1"/>
    <col min="42" max="42" width="19.44140625" bestFit="1" customWidth="1"/>
    <col min="43" max="43" width="19" bestFit="1" customWidth="1"/>
    <col min="44" max="44" width="13.109375" bestFit="1" customWidth="1"/>
    <col min="45" max="45" width="11" customWidth="1"/>
    <col min="48" max="48" width="12.33203125" bestFit="1" customWidth="1"/>
    <col min="49" max="49" width="12.109375" bestFit="1" customWidth="1"/>
  </cols>
  <sheetData>
    <row r="1" spans="1:49" x14ac:dyDescent="0.25">
      <c r="A1" s="2" t="s">
        <v>0</v>
      </c>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15</v>
      </c>
      <c r="R1" s="44" t="s">
        <v>288</v>
      </c>
      <c r="S1" s="25" t="s">
        <v>16</v>
      </c>
      <c r="T1" s="44" t="s">
        <v>178</v>
      </c>
      <c r="U1" s="2" t="s">
        <v>17</v>
      </c>
      <c r="V1" s="2" t="s">
        <v>18</v>
      </c>
      <c r="W1" s="2" t="s">
        <v>19</v>
      </c>
      <c r="X1" s="44" t="s">
        <v>289</v>
      </c>
      <c r="Y1" s="2" t="s">
        <v>20</v>
      </c>
      <c r="Z1" s="2" t="s">
        <v>21</v>
      </c>
      <c r="AA1" s="2" t="s">
        <v>22</v>
      </c>
      <c r="AB1" s="2" t="s">
        <v>24</v>
      </c>
      <c r="AC1" s="2" t="s">
        <v>26</v>
      </c>
      <c r="AD1" s="44" t="s">
        <v>181</v>
      </c>
      <c r="AE1" s="2" t="s">
        <v>23</v>
      </c>
      <c r="AF1" s="2" t="s">
        <v>27</v>
      </c>
      <c r="AG1" s="44" t="s">
        <v>284</v>
      </c>
      <c r="AH1" s="2" t="s">
        <v>25</v>
      </c>
      <c r="AI1" s="2" t="s">
        <v>28</v>
      </c>
      <c r="AJ1" s="26" t="s">
        <v>290</v>
      </c>
      <c r="AK1" s="2" t="s">
        <v>29</v>
      </c>
      <c r="AL1" s="1"/>
      <c r="AN1" s="1"/>
      <c r="AO1" s="1"/>
      <c r="AP1" s="1"/>
      <c r="AQ1" s="1"/>
      <c r="AR1" s="1"/>
      <c r="AS1" s="1"/>
      <c r="AT1" s="1"/>
      <c r="AU1" s="1"/>
      <c r="AV1" s="1"/>
      <c r="AW1" s="1"/>
    </row>
    <row r="2" spans="1:49" hidden="1" x14ac:dyDescent="0.25">
      <c r="A2" s="1" t="s">
        <v>30</v>
      </c>
      <c r="B2" s="1">
        <v>2013</v>
      </c>
      <c r="C2" s="1" t="s">
        <v>31</v>
      </c>
      <c r="D2" s="1" t="str">
        <f>_xlfn.CONCAT(C2,B2,A2)</f>
        <v>January2013Rural</v>
      </c>
      <c r="E2" s="4">
        <v>107.5</v>
      </c>
      <c r="F2" s="4">
        <v>106.3</v>
      </c>
      <c r="G2" s="4">
        <v>108.1</v>
      </c>
      <c r="H2" s="4">
        <v>104.9</v>
      </c>
      <c r="I2" s="4">
        <v>106.1</v>
      </c>
      <c r="J2" s="4">
        <v>103.9</v>
      </c>
      <c r="K2" s="4">
        <v>101.9</v>
      </c>
      <c r="L2" s="4">
        <v>106.1</v>
      </c>
      <c r="M2" s="4">
        <v>106.8</v>
      </c>
      <c r="N2" s="4">
        <v>103.1</v>
      </c>
      <c r="O2" s="4">
        <v>104.8</v>
      </c>
      <c r="P2" s="4">
        <v>106.7</v>
      </c>
      <c r="Q2" s="4">
        <v>105.5</v>
      </c>
      <c r="R2" s="4">
        <f>SUM(E2:Q2)</f>
        <v>1371.6999999999998</v>
      </c>
      <c r="S2" s="4">
        <v>105.1</v>
      </c>
      <c r="T2" s="4">
        <f>S2</f>
        <v>105.1</v>
      </c>
      <c r="U2" s="4">
        <v>106.5</v>
      </c>
      <c r="V2" s="4">
        <v>105.8</v>
      </c>
      <c r="W2" s="4">
        <v>106.4</v>
      </c>
      <c r="X2" s="45">
        <f>SUM(U2:W2)</f>
        <v>318.70000000000005</v>
      </c>
      <c r="Y2" s="45">
        <v>100.3</v>
      </c>
      <c r="Z2" s="4">
        <v>105.5</v>
      </c>
      <c r="AA2" s="4">
        <v>104.8</v>
      </c>
      <c r="AB2" s="4">
        <v>103.3</v>
      </c>
      <c r="AC2" s="4">
        <v>103.8</v>
      </c>
      <c r="AD2" s="4">
        <f>SUM(Y2:AC2)</f>
        <v>517.70000000000005</v>
      </c>
      <c r="AE2" s="4">
        <v>104</v>
      </c>
      <c r="AF2" s="4">
        <v>104.7</v>
      </c>
      <c r="AG2" s="45">
        <f>SUM(AE2:AF2)</f>
        <v>208.7</v>
      </c>
      <c r="AH2" s="4">
        <v>103.4</v>
      </c>
      <c r="AI2" s="4">
        <v>104</v>
      </c>
      <c r="AJ2" s="4">
        <f>SUM(AH2:AI2)</f>
        <v>207.4</v>
      </c>
      <c r="AK2" s="4">
        <v>105.1</v>
      </c>
      <c r="AL2" s="4"/>
      <c r="AN2" s="1"/>
      <c r="AO2" s="1"/>
      <c r="AP2" s="1"/>
      <c r="AQ2" s="4"/>
      <c r="AR2" s="4"/>
      <c r="AS2" s="45"/>
      <c r="AT2" s="4"/>
      <c r="AU2" s="45"/>
      <c r="AV2" s="4"/>
      <c r="AW2" s="4"/>
    </row>
    <row r="3" spans="1:49" hidden="1" x14ac:dyDescent="0.25">
      <c r="A3" s="1" t="s">
        <v>32</v>
      </c>
      <c r="B3" s="1">
        <v>2013</v>
      </c>
      <c r="C3" s="1" t="s">
        <v>31</v>
      </c>
      <c r="D3" s="1" t="str">
        <f t="shared" ref="D3:D66" si="0">_xlfn.CONCAT(C3,B3,A3)</f>
        <v>January2013Urban</v>
      </c>
      <c r="E3" s="4">
        <v>110.5</v>
      </c>
      <c r="F3" s="4">
        <v>109.1</v>
      </c>
      <c r="G3" s="4">
        <v>113</v>
      </c>
      <c r="H3" s="4">
        <v>103.6</v>
      </c>
      <c r="I3" s="4">
        <v>103.4</v>
      </c>
      <c r="J3" s="4">
        <v>102.3</v>
      </c>
      <c r="K3" s="4">
        <v>102.9</v>
      </c>
      <c r="L3" s="4">
        <v>105.8</v>
      </c>
      <c r="M3" s="4">
        <v>105.1</v>
      </c>
      <c r="N3" s="4">
        <v>101.8</v>
      </c>
      <c r="O3" s="4">
        <v>105.1</v>
      </c>
      <c r="P3" s="4">
        <v>107.9</v>
      </c>
      <c r="Q3" s="4">
        <v>105.9</v>
      </c>
      <c r="R3" s="4">
        <f t="shared" ref="R3:R66" si="1">SUM(E3:Q3)</f>
        <v>1376.4</v>
      </c>
      <c r="S3" s="4">
        <v>105.2</v>
      </c>
      <c r="T3" s="4">
        <f t="shared" ref="T3:T66" si="2">S3</f>
        <v>105.2</v>
      </c>
      <c r="U3" s="4">
        <v>105.9</v>
      </c>
      <c r="V3" s="4">
        <v>105</v>
      </c>
      <c r="W3" s="4">
        <v>105.8</v>
      </c>
      <c r="X3" s="45">
        <f t="shared" ref="X3:X66" si="3">SUM(U3:W3)</f>
        <v>316.7</v>
      </c>
      <c r="Y3" s="45">
        <v>100.3</v>
      </c>
      <c r="Z3" s="4">
        <v>105.4</v>
      </c>
      <c r="AA3" s="4">
        <v>104.8</v>
      </c>
      <c r="AB3" s="4">
        <v>103.2</v>
      </c>
      <c r="AC3" s="4">
        <v>103.5</v>
      </c>
      <c r="AD3" s="4">
        <f t="shared" ref="AD3:AD66" si="4">SUM(Y3:AC3)</f>
        <v>517.20000000000005</v>
      </c>
      <c r="AE3" s="4">
        <v>104.1</v>
      </c>
      <c r="AF3" s="4">
        <v>104.3</v>
      </c>
      <c r="AG3" s="45">
        <f t="shared" ref="AG3:AG66" si="5">SUM(AE3:AF3)</f>
        <v>208.39999999999998</v>
      </c>
      <c r="AH3" s="4">
        <v>102.9</v>
      </c>
      <c r="AI3" s="4">
        <v>103.7</v>
      </c>
      <c r="AJ3" s="4">
        <f t="shared" ref="AJ3:AJ66" si="6">SUM(AH3:AI3)</f>
        <v>206.60000000000002</v>
      </c>
      <c r="AK3" s="4">
        <v>104</v>
      </c>
      <c r="AL3" s="4"/>
      <c r="AN3" s="1"/>
      <c r="AO3" s="1"/>
      <c r="AP3" s="1"/>
      <c r="AQ3" s="4"/>
      <c r="AR3" s="4"/>
      <c r="AS3" s="45"/>
      <c r="AT3" s="4"/>
      <c r="AU3" s="45"/>
      <c r="AV3" s="4"/>
      <c r="AW3" s="4"/>
    </row>
    <row r="4" spans="1:49" hidden="1" x14ac:dyDescent="0.25">
      <c r="A4" s="1" t="s">
        <v>33</v>
      </c>
      <c r="B4" s="1">
        <v>2013</v>
      </c>
      <c r="C4" s="1" t="s">
        <v>31</v>
      </c>
      <c r="D4" s="1" t="str">
        <f t="shared" si="0"/>
        <v>January2013Rural+Urban</v>
      </c>
      <c r="E4" s="4">
        <v>108.4</v>
      </c>
      <c r="F4" s="4">
        <v>107.3</v>
      </c>
      <c r="G4" s="4">
        <v>110</v>
      </c>
      <c r="H4" s="4">
        <v>104.4</v>
      </c>
      <c r="I4" s="4">
        <v>105.1</v>
      </c>
      <c r="J4" s="4">
        <v>103.2</v>
      </c>
      <c r="K4" s="4">
        <v>102.2</v>
      </c>
      <c r="L4" s="4">
        <v>106</v>
      </c>
      <c r="M4" s="4">
        <v>106.2</v>
      </c>
      <c r="N4" s="4">
        <v>102.7</v>
      </c>
      <c r="O4" s="4">
        <v>104.9</v>
      </c>
      <c r="P4" s="4">
        <v>107.3</v>
      </c>
      <c r="Q4" s="4">
        <v>105.6</v>
      </c>
      <c r="R4" s="4">
        <f t="shared" si="1"/>
        <v>1373.3000000000002</v>
      </c>
      <c r="S4" s="4">
        <v>105.1</v>
      </c>
      <c r="T4" s="4">
        <f t="shared" si="2"/>
        <v>105.1</v>
      </c>
      <c r="U4" s="4">
        <v>106.3</v>
      </c>
      <c r="V4" s="4">
        <v>105.5</v>
      </c>
      <c r="W4" s="4">
        <v>106.2</v>
      </c>
      <c r="X4" s="45">
        <f t="shared" si="3"/>
        <v>318</v>
      </c>
      <c r="Y4" s="45">
        <v>100.3</v>
      </c>
      <c r="Z4" s="4">
        <v>105.5</v>
      </c>
      <c r="AA4" s="4">
        <v>104.8</v>
      </c>
      <c r="AB4" s="4">
        <v>103.2</v>
      </c>
      <c r="AC4" s="4">
        <v>103.6</v>
      </c>
      <c r="AD4" s="4">
        <f t="shared" si="4"/>
        <v>517.4</v>
      </c>
      <c r="AE4" s="4">
        <v>104</v>
      </c>
      <c r="AF4" s="4">
        <v>104.5</v>
      </c>
      <c r="AG4" s="45">
        <f t="shared" si="5"/>
        <v>208.5</v>
      </c>
      <c r="AH4" s="4">
        <v>103.1</v>
      </c>
      <c r="AI4" s="4">
        <v>103.9</v>
      </c>
      <c r="AJ4" s="4">
        <f t="shared" si="6"/>
        <v>207</v>
      </c>
      <c r="AK4" s="4">
        <v>104.6</v>
      </c>
      <c r="AL4" s="4"/>
      <c r="AN4" s="1"/>
      <c r="AO4" s="1"/>
      <c r="AP4" s="1"/>
      <c r="AQ4" s="4"/>
      <c r="AR4" s="4"/>
      <c r="AS4" s="45"/>
      <c r="AT4" s="4"/>
      <c r="AU4" s="45"/>
      <c r="AV4" s="4"/>
      <c r="AW4" s="4"/>
    </row>
    <row r="5" spans="1:49" hidden="1" x14ac:dyDescent="0.25">
      <c r="A5" s="1" t="s">
        <v>30</v>
      </c>
      <c r="B5" s="1">
        <v>2013</v>
      </c>
      <c r="C5" s="1" t="s">
        <v>34</v>
      </c>
      <c r="D5" s="1" t="str">
        <f t="shared" si="0"/>
        <v>February2013Rural</v>
      </c>
      <c r="E5" s="4">
        <v>109.2</v>
      </c>
      <c r="F5" s="4">
        <v>108.7</v>
      </c>
      <c r="G5" s="4">
        <v>110.2</v>
      </c>
      <c r="H5" s="4">
        <v>105.4</v>
      </c>
      <c r="I5" s="4">
        <v>106.7</v>
      </c>
      <c r="J5" s="4">
        <v>104</v>
      </c>
      <c r="K5" s="4">
        <v>102.4</v>
      </c>
      <c r="L5" s="4">
        <v>105.9</v>
      </c>
      <c r="M5" s="4">
        <v>105.7</v>
      </c>
      <c r="N5" s="4">
        <v>103.1</v>
      </c>
      <c r="O5" s="4">
        <v>105.1</v>
      </c>
      <c r="P5" s="4">
        <v>107.7</v>
      </c>
      <c r="Q5" s="4">
        <v>106.3</v>
      </c>
      <c r="R5" s="4">
        <f t="shared" si="1"/>
        <v>1380.3999999999999</v>
      </c>
      <c r="S5" s="4">
        <v>105.6</v>
      </c>
      <c r="T5" s="4">
        <f t="shared" si="2"/>
        <v>105.6</v>
      </c>
      <c r="U5" s="4">
        <v>107.1</v>
      </c>
      <c r="V5" s="4">
        <v>106.3</v>
      </c>
      <c r="W5" s="4">
        <v>107</v>
      </c>
      <c r="X5" s="45">
        <f t="shared" si="3"/>
        <v>320.39999999999998</v>
      </c>
      <c r="Y5" s="45">
        <v>100.4</v>
      </c>
      <c r="Z5" s="4">
        <v>106.2</v>
      </c>
      <c r="AA5" s="4">
        <v>105.2</v>
      </c>
      <c r="AB5" s="4">
        <v>103.9</v>
      </c>
      <c r="AC5" s="4">
        <v>104.1</v>
      </c>
      <c r="AD5" s="4">
        <f t="shared" si="4"/>
        <v>519.80000000000007</v>
      </c>
      <c r="AE5" s="4">
        <v>104.4</v>
      </c>
      <c r="AF5" s="4">
        <v>104.6</v>
      </c>
      <c r="AG5" s="45">
        <f t="shared" si="5"/>
        <v>209</v>
      </c>
      <c r="AH5" s="4">
        <v>104</v>
      </c>
      <c r="AI5" s="4">
        <v>104.4</v>
      </c>
      <c r="AJ5" s="4">
        <f t="shared" si="6"/>
        <v>208.4</v>
      </c>
      <c r="AK5" s="4">
        <v>105.8</v>
      </c>
      <c r="AL5" s="4"/>
    </row>
    <row r="6" spans="1:49" hidden="1" x14ac:dyDescent="0.25">
      <c r="A6" s="1" t="s">
        <v>32</v>
      </c>
      <c r="B6" s="1">
        <v>2013</v>
      </c>
      <c r="C6" s="1" t="s">
        <v>34</v>
      </c>
      <c r="D6" s="1" t="str">
        <f t="shared" si="0"/>
        <v>February2013Urban</v>
      </c>
      <c r="E6" s="4">
        <v>112.9</v>
      </c>
      <c r="F6" s="4">
        <v>112.9</v>
      </c>
      <c r="G6" s="4">
        <v>116.9</v>
      </c>
      <c r="H6" s="4">
        <v>104</v>
      </c>
      <c r="I6" s="4">
        <v>103.5</v>
      </c>
      <c r="J6" s="4">
        <v>103.1</v>
      </c>
      <c r="K6" s="4">
        <v>104.9</v>
      </c>
      <c r="L6" s="4">
        <v>104.1</v>
      </c>
      <c r="M6" s="4">
        <v>103.8</v>
      </c>
      <c r="N6" s="4">
        <v>102.3</v>
      </c>
      <c r="O6" s="4">
        <v>106</v>
      </c>
      <c r="P6" s="4">
        <v>109</v>
      </c>
      <c r="Q6" s="4">
        <v>107.2</v>
      </c>
      <c r="R6" s="4">
        <f t="shared" si="1"/>
        <v>1390.6000000000001</v>
      </c>
      <c r="S6" s="4">
        <v>106</v>
      </c>
      <c r="T6" s="4">
        <f t="shared" si="2"/>
        <v>106</v>
      </c>
      <c r="U6" s="4">
        <v>106.6</v>
      </c>
      <c r="V6" s="4">
        <v>105.5</v>
      </c>
      <c r="W6" s="4">
        <v>106.4</v>
      </c>
      <c r="X6" s="45">
        <f t="shared" si="3"/>
        <v>318.5</v>
      </c>
      <c r="Y6" s="45">
        <v>100.4</v>
      </c>
      <c r="Z6" s="4">
        <v>105.7</v>
      </c>
      <c r="AA6" s="4">
        <v>105.2</v>
      </c>
      <c r="AB6" s="4">
        <v>104.4</v>
      </c>
      <c r="AC6" s="4">
        <v>103.7</v>
      </c>
      <c r="AD6" s="4">
        <f t="shared" si="4"/>
        <v>519.40000000000009</v>
      </c>
      <c r="AE6" s="4">
        <v>104.7</v>
      </c>
      <c r="AF6" s="4">
        <v>104.3</v>
      </c>
      <c r="AG6" s="45">
        <f t="shared" si="5"/>
        <v>209</v>
      </c>
      <c r="AH6" s="4">
        <v>103.3</v>
      </c>
      <c r="AI6" s="4">
        <v>104.3</v>
      </c>
      <c r="AJ6" s="4">
        <f t="shared" si="6"/>
        <v>207.6</v>
      </c>
      <c r="AK6" s="4">
        <v>104.7</v>
      </c>
      <c r="AL6" s="4"/>
    </row>
    <row r="7" spans="1:49" hidden="1" x14ac:dyDescent="0.25">
      <c r="A7" s="1" t="s">
        <v>33</v>
      </c>
      <c r="B7" s="1">
        <v>2013</v>
      </c>
      <c r="C7" s="1" t="s">
        <v>34</v>
      </c>
      <c r="D7" s="1" t="str">
        <f t="shared" si="0"/>
        <v>February2013Rural+Urban</v>
      </c>
      <c r="E7" s="4">
        <v>110.4</v>
      </c>
      <c r="F7" s="4">
        <v>110.2</v>
      </c>
      <c r="G7" s="4">
        <v>112.8</v>
      </c>
      <c r="H7" s="4">
        <v>104.9</v>
      </c>
      <c r="I7" s="4">
        <v>105.5</v>
      </c>
      <c r="J7" s="4">
        <v>103.6</v>
      </c>
      <c r="K7" s="4">
        <v>103.2</v>
      </c>
      <c r="L7" s="4">
        <v>105.3</v>
      </c>
      <c r="M7" s="4">
        <v>105.1</v>
      </c>
      <c r="N7" s="4">
        <v>102.8</v>
      </c>
      <c r="O7" s="4">
        <v>105.5</v>
      </c>
      <c r="P7" s="4">
        <v>108.3</v>
      </c>
      <c r="Q7" s="4">
        <v>106.6</v>
      </c>
      <c r="R7" s="4">
        <f t="shared" si="1"/>
        <v>1384.2</v>
      </c>
      <c r="S7" s="4">
        <v>105.7</v>
      </c>
      <c r="T7" s="4">
        <f t="shared" si="2"/>
        <v>105.7</v>
      </c>
      <c r="U7" s="4">
        <v>106.9</v>
      </c>
      <c r="V7" s="4">
        <v>106</v>
      </c>
      <c r="W7" s="4">
        <v>106.8</v>
      </c>
      <c r="X7" s="45">
        <f t="shared" si="3"/>
        <v>319.7</v>
      </c>
      <c r="Y7" s="45">
        <v>100.4</v>
      </c>
      <c r="Z7" s="4">
        <v>106</v>
      </c>
      <c r="AA7" s="4">
        <v>105.2</v>
      </c>
      <c r="AB7" s="4">
        <v>104.2</v>
      </c>
      <c r="AC7" s="4">
        <v>103.9</v>
      </c>
      <c r="AD7" s="4">
        <f t="shared" si="4"/>
        <v>519.70000000000005</v>
      </c>
      <c r="AE7" s="4">
        <v>104.5</v>
      </c>
      <c r="AF7" s="4">
        <v>104.5</v>
      </c>
      <c r="AG7" s="45">
        <f t="shared" si="5"/>
        <v>209</v>
      </c>
      <c r="AH7" s="4">
        <v>103.6</v>
      </c>
      <c r="AI7" s="4">
        <v>104.4</v>
      </c>
      <c r="AJ7" s="4">
        <f t="shared" si="6"/>
        <v>208</v>
      </c>
      <c r="AK7" s="4">
        <v>105.3</v>
      </c>
      <c r="AL7" s="4"/>
    </row>
    <row r="8" spans="1:49" hidden="1" x14ac:dyDescent="0.25">
      <c r="A8" s="1" t="s">
        <v>30</v>
      </c>
      <c r="B8" s="1">
        <v>2013</v>
      </c>
      <c r="C8" s="1" t="s">
        <v>35</v>
      </c>
      <c r="D8" s="1" t="str">
        <f t="shared" si="0"/>
        <v>March2013Rural</v>
      </c>
      <c r="E8" s="4">
        <v>110.2</v>
      </c>
      <c r="F8" s="4">
        <v>108.8</v>
      </c>
      <c r="G8" s="4">
        <v>109.9</v>
      </c>
      <c r="H8" s="4">
        <v>105.6</v>
      </c>
      <c r="I8" s="4">
        <v>106.2</v>
      </c>
      <c r="J8" s="4">
        <v>105.7</v>
      </c>
      <c r="K8" s="4">
        <v>101.4</v>
      </c>
      <c r="L8" s="4">
        <v>105.7</v>
      </c>
      <c r="M8" s="4">
        <v>105</v>
      </c>
      <c r="N8" s="4">
        <v>103.3</v>
      </c>
      <c r="O8" s="4">
        <v>105.6</v>
      </c>
      <c r="P8" s="4">
        <v>108.2</v>
      </c>
      <c r="Q8" s="4">
        <v>106.6</v>
      </c>
      <c r="R8" s="4">
        <f t="shared" si="1"/>
        <v>1382.2</v>
      </c>
      <c r="S8" s="4">
        <v>106.5</v>
      </c>
      <c r="T8" s="4">
        <f t="shared" si="2"/>
        <v>106.5</v>
      </c>
      <c r="U8" s="4">
        <v>107.6</v>
      </c>
      <c r="V8" s="4">
        <v>106.8</v>
      </c>
      <c r="W8" s="4">
        <v>107.5</v>
      </c>
      <c r="X8" s="45">
        <f t="shared" si="3"/>
        <v>321.89999999999998</v>
      </c>
      <c r="Y8" s="45">
        <v>100.4</v>
      </c>
      <c r="Z8" s="4">
        <v>106.1</v>
      </c>
      <c r="AA8" s="4">
        <v>105.6</v>
      </c>
      <c r="AB8" s="4">
        <v>104.6</v>
      </c>
      <c r="AC8" s="4">
        <v>104.3</v>
      </c>
      <c r="AD8" s="4">
        <f t="shared" si="4"/>
        <v>521</v>
      </c>
      <c r="AE8" s="4">
        <v>104.7</v>
      </c>
      <c r="AF8" s="4">
        <v>104.3</v>
      </c>
      <c r="AG8" s="45">
        <f t="shared" si="5"/>
        <v>209</v>
      </c>
      <c r="AH8" s="4">
        <v>104</v>
      </c>
      <c r="AI8" s="4">
        <v>104.6</v>
      </c>
      <c r="AJ8" s="4">
        <f t="shared" si="6"/>
        <v>208.6</v>
      </c>
      <c r="AK8" s="4">
        <v>106</v>
      </c>
      <c r="AL8" s="4"/>
    </row>
    <row r="9" spans="1:49" hidden="1" x14ac:dyDescent="0.25">
      <c r="A9" s="1" t="s">
        <v>32</v>
      </c>
      <c r="B9" s="1">
        <v>2013</v>
      </c>
      <c r="C9" s="1" t="s">
        <v>35</v>
      </c>
      <c r="D9" s="1" t="str">
        <f t="shared" si="0"/>
        <v>March2013Urban</v>
      </c>
      <c r="E9" s="4">
        <v>113.9</v>
      </c>
      <c r="F9" s="4">
        <v>111.4</v>
      </c>
      <c r="G9" s="4">
        <v>113.2</v>
      </c>
      <c r="H9" s="4">
        <v>104.3</v>
      </c>
      <c r="I9" s="4">
        <v>102.7</v>
      </c>
      <c r="J9" s="4">
        <v>104.9</v>
      </c>
      <c r="K9" s="4">
        <v>103.8</v>
      </c>
      <c r="L9" s="4">
        <v>103.5</v>
      </c>
      <c r="M9" s="4">
        <v>102.6</v>
      </c>
      <c r="N9" s="4">
        <v>102.4</v>
      </c>
      <c r="O9" s="4">
        <v>107</v>
      </c>
      <c r="P9" s="4">
        <v>109.8</v>
      </c>
      <c r="Q9" s="4">
        <v>107.3</v>
      </c>
      <c r="R9" s="4">
        <f t="shared" si="1"/>
        <v>1386.8</v>
      </c>
      <c r="S9" s="4">
        <v>106.8</v>
      </c>
      <c r="T9" s="4">
        <f t="shared" si="2"/>
        <v>106.8</v>
      </c>
      <c r="U9" s="4">
        <v>107.2</v>
      </c>
      <c r="V9" s="4">
        <v>106</v>
      </c>
      <c r="W9" s="4">
        <v>107</v>
      </c>
      <c r="X9" s="45">
        <f t="shared" si="3"/>
        <v>320.2</v>
      </c>
      <c r="Y9" s="45">
        <v>100.4</v>
      </c>
      <c r="Z9" s="4">
        <v>106</v>
      </c>
      <c r="AA9" s="4">
        <v>105.7</v>
      </c>
      <c r="AB9" s="4">
        <v>105.5</v>
      </c>
      <c r="AC9" s="4">
        <v>103.8</v>
      </c>
      <c r="AD9" s="4">
        <f t="shared" si="4"/>
        <v>521.4</v>
      </c>
      <c r="AE9" s="4">
        <v>105.2</v>
      </c>
      <c r="AF9" s="4">
        <v>104.2</v>
      </c>
      <c r="AG9" s="45">
        <f t="shared" si="5"/>
        <v>209.4</v>
      </c>
      <c r="AH9" s="4">
        <v>103.5</v>
      </c>
      <c r="AI9" s="4">
        <v>104.9</v>
      </c>
      <c r="AJ9" s="4">
        <f t="shared" si="6"/>
        <v>208.4</v>
      </c>
      <c r="AK9" s="4">
        <v>105</v>
      </c>
      <c r="AL9" s="4"/>
      <c r="AP9" s="1"/>
      <c r="AQ9" s="4"/>
      <c r="AR9" s="4"/>
      <c r="AS9" s="4"/>
    </row>
    <row r="10" spans="1:49" hidden="1" x14ac:dyDescent="0.25">
      <c r="A10" s="27" t="s">
        <v>33</v>
      </c>
      <c r="B10" s="1">
        <v>2013</v>
      </c>
      <c r="C10" s="1" t="s">
        <v>35</v>
      </c>
      <c r="D10" s="1" t="str">
        <f t="shared" si="0"/>
        <v>March2013Rural+Urban</v>
      </c>
      <c r="E10" s="4">
        <v>111.4</v>
      </c>
      <c r="F10" s="4">
        <v>109.7</v>
      </c>
      <c r="G10" s="4">
        <v>111.2</v>
      </c>
      <c r="H10" s="4">
        <v>105.1</v>
      </c>
      <c r="I10" s="4">
        <v>104.9</v>
      </c>
      <c r="J10" s="4">
        <v>105.3</v>
      </c>
      <c r="K10" s="4">
        <v>102.2</v>
      </c>
      <c r="L10" s="4">
        <v>105</v>
      </c>
      <c r="M10" s="4">
        <v>104.2</v>
      </c>
      <c r="N10" s="4">
        <v>103</v>
      </c>
      <c r="O10" s="4">
        <v>106.2</v>
      </c>
      <c r="P10" s="4">
        <v>108.9</v>
      </c>
      <c r="Q10" s="4">
        <v>106.9</v>
      </c>
      <c r="R10" s="4">
        <f t="shared" si="1"/>
        <v>1384.0000000000002</v>
      </c>
      <c r="S10" s="4">
        <v>106.6</v>
      </c>
      <c r="T10" s="4">
        <f t="shared" si="2"/>
        <v>106.6</v>
      </c>
      <c r="U10" s="4">
        <v>107.4</v>
      </c>
      <c r="V10" s="4">
        <v>106.5</v>
      </c>
      <c r="W10" s="4">
        <v>107.3</v>
      </c>
      <c r="X10" s="45">
        <f t="shared" si="3"/>
        <v>321.2</v>
      </c>
      <c r="Y10" s="45">
        <v>100.4</v>
      </c>
      <c r="Z10" s="4">
        <v>106.1</v>
      </c>
      <c r="AA10" s="4">
        <v>105.6</v>
      </c>
      <c r="AB10" s="4">
        <v>105.1</v>
      </c>
      <c r="AC10" s="4">
        <v>104</v>
      </c>
      <c r="AD10" s="4">
        <f t="shared" si="4"/>
        <v>521.20000000000005</v>
      </c>
      <c r="AE10" s="4">
        <v>104.9</v>
      </c>
      <c r="AF10" s="4">
        <v>104.3</v>
      </c>
      <c r="AG10" s="45">
        <f t="shared" si="5"/>
        <v>209.2</v>
      </c>
      <c r="AH10" s="4">
        <v>103.7</v>
      </c>
      <c r="AI10" s="4">
        <v>104.7</v>
      </c>
      <c r="AJ10" s="4">
        <f t="shared" si="6"/>
        <v>208.4</v>
      </c>
      <c r="AK10" s="4">
        <v>105.5</v>
      </c>
      <c r="AL10" s="4"/>
      <c r="AP10" s="1"/>
      <c r="AQ10" s="4"/>
      <c r="AR10" s="4"/>
      <c r="AS10" s="4"/>
    </row>
    <row r="11" spans="1:49" hidden="1" x14ac:dyDescent="0.25">
      <c r="A11" s="1" t="s">
        <v>30</v>
      </c>
      <c r="B11" s="1">
        <v>2013</v>
      </c>
      <c r="C11" s="1" t="s">
        <v>36</v>
      </c>
      <c r="D11" s="1" t="str">
        <f t="shared" si="0"/>
        <v>April2013Rural</v>
      </c>
      <c r="E11" s="4">
        <v>110.2</v>
      </c>
      <c r="F11" s="4">
        <v>109.5</v>
      </c>
      <c r="G11" s="4">
        <v>106.9</v>
      </c>
      <c r="H11" s="4">
        <v>106.3</v>
      </c>
      <c r="I11" s="4">
        <v>105.7</v>
      </c>
      <c r="J11" s="4">
        <v>108.3</v>
      </c>
      <c r="K11" s="4">
        <v>103.4</v>
      </c>
      <c r="L11" s="4">
        <v>105.7</v>
      </c>
      <c r="M11" s="4">
        <v>104.2</v>
      </c>
      <c r="N11" s="4">
        <v>103.2</v>
      </c>
      <c r="O11" s="4">
        <v>106.5</v>
      </c>
      <c r="P11" s="4">
        <v>108.8</v>
      </c>
      <c r="Q11" s="4">
        <v>107.1</v>
      </c>
      <c r="R11" s="4">
        <f t="shared" si="1"/>
        <v>1385.8</v>
      </c>
      <c r="S11" s="4">
        <v>107.1</v>
      </c>
      <c r="T11" s="4">
        <f t="shared" si="2"/>
        <v>107.1</v>
      </c>
      <c r="U11" s="4">
        <v>108.1</v>
      </c>
      <c r="V11" s="4">
        <v>107.4</v>
      </c>
      <c r="W11" s="4">
        <v>108</v>
      </c>
      <c r="X11" s="45">
        <f t="shared" si="3"/>
        <v>323.5</v>
      </c>
      <c r="Y11" s="45">
        <v>100.36666666666665</v>
      </c>
      <c r="Z11" s="4">
        <v>106.5</v>
      </c>
      <c r="AA11" s="4">
        <v>106.1</v>
      </c>
      <c r="AB11" s="4">
        <v>104.4</v>
      </c>
      <c r="AC11" s="4">
        <v>104.8</v>
      </c>
      <c r="AD11" s="4">
        <f t="shared" si="4"/>
        <v>522.16666666666663</v>
      </c>
      <c r="AE11" s="4">
        <v>105.1</v>
      </c>
      <c r="AF11" s="4">
        <v>102.7</v>
      </c>
      <c r="AG11" s="45">
        <f t="shared" si="5"/>
        <v>207.8</v>
      </c>
      <c r="AH11" s="4">
        <v>104.5</v>
      </c>
      <c r="AI11" s="4">
        <v>104.6</v>
      </c>
      <c r="AJ11" s="4">
        <f t="shared" si="6"/>
        <v>209.1</v>
      </c>
      <c r="AK11" s="4">
        <v>106.4</v>
      </c>
      <c r="AL11" s="4"/>
      <c r="AP11" s="1"/>
      <c r="AQ11" s="45"/>
      <c r="AR11" s="45"/>
      <c r="AS11" s="45"/>
    </row>
    <row r="12" spans="1:49" hidden="1" x14ac:dyDescent="0.25">
      <c r="A12" s="1" t="s">
        <v>32</v>
      </c>
      <c r="B12" s="1">
        <v>2013</v>
      </c>
      <c r="C12" s="1" t="s">
        <v>36</v>
      </c>
      <c r="D12" s="1" t="str">
        <f t="shared" si="0"/>
        <v>April2013Urban</v>
      </c>
      <c r="E12" s="4">
        <v>114.6</v>
      </c>
      <c r="F12" s="4">
        <v>113.4</v>
      </c>
      <c r="G12" s="4">
        <v>106</v>
      </c>
      <c r="H12" s="4">
        <v>104.7</v>
      </c>
      <c r="I12" s="4">
        <v>102.1</v>
      </c>
      <c r="J12" s="4">
        <v>109.5</v>
      </c>
      <c r="K12" s="4">
        <v>109.7</v>
      </c>
      <c r="L12" s="4">
        <v>104.6</v>
      </c>
      <c r="M12" s="4">
        <v>102</v>
      </c>
      <c r="N12" s="4">
        <v>103.5</v>
      </c>
      <c r="O12" s="4">
        <v>108.2</v>
      </c>
      <c r="P12" s="4">
        <v>110.6</v>
      </c>
      <c r="Q12" s="4">
        <v>108.8</v>
      </c>
      <c r="R12" s="4">
        <f t="shared" si="1"/>
        <v>1397.6999999999998</v>
      </c>
      <c r="S12" s="4">
        <v>108.5</v>
      </c>
      <c r="T12" s="4">
        <f t="shared" si="2"/>
        <v>108.5</v>
      </c>
      <c r="U12" s="4">
        <v>107.9</v>
      </c>
      <c r="V12" s="4">
        <v>106.4</v>
      </c>
      <c r="W12" s="4">
        <v>107.7</v>
      </c>
      <c r="X12" s="45">
        <f t="shared" si="3"/>
        <v>322</v>
      </c>
      <c r="Y12" s="45">
        <v>100.5</v>
      </c>
      <c r="Z12" s="4">
        <v>106.4</v>
      </c>
      <c r="AA12" s="4">
        <v>106.5</v>
      </c>
      <c r="AB12" s="4">
        <v>105</v>
      </c>
      <c r="AC12" s="4">
        <v>105.2</v>
      </c>
      <c r="AD12" s="4">
        <f t="shared" si="4"/>
        <v>523.6</v>
      </c>
      <c r="AE12" s="4">
        <v>105.7</v>
      </c>
      <c r="AF12" s="4">
        <v>103.2</v>
      </c>
      <c r="AG12" s="45">
        <f t="shared" si="5"/>
        <v>208.9</v>
      </c>
      <c r="AH12" s="4">
        <v>104</v>
      </c>
      <c r="AI12" s="4">
        <v>105.1</v>
      </c>
      <c r="AJ12" s="4">
        <f t="shared" si="6"/>
        <v>209.1</v>
      </c>
      <c r="AK12" s="4">
        <v>105.7</v>
      </c>
      <c r="AL12" s="4"/>
      <c r="AP12" s="1"/>
      <c r="AQ12" s="4"/>
      <c r="AR12" s="4"/>
      <c r="AS12" s="4"/>
    </row>
    <row r="13" spans="1:49" hidden="1" x14ac:dyDescent="0.25">
      <c r="A13" s="1" t="s">
        <v>33</v>
      </c>
      <c r="B13" s="1">
        <v>2013</v>
      </c>
      <c r="C13" s="1" t="s">
        <v>36</v>
      </c>
      <c r="D13" s="1" t="str">
        <f t="shared" si="0"/>
        <v>April2013Rural+Urban</v>
      </c>
      <c r="E13" s="4">
        <v>111.6</v>
      </c>
      <c r="F13" s="4">
        <v>110.9</v>
      </c>
      <c r="G13" s="4">
        <v>106.6</v>
      </c>
      <c r="H13" s="4">
        <v>105.7</v>
      </c>
      <c r="I13" s="4">
        <v>104.4</v>
      </c>
      <c r="J13" s="4">
        <v>108.9</v>
      </c>
      <c r="K13" s="4">
        <v>105.5</v>
      </c>
      <c r="L13" s="4">
        <v>105.3</v>
      </c>
      <c r="M13" s="4">
        <v>103.5</v>
      </c>
      <c r="N13" s="4">
        <v>103.3</v>
      </c>
      <c r="O13" s="4">
        <v>107.2</v>
      </c>
      <c r="P13" s="4">
        <v>109.6</v>
      </c>
      <c r="Q13" s="4">
        <v>107.7</v>
      </c>
      <c r="R13" s="4">
        <f t="shared" si="1"/>
        <v>1390.2</v>
      </c>
      <c r="S13" s="4">
        <v>107.5</v>
      </c>
      <c r="T13" s="4">
        <f t="shared" si="2"/>
        <v>107.5</v>
      </c>
      <c r="U13" s="4">
        <v>108</v>
      </c>
      <c r="V13" s="4">
        <v>107</v>
      </c>
      <c r="W13" s="4">
        <v>107.9</v>
      </c>
      <c r="X13" s="45">
        <f t="shared" si="3"/>
        <v>322.89999999999998</v>
      </c>
      <c r="Y13" s="45">
        <v>100.5</v>
      </c>
      <c r="Z13" s="4">
        <v>106.5</v>
      </c>
      <c r="AA13" s="4">
        <v>106.3</v>
      </c>
      <c r="AB13" s="4">
        <v>104.7</v>
      </c>
      <c r="AC13" s="4">
        <v>105</v>
      </c>
      <c r="AD13" s="4">
        <f t="shared" si="4"/>
        <v>523</v>
      </c>
      <c r="AE13" s="4">
        <v>105.3</v>
      </c>
      <c r="AF13" s="4">
        <v>102.9</v>
      </c>
      <c r="AG13" s="45">
        <f t="shared" si="5"/>
        <v>208.2</v>
      </c>
      <c r="AH13" s="4">
        <v>104.2</v>
      </c>
      <c r="AI13" s="4">
        <v>104.8</v>
      </c>
      <c r="AJ13" s="4">
        <f t="shared" si="6"/>
        <v>209</v>
      </c>
      <c r="AK13" s="4">
        <v>106.1</v>
      </c>
      <c r="AL13" s="4"/>
      <c r="AP13" s="1"/>
      <c r="AQ13" s="45"/>
      <c r="AR13" s="45"/>
      <c r="AS13" s="45"/>
    </row>
    <row r="14" spans="1:49" hidden="1" x14ac:dyDescent="0.25">
      <c r="A14" s="1" t="s">
        <v>30</v>
      </c>
      <c r="B14" s="1">
        <v>2013</v>
      </c>
      <c r="C14" s="1" t="s">
        <v>37</v>
      </c>
      <c r="D14" s="1" t="str">
        <f t="shared" si="0"/>
        <v>May2013Rural</v>
      </c>
      <c r="E14" s="4">
        <v>110.9</v>
      </c>
      <c r="F14" s="4">
        <v>109.8</v>
      </c>
      <c r="G14" s="4">
        <v>105.9</v>
      </c>
      <c r="H14" s="4">
        <v>107.5</v>
      </c>
      <c r="I14" s="4">
        <v>105.3</v>
      </c>
      <c r="J14" s="4">
        <v>108.1</v>
      </c>
      <c r="K14" s="4">
        <v>107.3</v>
      </c>
      <c r="L14" s="4">
        <v>106.1</v>
      </c>
      <c r="M14" s="4">
        <v>103.7</v>
      </c>
      <c r="N14" s="4">
        <v>104</v>
      </c>
      <c r="O14" s="4">
        <v>107.4</v>
      </c>
      <c r="P14" s="4">
        <v>109.9</v>
      </c>
      <c r="Q14" s="4">
        <v>108.1</v>
      </c>
      <c r="R14" s="4">
        <f t="shared" si="1"/>
        <v>1394</v>
      </c>
      <c r="S14" s="4">
        <v>108.1</v>
      </c>
      <c r="T14" s="4">
        <f t="shared" si="2"/>
        <v>108.1</v>
      </c>
      <c r="U14" s="4">
        <v>108.8</v>
      </c>
      <c r="V14" s="4">
        <v>107.9</v>
      </c>
      <c r="W14" s="4">
        <v>108.6</v>
      </c>
      <c r="X14" s="45">
        <f t="shared" si="3"/>
        <v>325.29999999999995</v>
      </c>
      <c r="Y14" s="45">
        <v>100.41851851851851</v>
      </c>
      <c r="Z14" s="4">
        <v>107.5</v>
      </c>
      <c r="AA14" s="4">
        <v>106.8</v>
      </c>
      <c r="AB14" s="4">
        <v>104.1</v>
      </c>
      <c r="AC14" s="4">
        <v>105.5</v>
      </c>
      <c r="AD14" s="4">
        <f t="shared" si="4"/>
        <v>524.31851851851854</v>
      </c>
      <c r="AE14" s="4">
        <v>105.7</v>
      </c>
      <c r="AF14" s="4">
        <v>102.1</v>
      </c>
      <c r="AG14" s="45">
        <f t="shared" si="5"/>
        <v>207.8</v>
      </c>
      <c r="AH14" s="4">
        <v>105</v>
      </c>
      <c r="AI14" s="4">
        <v>104.8</v>
      </c>
      <c r="AJ14" s="4">
        <f t="shared" si="6"/>
        <v>209.8</v>
      </c>
      <c r="AK14" s="4">
        <v>107.2</v>
      </c>
      <c r="AL14" s="4"/>
      <c r="AP14" s="1"/>
      <c r="AQ14" s="4"/>
      <c r="AR14" s="4"/>
      <c r="AS14" s="4"/>
    </row>
    <row r="15" spans="1:49" hidden="1" x14ac:dyDescent="0.25">
      <c r="A15" s="1" t="s">
        <v>32</v>
      </c>
      <c r="B15" s="1">
        <v>2013</v>
      </c>
      <c r="C15" s="1" t="s">
        <v>37</v>
      </c>
      <c r="D15" s="1" t="str">
        <f t="shared" si="0"/>
        <v>May2013Urban</v>
      </c>
      <c r="E15" s="4">
        <v>115.4</v>
      </c>
      <c r="F15" s="4">
        <v>114.2</v>
      </c>
      <c r="G15" s="4">
        <v>102.7</v>
      </c>
      <c r="H15" s="4">
        <v>105.5</v>
      </c>
      <c r="I15" s="4">
        <v>101.5</v>
      </c>
      <c r="J15" s="4">
        <v>110.6</v>
      </c>
      <c r="K15" s="4">
        <v>123.7</v>
      </c>
      <c r="L15" s="4">
        <v>105.2</v>
      </c>
      <c r="M15" s="4">
        <v>101.9</v>
      </c>
      <c r="N15" s="4">
        <v>105</v>
      </c>
      <c r="O15" s="4">
        <v>109.1</v>
      </c>
      <c r="P15" s="4">
        <v>111.3</v>
      </c>
      <c r="Q15" s="4">
        <v>111.1</v>
      </c>
      <c r="R15" s="4">
        <f t="shared" si="1"/>
        <v>1417.1999999999998</v>
      </c>
      <c r="S15" s="4">
        <v>109.8</v>
      </c>
      <c r="T15" s="4">
        <f t="shared" si="2"/>
        <v>109.8</v>
      </c>
      <c r="U15" s="4">
        <v>108.5</v>
      </c>
      <c r="V15" s="4">
        <v>106.7</v>
      </c>
      <c r="W15" s="4">
        <v>108.3</v>
      </c>
      <c r="X15" s="45">
        <f t="shared" si="3"/>
        <v>323.5</v>
      </c>
      <c r="Y15" s="45">
        <v>100.5</v>
      </c>
      <c r="Z15" s="4">
        <v>107.2</v>
      </c>
      <c r="AA15" s="4">
        <v>107.1</v>
      </c>
      <c r="AB15" s="4">
        <v>103.9</v>
      </c>
      <c r="AC15" s="4">
        <v>105.7</v>
      </c>
      <c r="AD15" s="4">
        <f t="shared" si="4"/>
        <v>524.4</v>
      </c>
      <c r="AE15" s="4">
        <v>106.2</v>
      </c>
      <c r="AF15" s="4">
        <v>102.6</v>
      </c>
      <c r="AG15" s="45">
        <f t="shared" si="5"/>
        <v>208.8</v>
      </c>
      <c r="AH15" s="4">
        <v>104.6</v>
      </c>
      <c r="AI15" s="4">
        <v>104.9</v>
      </c>
      <c r="AJ15" s="4">
        <f t="shared" si="6"/>
        <v>209.5</v>
      </c>
      <c r="AK15" s="4">
        <v>106.6</v>
      </c>
      <c r="AL15" s="4"/>
    </row>
    <row r="16" spans="1:49" hidden="1" x14ac:dyDescent="0.25">
      <c r="A16" s="1" t="s">
        <v>33</v>
      </c>
      <c r="B16" s="1">
        <v>2013</v>
      </c>
      <c r="C16" s="1" t="s">
        <v>37</v>
      </c>
      <c r="D16" s="1" t="str">
        <f t="shared" si="0"/>
        <v>May2013Rural+Urban</v>
      </c>
      <c r="E16" s="4">
        <v>112.3</v>
      </c>
      <c r="F16" s="4">
        <v>111.3</v>
      </c>
      <c r="G16" s="4">
        <v>104.7</v>
      </c>
      <c r="H16" s="4">
        <v>106.8</v>
      </c>
      <c r="I16" s="4">
        <v>103.9</v>
      </c>
      <c r="J16" s="4">
        <v>109.3</v>
      </c>
      <c r="K16" s="4">
        <v>112.9</v>
      </c>
      <c r="L16" s="4">
        <v>105.8</v>
      </c>
      <c r="M16" s="4">
        <v>103.1</v>
      </c>
      <c r="N16" s="4">
        <v>104.3</v>
      </c>
      <c r="O16" s="4">
        <v>108.1</v>
      </c>
      <c r="P16" s="4">
        <v>110.5</v>
      </c>
      <c r="Q16" s="4">
        <v>109.2</v>
      </c>
      <c r="R16" s="4">
        <f t="shared" si="1"/>
        <v>1402.1999999999998</v>
      </c>
      <c r="S16" s="4">
        <v>108.6</v>
      </c>
      <c r="T16" s="4">
        <f t="shared" si="2"/>
        <v>108.6</v>
      </c>
      <c r="U16" s="4">
        <v>108.7</v>
      </c>
      <c r="V16" s="4">
        <v>107.4</v>
      </c>
      <c r="W16" s="4">
        <v>108.5</v>
      </c>
      <c r="X16" s="45">
        <f t="shared" si="3"/>
        <v>324.60000000000002</v>
      </c>
      <c r="Y16" s="45">
        <v>100.5</v>
      </c>
      <c r="Z16" s="4">
        <v>107.4</v>
      </c>
      <c r="AA16" s="4">
        <v>106.9</v>
      </c>
      <c r="AB16" s="4">
        <v>104</v>
      </c>
      <c r="AC16" s="4">
        <v>105.6</v>
      </c>
      <c r="AD16" s="4">
        <f t="shared" si="4"/>
        <v>524.4</v>
      </c>
      <c r="AE16" s="4">
        <v>105.9</v>
      </c>
      <c r="AF16" s="4">
        <v>102.3</v>
      </c>
      <c r="AG16" s="45">
        <f t="shared" si="5"/>
        <v>208.2</v>
      </c>
      <c r="AH16" s="4">
        <v>104.8</v>
      </c>
      <c r="AI16" s="4">
        <v>104.8</v>
      </c>
      <c r="AJ16" s="4">
        <f t="shared" si="6"/>
        <v>209.6</v>
      </c>
      <c r="AK16" s="4">
        <v>106.9</v>
      </c>
      <c r="AL16" s="4"/>
    </row>
    <row r="17" spans="1:38" hidden="1" x14ac:dyDescent="0.25">
      <c r="A17" s="1" t="s">
        <v>30</v>
      </c>
      <c r="B17" s="1">
        <v>2013</v>
      </c>
      <c r="C17" s="1" t="s">
        <v>38</v>
      </c>
      <c r="D17" s="1" t="str">
        <f t="shared" si="0"/>
        <v>June2013Rural</v>
      </c>
      <c r="E17" s="4">
        <v>112.3</v>
      </c>
      <c r="F17" s="4">
        <v>112.1</v>
      </c>
      <c r="G17" s="4">
        <v>108.1</v>
      </c>
      <c r="H17" s="4">
        <v>108.3</v>
      </c>
      <c r="I17" s="4">
        <v>105.9</v>
      </c>
      <c r="J17" s="4">
        <v>109.2</v>
      </c>
      <c r="K17" s="4">
        <v>118</v>
      </c>
      <c r="L17" s="4">
        <v>106.8</v>
      </c>
      <c r="M17" s="4">
        <v>104.1</v>
      </c>
      <c r="N17" s="4">
        <v>105.4</v>
      </c>
      <c r="O17" s="4">
        <v>108.2</v>
      </c>
      <c r="P17" s="4">
        <v>111</v>
      </c>
      <c r="Q17" s="4">
        <v>110.6</v>
      </c>
      <c r="R17" s="4">
        <f t="shared" si="1"/>
        <v>1420</v>
      </c>
      <c r="S17" s="4">
        <v>109</v>
      </c>
      <c r="T17" s="4">
        <f t="shared" si="2"/>
        <v>109</v>
      </c>
      <c r="U17" s="4">
        <v>109.7</v>
      </c>
      <c r="V17" s="4">
        <v>108.8</v>
      </c>
      <c r="W17" s="4">
        <v>109.5</v>
      </c>
      <c r="X17" s="45">
        <f t="shared" si="3"/>
        <v>328</v>
      </c>
      <c r="Y17" s="45">
        <v>100.44279835390947</v>
      </c>
      <c r="Z17" s="4">
        <v>108.5</v>
      </c>
      <c r="AA17" s="4">
        <v>107.5</v>
      </c>
      <c r="AB17" s="4">
        <v>105</v>
      </c>
      <c r="AC17" s="4">
        <v>106.5</v>
      </c>
      <c r="AD17" s="4">
        <f t="shared" si="4"/>
        <v>527.94279835390944</v>
      </c>
      <c r="AE17" s="4">
        <v>106.3</v>
      </c>
      <c r="AF17" s="4">
        <v>102.5</v>
      </c>
      <c r="AG17" s="45">
        <f t="shared" si="5"/>
        <v>208.8</v>
      </c>
      <c r="AH17" s="4">
        <v>105.6</v>
      </c>
      <c r="AI17" s="4">
        <v>105.5</v>
      </c>
      <c r="AJ17" s="4">
        <f t="shared" si="6"/>
        <v>211.1</v>
      </c>
      <c r="AK17" s="4">
        <v>108.9</v>
      </c>
      <c r="AL17" s="4"/>
    </row>
    <row r="18" spans="1:38" hidden="1" x14ac:dyDescent="0.25">
      <c r="A18" s="1" t="s">
        <v>32</v>
      </c>
      <c r="B18" s="1">
        <v>2013</v>
      </c>
      <c r="C18" s="1" t="s">
        <v>38</v>
      </c>
      <c r="D18" s="1" t="str">
        <f t="shared" si="0"/>
        <v>June2013Urban</v>
      </c>
      <c r="E18" s="4">
        <v>117</v>
      </c>
      <c r="F18" s="4">
        <v>120.1</v>
      </c>
      <c r="G18" s="4">
        <v>112.5</v>
      </c>
      <c r="H18" s="4">
        <v>107.3</v>
      </c>
      <c r="I18" s="4">
        <v>101.3</v>
      </c>
      <c r="J18" s="4">
        <v>112.4</v>
      </c>
      <c r="K18" s="4">
        <v>143.6</v>
      </c>
      <c r="L18" s="4">
        <v>105.4</v>
      </c>
      <c r="M18" s="4">
        <v>101.4</v>
      </c>
      <c r="N18" s="4">
        <v>106.4</v>
      </c>
      <c r="O18" s="4">
        <v>110</v>
      </c>
      <c r="P18" s="4">
        <v>112.2</v>
      </c>
      <c r="Q18" s="4">
        <v>115</v>
      </c>
      <c r="R18" s="4">
        <f t="shared" si="1"/>
        <v>1464.6000000000001</v>
      </c>
      <c r="S18" s="4">
        <v>110.9</v>
      </c>
      <c r="T18" s="4">
        <f t="shared" si="2"/>
        <v>110.9</v>
      </c>
      <c r="U18" s="4">
        <v>109.2</v>
      </c>
      <c r="V18" s="4">
        <v>107.2</v>
      </c>
      <c r="W18" s="4">
        <v>108.9</v>
      </c>
      <c r="X18" s="45">
        <f t="shared" si="3"/>
        <v>325.3</v>
      </c>
      <c r="Y18" s="45">
        <v>106.6</v>
      </c>
      <c r="Z18" s="4">
        <v>108</v>
      </c>
      <c r="AA18" s="4">
        <v>107.7</v>
      </c>
      <c r="AB18" s="4">
        <v>105.2</v>
      </c>
      <c r="AC18" s="4">
        <v>108.1</v>
      </c>
      <c r="AD18" s="4">
        <f t="shared" si="4"/>
        <v>535.6</v>
      </c>
      <c r="AE18" s="4">
        <v>106.5</v>
      </c>
      <c r="AF18" s="4">
        <v>103.3</v>
      </c>
      <c r="AG18" s="45">
        <f t="shared" si="5"/>
        <v>209.8</v>
      </c>
      <c r="AH18" s="4">
        <v>105.2</v>
      </c>
      <c r="AI18" s="4">
        <v>106.1</v>
      </c>
      <c r="AJ18" s="4">
        <f t="shared" si="6"/>
        <v>211.3</v>
      </c>
      <c r="AK18" s="4">
        <v>109.7</v>
      </c>
      <c r="AL18" s="4"/>
    </row>
    <row r="19" spans="1:38" hidden="1" x14ac:dyDescent="0.25">
      <c r="A19" s="1" t="s">
        <v>33</v>
      </c>
      <c r="B19" s="1">
        <v>2013</v>
      </c>
      <c r="C19" s="1" t="s">
        <v>38</v>
      </c>
      <c r="D19" s="1" t="str">
        <f t="shared" si="0"/>
        <v>June2013Rural+Urban</v>
      </c>
      <c r="E19" s="4">
        <v>113.8</v>
      </c>
      <c r="F19" s="4">
        <v>114.9</v>
      </c>
      <c r="G19" s="4">
        <v>109.8</v>
      </c>
      <c r="H19" s="4">
        <v>107.9</v>
      </c>
      <c r="I19" s="4">
        <v>104.2</v>
      </c>
      <c r="J19" s="4">
        <v>110.7</v>
      </c>
      <c r="K19" s="4">
        <v>126.7</v>
      </c>
      <c r="L19" s="4">
        <v>106.3</v>
      </c>
      <c r="M19" s="4">
        <v>103.2</v>
      </c>
      <c r="N19" s="4">
        <v>105.7</v>
      </c>
      <c r="O19" s="4">
        <v>109</v>
      </c>
      <c r="P19" s="4">
        <v>111.6</v>
      </c>
      <c r="Q19" s="4">
        <v>112.2</v>
      </c>
      <c r="R19" s="4">
        <f t="shared" si="1"/>
        <v>1436</v>
      </c>
      <c r="S19" s="4">
        <v>109.5</v>
      </c>
      <c r="T19" s="4">
        <f t="shared" si="2"/>
        <v>109.5</v>
      </c>
      <c r="U19" s="4">
        <v>109.5</v>
      </c>
      <c r="V19" s="4">
        <v>108.1</v>
      </c>
      <c r="W19" s="4">
        <v>109.3</v>
      </c>
      <c r="X19" s="45">
        <f t="shared" si="3"/>
        <v>326.89999999999998</v>
      </c>
      <c r="Y19" s="45">
        <v>106.6</v>
      </c>
      <c r="Z19" s="4">
        <v>108.3</v>
      </c>
      <c r="AA19" s="4">
        <v>107.6</v>
      </c>
      <c r="AB19" s="4">
        <v>105.1</v>
      </c>
      <c r="AC19" s="4">
        <v>107.4</v>
      </c>
      <c r="AD19" s="4">
        <f t="shared" si="4"/>
        <v>535</v>
      </c>
      <c r="AE19" s="4">
        <v>106.4</v>
      </c>
      <c r="AF19" s="4">
        <v>102.8</v>
      </c>
      <c r="AG19" s="45">
        <f t="shared" si="5"/>
        <v>209.2</v>
      </c>
      <c r="AH19" s="4">
        <v>105.4</v>
      </c>
      <c r="AI19" s="4">
        <v>105.8</v>
      </c>
      <c r="AJ19" s="4">
        <f t="shared" si="6"/>
        <v>211.2</v>
      </c>
      <c r="AK19" s="4">
        <v>109.3</v>
      </c>
      <c r="AL19" s="4"/>
    </row>
    <row r="20" spans="1:38" hidden="1" x14ac:dyDescent="0.25">
      <c r="A20" s="1" t="s">
        <v>30</v>
      </c>
      <c r="B20" s="1">
        <v>2013</v>
      </c>
      <c r="C20" s="1" t="s">
        <v>39</v>
      </c>
      <c r="D20" s="1" t="str">
        <f t="shared" si="0"/>
        <v>July2013Rural</v>
      </c>
      <c r="E20" s="4">
        <v>113.4</v>
      </c>
      <c r="F20" s="4">
        <v>114.9</v>
      </c>
      <c r="G20" s="4">
        <v>110.5</v>
      </c>
      <c r="H20" s="4">
        <v>109.3</v>
      </c>
      <c r="I20" s="4">
        <v>106.2</v>
      </c>
      <c r="J20" s="4">
        <v>110.3</v>
      </c>
      <c r="K20" s="4">
        <v>129.19999999999999</v>
      </c>
      <c r="L20" s="4">
        <v>107.1</v>
      </c>
      <c r="M20" s="4">
        <v>104.3</v>
      </c>
      <c r="N20" s="4">
        <v>106.4</v>
      </c>
      <c r="O20" s="4">
        <v>109.1</v>
      </c>
      <c r="P20" s="4">
        <v>112.1</v>
      </c>
      <c r="Q20" s="4">
        <v>113.1</v>
      </c>
      <c r="R20" s="4">
        <f t="shared" si="1"/>
        <v>1445.8999999999996</v>
      </c>
      <c r="S20" s="4">
        <v>109.8</v>
      </c>
      <c r="T20" s="4">
        <f t="shared" si="2"/>
        <v>109.8</v>
      </c>
      <c r="U20" s="4">
        <v>110.5</v>
      </c>
      <c r="V20" s="4">
        <v>109.5</v>
      </c>
      <c r="W20" s="4">
        <v>110.3</v>
      </c>
      <c r="X20" s="45">
        <f t="shared" si="3"/>
        <v>330.3</v>
      </c>
      <c r="Y20" s="45">
        <v>101.82533150434385</v>
      </c>
      <c r="Z20" s="4">
        <v>109.5</v>
      </c>
      <c r="AA20" s="4">
        <v>108.3</v>
      </c>
      <c r="AB20" s="4">
        <v>106.8</v>
      </c>
      <c r="AC20" s="4">
        <v>107.8</v>
      </c>
      <c r="AD20" s="4">
        <f t="shared" si="4"/>
        <v>534.2253315043439</v>
      </c>
      <c r="AE20" s="4">
        <v>106.9</v>
      </c>
      <c r="AF20" s="4">
        <v>102.5</v>
      </c>
      <c r="AG20" s="45">
        <f t="shared" si="5"/>
        <v>209.4</v>
      </c>
      <c r="AH20" s="4">
        <v>106.4</v>
      </c>
      <c r="AI20" s="4">
        <v>106.5</v>
      </c>
      <c r="AJ20" s="4">
        <f t="shared" si="6"/>
        <v>212.9</v>
      </c>
      <c r="AK20" s="4">
        <v>110.7</v>
      </c>
      <c r="AL20" s="4"/>
    </row>
    <row r="21" spans="1:38" hidden="1" x14ac:dyDescent="0.25">
      <c r="A21" s="1" t="s">
        <v>32</v>
      </c>
      <c r="B21" s="1">
        <v>2013</v>
      </c>
      <c r="C21" s="1" t="s">
        <v>39</v>
      </c>
      <c r="D21" s="1" t="str">
        <f t="shared" si="0"/>
        <v>July2013Urban</v>
      </c>
      <c r="E21" s="4">
        <v>117.8</v>
      </c>
      <c r="F21" s="4">
        <v>119.2</v>
      </c>
      <c r="G21" s="4">
        <v>114</v>
      </c>
      <c r="H21" s="4">
        <v>108.3</v>
      </c>
      <c r="I21" s="4">
        <v>101.1</v>
      </c>
      <c r="J21" s="4">
        <v>113.2</v>
      </c>
      <c r="K21" s="4">
        <v>160.9</v>
      </c>
      <c r="L21" s="4">
        <v>105.1</v>
      </c>
      <c r="M21" s="4">
        <v>101.3</v>
      </c>
      <c r="N21" s="4">
        <v>107.5</v>
      </c>
      <c r="O21" s="4">
        <v>110.4</v>
      </c>
      <c r="P21" s="4">
        <v>113.1</v>
      </c>
      <c r="Q21" s="4">
        <v>117.5</v>
      </c>
      <c r="R21" s="4">
        <f t="shared" si="1"/>
        <v>1489.4</v>
      </c>
      <c r="S21" s="4">
        <v>111.7</v>
      </c>
      <c r="T21" s="4">
        <f t="shared" si="2"/>
        <v>111.7</v>
      </c>
      <c r="U21" s="4">
        <v>109.8</v>
      </c>
      <c r="V21" s="4">
        <v>107.8</v>
      </c>
      <c r="W21" s="4">
        <v>109.5</v>
      </c>
      <c r="X21" s="45">
        <f t="shared" si="3"/>
        <v>327.10000000000002</v>
      </c>
      <c r="Y21" s="45">
        <v>107.7</v>
      </c>
      <c r="Z21" s="4">
        <v>108.6</v>
      </c>
      <c r="AA21" s="4">
        <v>108.1</v>
      </c>
      <c r="AB21" s="4">
        <v>107.3</v>
      </c>
      <c r="AC21" s="4">
        <v>110.1</v>
      </c>
      <c r="AD21" s="4">
        <f t="shared" si="4"/>
        <v>541.79999999999995</v>
      </c>
      <c r="AE21" s="4">
        <v>107.1</v>
      </c>
      <c r="AF21" s="4">
        <v>103.2</v>
      </c>
      <c r="AG21" s="45">
        <f t="shared" si="5"/>
        <v>210.3</v>
      </c>
      <c r="AH21" s="4">
        <v>105.9</v>
      </c>
      <c r="AI21" s="4">
        <v>107.3</v>
      </c>
      <c r="AJ21" s="4">
        <f t="shared" si="6"/>
        <v>213.2</v>
      </c>
      <c r="AK21" s="4">
        <v>111.4</v>
      </c>
      <c r="AL21" s="4"/>
    </row>
    <row r="22" spans="1:38" hidden="1" x14ac:dyDescent="0.25">
      <c r="A22" s="1" t="s">
        <v>33</v>
      </c>
      <c r="B22" s="1">
        <v>2013</v>
      </c>
      <c r="C22" s="1" t="s">
        <v>39</v>
      </c>
      <c r="D22" s="1" t="str">
        <f t="shared" si="0"/>
        <v>July2013Rural+Urban</v>
      </c>
      <c r="E22" s="4">
        <v>114.8</v>
      </c>
      <c r="F22" s="4">
        <v>116.4</v>
      </c>
      <c r="G22" s="4">
        <v>111.9</v>
      </c>
      <c r="H22" s="4">
        <v>108.9</v>
      </c>
      <c r="I22" s="4">
        <v>104.3</v>
      </c>
      <c r="J22" s="4">
        <v>111.7</v>
      </c>
      <c r="K22" s="4">
        <v>140</v>
      </c>
      <c r="L22" s="4">
        <v>106.4</v>
      </c>
      <c r="M22" s="4">
        <v>103.3</v>
      </c>
      <c r="N22" s="4">
        <v>106.8</v>
      </c>
      <c r="O22" s="4">
        <v>109.6</v>
      </c>
      <c r="P22" s="4">
        <v>112.6</v>
      </c>
      <c r="Q22" s="4">
        <v>114.7</v>
      </c>
      <c r="R22" s="4">
        <f t="shared" si="1"/>
        <v>1461.3999999999999</v>
      </c>
      <c r="S22" s="4">
        <v>110.3</v>
      </c>
      <c r="T22" s="4">
        <f t="shared" si="2"/>
        <v>110.3</v>
      </c>
      <c r="U22" s="4">
        <v>110.2</v>
      </c>
      <c r="V22" s="4">
        <v>108.8</v>
      </c>
      <c r="W22" s="4">
        <v>110</v>
      </c>
      <c r="X22" s="45">
        <f t="shared" si="3"/>
        <v>329</v>
      </c>
      <c r="Y22" s="45">
        <v>107.7</v>
      </c>
      <c r="Z22" s="4">
        <v>109.2</v>
      </c>
      <c r="AA22" s="4">
        <v>108.2</v>
      </c>
      <c r="AB22" s="4">
        <v>107.1</v>
      </c>
      <c r="AC22" s="4">
        <v>109.1</v>
      </c>
      <c r="AD22" s="4">
        <f t="shared" si="4"/>
        <v>541.30000000000007</v>
      </c>
      <c r="AE22" s="4">
        <v>107</v>
      </c>
      <c r="AF22" s="4">
        <v>102.8</v>
      </c>
      <c r="AG22" s="45">
        <f t="shared" si="5"/>
        <v>209.8</v>
      </c>
      <c r="AH22" s="4">
        <v>106.1</v>
      </c>
      <c r="AI22" s="4">
        <v>106.9</v>
      </c>
      <c r="AJ22" s="4">
        <f t="shared" si="6"/>
        <v>213</v>
      </c>
      <c r="AK22" s="4">
        <v>111</v>
      </c>
      <c r="AL22" s="4"/>
    </row>
    <row r="23" spans="1:38" hidden="1" x14ac:dyDescent="0.25">
      <c r="A23" s="1" t="s">
        <v>30</v>
      </c>
      <c r="B23" s="1">
        <v>2013</v>
      </c>
      <c r="C23" s="1" t="s">
        <v>40</v>
      </c>
      <c r="D23" s="1" t="str">
        <f t="shared" si="0"/>
        <v>August2013Rural</v>
      </c>
      <c r="E23" s="4">
        <v>114.3</v>
      </c>
      <c r="F23" s="4">
        <v>115.4</v>
      </c>
      <c r="G23" s="4">
        <v>111.1</v>
      </c>
      <c r="H23" s="4">
        <v>110</v>
      </c>
      <c r="I23" s="4">
        <v>106.4</v>
      </c>
      <c r="J23" s="4">
        <v>110.8</v>
      </c>
      <c r="K23" s="4">
        <v>138.9</v>
      </c>
      <c r="L23" s="4">
        <v>107.4</v>
      </c>
      <c r="M23" s="4">
        <v>104.1</v>
      </c>
      <c r="N23" s="4">
        <v>106.9</v>
      </c>
      <c r="O23" s="4">
        <v>109.7</v>
      </c>
      <c r="P23" s="4">
        <v>112.6</v>
      </c>
      <c r="Q23" s="4">
        <v>114.9</v>
      </c>
      <c r="R23" s="4">
        <f t="shared" si="1"/>
        <v>1462.5</v>
      </c>
      <c r="S23" s="4">
        <v>110.7</v>
      </c>
      <c r="T23" s="4">
        <f t="shared" si="2"/>
        <v>110.7</v>
      </c>
      <c r="U23" s="4">
        <v>111.3</v>
      </c>
      <c r="V23" s="4">
        <v>110.2</v>
      </c>
      <c r="W23" s="4">
        <v>111.1</v>
      </c>
      <c r="X23" s="45">
        <f t="shared" si="3"/>
        <v>332.6</v>
      </c>
      <c r="Y23" s="45">
        <v>103.58740537519688</v>
      </c>
      <c r="Z23" s="4">
        <v>109.9</v>
      </c>
      <c r="AA23" s="4">
        <v>108.7</v>
      </c>
      <c r="AB23" s="4">
        <v>107.8</v>
      </c>
      <c r="AC23" s="4">
        <v>108.7</v>
      </c>
      <c r="AD23" s="4">
        <f t="shared" si="4"/>
        <v>538.68740537519693</v>
      </c>
      <c r="AE23" s="4">
        <v>107.5</v>
      </c>
      <c r="AF23" s="4">
        <v>105</v>
      </c>
      <c r="AG23" s="45">
        <f t="shared" si="5"/>
        <v>212.5</v>
      </c>
      <c r="AH23" s="4">
        <v>106.8</v>
      </c>
      <c r="AI23" s="4">
        <v>107.5</v>
      </c>
      <c r="AJ23" s="4">
        <f t="shared" si="6"/>
        <v>214.3</v>
      </c>
      <c r="AK23" s="4">
        <v>112.1</v>
      </c>
      <c r="AL23" s="4"/>
    </row>
    <row r="24" spans="1:38" hidden="1" x14ac:dyDescent="0.25">
      <c r="A24" s="1" t="s">
        <v>32</v>
      </c>
      <c r="B24" s="1">
        <v>2013</v>
      </c>
      <c r="C24" s="1" t="s">
        <v>40</v>
      </c>
      <c r="D24" s="1" t="str">
        <f t="shared" si="0"/>
        <v>August2013Urban</v>
      </c>
      <c r="E24" s="4">
        <v>118.3</v>
      </c>
      <c r="F24" s="4">
        <v>120.4</v>
      </c>
      <c r="G24" s="4">
        <v>112.7</v>
      </c>
      <c r="H24" s="4">
        <v>108.9</v>
      </c>
      <c r="I24" s="4">
        <v>101.1</v>
      </c>
      <c r="J24" s="4">
        <v>108.7</v>
      </c>
      <c r="K24" s="4">
        <v>177</v>
      </c>
      <c r="L24" s="4">
        <v>104.7</v>
      </c>
      <c r="M24" s="4">
        <v>101</v>
      </c>
      <c r="N24" s="4">
        <v>108.5</v>
      </c>
      <c r="O24" s="4">
        <v>110.9</v>
      </c>
      <c r="P24" s="4">
        <v>114.3</v>
      </c>
      <c r="Q24" s="4">
        <v>119.6</v>
      </c>
      <c r="R24" s="4">
        <f t="shared" si="1"/>
        <v>1506.1000000000001</v>
      </c>
      <c r="S24" s="4">
        <v>112.4</v>
      </c>
      <c r="T24" s="4">
        <f t="shared" si="2"/>
        <v>112.4</v>
      </c>
      <c r="U24" s="4">
        <v>110.6</v>
      </c>
      <c r="V24" s="4">
        <v>108.3</v>
      </c>
      <c r="W24" s="4">
        <v>110.2</v>
      </c>
      <c r="X24" s="45">
        <f t="shared" si="3"/>
        <v>329.09999999999997</v>
      </c>
      <c r="Y24" s="45">
        <v>108.9</v>
      </c>
      <c r="Z24" s="4">
        <v>109.3</v>
      </c>
      <c r="AA24" s="4">
        <v>108.7</v>
      </c>
      <c r="AB24" s="4">
        <v>108.1</v>
      </c>
      <c r="AC24" s="4">
        <v>110.8</v>
      </c>
      <c r="AD24" s="4">
        <f t="shared" si="4"/>
        <v>545.79999999999995</v>
      </c>
      <c r="AE24" s="4">
        <v>107.6</v>
      </c>
      <c r="AF24" s="4">
        <v>106</v>
      </c>
      <c r="AG24" s="45">
        <f t="shared" si="5"/>
        <v>213.6</v>
      </c>
      <c r="AH24" s="4">
        <v>106.5</v>
      </c>
      <c r="AI24" s="4">
        <v>108.3</v>
      </c>
      <c r="AJ24" s="4">
        <f t="shared" si="6"/>
        <v>214.8</v>
      </c>
      <c r="AK24" s="4">
        <v>112.7</v>
      </c>
      <c r="AL24" s="4"/>
    </row>
    <row r="25" spans="1:38" hidden="1" x14ac:dyDescent="0.25">
      <c r="A25" s="1" t="s">
        <v>33</v>
      </c>
      <c r="B25" s="1">
        <v>2013</v>
      </c>
      <c r="C25" s="1" t="s">
        <v>40</v>
      </c>
      <c r="D25" s="1" t="str">
        <f t="shared" si="0"/>
        <v>August2013Rural+Urban</v>
      </c>
      <c r="E25" s="4">
        <v>115.6</v>
      </c>
      <c r="F25" s="4">
        <v>117.2</v>
      </c>
      <c r="G25" s="4">
        <v>111.7</v>
      </c>
      <c r="H25" s="4">
        <v>109.6</v>
      </c>
      <c r="I25" s="4">
        <v>104.5</v>
      </c>
      <c r="J25" s="4">
        <v>109.8</v>
      </c>
      <c r="K25" s="4">
        <v>151.80000000000001</v>
      </c>
      <c r="L25" s="4">
        <v>106.5</v>
      </c>
      <c r="M25" s="4">
        <v>103.1</v>
      </c>
      <c r="N25" s="4">
        <v>107.4</v>
      </c>
      <c r="O25" s="4">
        <v>110.2</v>
      </c>
      <c r="P25" s="4">
        <v>113.4</v>
      </c>
      <c r="Q25" s="4">
        <v>116.6</v>
      </c>
      <c r="R25" s="4">
        <f t="shared" si="1"/>
        <v>1477.4</v>
      </c>
      <c r="S25" s="4">
        <v>111.2</v>
      </c>
      <c r="T25" s="4">
        <f t="shared" si="2"/>
        <v>111.2</v>
      </c>
      <c r="U25" s="4">
        <v>111</v>
      </c>
      <c r="V25" s="4">
        <v>109.4</v>
      </c>
      <c r="W25" s="4">
        <v>110.7</v>
      </c>
      <c r="X25" s="45">
        <f t="shared" si="3"/>
        <v>331.1</v>
      </c>
      <c r="Y25" s="45">
        <v>108.9</v>
      </c>
      <c r="Z25" s="4">
        <v>109.7</v>
      </c>
      <c r="AA25" s="4">
        <v>108.7</v>
      </c>
      <c r="AB25" s="4">
        <v>108</v>
      </c>
      <c r="AC25" s="4">
        <v>109.9</v>
      </c>
      <c r="AD25" s="4">
        <f t="shared" si="4"/>
        <v>545.20000000000005</v>
      </c>
      <c r="AE25" s="4">
        <v>107.5</v>
      </c>
      <c r="AF25" s="4">
        <v>105.4</v>
      </c>
      <c r="AG25" s="45">
        <f t="shared" si="5"/>
        <v>212.9</v>
      </c>
      <c r="AH25" s="4">
        <v>106.6</v>
      </c>
      <c r="AI25" s="4">
        <v>107.9</v>
      </c>
      <c r="AJ25" s="4">
        <f t="shared" si="6"/>
        <v>214.5</v>
      </c>
      <c r="AK25" s="4">
        <v>112.4</v>
      </c>
      <c r="AL25" s="4"/>
    </row>
    <row r="26" spans="1:38" hidden="1" x14ac:dyDescent="0.25">
      <c r="A26" s="1" t="s">
        <v>30</v>
      </c>
      <c r="B26" s="1">
        <v>2013</v>
      </c>
      <c r="C26" s="1" t="s">
        <v>41</v>
      </c>
      <c r="D26" s="1" t="str">
        <f t="shared" si="0"/>
        <v>September2013Rural</v>
      </c>
      <c r="E26" s="4">
        <v>115.4</v>
      </c>
      <c r="F26" s="4">
        <v>115.7</v>
      </c>
      <c r="G26" s="4">
        <v>111.7</v>
      </c>
      <c r="H26" s="4">
        <v>111</v>
      </c>
      <c r="I26" s="4">
        <v>107.4</v>
      </c>
      <c r="J26" s="4">
        <v>110.9</v>
      </c>
      <c r="K26" s="4">
        <v>154</v>
      </c>
      <c r="L26" s="4">
        <v>108.1</v>
      </c>
      <c r="M26" s="4">
        <v>104.2</v>
      </c>
      <c r="N26" s="4">
        <v>107.9</v>
      </c>
      <c r="O26" s="4">
        <v>110.4</v>
      </c>
      <c r="P26" s="4">
        <v>114</v>
      </c>
      <c r="Q26" s="4">
        <v>117.8</v>
      </c>
      <c r="R26" s="4">
        <f t="shared" si="1"/>
        <v>1488.5000000000002</v>
      </c>
      <c r="S26" s="4">
        <v>111.7</v>
      </c>
      <c r="T26" s="4">
        <f t="shared" si="2"/>
        <v>111.7</v>
      </c>
      <c r="U26" s="4">
        <v>112.7</v>
      </c>
      <c r="V26" s="4">
        <v>111.4</v>
      </c>
      <c r="W26" s="4">
        <v>112.5</v>
      </c>
      <c r="X26" s="45">
        <f t="shared" si="3"/>
        <v>336.6</v>
      </c>
      <c r="Y26" s="45">
        <v>105.80617058149447</v>
      </c>
      <c r="Z26" s="4">
        <v>111.1</v>
      </c>
      <c r="AA26" s="4">
        <v>109.6</v>
      </c>
      <c r="AB26" s="4">
        <v>109.3</v>
      </c>
      <c r="AC26" s="4">
        <v>109.8</v>
      </c>
      <c r="AD26" s="4">
        <f t="shared" si="4"/>
        <v>545.60617058149444</v>
      </c>
      <c r="AE26" s="4">
        <v>108.3</v>
      </c>
      <c r="AF26" s="4">
        <v>106.7</v>
      </c>
      <c r="AG26" s="45">
        <f t="shared" si="5"/>
        <v>215</v>
      </c>
      <c r="AH26" s="4">
        <v>107.7</v>
      </c>
      <c r="AI26" s="4">
        <v>108.7</v>
      </c>
      <c r="AJ26" s="4">
        <f t="shared" si="6"/>
        <v>216.4</v>
      </c>
      <c r="AK26" s="4">
        <v>114.2</v>
      </c>
      <c r="AL26" s="4"/>
    </row>
    <row r="27" spans="1:38" hidden="1" x14ac:dyDescent="0.25">
      <c r="A27" s="1" t="s">
        <v>32</v>
      </c>
      <c r="B27" s="1">
        <v>2013</v>
      </c>
      <c r="C27" s="1" t="s">
        <v>41</v>
      </c>
      <c r="D27" s="1" t="str">
        <f t="shared" si="0"/>
        <v>September2013Urban</v>
      </c>
      <c r="E27" s="4">
        <v>118.6</v>
      </c>
      <c r="F27" s="4">
        <v>119.1</v>
      </c>
      <c r="G27" s="4">
        <v>113.2</v>
      </c>
      <c r="H27" s="4">
        <v>109.6</v>
      </c>
      <c r="I27" s="4">
        <v>101.7</v>
      </c>
      <c r="J27" s="4">
        <v>103.2</v>
      </c>
      <c r="K27" s="4">
        <v>174.3</v>
      </c>
      <c r="L27" s="4">
        <v>105.1</v>
      </c>
      <c r="M27" s="4">
        <v>100.8</v>
      </c>
      <c r="N27" s="4">
        <v>109.1</v>
      </c>
      <c r="O27" s="4">
        <v>111.1</v>
      </c>
      <c r="P27" s="4">
        <v>115.4</v>
      </c>
      <c r="Q27" s="4">
        <v>119.2</v>
      </c>
      <c r="R27" s="4">
        <f t="shared" si="1"/>
        <v>1500.4</v>
      </c>
      <c r="S27" s="4">
        <v>112.9</v>
      </c>
      <c r="T27" s="4">
        <f t="shared" si="2"/>
        <v>112.9</v>
      </c>
      <c r="U27" s="4">
        <v>111.4</v>
      </c>
      <c r="V27" s="4">
        <v>109</v>
      </c>
      <c r="W27" s="4">
        <v>111.1</v>
      </c>
      <c r="X27" s="45">
        <f t="shared" si="3"/>
        <v>331.5</v>
      </c>
      <c r="Y27" s="45">
        <v>109.7</v>
      </c>
      <c r="Z27" s="4">
        <v>109.5</v>
      </c>
      <c r="AA27" s="4">
        <v>109.6</v>
      </c>
      <c r="AB27" s="4">
        <v>110.4</v>
      </c>
      <c r="AC27" s="4">
        <v>111.2</v>
      </c>
      <c r="AD27" s="4">
        <f t="shared" si="4"/>
        <v>550.4</v>
      </c>
      <c r="AE27" s="4">
        <v>107.9</v>
      </c>
      <c r="AF27" s="4">
        <v>106.9</v>
      </c>
      <c r="AG27" s="45">
        <f t="shared" si="5"/>
        <v>214.8</v>
      </c>
      <c r="AH27" s="4">
        <v>107.4</v>
      </c>
      <c r="AI27" s="4">
        <v>109.4</v>
      </c>
      <c r="AJ27" s="4">
        <f t="shared" si="6"/>
        <v>216.8</v>
      </c>
      <c r="AK27" s="4">
        <v>113.2</v>
      </c>
      <c r="AL27" s="4"/>
    </row>
    <row r="28" spans="1:38" hidden="1" x14ac:dyDescent="0.25">
      <c r="A28" s="1" t="s">
        <v>33</v>
      </c>
      <c r="B28" s="1">
        <v>2013</v>
      </c>
      <c r="C28" s="1" t="s">
        <v>41</v>
      </c>
      <c r="D28" s="1" t="str">
        <f t="shared" si="0"/>
        <v>September2013Rural+Urban</v>
      </c>
      <c r="E28" s="4">
        <v>116.4</v>
      </c>
      <c r="F28" s="4">
        <v>116.9</v>
      </c>
      <c r="G28" s="4">
        <v>112.3</v>
      </c>
      <c r="H28" s="4">
        <v>110.5</v>
      </c>
      <c r="I28" s="4">
        <v>105.3</v>
      </c>
      <c r="J28" s="4">
        <v>107.3</v>
      </c>
      <c r="K28" s="4">
        <v>160.9</v>
      </c>
      <c r="L28" s="4">
        <v>107.1</v>
      </c>
      <c r="M28" s="4">
        <v>103.1</v>
      </c>
      <c r="N28" s="4">
        <v>108.3</v>
      </c>
      <c r="O28" s="4">
        <v>110.7</v>
      </c>
      <c r="P28" s="4">
        <v>114.6</v>
      </c>
      <c r="Q28" s="4">
        <v>118.3</v>
      </c>
      <c r="R28" s="4">
        <f t="shared" si="1"/>
        <v>1491.6999999999998</v>
      </c>
      <c r="S28" s="4">
        <v>112</v>
      </c>
      <c r="T28" s="4">
        <f t="shared" si="2"/>
        <v>112</v>
      </c>
      <c r="U28" s="4">
        <v>112.2</v>
      </c>
      <c r="V28" s="4">
        <v>110.4</v>
      </c>
      <c r="W28" s="4">
        <v>111.9</v>
      </c>
      <c r="X28" s="45">
        <f t="shared" si="3"/>
        <v>334.5</v>
      </c>
      <c r="Y28" s="45">
        <v>109.7</v>
      </c>
      <c r="Z28" s="4">
        <v>110.5</v>
      </c>
      <c r="AA28" s="4">
        <v>109.6</v>
      </c>
      <c r="AB28" s="4">
        <v>109.9</v>
      </c>
      <c r="AC28" s="4">
        <v>110.6</v>
      </c>
      <c r="AD28" s="4">
        <f t="shared" si="4"/>
        <v>550.29999999999995</v>
      </c>
      <c r="AE28" s="4">
        <v>108.1</v>
      </c>
      <c r="AF28" s="4">
        <v>106.8</v>
      </c>
      <c r="AG28" s="45">
        <f t="shared" si="5"/>
        <v>214.89999999999998</v>
      </c>
      <c r="AH28" s="4">
        <v>107.5</v>
      </c>
      <c r="AI28" s="4">
        <v>109</v>
      </c>
      <c r="AJ28" s="4">
        <f t="shared" si="6"/>
        <v>216.5</v>
      </c>
      <c r="AK28" s="4">
        <v>113.7</v>
      </c>
      <c r="AL28" s="4"/>
    </row>
    <row r="29" spans="1:38" hidden="1" x14ac:dyDescent="0.25">
      <c r="A29" s="1" t="s">
        <v>30</v>
      </c>
      <c r="B29" s="1">
        <v>2013</v>
      </c>
      <c r="C29" s="1" t="s">
        <v>42</v>
      </c>
      <c r="D29" s="1" t="str">
        <f t="shared" si="0"/>
        <v>October2013Rural</v>
      </c>
      <c r="E29" s="4">
        <v>116.3</v>
      </c>
      <c r="F29" s="4">
        <v>115.4</v>
      </c>
      <c r="G29" s="4">
        <v>112.6</v>
      </c>
      <c r="H29" s="4">
        <v>111.7</v>
      </c>
      <c r="I29" s="4">
        <v>107.7</v>
      </c>
      <c r="J29" s="4">
        <v>113.2</v>
      </c>
      <c r="K29" s="4">
        <v>164.9</v>
      </c>
      <c r="L29" s="4">
        <v>108.3</v>
      </c>
      <c r="M29" s="4">
        <v>103.9</v>
      </c>
      <c r="N29" s="4">
        <v>108.2</v>
      </c>
      <c r="O29" s="4">
        <v>111.1</v>
      </c>
      <c r="P29" s="4">
        <v>114.9</v>
      </c>
      <c r="Q29" s="4">
        <v>119.8</v>
      </c>
      <c r="R29" s="4">
        <f t="shared" si="1"/>
        <v>1508</v>
      </c>
      <c r="S29" s="4">
        <v>112.2</v>
      </c>
      <c r="T29" s="4">
        <f t="shared" si="2"/>
        <v>112.2</v>
      </c>
      <c r="U29" s="4">
        <v>113.6</v>
      </c>
      <c r="V29" s="4">
        <v>112.3</v>
      </c>
      <c r="W29" s="4">
        <v>113.4</v>
      </c>
      <c r="X29" s="45">
        <f t="shared" si="3"/>
        <v>339.29999999999995</v>
      </c>
      <c r="Y29" s="45">
        <v>107.0909897178928</v>
      </c>
      <c r="Z29" s="4">
        <v>111.6</v>
      </c>
      <c r="AA29" s="4">
        <v>110.4</v>
      </c>
      <c r="AB29" s="4">
        <v>109.3</v>
      </c>
      <c r="AC29" s="4">
        <v>110.2</v>
      </c>
      <c r="AD29" s="4">
        <f t="shared" si="4"/>
        <v>548.59098971789285</v>
      </c>
      <c r="AE29" s="4">
        <v>108.9</v>
      </c>
      <c r="AF29" s="4">
        <v>107.5</v>
      </c>
      <c r="AG29" s="45">
        <f t="shared" si="5"/>
        <v>216.4</v>
      </c>
      <c r="AH29" s="4">
        <v>108.3</v>
      </c>
      <c r="AI29" s="4">
        <v>109.1</v>
      </c>
      <c r="AJ29" s="4">
        <f t="shared" si="6"/>
        <v>217.39999999999998</v>
      </c>
      <c r="AK29" s="4">
        <v>115.5</v>
      </c>
      <c r="AL29" s="4"/>
    </row>
    <row r="30" spans="1:38" hidden="1" x14ac:dyDescent="0.25">
      <c r="A30" s="1" t="s">
        <v>32</v>
      </c>
      <c r="B30" s="1">
        <v>2013</v>
      </c>
      <c r="C30" s="1" t="s">
        <v>42</v>
      </c>
      <c r="D30" s="1" t="str">
        <f t="shared" si="0"/>
        <v>October2013Urban</v>
      </c>
      <c r="E30" s="4">
        <v>118.9</v>
      </c>
      <c r="F30" s="4">
        <v>118.1</v>
      </c>
      <c r="G30" s="4">
        <v>114.5</v>
      </c>
      <c r="H30" s="4">
        <v>110.4</v>
      </c>
      <c r="I30" s="4">
        <v>102.3</v>
      </c>
      <c r="J30" s="4">
        <v>106.2</v>
      </c>
      <c r="K30" s="4">
        <v>183.5</v>
      </c>
      <c r="L30" s="4">
        <v>105.3</v>
      </c>
      <c r="M30" s="4">
        <v>100.2</v>
      </c>
      <c r="N30" s="4">
        <v>109.6</v>
      </c>
      <c r="O30" s="4">
        <v>111.4</v>
      </c>
      <c r="P30" s="4">
        <v>116</v>
      </c>
      <c r="Q30" s="4">
        <v>120.8</v>
      </c>
      <c r="R30" s="4">
        <f t="shared" si="1"/>
        <v>1517.1999999999998</v>
      </c>
      <c r="S30" s="4">
        <v>113.5</v>
      </c>
      <c r="T30" s="4">
        <f t="shared" si="2"/>
        <v>113.5</v>
      </c>
      <c r="U30" s="4">
        <v>112.5</v>
      </c>
      <c r="V30" s="4">
        <v>109.7</v>
      </c>
      <c r="W30" s="4">
        <v>112</v>
      </c>
      <c r="X30" s="45">
        <f t="shared" si="3"/>
        <v>334.2</v>
      </c>
      <c r="Y30" s="45">
        <v>110.5</v>
      </c>
      <c r="Z30" s="4">
        <v>109.7</v>
      </c>
      <c r="AA30" s="4">
        <v>110.2</v>
      </c>
      <c r="AB30" s="4">
        <v>109.7</v>
      </c>
      <c r="AC30" s="4">
        <v>111.3</v>
      </c>
      <c r="AD30" s="4">
        <f t="shared" si="4"/>
        <v>551.4</v>
      </c>
      <c r="AE30" s="4">
        <v>108.2</v>
      </c>
      <c r="AF30" s="4">
        <v>107.3</v>
      </c>
      <c r="AG30" s="45">
        <f t="shared" si="5"/>
        <v>215.5</v>
      </c>
      <c r="AH30" s="4">
        <v>108</v>
      </c>
      <c r="AI30" s="4">
        <v>109.4</v>
      </c>
      <c r="AJ30" s="4">
        <f t="shared" si="6"/>
        <v>217.4</v>
      </c>
      <c r="AK30" s="4">
        <v>114</v>
      </c>
      <c r="AL30" s="4"/>
    </row>
    <row r="31" spans="1:38" hidden="1" x14ac:dyDescent="0.25">
      <c r="A31" s="1" t="s">
        <v>33</v>
      </c>
      <c r="B31" s="1">
        <v>2013</v>
      </c>
      <c r="C31" s="1" t="s">
        <v>42</v>
      </c>
      <c r="D31" s="1" t="str">
        <f t="shared" si="0"/>
        <v>October2013Rural+Urban</v>
      </c>
      <c r="E31" s="4">
        <v>117.1</v>
      </c>
      <c r="F31" s="4">
        <v>116.3</v>
      </c>
      <c r="G31" s="4">
        <v>113.3</v>
      </c>
      <c r="H31" s="4">
        <v>111.2</v>
      </c>
      <c r="I31" s="4">
        <v>105.7</v>
      </c>
      <c r="J31" s="4">
        <v>109.9</v>
      </c>
      <c r="K31" s="4">
        <v>171.2</v>
      </c>
      <c r="L31" s="4">
        <v>107.3</v>
      </c>
      <c r="M31" s="4">
        <v>102.7</v>
      </c>
      <c r="N31" s="4">
        <v>108.7</v>
      </c>
      <c r="O31" s="4">
        <v>111.2</v>
      </c>
      <c r="P31" s="4">
        <v>115.4</v>
      </c>
      <c r="Q31" s="4">
        <v>120.2</v>
      </c>
      <c r="R31" s="4">
        <f t="shared" si="1"/>
        <v>1510.2000000000003</v>
      </c>
      <c r="S31" s="4">
        <v>112.5</v>
      </c>
      <c r="T31" s="4">
        <f t="shared" si="2"/>
        <v>112.5</v>
      </c>
      <c r="U31" s="4">
        <v>113.2</v>
      </c>
      <c r="V31" s="4">
        <v>111.2</v>
      </c>
      <c r="W31" s="4">
        <v>112.8</v>
      </c>
      <c r="X31" s="45">
        <f t="shared" si="3"/>
        <v>337.2</v>
      </c>
      <c r="Y31" s="45">
        <v>110.5</v>
      </c>
      <c r="Z31" s="4">
        <v>110.9</v>
      </c>
      <c r="AA31" s="4">
        <v>110.3</v>
      </c>
      <c r="AB31" s="4">
        <v>109.5</v>
      </c>
      <c r="AC31" s="4">
        <v>110.8</v>
      </c>
      <c r="AD31" s="4">
        <f t="shared" si="4"/>
        <v>552</v>
      </c>
      <c r="AE31" s="4">
        <v>108.6</v>
      </c>
      <c r="AF31" s="4">
        <v>107.4</v>
      </c>
      <c r="AG31" s="45">
        <f t="shared" si="5"/>
        <v>216</v>
      </c>
      <c r="AH31" s="4">
        <v>108.1</v>
      </c>
      <c r="AI31" s="4">
        <v>109.2</v>
      </c>
      <c r="AJ31" s="4">
        <f t="shared" si="6"/>
        <v>217.3</v>
      </c>
      <c r="AK31" s="4">
        <v>114.8</v>
      </c>
      <c r="AL31" s="4"/>
    </row>
    <row r="32" spans="1:38" hidden="1" x14ac:dyDescent="0.25">
      <c r="A32" s="1" t="s">
        <v>30</v>
      </c>
      <c r="B32" s="1">
        <v>2013</v>
      </c>
      <c r="C32" s="1" t="s">
        <v>43</v>
      </c>
      <c r="D32" s="1" t="str">
        <f t="shared" si="0"/>
        <v>November2013Rural</v>
      </c>
      <c r="E32" s="4">
        <v>117.3</v>
      </c>
      <c r="F32" s="4">
        <v>114.9</v>
      </c>
      <c r="G32" s="4">
        <v>116.2</v>
      </c>
      <c r="H32" s="4">
        <v>112.8</v>
      </c>
      <c r="I32" s="4">
        <v>108.9</v>
      </c>
      <c r="J32" s="4">
        <v>116.6</v>
      </c>
      <c r="K32" s="4">
        <v>178.1</v>
      </c>
      <c r="L32" s="4">
        <v>109.1</v>
      </c>
      <c r="M32" s="4">
        <v>103.6</v>
      </c>
      <c r="N32" s="4">
        <v>109</v>
      </c>
      <c r="O32" s="4">
        <v>111.8</v>
      </c>
      <c r="P32" s="4">
        <v>116</v>
      </c>
      <c r="Q32" s="4">
        <v>122.5</v>
      </c>
      <c r="R32" s="4">
        <f t="shared" si="1"/>
        <v>1536.8</v>
      </c>
      <c r="S32" s="4">
        <v>112.8</v>
      </c>
      <c r="T32" s="4">
        <f t="shared" si="2"/>
        <v>112.8</v>
      </c>
      <c r="U32" s="4">
        <v>114.6</v>
      </c>
      <c r="V32" s="4">
        <v>113.1</v>
      </c>
      <c r="W32" s="4">
        <v>114.4</v>
      </c>
      <c r="X32" s="45">
        <f t="shared" si="3"/>
        <v>342.1</v>
      </c>
      <c r="Y32" s="45">
        <v>108.29828507495381</v>
      </c>
      <c r="Z32" s="4">
        <v>112.6</v>
      </c>
      <c r="AA32" s="4">
        <v>111.3</v>
      </c>
      <c r="AB32" s="4">
        <v>109.6</v>
      </c>
      <c r="AC32" s="4">
        <v>111</v>
      </c>
      <c r="AD32" s="4">
        <f t="shared" si="4"/>
        <v>552.79828507495381</v>
      </c>
      <c r="AE32" s="4">
        <v>109.7</v>
      </c>
      <c r="AF32" s="4">
        <v>108.2</v>
      </c>
      <c r="AG32" s="45">
        <f t="shared" si="5"/>
        <v>217.9</v>
      </c>
      <c r="AH32" s="4">
        <v>108.7</v>
      </c>
      <c r="AI32" s="4">
        <v>109.8</v>
      </c>
      <c r="AJ32" s="4">
        <f t="shared" si="6"/>
        <v>218.5</v>
      </c>
      <c r="AK32" s="4">
        <v>117.4</v>
      </c>
      <c r="AL32" s="4"/>
    </row>
    <row r="33" spans="1:38" hidden="1" x14ac:dyDescent="0.25">
      <c r="A33" s="1" t="s">
        <v>32</v>
      </c>
      <c r="B33" s="1">
        <v>2013</v>
      </c>
      <c r="C33" s="1" t="s">
        <v>43</v>
      </c>
      <c r="D33" s="1" t="str">
        <f t="shared" si="0"/>
        <v>November2013Urban</v>
      </c>
      <c r="E33" s="4">
        <v>119.8</v>
      </c>
      <c r="F33" s="4">
        <v>116.3</v>
      </c>
      <c r="G33" s="4">
        <v>122.6</v>
      </c>
      <c r="H33" s="4">
        <v>112</v>
      </c>
      <c r="I33" s="4">
        <v>103.2</v>
      </c>
      <c r="J33" s="4">
        <v>110</v>
      </c>
      <c r="K33" s="4">
        <v>192.8</v>
      </c>
      <c r="L33" s="4">
        <v>106.3</v>
      </c>
      <c r="M33" s="4">
        <v>99.5</v>
      </c>
      <c r="N33" s="4">
        <v>110.3</v>
      </c>
      <c r="O33" s="4">
        <v>111.8</v>
      </c>
      <c r="P33" s="4">
        <v>117.1</v>
      </c>
      <c r="Q33" s="4">
        <v>122.9</v>
      </c>
      <c r="R33" s="4">
        <f t="shared" si="1"/>
        <v>1544.6</v>
      </c>
      <c r="S33" s="4">
        <v>114.1</v>
      </c>
      <c r="T33" s="4">
        <f t="shared" si="2"/>
        <v>114.1</v>
      </c>
      <c r="U33" s="4">
        <v>113.5</v>
      </c>
      <c r="V33" s="4">
        <v>110.3</v>
      </c>
      <c r="W33" s="4">
        <v>113</v>
      </c>
      <c r="X33" s="45">
        <f t="shared" si="3"/>
        <v>336.8</v>
      </c>
      <c r="Y33" s="45">
        <v>111.1</v>
      </c>
      <c r="Z33" s="4">
        <v>110</v>
      </c>
      <c r="AA33" s="4">
        <v>110.9</v>
      </c>
      <c r="AB33" s="4">
        <v>109.5</v>
      </c>
      <c r="AC33" s="4">
        <v>111.3</v>
      </c>
      <c r="AD33" s="4">
        <f t="shared" si="4"/>
        <v>552.79999999999995</v>
      </c>
      <c r="AE33" s="4">
        <v>108.6</v>
      </c>
      <c r="AF33" s="4">
        <v>107.9</v>
      </c>
      <c r="AG33" s="45">
        <f t="shared" si="5"/>
        <v>216.5</v>
      </c>
      <c r="AH33" s="4">
        <v>108.5</v>
      </c>
      <c r="AI33" s="4">
        <v>109.6</v>
      </c>
      <c r="AJ33" s="4">
        <f t="shared" si="6"/>
        <v>218.1</v>
      </c>
      <c r="AK33" s="4">
        <v>115</v>
      </c>
      <c r="AL33" s="4"/>
    </row>
    <row r="34" spans="1:38" hidden="1" x14ac:dyDescent="0.25">
      <c r="A34" s="1" t="s">
        <v>33</v>
      </c>
      <c r="B34" s="1">
        <v>2013</v>
      </c>
      <c r="C34" s="1" t="s">
        <v>43</v>
      </c>
      <c r="D34" s="1" t="str">
        <f t="shared" si="0"/>
        <v>November2013Rural+Urban</v>
      </c>
      <c r="E34" s="4">
        <v>118.1</v>
      </c>
      <c r="F34" s="4">
        <v>115.4</v>
      </c>
      <c r="G34" s="4">
        <v>118.7</v>
      </c>
      <c r="H34" s="4">
        <v>112.5</v>
      </c>
      <c r="I34" s="4">
        <v>106.8</v>
      </c>
      <c r="J34" s="4">
        <v>113.5</v>
      </c>
      <c r="K34" s="4">
        <v>183.1</v>
      </c>
      <c r="L34" s="4">
        <v>108.2</v>
      </c>
      <c r="M34" s="4">
        <v>102.2</v>
      </c>
      <c r="N34" s="4">
        <v>109.4</v>
      </c>
      <c r="O34" s="4">
        <v>111.8</v>
      </c>
      <c r="P34" s="4">
        <v>116.5</v>
      </c>
      <c r="Q34" s="4">
        <v>122.6</v>
      </c>
      <c r="R34" s="4">
        <f t="shared" si="1"/>
        <v>1538.8</v>
      </c>
      <c r="S34" s="4">
        <v>113.1</v>
      </c>
      <c r="T34" s="4">
        <f t="shared" si="2"/>
        <v>113.1</v>
      </c>
      <c r="U34" s="4">
        <v>114.2</v>
      </c>
      <c r="V34" s="4">
        <v>111.9</v>
      </c>
      <c r="W34" s="4">
        <v>113.8</v>
      </c>
      <c r="X34" s="45">
        <f t="shared" si="3"/>
        <v>339.90000000000003</v>
      </c>
      <c r="Y34" s="45">
        <v>111.1</v>
      </c>
      <c r="Z34" s="4">
        <v>111.6</v>
      </c>
      <c r="AA34" s="4">
        <v>111.1</v>
      </c>
      <c r="AB34" s="4">
        <v>109.5</v>
      </c>
      <c r="AC34" s="4">
        <v>111.2</v>
      </c>
      <c r="AD34" s="4">
        <f t="shared" si="4"/>
        <v>554.5</v>
      </c>
      <c r="AE34" s="4">
        <v>109.3</v>
      </c>
      <c r="AF34" s="4">
        <v>108.1</v>
      </c>
      <c r="AG34" s="45">
        <f t="shared" si="5"/>
        <v>217.39999999999998</v>
      </c>
      <c r="AH34" s="4">
        <v>108.6</v>
      </c>
      <c r="AI34" s="4">
        <v>109.7</v>
      </c>
      <c r="AJ34" s="4">
        <f t="shared" si="6"/>
        <v>218.3</v>
      </c>
      <c r="AK34" s="4">
        <v>116.3</v>
      </c>
      <c r="AL34" s="4"/>
    </row>
    <row r="35" spans="1:38" hidden="1" x14ac:dyDescent="0.25">
      <c r="A35" s="1" t="s">
        <v>30</v>
      </c>
      <c r="B35" s="1">
        <v>2013</v>
      </c>
      <c r="C35" s="1" t="s">
        <v>44</v>
      </c>
      <c r="D35" s="1" t="str">
        <f t="shared" si="0"/>
        <v>December2013Rural</v>
      </c>
      <c r="E35" s="4">
        <v>118.4</v>
      </c>
      <c r="F35" s="4">
        <v>115.9</v>
      </c>
      <c r="G35" s="4">
        <v>120.4</v>
      </c>
      <c r="H35" s="4">
        <v>113.8</v>
      </c>
      <c r="I35" s="4">
        <v>109.5</v>
      </c>
      <c r="J35" s="4">
        <v>115.5</v>
      </c>
      <c r="K35" s="4">
        <v>145.69999999999999</v>
      </c>
      <c r="L35" s="4">
        <v>109.5</v>
      </c>
      <c r="M35" s="4">
        <v>102.9</v>
      </c>
      <c r="N35" s="4">
        <v>109.8</v>
      </c>
      <c r="O35" s="4">
        <v>112.1</v>
      </c>
      <c r="P35" s="4">
        <v>116.8</v>
      </c>
      <c r="Q35" s="4">
        <v>118.7</v>
      </c>
      <c r="R35" s="4">
        <f t="shared" si="1"/>
        <v>1509</v>
      </c>
      <c r="S35" s="4">
        <v>113.6</v>
      </c>
      <c r="T35" s="4">
        <f t="shared" si="2"/>
        <v>113.6</v>
      </c>
      <c r="U35" s="4">
        <v>115.8</v>
      </c>
      <c r="V35" s="4">
        <v>114</v>
      </c>
      <c r="W35" s="4">
        <v>115.5</v>
      </c>
      <c r="X35" s="45">
        <f t="shared" si="3"/>
        <v>345.3</v>
      </c>
      <c r="Y35" s="45">
        <v>109.31060504159346</v>
      </c>
      <c r="Z35" s="4">
        <v>112.8</v>
      </c>
      <c r="AA35" s="4">
        <v>112.1</v>
      </c>
      <c r="AB35" s="4">
        <v>109.9</v>
      </c>
      <c r="AC35" s="4">
        <v>111.6</v>
      </c>
      <c r="AD35" s="4">
        <f t="shared" si="4"/>
        <v>555.71060504159345</v>
      </c>
      <c r="AE35" s="4">
        <v>110.1</v>
      </c>
      <c r="AF35" s="4">
        <v>108.1</v>
      </c>
      <c r="AG35" s="45">
        <f t="shared" si="5"/>
        <v>218.2</v>
      </c>
      <c r="AH35" s="4">
        <v>109.2</v>
      </c>
      <c r="AI35" s="4">
        <v>110.1</v>
      </c>
      <c r="AJ35" s="4">
        <f t="shared" si="6"/>
        <v>219.3</v>
      </c>
      <c r="AK35" s="4">
        <v>115.5</v>
      </c>
      <c r="AL35" s="4"/>
    </row>
    <row r="36" spans="1:38" hidden="1" x14ac:dyDescent="0.25">
      <c r="A36" s="1" t="s">
        <v>32</v>
      </c>
      <c r="B36" s="1">
        <v>2013</v>
      </c>
      <c r="C36" s="1" t="s">
        <v>44</v>
      </c>
      <c r="D36" s="1" t="str">
        <f t="shared" si="0"/>
        <v>December2013Urban</v>
      </c>
      <c r="E36" s="4">
        <v>120.5</v>
      </c>
      <c r="F36" s="4">
        <v>118.1</v>
      </c>
      <c r="G36" s="4">
        <v>128.5</v>
      </c>
      <c r="H36" s="4">
        <v>112.8</v>
      </c>
      <c r="I36" s="4">
        <v>103.4</v>
      </c>
      <c r="J36" s="4">
        <v>110.7</v>
      </c>
      <c r="K36" s="4">
        <v>144.80000000000001</v>
      </c>
      <c r="L36" s="4">
        <v>107.1</v>
      </c>
      <c r="M36" s="4">
        <v>98.6</v>
      </c>
      <c r="N36" s="4">
        <v>111.9</v>
      </c>
      <c r="O36" s="4">
        <v>112.1</v>
      </c>
      <c r="P36" s="4">
        <v>118.1</v>
      </c>
      <c r="Q36" s="4">
        <v>117.8</v>
      </c>
      <c r="R36" s="4">
        <f t="shared" si="1"/>
        <v>1504.4</v>
      </c>
      <c r="S36" s="4">
        <v>115</v>
      </c>
      <c r="T36" s="4">
        <f t="shared" si="2"/>
        <v>115</v>
      </c>
      <c r="U36" s="4">
        <v>114.2</v>
      </c>
      <c r="V36" s="4">
        <v>110.9</v>
      </c>
      <c r="W36" s="4">
        <v>113.7</v>
      </c>
      <c r="X36" s="45">
        <f t="shared" si="3"/>
        <v>338.8</v>
      </c>
      <c r="Y36" s="45">
        <v>110.7</v>
      </c>
      <c r="Z36" s="4">
        <v>110.4</v>
      </c>
      <c r="AA36" s="4">
        <v>111.3</v>
      </c>
      <c r="AB36" s="4">
        <v>109.7</v>
      </c>
      <c r="AC36" s="4">
        <v>111.4</v>
      </c>
      <c r="AD36" s="4">
        <f t="shared" si="4"/>
        <v>553.5</v>
      </c>
      <c r="AE36" s="4">
        <v>109</v>
      </c>
      <c r="AF36" s="4">
        <v>107.7</v>
      </c>
      <c r="AG36" s="45">
        <f t="shared" si="5"/>
        <v>216.7</v>
      </c>
      <c r="AH36" s="4">
        <v>108.9</v>
      </c>
      <c r="AI36" s="4">
        <v>109.8</v>
      </c>
      <c r="AJ36" s="4">
        <f t="shared" si="6"/>
        <v>218.7</v>
      </c>
      <c r="AK36" s="4">
        <v>113.3</v>
      </c>
      <c r="AL36" s="4"/>
    </row>
    <row r="37" spans="1:38" hidden="1" x14ac:dyDescent="0.25">
      <c r="A37" s="1" t="s">
        <v>33</v>
      </c>
      <c r="B37" s="1">
        <v>2013</v>
      </c>
      <c r="C37" s="1" t="s">
        <v>44</v>
      </c>
      <c r="D37" s="1" t="str">
        <f t="shared" si="0"/>
        <v>December2013Rural+Urban</v>
      </c>
      <c r="E37" s="4">
        <v>119.1</v>
      </c>
      <c r="F37" s="4">
        <v>116.7</v>
      </c>
      <c r="G37" s="4">
        <v>123.5</v>
      </c>
      <c r="H37" s="4">
        <v>113.4</v>
      </c>
      <c r="I37" s="4">
        <v>107.3</v>
      </c>
      <c r="J37" s="4">
        <v>113.3</v>
      </c>
      <c r="K37" s="4">
        <v>145.4</v>
      </c>
      <c r="L37" s="4">
        <v>108.7</v>
      </c>
      <c r="M37" s="4">
        <v>101.5</v>
      </c>
      <c r="N37" s="4">
        <v>110.5</v>
      </c>
      <c r="O37" s="4">
        <v>112.1</v>
      </c>
      <c r="P37" s="4">
        <v>117.4</v>
      </c>
      <c r="Q37" s="4">
        <v>118.4</v>
      </c>
      <c r="R37" s="4">
        <f t="shared" si="1"/>
        <v>1507.3000000000002</v>
      </c>
      <c r="S37" s="4">
        <v>114</v>
      </c>
      <c r="T37" s="4">
        <f t="shared" si="2"/>
        <v>114</v>
      </c>
      <c r="U37" s="4">
        <v>115.2</v>
      </c>
      <c r="V37" s="4">
        <v>112.7</v>
      </c>
      <c r="W37" s="4">
        <v>114.8</v>
      </c>
      <c r="X37" s="45">
        <f t="shared" si="3"/>
        <v>342.7</v>
      </c>
      <c r="Y37" s="45">
        <v>110.7</v>
      </c>
      <c r="Z37" s="4">
        <v>111.9</v>
      </c>
      <c r="AA37" s="4">
        <v>111.7</v>
      </c>
      <c r="AB37" s="4">
        <v>109.8</v>
      </c>
      <c r="AC37" s="4">
        <v>111.5</v>
      </c>
      <c r="AD37" s="4">
        <f t="shared" si="4"/>
        <v>555.6</v>
      </c>
      <c r="AE37" s="4">
        <v>109.7</v>
      </c>
      <c r="AF37" s="4">
        <v>107.9</v>
      </c>
      <c r="AG37" s="45">
        <f t="shared" si="5"/>
        <v>217.60000000000002</v>
      </c>
      <c r="AH37" s="4">
        <v>109</v>
      </c>
      <c r="AI37" s="4">
        <v>110</v>
      </c>
      <c r="AJ37" s="4">
        <f t="shared" si="6"/>
        <v>219</v>
      </c>
      <c r="AK37" s="4">
        <v>114.5</v>
      </c>
      <c r="AL37" s="4"/>
    </row>
    <row r="38" spans="1:38" hidden="1" x14ac:dyDescent="0.25">
      <c r="A38" s="1" t="s">
        <v>30</v>
      </c>
      <c r="B38" s="1">
        <v>2014</v>
      </c>
      <c r="C38" s="1" t="s">
        <v>31</v>
      </c>
      <c r="D38" s="1" t="str">
        <f t="shared" si="0"/>
        <v>January2014Rural</v>
      </c>
      <c r="E38" s="4">
        <v>118.9</v>
      </c>
      <c r="F38" s="4">
        <v>117.1</v>
      </c>
      <c r="G38" s="4">
        <v>120.5</v>
      </c>
      <c r="H38" s="4">
        <v>114.4</v>
      </c>
      <c r="I38" s="4">
        <v>109</v>
      </c>
      <c r="J38" s="4">
        <v>115.5</v>
      </c>
      <c r="K38" s="4">
        <v>123.9</v>
      </c>
      <c r="L38" s="4">
        <v>109.6</v>
      </c>
      <c r="M38" s="4">
        <v>101.8</v>
      </c>
      <c r="N38" s="4">
        <v>110.2</v>
      </c>
      <c r="O38" s="4">
        <v>112.4</v>
      </c>
      <c r="P38" s="4">
        <v>117.3</v>
      </c>
      <c r="Q38" s="4">
        <v>116</v>
      </c>
      <c r="R38" s="4">
        <f t="shared" si="1"/>
        <v>1486.6000000000001</v>
      </c>
      <c r="S38" s="4">
        <v>114</v>
      </c>
      <c r="T38" s="4">
        <f t="shared" si="2"/>
        <v>114</v>
      </c>
      <c r="U38" s="4">
        <v>116.5</v>
      </c>
      <c r="V38" s="4">
        <v>114.5</v>
      </c>
      <c r="W38" s="4">
        <v>116.2</v>
      </c>
      <c r="X38" s="45">
        <f t="shared" si="3"/>
        <v>347.2</v>
      </c>
      <c r="Y38" s="45">
        <v>109.92220887049335</v>
      </c>
      <c r="Z38" s="4">
        <v>113</v>
      </c>
      <c r="AA38" s="4">
        <v>112.6</v>
      </c>
      <c r="AB38" s="4">
        <v>110.5</v>
      </c>
      <c r="AC38" s="4">
        <v>111.8</v>
      </c>
      <c r="AD38" s="4">
        <f t="shared" si="4"/>
        <v>557.82220887049334</v>
      </c>
      <c r="AE38" s="4">
        <v>110.6</v>
      </c>
      <c r="AF38" s="4">
        <v>108.3</v>
      </c>
      <c r="AG38" s="45">
        <f t="shared" si="5"/>
        <v>218.89999999999998</v>
      </c>
      <c r="AH38" s="4">
        <v>109.6</v>
      </c>
      <c r="AI38" s="4">
        <v>110.6</v>
      </c>
      <c r="AJ38" s="4">
        <f t="shared" si="6"/>
        <v>220.2</v>
      </c>
      <c r="AK38" s="4">
        <v>114.2</v>
      </c>
      <c r="AL38" s="4"/>
    </row>
    <row r="39" spans="1:38" hidden="1" x14ac:dyDescent="0.25">
      <c r="A39" s="1" t="s">
        <v>32</v>
      </c>
      <c r="B39" s="1">
        <v>2014</v>
      </c>
      <c r="C39" s="1" t="s">
        <v>31</v>
      </c>
      <c r="D39" s="1" t="str">
        <f t="shared" si="0"/>
        <v>January2014Urban</v>
      </c>
      <c r="E39" s="4">
        <v>121.2</v>
      </c>
      <c r="F39" s="4">
        <v>122</v>
      </c>
      <c r="G39" s="4">
        <v>129.9</v>
      </c>
      <c r="H39" s="4">
        <v>113.6</v>
      </c>
      <c r="I39" s="4">
        <v>102.9</v>
      </c>
      <c r="J39" s="4">
        <v>112.1</v>
      </c>
      <c r="K39" s="4">
        <v>118.9</v>
      </c>
      <c r="L39" s="4">
        <v>107.5</v>
      </c>
      <c r="M39" s="4">
        <v>96.9</v>
      </c>
      <c r="N39" s="4">
        <v>112.7</v>
      </c>
      <c r="O39" s="4">
        <v>112.1</v>
      </c>
      <c r="P39" s="4">
        <v>119</v>
      </c>
      <c r="Q39" s="4">
        <v>115.5</v>
      </c>
      <c r="R39" s="4">
        <f t="shared" si="1"/>
        <v>1484.3</v>
      </c>
      <c r="S39" s="4">
        <v>115.7</v>
      </c>
      <c r="T39" s="4">
        <f t="shared" si="2"/>
        <v>115.7</v>
      </c>
      <c r="U39" s="4">
        <v>114.8</v>
      </c>
      <c r="V39" s="4">
        <v>111.3</v>
      </c>
      <c r="W39" s="4">
        <v>114.3</v>
      </c>
      <c r="X39" s="45">
        <f t="shared" si="3"/>
        <v>340.4</v>
      </c>
      <c r="Y39" s="45">
        <v>111.6</v>
      </c>
      <c r="Z39" s="4">
        <v>111</v>
      </c>
      <c r="AA39" s="4">
        <v>111.9</v>
      </c>
      <c r="AB39" s="4">
        <v>110.8</v>
      </c>
      <c r="AC39" s="4">
        <v>111.5</v>
      </c>
      <c r="AD39" s="4">
        <f t="shared" si="4"/>
        <v>556.79999999999995</v>
      </c>
      <c r="AE39" s="4">
        <v>109.7</v>
      </c>
      <c r="AF39" s="4">
        <v>108</v>
      </c>
      <c r="AG39" s="45">
        <f t="shared" si="5"/>
        <v>217.7</v>
      </c>
      <c r="AH39" s="4">
        <v>109.8</v>
      </c>
      <c r="AI39" s="4">
        <v>110.5</v>
      </c>
      <c r="AJ39" s="4">
        <f t="shared" si="6"/>
        <v>220.3</v>
      </c>
      <c r="AK39" s="4">
        <v>112.9</v>
      </c>
      <c r="AL39" s="4"/>
    </row>
    <row r="40" spans="1:38" hidden="1" x14ac:dyDescent="0.25">
      <c r="A40" s="1" t="s">
        <v>33</v>
      </c>
      <c r="B40" s="1">
        <v>2014</v>
      </c>
      <c r="C40" s="1" t="s">
        <v>31</v>
      </c>
      <c r="D40" s="1" t="str">
        <f t="shared" si="0"/>
        <v>January2014Rural+Urban</v>
      </c>
      <c r="E40" s="4">
        <v>119.6</v>
      </c>
      <c r="F40" s="4">
        <v>118.8</v>
      </c>
      <c r="G40" s="4">
        <v>124.1</v>
      </c>
      <c r="H40" s="4">
        <v>114.1</v>
      </c>
      <c r="I40" s="4">
        <v>106.8</v>
      </c>
      <c r="J40" s="4">
        <v>113.9</v>
      </c>
      <c r="K40" s="4">
        <v>122.2</v>
      </c>
      <c r="L40" s="4">
        <v>108.9</v>
      </c>
      <c r="M40" s="4">
        <v>100.2</v>
      </c>
      <c r="N40" s="4">
        <v>111</v>
      </c>
      <c r="O40" s="4">
        <v>112.3</v>
      </c>
      <c r="P40" s="4">
        <v>118.1</v>
      </c>
      <c r="Q40" s="4">
        <v>115.8</v>
      </c>
      <c r="R40" s="4">
        <f t="shared" si="1"/>
        <v>1485.7999999999997</v>
      </c>
      <c r="S40" s="4">
        <v>114.5</v>
      </c>
      <c r="T40" s="4">
        <f t="shared" si="2"/>
        <v>114.5</v>
      </c>
      <c r="U40" s="4">
        <v>115.8</v>
      </c>
      <c r="V40" s="4">
        <v>113.2</v>
      </c>
      <c r="W40" s="4">
        <v>115.4</v>
      </c>
      <c r="X40" s="45">
        <f t="shared" si="3"/>
        <v>344.4</v>
      </c>
      <c r="Y40" s="45">
        <v>111.6</v>
      </c>
      <c r="Z40" s="4">
        <v>112.2</v>
      </c>
      <c r="AA40" s="4">
        <v>112.3</v>
      </c>
      <c r="AB40" s="4">
        <v>110.7</v>
      </c>
      <c r="AC40" s="4">
        <v>111.6</v>
      </c>
      <c r="AD40" s="4">
        <f t="shared" si="4"/>
        <v>558.4</v>
      </c>
      <c r="AE40" s="4">
        <v>110.3</v>
      </c>
      <c r="AF40" s="4">
        <v>108.2</v>
      </c>
      <c r="AG40" s="45">
        <f t="shared" si="5"/>
        <v>218.5</v>
      </c>
      <c r="AH40" s="4">
        <v>109.7</v>
      </c>
      <c r="AI40" s="4">
        <v>110.6</v>
      </c>
      <c r="AJ40" s="4">
        <f t="shared" si="6"/>
        <v>220.3</v>
      </c>
      <c r="AK40" s="4">
        <v>113.6</v>
      </c>
      <c r="AL40" s="4"/>
    </row>
    <row r="41" spans="1:38" hidden="1" x14ac:dyDescent="0.25">
      <c r="A41" s="1" t="s">
        <v>30</v>
      </c>
      <c r="B41" s="1">
        <v>2014</v>
      </c>
      <c r="C41" s="1" t="s">
        <v>34</v>
      </c>
      <c r="D41" s="1" t="str">
        <f t="shared" si="0"/>
        <v>February2014Rural</v>
      </c>
      <c r="E41" s="4">
        <v>119.4</v>
      </c>
      <c r="F41" s="4">
        <v>117.7</v>
      </c>
      <c r="G41" s="4">
        <v>121.2</v>
      </c>
      <c r="H41" s="4">
        <v>115</v>
      </c>
      <c r="I41" s="4">
        <v>109</v>
      </c>
      <c r="J41" s="4">
        <v>116.6</v>
      </c>
      <c r="K41" s="4">
        <v>116</v>
      </c>
      <c r="L41" s="4">
        <v>109.8</v>
      </c>
      <c r="M41" s="4">
        <v>101.1</v>
      </c>
      <c r="N41" s="4">
        <v>110.4</v>
      </c>
      <c r="O41" s="4">
        <v>112.9</v>
      </c>
      <c r="P41" s="4">
        <v>117.8</v>
      </c>
      <c r="Q41" s="4">
        <v>115.3</v>
      </c>
      <c r="R41" s="4">
        <f t="shared" si="1"/>
        <v>1482.2</v>
      </c>
      <c r="S41" s="4">
        <v>114.2</v>
      </c>
      <c r="T41" s="4">
        <f t="shared" si="2"/>
        <v>114.2</v>
      </c>
      <c r="U41" s="4">
        <v>117.1</v>
      </c>
      <c r="V41" s="4">
        <v>114.5</v>
      </c>
      <c r="W41" s="4">
        <v>116.7</v>
      </c>
      <c r="X41" s="45">
        <f t="shared" si="3"/>
        <v>348.3</v>
      </c>
      <c r="Y41" s="45">
        <v>110.4812332207823</v>
      </c>
      <c r="Z41" s="4">
        <v>113.2</v>
      </c>
      <c r="AA41" s="4">
        <v>112.9</v>
      </c>
      <c r="AB41" s="4">
        <v>110.8</v>
      </c>
      <c r="AC41" s="4">
        <v>112</v>
      </c>
      <c r="AD41" s="4">
        <f t="shared" si="4"/>
        <v>559.38123322078241</v>
      </c>
      <c r="AE41" s="4">
        <v>110.9</v>
      </c>
      <c r="AF41" s="4">
        <v>108.7</v>
      </c>
      <c r="AG41" s="45">
        <f t="shared" si="5"/>
        <v>219.60000000000002</v>
      </c>
      <c r="AH41" s="4">
        <v>109.9</v>
      </c>
      <c r="AI41" s="4">
        <v>110.9</v>
      </c>
      <c r="AJ41" s="4">
        <f t="shared" si="6"/>
        <v>220.8</v>
      </c>
      <c r="AK41" s="4">
        <v>114</v>
      </c>
      <c r="AL41" s="4"/>
    </row>
    <row r="42" spans="1:38" hidden="1" x14ac:dyDescent="0.25">
      <c r="A42" s="1" t="s">
        <v>32</v>
      </c>
      <c r="B42" s="1">
        <v>2014</v>
      </c>
      <c r="C42" s="1" t="s">
        <v>34</v>
      </c>
      <c r="D42" s="1" t="str">
        <f t="shared" si="0"/>
        <v>February2014Urban</v>
      </c>
      <c r="E42" s="4">
        <v>121.9</v>
      </c>
      <c r="F42" s="4">
        <v>122</v>
      </c>
      <c r="G42" s="4">
        <v>124.5</v>
      </c>
      <c r="H42" s="4">
        <v>115.2</v>
      </c>
      <c r="I42" s="4">
        <v>102.5</v>
      </c>
      <c r="J42" s="4">
        <v>114.1</v>
      </c>
      <c r="K42" s="4">
        <v>111.5</v>
      </c>
      <c r="L42" s="4">
        <v>108.2</v>
      </c>
      <c r="M42" s="4">
        <v>95.4</v>
      </c>
      <c r="N42" s="4">
        <v>113.5</v>
      </c>
      <c r="O42" s="4">
        <v>112.1</v>
      </c>
      <c r="P42" s="4">
        <v>119.9</v>
      </c>
      <c r="Q42" s="4">
        <v>115.2</v>
      </c>
      <c r="R42" s="4">
        <f t="shared" si="1"/>
        <v>1476</v>
      </c>
      <c r="S42" s="4">
        <v>116.2</v>
      </c>
      <c r="T42" s="4">
        <f t="shared" si="2"/>
        <v>116.2</v>
      </c>
      <c r="U42" s="4">
        <v>115.3</v>
      </c>
      <c r="V42" s="4">
        <v>111.7</v>
      </c>
      <c r="W42" s="4">
        <v>114.7</v>
      </c>
      <c r="X42" s="45">
        <f t="shared" si="3"/>
        <v>341.7</v>
      </c>
      <c r="Y42" s="45">
        <v>112.5</v>
      </c>
      <c r="Z42" s="4">
        <v>111.1</v>
      </c>
      <c r="AA42" s="4">
        <v>112.6</v>
      </c>
      <c r="AB42" s="4">
        <v>111.3</v>
      </c>
      <c r="AC42" s="4">
        <v>111.6</v>
      </c>
      <c r="AD42" s="4">
        <f t="shared" si="4"/>
        <v>559.1</v>
      </c>
      <c r="AE42" s="4">
        <v>110.4</v>
      </c>
      <c r="AF42" s="4">
        <v>108.7</v>
      </c>
      <c r="AG42" s="45">
        <f t="shared" si="5"/>
        <v>219.10000000000002</v>
      </c>
      <c r="AH42" s="4">
        <v>110.3</v>
      </c>
      <c r="AI42" s="4">
        <v>111</v>
      </c>
      <c r="AJ42" s="4">
        <f t="shared" si="6"/>
        <v>221.3</v>
      </c>
      <c r="AK42" s="4">
        <v>113.1</v>
      </c>
      <c r="AL42" s="4"/>
    </row>
    <row r="43" spans="1:38" hidden="1" x14ac:dyDescent="0.25">
      <c r="A43" s="1" t="s">
        <v>33</v>
      </c>
      <c r="B43" s="1">
        <v>2014</v>
      </c>
      <c r="C43" s="1" t="s">
        <v>34</v>
      </c>
      <c r="D43" s="1" t="str">
        <f t="shared" si="0"/>
        <v>February2014Rural+Urban</v>
      </c>
      <c r="E43" s="4">
        <v>120.2</v>
      </c>
      <c r="F43" s="4">
        <v>119.2</v>
      </c>
      <c r="G43" s="4">
        <v>122.5</v>
      </c>
      <c r="H43" s="4">
        <v>115.1</v>
      </c>
      <c r="I43" s="4">
        <v>106.6</v>
      </c>
      <c r="J43" s="4">
        <v>115.4</v>
      </c>
      <c r="K43" s="4">
        <v>114.5</v>
      </c>
      <c r="L43" s="4">
        <v>109.3</v>
      </c>
      <c r="M43" s="4">
        <v>99.2</v>
      </c>
      <c r="N43" s="4">
        <v>111.4</v>
      </c>
      <c r="O43" s="4">
        <v>112.6</v>
      </c>
      <c r="P43" s="4">
        <v>118.8</v>
      </c>
      <c r="Q43" s="4">
        <v>115.3</v>
      </c>
      <c r="R43" s="4">
        <f t="shared" si="1"/>
        <v>1480.1</v>
      </c>
      <c r="S43" s="4">
        <v>114.7</v>
      </c>
      <c r="T43" s="4">
        <f t="shared" si="2"/>
        <v>114.7</v>
      </c>
      <c r="U43" s="4">
        <v>116.4</v>
      </c>
      <c r="V43" s="4">
        <v>113.3</v>
      </c>
      <c r="W43" s="4">
        <v>115.9</v>
      </c>
      <c r="X43" s="45">
        <f t="shared" si="3"/>
        <v>345.6</v>
      </c>
      <c r="Y43" s="45">
        <v>112.5</v>
      </c>
      <c r="Z43" s="4">
        <v>112.4</v>
      </c>
      <c r="AA43" s="4">
        <v>112.8</v>
      </c>
      <c r="AB43" s="4">
        <v>111.1</v>
      </c>
      <c r="AC43" s="4">
        <v>111.8</v>
      </c>
      <c r="AD43" s="4">
        <f t="shared" si="4"/>
        <v>560.59999999999991</v>
      </c>
      <c r="AE43" s="4">
        <v>110.7</v>
      </c>
      <c r="AF43" s="4">
        <v>108.7</v>
      </c>
      <c r="AG43" s="45">
        <f t="shared" si="5"/>
        <v>219.4</v>
      </c>
      <c r="AH43" s="4">
        <v>110.1</v>
      </c>
      <c r="AI43" s="4">
        <v>110.9</v>
      </c>
      <c r="AJ43" s="4">
        <f t="shared" si="6"/>
        <v>221</v>
      </c>
      <c r="AK43" s="4">
        <v>113.6</v>
      </c>
      <c r="AL43" s="4"/>
    </row>
    <row r="44" spans="1:38" hidden="1" x14ac:dyDescent="0.25">
      <c r="A44" s="1" t="s">
        <v>30</v>
      </c>
      <c r="B44" s="1">
        <v>2014</v>
      </c>
      <c r="C44" s="1" t="s">
        <v>35</v>
      </c>
      <c r="D44" s="1" t="str">
        <f t="shared" si="0"/>
        <v>March2014Rural</v>
      </c>
      <c r="E44" s="4">
        <v>120.1</v>
      </c>
      <c r="F44" s="4">
        <v>118.1</v>
      </c>
      <c r="G44" s="4">
        <v>120.7</v>
      </c>
      <c r="H44" s="4">
        <v>116.1</v>
      </c>
      <c r="I44" s="4">
        <v>109.3</v>
      </c>
      <c r="J44" s="4">
        <v>119.6</v>
      </c>
      <c r="K44" s="4">
        <v>117.9</v>
      </c>
      <c r="L44" s="4">
        <v>110.2</v>
      </c>
      <c r="M44" s="4">
        <v>101.2</v>
      </c>
      <c r="N44" s="4">
        <v>110.7</v>
      </c>
      <c r="O44" s="4">
        <v>113</v>
      </c>
      <c r="P44" s="4">
        <v>118.3</v>
      </c>
      <c r="Q44" s="4">
        <v>116.2</v>
      </c>
      <c r="R44" s="4">
        <f t="shared" si="1"/>
        <v>1491.4</v>
      </c>
      <c r="S44" s="4">
        <v>114.6</v>
      </c>
      <c r="T44" s="4">
        <f t="shared" si="2"/>
        <v>114.6</v>
      </c>
      <c r="U44" s="4">
        <v>117.5</v>
      </c>
      <c r="V44" s="4">
        <v>114.9</v>
      </c>
      <c r="W44" s="4">
        <v>117.2</v>
      </c>
      <c r="X44" s="45">
        <f t="shared" si="3"/>
        <v>349.6</v>
      </c>
      <c r="Y44" s="45">
        <v>111.03489412587436</v>
      </c>
      <c r="Z44" s="4">
        <v>113.4</v>
      </c>
      <c r="AA44" s="4">
        <v>113.4</v>
      </c>
      <c r="AB44" s="4">
        <v>111.2</v>
      </c>
      <c r="AC44" s="4">
        <v>112.4</v>
      </c>
      <c r="AD44" s="4">
        <f t="shared" si="4"/>
        <v>561.43489412587439</v>
      </c>
      <c r="AE44" s="4">
        <v>111.4</v>
      </c>
      <c r="AF44" s="4">
        <v>108.9</v>
      </c>
      <c r="AG44" s="45">
        <f t="shared" si="5"/>
        <v>220.3</v>
      </c>
      <c r="AH44" s="4">
        <v>110.2</v>
      </c>
      <c r="AI44" s="4">
        <v>111.3</v>
      </c>
      <c r="AJ44" s="4">
        <f t="shared" si="6"/>
        <v>221.5</v>
      </c>
      <c r="AK44" s="4">
        <v>114.6</v>
      </c>
      <c r="AL44" s="4"/>
    </row>
    <row r="45" spans="1:38" hidden="1" x14ac:dyDescent="0.25">
      <c r="A45" s="1" t="s">
        <v>32</v>
      </c>
      <c r="B45" s="1">
        <v>2014</v>
      </c>
      <c r="C45" s="1" t="s">
        <v>35</v>
      </c>
      <c r="D45" s="1" t="str">
        <f t="shared" si="0"/>
        <v>March2014Urban</v>
      </c>
      <c r="E45" s="4">
        <v>122.1</v>
      </c>
      <c r="F45" s="4">
        <v>121.4</v>
      </c>
      <c r="G45" s="4">
        <v>121.5</v>
      </c>
      <c r="H45" s="4">
        <v>116.2</v>
      </c>
      <c r="I45" s="4">
        <v>102.8</v>
      </c>
      <c r="J45" s="4">
        <v>117.7</v>
      </c>
      <c r="K45" s="4">
        <v>113.3</v>
      </c>
      <c r="L45" s="4">
        <v>108.9</v>
      </c>
      <c r="M45" s="4">
        <v>96.3</v>
      </c>
      <c r="N45" s="4">
        <v>114.1</v>
      </c>
      <c r="O45" s="4">
        <v>112.2</v>
      </c>
      <c r="P45" s="4">
        <v>120.5</v>
      </c>
      <c r="Q45" s="4">
        <v>116</v>
      </c>
      <c r="R45" s="4">
        <f t="shared" si="1"/>
        <v>1483</v>
      </c>
      <c r="S45" s="4">
        <v>116.7</v>
      </c>
      <c r="T45" s="4">
        <f t="shared" si="2"/>
        <v>116.7</v>
      </c>
      <c r="U45" s="4">
        <v>115.8</v>
      </c>
      <c r="V45" s="4">
        <v>112.1</v>
      </c>
      <c r="W45" s="4">
        <v>115.2</v>
      </c>
      <c r="X45" s="45">
        <f t="shared" si="3"/>
        <v>343.09999999999997</v>
      </c>
      <c r="Y45" s="45">
        <v>113.2</v>
      </c>
      <c r="Z45" s="4">
        <v>110.9</v>
      </c>
      <c r="AA45" s="4">
        <v>113</v>
      </c>
      <c r="AB45" s="4">
        <v>111.6</v>
      </c>
      <c r="AC45" s="4">
        <v>111.8</v>
      </c>
      <c r="AD45" s="4">
        <f t="shared" si="4"/>
        <v>560.5</v>
      </c>
      <c r="AE45" s="4">
        <v>110.8</v>
      </c>
      <c r="AF45" s="4">
        <v>109.2</v>
      </c>
      <c r="AG45" s="45">
        <f t="shared" si="5"/>
        <v>220</v>
      </c>
      <c r="AH45" s="4">
        <v>110.9</v>
      </c>
      <c r="AI45" s="4">
        <v>111.4</v>
      </c>
      <c r="AJ45" s="4">
        <f t="shared" si="6"/>
        <v>222.3</v>
      </c>
      <c r="AK45" s="4">
        <v>113.7</v>
      </c>
      <c r="AL45" s="4"/>
    </row>
    <row r="46" spans="1:38" hidden="1" x14ac:dyDescent="0.25">
      <c r="A46" s="1" t="s">
        <v>33</v>
      </c>
      <c r="B46" s="1">
        <v>2014</v>
      </c>
      <c r="C46" s="27" t="s">
        <v>35</v>
      </c>
      <c r="D46" s="1" t="str">
        <f t="shared" si="0"/>
        <v>March2014Rural+Urban</v>
      </c>
      <c r="E46" s="4">
        <v>120.7</v>
      </c>
      <c r="F46" s="4">
        <v>119.3</v>
      </c>
      <c r="G46" s="4">
        <v>121</v>
      </c>
      <c r="H46" s="4">
        <v>116.1</v>
      </c>
      <c r="I46" s="4">
        <v>106.9</v>
      </c>
      <c r="J46" s="4">
        <v>118.7</v>
      </c>
      <c r="K46" s="4">
        <v>116.3</v>
      </c>
      <c r="L46" s="4">
        <v>109.8</v>
      </c>
      <c r="M46" s="4">
        <v>99.6</v>
      </c>
      <c r="N46" s="4">
        <v>111.8</v>
      </c>
      <c r="O46" s="4">
        <v>112.7</v>
      </c>
      <c r="P46" s="4">
        <v>119.3</v>
      </c>
      <c r="Q46" s="4">
        <v>116.1</v>
      </c>
      <c r="R46" s="4">
        <f t="shared" si="1"/>
        <v>1488.2999999999997</v>
      </c>
      <c r="S46" s="4">
        <v>115.2</v>
      </c>
      <c r="T46" s="4">
        <f t="shared" si="2"/>
        <v>115.2</v>
      </c>
      <c r="U46" s="4">
        <v>116.8</v>
      </c>
      <c r="V46" s="4">
        <v>113.7</v>
      </c>
      <c r="W46" s="4">
        <v>116.4</v>
      </c>
      <c r="X46" s="45">
        <f t="shared" si="3"/>
        <v>346.9</v>
      </c>
      <c r="Y46" s="45">
        <v>113.2</v>
      </c>
      <c r="Z46" s="4">
        <v>112.5</v>
      </c>
      <c r="AA46" s="4">
        <v>113.2</v>
      </c>
      <c r="AB46" s="4">
        <v>111.4</v>
      </c>
      <c r="AC46" s="4">
        <v>112</v>
      </c>
      <c r="AD46" s="4">
        <f t="shared" si="4"/>
        <v>562.29999999999995</v>
      </c>
      <c r="AE46" s="4">
        <v>111.2</v>
      </c>
      <c r="AF46" s="4">
        <v>109</v>
      </c>
      <c r="AG46" s="45">
        <f t="shared" si="5"/>
        <v>220.2</v>
      </c>
      <c r="AH46" s="4">
        <v>110.6</v>
      </c>
      <c r="AI46" s="4">
        <v>111.3</v>
      </c>
      <c r="AJ46" s="4">
        <f t="shared" si="6"/>
        <v>221.89999999999998</v>
      </c>
      <c r="AK46" s="4">
        <v>114.2</v>
      </c>
      <c r="AL46" s="4"/>
    </row>
    <row r="47" spans="1:38" hidden="1" x14ac:dyDescent="0.25">
      <c r="A47" s="1" t="s">
        <v>30</v>
      </c>
      <c r="B47" s="1">
        <v>2014</v>
      </c>
      <c r="C47" s="1" t="s">
        <v>36</v>
      </c>
      <c r="D47" s="1" t="str">
        <f t="shared" si="0"/>
        <v>April2014Rural</v>
      </c>
      <c r="E47" s="4">
        <v>120.2</v>
      </c>
      <c r="F47" s="4">
        <v>118.9</v>
      </c>
      <c r="G47" s="4">
        <v>118.1</v>
      </c>
      <c r="H47" s="4">
        <v>117</v>
      </c>
      <c r="I47" s="4">
        <v>109.7</v>
      </c>
      <c r="J47" s="4">
        <v>125.5</v>
      </c>
      <c r="K47" s="4">
        <v>120.5</v>
      </c>
      <c r="L47" s="4">
        <v>111</v>
      </c>
      <c r="M47" s="4">
        <v>102.6</v>
      </c>
      <c r="N47" s="4">
        <v>111.2</v>
      </c>
      <c r="O47" s="4">
        <v>113.5</v>
      </c>
      <c r="P47" s="4">
        <v>118.7</v>
      </c>
      <c r="Q47" s="4">
        <v>117.2</v>
      </c>
      <c r="R47" s="4">
        <f t="shared" si="1"/>
        <v>1504.1000000000001</v>
      </c>
      <c r="S47" s="4">
        <v>115.4</v>
      </c>
      <c r="T47" s="4">
        <f t="shared" si="2"/>
        <v>115.4</v>
      </c>
      <c r="U47" s="4">
        <v>118.1</v>
      </c>
      <c r="V47" s="4">
        <v>116.1</v>
      </c>
      <c r="W47" s="4">
        <v>117.8</v>
      </c>
      <c r="X47" s="45">
        <f t="shared" si="3"/>
        <v>352</v>
      </c>
      <c r="Y47" s="45">
        <v>111.78203735746112</v>
      </c>
      <c r="Z47" s="4">
        <v>113.4</v>
      </c>
      <c r="AA47" s="4">
        <v>113.7</v>
      </c>
      <c r="AB47" s="4">
        <v>111.2</v>
      </c>
      <c r="AC47" s="4">
        <v>113</v>
      </c>
      <c r="AD47" s="4">
        <f t="shared" si="4"/>
        <v>563.0820373574611</v>
      </c>
      <c r="AE47" s="4">
        <v>111.8</v>
      </c>
      <c r="AF47" s="4">
        <v>108.9</v>
      </c>
      <c r="AG47" s="45">
        <f t="shared" si="5"/>
        <v>220.7</v>
      </c>
      <c r="AH47" s="4">
        <v>110.5</v>
      </c>
      <c r="AI47" s="4">
        <v>111.5</v>
      </c>
      <c r="AJ47" s="4">
        <f t="shared" si="6"/>
        <v>222</v>
      </c>
      <c r="AK47" s="4">
        <v>115.4</v>
      </c>
      <c r="AL47" s="4"/>
    </row>
    <row r="48" spans="1:38" hidden="1" x14ac:dyDescent="0.25">
      <c r="A48" s="1" t="s">
        <v>32</v>
      </c>
      <c r="B48" s="1">
        <v>2014</v>
      </c>
      <c r="C48" s="1" t="s">
        <v>36</v>
      </c>
      <c r="D48" s="1" t="str">
        <f t="shared" si="0"/>
        <v>April2014Urban</v>
      </c>
      <c r="E48" s="4">
        <v>122.5</v>
      </c>
      <c r="F48" s="4">
        <v>121.7</v>
      </c>
      <c r="G48" s="4">
        <v>113.3</v>
      </c>
      <c r="H48" s="4">
        <v>117</v>
      </c>
      <c r="I48" s="4">
        <v>103.1</v>
      </c>
      <c r="J48" s="4">
        <v>126.7</v>
      </c>
      <c r="K48" s="4">
        <v>121.2</v>
      </c>
      <c r="L48" s="4">
        <v>111</v>
      </c>
      <c r="M48" s="4">
        <v>100.3</v>
      </c>
      <c r="N48" s="4">
        <v>115.3</v>
      </c>
      <c r="O48" s="4">
        <v>112.7</v>
      </c>
      <c r="P48" s="4">
        <v>121</v>
      </c>
      <c r="Q48" s="4">
        <v>118.2</v>
      </c>
      <c r="R48" s="4">
        <f t="shared" si="1"/>
        <v>1504.0000000000002</v>
      </c>
      <c r="S48" s="4">
        <v>117.6</v>
      </c>
      <c r="T48" s="4">
        <f t="shared" si="2"/>
        <v>117.6</v>
      </c>
      <c r="U48" s="4">
        <v>116.3</v>
      </c>
      <c r="V48" s="4">
        <v>112.5</v>
      </c>
      <c r="W48" s="4">
        <v>115.7</v>
      </c>
      <c r="X48" s="45">
        <f t="shared" si="3"/>
        <v>344.5</v>
      </c>
      <c r="Y48" s="45">
        <v>113.9</v>
      </c>
      <c r="Z48" s="4">
        <v>110.9</v>
      </c>
      <c r="AA48" s="4">
        <v>113.4</v>
      </c>
      <c r="AB48" s="4">
        <v>111.2</v>
      </c>
      <c r="AC48" s="4">
        <v>112.5</v>
      </c>
      <c r="AD48" s="4">
        <f t="shared" si="4"/>
        <v>561.90000000000009</v>
      </c>
      <c r="AE48" s="4">
        <v>111</v>
      </c>
      <c r="AF48" s="4">
        <v>109.1</v>
      </c>
      <c r="AG48" s="45">
        <f t="shared" si="5"/>
        <v>220.1</v>
      </c>
      <c r="AH48" s="4">
        <v>111.2</v>
      </c>
      <c r="AI48" s="4">
        <v>111.4</v>
      </c>
      <c r="AJ48" s="4">
        <f t="shared" si="6"/>
        <v>222.60000000000002</v>
      </c>
      <c r="AK48" s="4">
        <v>114.7</v>
      </c>
      <c r="AL48" s="4"/>
    </row>
    <row r="49" spans="1:38" hidden="1" x14ac:dyDescent="0.25">
      <c r="A49" s="1" t="s">
        <v>33</v>
      </c>
      <c r="B49" s="1">
        <v>2014</v>
      </c>
      <c r="C49" s="1" t="s">
        <v>36</v>
      </c>
      <c r="D49" s="1" t="str">
        <f t="shared" si="0"/>
        <v>April2014Rural+Urban</v>
      </c>
      <c r="E49" s="4">
        <v>120.9</v>
      </c>
      <c r="F49" s="4">
        <v>119.9</v>
      </c>
      <c r="G49" s="4">
        <v>116.2</v>
      </c>
      <c r="H49" s="4">
        <v>117</v>
      </c>
      <c r="I49" s="4">
        <v>107.3</v>
      </c>
      <c r="J49" s="4">
        <v>126.1</v>
      </c>
      <c r="K49" s="4">
        <v>120.7</v>
      </c>
      <c r="L49" s="4">
        <v>111</v>
      </c>
      <c r="M49" s="4">
        <v>101.8</v>
      </c>
      <c r="N49" s="4">
        <v>112.6</v>
      </c>
      <c r="O49" s="4">
        <v>113.2</v>
      </c>
      <c r="P49" s="4">
        <v>119.8</v>
      </c>
      <c r="Q49" s="4">
        <v>117.6</v>
      </c>
      <c r="R49" s="4">
        <f t="shared" si="1"/>
        <v>1504.1</v>
      </c>
      <c r="S49" s="4">
        <v>116</v>
      </c>
      <c r="T49" s="4">
        <f t="shared" si="2"/>
        <v>116</v>
      </c>
      <c r="U49" s="4">
        <v>117.4</v>
      </c>
      <c r="V49" s="4">
        <v>114.6</v>
      </c>
      <c r="W49" s="4">
        <v>117</v>
      </c>
      <c r="X49" s="45">
        <f t="shared" si="3"/>
        <v>349</v>
      </c>
      <c r="Y49" s="45">
        <v>113.9</v>
      </c>
      <c r="Z49" s="4">
        <v>112.5</v>
      </c>
      <c r="AA49" s="4">
        <v>113.6</v>
      </c>
      <c r="AB49" s="4">
        <v>111.2</v>
      </c>
      <c r="AC49" s="4">
        <v>112.7</v>
      </c>
      <c r="AD49" s="4">
        <f t="shared" si="4"/>
        <v>563.9</v>
      </c>
      <c r="AE49" s="4">
        <v>111.5</v>
      </c>
      <c r="AF49" s="4">
        <v>109</v>
      </c>
      <c r="AG49" s="45">
        <f t="shared" si="5"/>
        <v>220.5</v>
      </c>
      <c r="AH49" s="4">
        <v>110.9</v>
      </c>
      <c r="AI49" s="4">
        <v>111.5</v>
      </c>
      <c r="AJ49" s="4">
        <f t="shared" si="6"/>
        <v>222.4</v>
      </c>
      <c r="AK49" s="4">
        <v>115.1</v>
      </c>
      <c r="AL49" s="4"/>
    </row>
    <row r="50" spans="1:38" hidden="1" x14ac:dyDescent="0.25">
      <c r="A50" s="1" t="s">
        <v>30</v>
      </c>
      <c r="B50" s="1">
        <v>2014</v>
      </c>
      <c r="C50" s="1" t="s">
        <v>37</v>
      </c>
      <c r="D50" s="1" t="str">
        <f t="shared" si="0"/>
        <v>May2014Rural</v>
      </c>
      <c r="E50" s="4">
        <v>120.3</v>
      </c>
      <c r="F50" s="4">
        <v>120.2</v>
      </c>
      <c r="G50" s="4">
        <v>116.9</v>
      </c>
      <c r="H50" s="4">
        <v>118</v>
      </c>
      <c r="I50" s="4">
        <v>110.1</v>
      </c>
      <c r="J50" s="4">
        <v>126.3</v>
      </c>
      <c r="K50" s="4">
        <v>123.9</v>
      </c>
      <c r="L50" s="4">
        <v>111.5</v>
      </c>
      <c r="M50" s="4">
        <v>103.5</v>
      </c>
      <c r="N50" s="4">
        <v>111.6</v>
      </c>
      <c r="O50" s="4">
        <v>114.2</v>
      </c>
      <c r="P50" s="4">
        <v>119.2</v>
      </c>
      <c r="Q50" s="4">
        <v>118.2</v>
      </c>
      <c r="R50" s="4">
        <f t="shared" si="1"/>
        <v>1513.8999999999999</v>
      </c>
      <c r="S50" s="4">
        <v>116.3</v>
      </c>
      <c r="T50" s="4">
        <f t="shared" si="2"/>
        <v>116.3</v>
      </c>
      <c r="U50" s="4">
        <v>118.7</v>
      </c>
      <c r="V50" s="4">
        <v>116.8</v>
      </c>
      <c r="W50" s="4">
        <v>118.5</v>
      </c>
      <c r="X50" s="45">
        <f t="shared" si="3"/>
        <v>354</v>
      </c>
      <c r="Y50" s="45">
        <v>112.49979607823531</v>
      </c>
      <c r="Z50" s="4">
        <v>113.4</v>
      </c>
      <c r="AA50" s="4">
        <v>114.1</v>
      </c>
      <c r="AB50" s="4">
        <v>111.4</v>
      </c>
      <c r="AC50" s="4">
        <v>113.1</v>
      </c>
      <c r="AD50" s="4">
        <f t="shared" si="4"/>
        <v>564.49979607823536</v>
      </c>
      <c r="AE50" s="4">
        <v>112.1</v>
      </c>
      <c r="AF50" s="4">
        <v>108.9</v>
      </c>
      <c r="AG50" s="45">
        <f t="shared" si="5"/>
        <v>221</v>
      </c>
      <c r="AH50" s="4">
        <v>110.9</v>
      </c>
      <c r="AI50" s="4">
        <v>111.8</v>
      </c>
      <c r="AJ50" s="4">
        <f t="shared" si="6"/>
        <v>222.7</v>
      </c>
      <c r="AK50" s="4">
        <v>116</v>
      </c>
      <c r="AL50" s="4"/>
    </row>
    <row r="51" spans="1:38" hidden="1" x14ac:dyDescent="0.25">
      <c r="A51" s="1" t="s">
        <v>32</v>
      </c>
      <c r="B51" s="1">
        <v>2014</v>
      </c>
      <c r="C51" s="1" t="s">
        <v>37</v>
      </c>
      <c r="D51" s="1" t="str">
        <f t="shared" si="0"/>
        <v>May2014Urban</v>
      </c>
      <c r="E51" s="4">
        <v>122.7</v>
      </c>
      <c r="F51" s="4">
        <v>124.1</v>
      </c>
      <c r="G51" s="4">
        <v>114.2</v>
      </c>
      <c r="H51" s="4">
        <v>119.1</v>
      </c>
      <c r="I51" s="4">
        <v>103.5</v>
      </c>
      <c r="J51" s="4">
        <v>129.19999999999999</v>
      </c>
      <c r="K51" s="4">
        <v>127</v>
      </c>
      <c r="L51" s="4">
        <v>112.6</v>
      </c>
      <c r="M51" s="4">
        <v>101.3</v>
      </c>
      <c r="N51" s="4">
        <v>117</v>
      </c>
      <c r="O51" s="4">
        <v>112.9</v>
      </c>
      <c r="P51" s="4">
        <v>121.7</v>
      </c>
      <c r="Q51" s="4">
        <v>120</v>
      </c>
      <c r="R51" s="4">
        <f t="shared" si="1"/>
        <v>1525.3000000000002</v>
      </c>
      <c r="S51" s="4">
        <v>118.3</v>
      </c>
      <c r="T51" s="4">
        <f t="shared" si="2"/>
        <v>118.3</v>
      </c>
      <c r="U51" s="4">
        <v>116.8</v>
      </c>
      <c r="V51" s="4">
        <v>112.9</v>
      </c>
      <c r="W51" s="4">
        <v>116.2</v>
      </c>
      <c r="X51" s="45">
        <f t="shared" si="3"/>
        <v>345.9</v>
      </c>
      <c r="Y51" s="45">
        <v>114.3</v>
      </c>
      <c r="Z51" s="4">
        <v>111.1</v>
      </c>
      <c r="AA51" s="4">
        <v>114.1</v>
      </c>
      <c r="AB51" s="4">
        <v>111.3</v>
      </c>
      <c r="AC51" s="4">
        <v>112.9</v>
      </c>
      <c r="AD51" s="4">
        <f t="shared" si="4"/>
        <v>563.70000000000005</v>
      </c>
      <c r="AE51" s="4">
        <v>111.2</v>
      </c>
      <c r="AF51" s="4">
        <v>109.3</v>
      </c>
      <c r="AG51" s="45">
        <f t="shared" si="5"/>
        <v>220.5</v>
      </c>
      <c r="AH51" s="4">
        <v>111.5</v>
      </c>
      <c r="AI51" s="4">
        <v>111.7</v>
      </c>
      <c r="AJ51" s="4">
        <f t="shared" si="6"/>
        <v>223.2</v>
      </c>
      <c r="AK51" s="4">
        <v>115.6</v>
      </c>
      <c r="AL51" s="4"/>
    </row>
    <row r="52" spans="1:38" hidden="1" x14ac:dyDescent="0.25">
      <c r="A52" s="1" t="s">
        <v>33</v>
      </c>
      <c r="B52" s="1">
        <v>2014</v>
      </c>
      <c r="C52" s="1" t="s">
        <v>37</v>
      </c>
      <c r="D52" s="1" t="str">
        <f t="shared" si="0"/>
        <v>May2014Rural+Urban</v>
      </c>
      <c r="E52" s="4">
        <v>121.1</v>
      </c>
      <c r="F52" s="4">
        <v>121.6</v>
      </c>
      <c r="G52" s="4">
        <v>115.9</v>
      </c>
      <c r="H52" s="4">
        <v>118.4</v>
      </c>
      <c r="I52" s="4">
        <v>107.7</v>
      </c>
      <c r="J52" s="4">
        <v>127.7</v>
      </c>
      <c r="K52" s="4">
        <v>125</v>
      </c>
      <c r="L52" s="4">
        <v>111.9</v>
      </c>
      <c r="M52" s="4">
        <v>102.8</v>
      </c>
      <c r="N52" s="4">
        <v>113.4</v>
      </c>
      <c r="O52" s="4">
        <v>113.7</v>
      </c>
      <c r="P52" s="4">
        <v>120.4</v>
      </c>
      <c r="Q52" s="4">
        <v>118.9</v>
      </c>
      <c r="R52" s="4">
        <f t="shared" si="1"/>
        <v>1518.5000000000005</v>
      </c>
      <c r="S52" s="4">
        <v>116.8</v>
      </c>
      <c r="T52" s="4">
        <f t="shared" si="2"/>
        <v>116.8</v>
      </c>
      <c r="U52" s="4">
        <v>118</v>
      </c>
      <c r="V52" s="4">
        <v>115.2</v>
      </c>
      <c r="W52" s="4">
        <v>117.6</v>
      </c>
      <c r="X52" s="45">
        <f t="shared" si="3"/>
        <v>350.79999999999995</v>
      </c>
      <c r="Y52" s="45">
        <v>114.3</v>
      </c>
      <c r="Z52" s="4">
        <v>112.5</v>
      </c>
      <c r="AA52" s="4">
        <v>114.1</v>
      </c>
      <c r="AB52" s="4">
        <v>111.3</v>
      </c>
      <c r="AC52" s="4">
        <v>113</v>
      </c>
      <c r="AD52" s="4">
        <f t="shared" si="4"/>
        <v>565.20000000000005</v>
      </c>
      <c r="AE52" s="4">
        <v>111.8</v>
      </c>
      <c r="AF52" s="4">
        <v>109.1</v>
      </c>
      <c r="AG52" s="45">
        <f t="shared" si="5"/>
        <v>220.89999999999998</v>
      </c>
      <c r="AH52" s="4">
        <v>111.2</v>
      </c>
      <c r="AI52" s="4">
        <v>111.8</v>
      </c>
      <c r="AJ52" s="4">
        <f t="shared" si="6"/>
        <v>223</v>
      </c>
      <c r="AK52" s="4">
        <v>115.8</v>
      </c>
      <c r="AL52" s="4"/>
    </row>
    <row r="53" spans="1:38" hidden="1" x14ac:dyDescent="0.25">
      <c r="A53" s="1" t="s">
        <v>30</v>
      </c>
      <c r="B53" s="1">
        <v>2014</v>
      </c>
      <c r="C53" s="27" t="s">
        <v>38</v>
      </c>
      <c r="D53" s="1" t="str">
        <f t="shared" si="0"/>
        <v>June2014Rural</v>
      </c>
      <c r="E53" s="4">
        <v>120.7</v>
      </c>
      <c r="F53" s="4">
        <v>121.6</v>
      </c>
      <c r="G53" s="4">
        <v>116.1</v>
      </c>
      <c r="H53" s="4">
        <v>119.3</v>
      </c>
      <c r="I53" s="4">
        <v>110.3</v>
      </c>
      <c r="J53" s="4">
        <v>125.8</v>
      </c>
      <c r="K53" s="4">
        <v>129.30000000000001</v>
      </c>
      <c r="L53" s="4">
        <v>112.2</v>
      </c>
      <c r="M53" s="4">
        <v>103.6</v>
      </c>
      <c r="N53" s="4">
        <v>112.3</v>
      </c>
      <c r="O53" s="4">
        <v>114.9</v>
      </c>
      <c r="P53" s="4">
        <v>120.1</v>
      </c>
      <c r="Q53" s="4">
        <v>119.5</v>
      </c>
      <c r="R53" s="4">
        <f t="shared" si="1"/>
        <v>1525.6999999999998</v>
      </c>
      <c r="S53" s="4">
        <v>117.3</v>
      </c>
      <c r="T53" s="4">
        <f t="shared" si="2"/>
        <v>117.3</v>
      </c>
      <c r="U53" s="4">
        <v>119.7</v>
      </c>
      <c r="V53" s="4">
        <v>117.3</v>
      </c>
      <c r="W53" s="4">
        <v>119.3</v>
      </c>
      <c r="X53" s="45">
        <f t="shared" si="3"/>
        <v>356.3</v>
      </c>
      <c r="Y53" s="45">
        <v>113.1240808401745</v>
      </c>
      <c r="Z53" s="4">
        <v>114.4</v>
      </c>
      <c r="AA53" s="4">
        <v>114.9</v>
      </c>
      <c r="AB53" s="4">
        <v>112.2</v>
      </c>
      <c r="AC53" s="4">
        <v>114.3</v>
      </c>
      <c r="AD53" s="4">
        <f t="shared" si="4"/>
        <v>568.9240808401745</v>
      </c>
      <c r="AE53" s="4">
        <v>112.8</v>
      </c>
      <c r="AF53" s="4">
        <v>108</v>
      </c>
      <c r="AG53" s="45">
        <f t="shared" si="5"/>
        <v>220.8</v>
      </c>
      <c r="AH53" s="4">
        <v>111.4</v>
      </c>
      <c r="AI53" s="4">
        <v>112.3</v>
      </c>
      <c r="AJ53" s="4">
        <f t="shared" si="6"/>
        <v>223.7</v>
      </c>
      <c r="AK53" s="4">
        <v>117</v>
      </c>
      <c r="AL53" s="4"/>
    </row>
    <row r="54" spans="1:38" hidden="1" x14ac:dyDescent="0.25">
      <c r="A54" s="1" t="s">
        <v>32</v>
      </c>
      <c r="B54" s="1">
        <v>2014</v>
      </c>
      <c r="C54" s="1" t="s">
        <v>38</v>
      </c>
      <c r="D54" s="1" t="str">
        <f t="shared" si="0"/>
        <v>June2014Urban</v>
      </c>
      <c r="E54" s="4">
        <v>123.1</v>
      </c>
      <c r="F54" s="4">
        <v>125.9</v>
      </c>
      <c r="G54" s="4">
        <v>115.4</v>
      </c>
      <c r="H54" s="4">
        <v>120.4</v>
      </c>
      <c r="I54" s="4">
        <v>103.4</v>
      </c>
      <c r="J54" s="4">
        <v>131.19999999999999</v>
      </c>
      <c r="K54" s="4">
        <v>137.5</v>
      </c>
      <c r="L54" s="4">
        <v>112.8</v>
      </c>
      <c r="M54" s="4">
        <v>101.4</v>
      </c>
      <c r="N54" s="4">
        <v>118.3</v>
      </c>
      <c r="O54" s="4">
        <v>113.2</v>
      </c>
      <c r="P54" s="4">
        <v>122.4</v>
      </c>
      <c r="Q54" s="4">
        <v>122</v>
      </c>
      <c r="R54" s="4">
        <f t="shared" si="1"/>
        <v>1547</v>
      </c>
      <c r="S54" s="4">
        <v>119</v>
      </c>
      <c r="T54" s="4">
        <f t="shared" si="2"/>
        <v>119</v>
      </c>
      <c r="U54" s="4">
        <v>117.4</v>
      </c>
      <c r="V54" s="4">
        <v>113.2</v>
      </c>
      <c r="W54" s="4">
        <v>116.7</v>
      </c>
      <c r="X54" s="45">
        <f t="shared" si="3"/>
        <v>347.3</v>
      </c>
      <c r="Y54" s="45">
        <v>113.9</v>
      </c>
      <c r="Z54" s="4">
        <v>111.2</v>
      </c>
      <c r="AA54" s="4">
        <v>114.3</v>
      </c>
      <c r="AB54" s="4">
        <v>111.5</v>
      </c>
      <c r="AC54" s="4">
        <v>115.1</v>
      </c>
      <c r="AD54" s="4">
        <f t="shared" si="4"/>
        <v>566</v>
      </c>
      <c r="AE54" s="4">
        <v>111.4</v>
      </c>
      <c r="AF54" s="4">
        <v>108.7</v>
      </c>
      <c r="AG54" s="45">
        <f t="shared" si="5"/>
        <v>220.10000000000002</v>
      </c>
      <c r="AH54" s="4">
        <v>111.8</v>
      </c>
      <c r="AI54" s="4">
        <v>112.2</v>
      </c>
      <c r="AJ54" s="4">
        <f t="shared" si="6"/>
        <v>224</v>
      </c>
      <c r="AK54" s="4">
        <v>116.4</v>
      </c>
      <c r="AL54" s="4"/>
    </row>
    <row r="55" spans="1:38" hidden="1" x14ac:dyDescent="0.25">
      <c r="A55" s="1" t="s">
        <v>33</v>
      </c>
      <c r="B55" s="1">
        <v>2014</v>
      </c>
      <c r="C55" s="1" t="s">
        <v>38</v>
      </c>
      <c r="D55" s="1" t="str">
        <f t="shared" si="0"/>
        <v>June2014Rural+Urban</v>
      </c>
      <c r="E55" s="4">
        <v>121.5</v>
      </c>
      <c r="F55" s="4">
        <v>123.1</v>
      </c>
      <c r="G55" s="4">
        <v>115.8</v>
      </c>
      <c r="H55" s="4">
        <v>119.7</v>
      </c>
      <c r="I55" s="4">
        <v>107.8</v>
      </c>
      <c r="J55" s="4">
        <v>128.30000000000001</v>
      </c>
      <c r="K55" s="4">
        <v>132.1</v>
      </c>
      <c r="L55" s="4">
        <v>112.4</v>
      </c>
      <c r="M55" s="4">
        <v>102.9</v>
      </c>
      <c r="N55" s="4">
        <v>114.3</v>
      </c>
      <c r="O55" s="4">
        <v>114.2</v>
      </c>
      <c r="P55" s="4">
        <v>121.2</v>
      </c>
      <c r="Q55" s="4">
        <v>120.4</v>
      </c>
      <c r="R55" s="4">
        <f t="shared" si="1"/>
        <v>1533.7000000000003</v>
      </c>
      <c r="S55" s="4">
        <v>117.8</v>
      </c>
      <c r="T55" s="4">
        <f t="shared" si="2"/>
        <v>117.8</v>
      </c>
      <c r="U55" s="4">
        <v>118.8</v>
      </c>
      <c r="V55" s="4">
        <v>115.6</v>
      </c>
      <c r="W55" s="4">
        <v>118.3</v>
      </c>
      <c r="X55" s="45">
        <f t="shared" si="3"/>
        <v>352.7</v>
      </c>
      <c r="Y55" s="45">
        <v>113.9</v>
      </c>
      <c r="Z55" s="4">
        <v>113.2</v>
      </c>
      <c r="AA55" s="4">
        <v>114.6</v>
      </c>
      <c r="AB55" s="4">
        <v>111.8</v>
      </c>
      <c r="AC55" s="4">
        <v>114.8</v>
      </c>
      <c r="AD55" s="4">
        <f t="shared" si="4"/>
        <v>568.30000000000007</v>
      </c>
      <c r="AE55" s="4">
        <v>112.3</v>
      </c>
      <c r="AF55" s="4">
        <v>108.3</v>
      </c>
      <c r="AG55" s="45">
        <f t="shared" si="5"/>
        <v>220.6</v>
      </c>
      <c r="AH55" s="4">
        <v>111.6</v>
      </c>
      <c r="AI55" s="4">
        <v>112.3</v>
      </c>
      <c r="AJ55" s="4">
        <f t="shared" si="6"/>
        <v>223.89999999999998</v>
      </c>
      <c r="AK55" s="4">
        <v>116.7</v>
      </c>
      <c r="AL55" s="4"/>
    </row>
    <row r="56" spans="1:38" hidden="1" x14ac:dyDescent="0.25">
      <c r="A56" s="1" t="s">
        <v>30</v>
      </c>
      <c r="B56" s="1">
        <v>2014</v>
      </c>
      <c r="C56" s="1" t="s">
        <v>39</v>
      </c>
      <c r="D56" s="1" t="str">
        <f t="shared" si="0"/>
        <v>July2014Rural</v>
      </c>
      <c r="E56" s="4">
        <v>121.7</v>
      </c>
      <c r="F56" s="4">
        <v>122.5</v>
      </c>
      <c r="G56" s="4">
        <v>117.7</v>
      </c>
      <c r="H56" s="4">
        <v>120.6</v>
      </c>
      <c r="I56" s="4">
        <v>110.4</v>
      </c>
      <c r="J56" s="4">
        <v>129.1</v>
      </c>
      <c r="K56" s="4">
        <v>150.1</v>
      </c>
      <c r="L56" s="4">
        <v>113.2</v>
      </c>
      <c r="M56" s="4">
        <v>104.8</v>
      </c>
      <c r="N56" s="4">
        <v>113.3</v>
      </c>
      <c r="O56" s="4">
        <v>115.6</v>
      </c>
      <c r="P56" s="4">
        <v>120.9</v>
      </c>
      <c r="Q56" s="4">
        <v>123.3</v>
      </c>
      <c r="R56" s="4">
        <f t="shared" si="1"/>
        <v>1563.2</v>
      </c>
      <c r="S56" s="4">
        <v>118</v>
      </c>
      <c r="T56" s="4">
        <f t="shared" si="2"/>
        <v>118</v>
      </c>
      <c r="U56" s="4">
        <v>120.7</v>
      </c>
      <c r="V56" s="4">
        <v>118.3</v>
      </c>
      <c r="W56" s="4">
        <v>120.3</v>
      </c>
      <c r="X56" s="45">
        <f t="shared" si="3"/>
        <v>359.3</v>
      </c>
      <c r="Y56" s="45">
        <v>113.51176825287455</v>
      </c>
      <c r="Z56" s="4">
        <v>115.3</v>
      </c>
      <c r="AA56" s="4">
        <v>115.4</v>
      </c>
      <c r="AB56" s="4">
        <v>113.2</v>
      </c>
      <c r="AC56" s="4">
        <v>115.5</v>
      </c>
      <c r="AD56" s="4">
        <f t="shared" si="4"/>
        <v>572.91176825287448</v>
      </c>
      <c r="AE56" s="4">
        <v>113.4</v>
      </c>
      <c r="AF56" s="4">
        <v>108.8</v>
      </c>
      <c r="AG56" s="45">
        <f t="shared" si="5"/>
        <v>222.2</v>
      </c>
      <c r="AH56" s="4">
        <v>111.8</v>
      </c>
      <c r="AI56" s="4">
        <v>113.1</v>
      </c>
      <c r="AJ56" s="4">
        <f t="shared" si="6"/>
        <v>224.89999999999998</v>
      </c>
      <c r="AK56" s="4">
        <v>119.5</v>
      </c>
      <c r="AL56" s="4"/>
    </row>
    <row r="57" spans="1:38" hidden="1" x14ac:dyDescent="0.25">
      <c r="A57" s="1" t="s">
        <v>32</v>
      </c>
      <c r="B57" s="1">
        <v>2014</v>
      </c>
      <c r="C57" s="1" t="s">
        <v>39</v>
      </c>
      <c r="D57" s="1" t="str">
        <f t="shared" si="0"/>
        <v>July2014Urban</v>
      </c>
      <c r="E57" s="4">
        <v>123.8</v>
      </c>
      <c r="F57" s="4">
        <v>126.4</v>
      </c>
      <c r="G57" s="4">
        <v>118</v>
      </c>
      <c r="H57" s="4">
        <v>121.6</v>
      </c>
      <c r="I57" s="4">
        <v>103.5</v>
      </c>
      <c r="J57" s="4">
        <v>133.69999999999999</v>
      </c>
      <c r="K57" s="4">
        <v>172.4</v>
      </c>
      <c r="L57" s="4">
        <v>113.1</v>
      </c>
      <c r="M57" s="4">
        <v>102.7</v>
      </c>
      <c r="N57" s="4">
        <v>120</v>
      </c>
      <c r="O57" s="4">
        <v>113.8</v>
      </c>
      <c r="P57" s="4">
        <v>123.4</v>
      </c>
      <c r="Q57" s="4">
        <v>127.1</v>
      </c>
      <c r="R57" s="4">
        <f t="shared" si="1"/>
        <v>1599.5</v>
      </c>
      <c r="S57" s="4">
        <v>121</v>
      </c>
      <c r="T57" s="4">
        <f t="shared" si="2"/>
        <v>121</v>
      </c>
      <c r="U57" s="4">
        <v>118</v>
      </c>
      <c r="V57" s="4">
        <v>113.6</v>
      </c>
      <c r="W57" s="4">
        <v>117.4</v>
      </c>
      <c r="X57" s="45">
        <f t="shared" si="3"/>
        <v>349</v>
      </c>
      <c r="Y57" s="45">
        <v>114.8</v>
      </c>
      <c r="Z57" s="4">
        <v>111.6</v>
      </c>
      <c r="AA57" s="4">
        <v>114.9</v>
      </c>
      <c r="AB57" s="4">
        <v>113</v>
      </c>
      <c r="AC57" s="4">
        <v>117.8</v>
      </c>
      <c r="AD57" s="4">
        <f t="shared" si="4"/>
        <v>572.09999999999991</v>
      </c>
      <c r="AE57" s="4">
        <v>111.5</v>
      </c>
      <c r="AF57" s="4">
        <v>109.7</v>
      </c>
      <c r="AG57" s="45">
        <f t="shared" si="5"/>
        <v>221.2</v>
      </c>
      <c r="AH57" s="4">
        <v>112.4</v>
      </c>
      <c r="AI57" s="4">
        <v>113.5</v>
      </c>
      <c r="AJ57" s="4">
        <f t="shared" si="6"/>
        <v>225.9</v>
      </c>
      <c r="AK57" s="4">
        <v>118.9</v>
      </c>
      <c r="AL57" s="4"/>
    </row>
    <row r="58" spans="1:38" hidden="1" x14ac:dyDescent="0.25">
      <c r="A58" s="1" t="s">
        <v>33</v>
      </c>
      <c r="B58" s="1">
        <v>2014</v>
      </c>
      <c r="C58" s="1" t="s">
        <v>39</v>
      </c>
      <c r="D58" s="1" t="str">
        <f t="shared" si="0"/>
        <v>July2014Rural+Urban</v>
      </c>
      <c r="E58" s="4">
        <v>122.4</v>
      </c>
      <c r="F58" s="4">
        <v>123.9</v>
      </c>
      <c r="G58" s="4">
        <v>117.8</v>
      </c>
      <c r="H58" s="4">
        <v>121</v>
      </c>
      <c r="I58" s="4">
        <v>107.9</v>
      </c>
      <c r="J58" s="4">
        <v>131.19999999999999</v>
      </c>
      <c r="K58" s="4">
        <v>157.69999999999999</v>
      </c>
      <c r="L58" s="4">
        <v>113.2</v>
      </c>
      <c r="M58" s="4">
        <v>104.1</v>
      </c>
      <c r="N58" s="4">
        <v>115.5</v>
      </c>
      <c r="O58" s="4">
        <v>114.8</v>
      </c>
      <c r="P58" s="4">
        <v>122.1</v>
      </c>
      <c r="Q58" s="4">
        <v>124.7</v>
      </c>
      <c r="R58" s="4">
        <f t="shared" si="1"/>
        <v>1576.3</v>
      </c>
      <c r="S58" s="4">
        <v>118.8</v>
      </c>
      <c r="T58" s="4">
        <f t="shared" si="2"/>
        <v>118.8</v>
      </c>
      <c r="U58" s="4">
        <v>119.6</v>
      </c>
      <c r="V58" s="4">
        <v>116.3</v>
      </c>
      <c r="W58" s="4">
        <v>119.1</v>
      </c>
      <c r="X58" s="45">
        <f t="shared" si="3"/>
        <v>355</v>
      </c>
      <c r="Y58" s="45">
        <v>114.8</v>
      </c>
      <c r="Z58" s="4">
        <v>113.9</v>
      </c>
      <c r="AA58" s="4">
        <v>115.2</v>
      </c>
      <c r="AB58" s="4">
        <v>113.1</v>
      </c>
      <c r="AC58" s="4">
        <v>116.8</v>
      </c>
      <c r="AD58" s="4">
        <f t="shared" si="4"/>
        <v>573.79999999999995</v>
      </c>
      <c r="AE58" s="4">
        <v>112.7</v>
      </c>
      <c r="AF58" s="4">
        <v>109.2</v>
      </c>
      <c r="AG58" s="45">
        <f t="shared" si="5"/>
        <v>221.9</v>
      </c>
      <c r="AH58" s="4">
        <v>112.1</v>
      </c>
      <c r="AI58" s="4">
        <v>113.3</v>
      </c>
      <c r="AJ58" s="4">
        <f t="shared" si="6"/>
        <v>225.39999999999998</v>
      </c>
      <c r="AK58" s="4">
        <v>119.2</v>
      </c>
      <c r="AL58" s="4"/>
    </row>
    <row r="59" spans="1:38" hidden="1" x14ac:dyDescent="0.25">
      <c r="A59" s="1" t="s">
        <v>30</v>
      </c>
      <c r="B59" s="1">
        <v>2014</v>
      </c>
      <c r="C59" s="1" t="s">
        <v>40</v>
      </c>
      <c r="D59" s="1" t="str">
        <f t="shared" si="0"/>
        <v>August2014Rural</v>
      </c>
      <c r="E59" s="4">
        <v>121.8</v>
      </c>
      <c r="F59" s="4">
        <v>122.8</v>
      </c>
      <c r="G59" s="4">
        <v>117.8</v>
      </c>
      <c r="H59" s="4">
        <v>121.9</v>
      </c>
      <c r="I59" s="4">
        <v>110.6</v>
      </c>
      <c r="J59" s="4">
        <v>129.69999999999999</v>
      </c>
      <c r="K59" s="4">
        <v>161.1</v>
      </c>
      <c r="L59" s="4">
        <v>114.1</v>
      </c>
      <c r="M59" s="4">
        <v>105.1</v>
      </c>
      <c r="N59" s="4">
        <v>114.6</v>
      </c>
      <c r="O59" s="4">
        <v>115.8</v>
      </c>
      <c r="P59" s="4">
        <v>121.7</v>
      </c>
      <c r="Q59" s="4">
        <v>125.3</v>
      </c>
      <c r="R59" s="4">
        <f t="shared" si="1"/>
        <v>1582.2999999999997</v>
      </c>
      <c r="S59" s="4">
        <v>118.8</v>
      </c>
      <c r="T59" s="4">
        <f t="shared" si="2"/>
        <v>118.8</v>
      </c>
      <c r="U59" s="4">
        <v>120.9</v>
      </c>
      <c r="V59" s="4">
        <v>118.8</v>
      </c>
      <c r="W59" s="4">
        <v>120.7</v>
      </c>
      <c r="X59" s="45">
        <f t="shared" si="3"/>
        <v>360.4</v>
      </c>
      <c r="Y59" s="45">
        <v>113.90396057458715</v>
      </c>
      <c r="Z59" s="4">
        <v>115.4</v>
      </c>
      <c r="AA59" s="4">
        <v>115.9</v>
      </c>
      <c r="AB59" s="4">
        <v>113.2</v>
      </c>
      <c r="AC59" s="4">
        <v>116.2</v>
      </c>
      <c r="AD59" s="4">
        <f t="shared" si="4"/>
        <v>574.60396057458718</v>
      </c>
      <c r="AE59" s="4">
        <v>114</v>
      </c>
      <c r="AF59" s="4">
        <v>109.4</v>
      </c>
      <c r="AG59" s="45">
        <f t="shared" si="5"/>
        <v>223.4</v>
      </c>
      <c r="AH59" s="4">
        <v>112.2</v>
      </c>
      <c r="AI59" s="4">
        <v>113.5</v>
      </c>
      <c r="AJ59" s="4">
        <f t="shared" si="6"/>
        <v>225.7</v>
      </c>
      <c r="AK59" s="4">
        <v>120.7</v>
      </c>
      <c r="AL59" s="4"/>
    </row>
    <row r="60" spans="1:38" hidden="1" x14ac:dyDescent="0.25">
      <c r="A60" s="1" t="s">
        <v>32</v>
      </c>
      <c r="B60" s="1">
        <v>2014</v>
      </c>
      <c r="C60" s="1" t="s">
        <v>40</v>
      </c>
      <c r="D60" s="1" t="str">
        <f t="shared" si="0"/>
        <v>August2014Urban</v>
      </c>
      <c r="E60" s="4">
        <v>124.8</v>
      </c>
      <c r="F60" s="4">
        <v>127.3</v>
      </c>
      <c r="G60" s="4">
        <v>116.5</v>
      </c>
      <c r="H60" s="4">
        <v>122.2</v>
      </c>
      <c r="I60" s="4">
        <v>103.6</v>
      </c>
      <c r="J60" s="4">
        <v>132.69999999999999</v>
      </c>
      <c r="K60" s="4">
        <v>181.9</v>
      </c>
      <c r="L60" s="4">
        <v>115.2</v>
      </c>
      <c r="M60" s="4">
        <v>102.7</v>
      </c>
      <c r="N60" s="4">
        <v>122.1</v>
      </c>
      <c r="O60" s="4">
        <v>114.4</v>
      </c>
      <c r="P60" s="4">
        <v>124.7</v>
      </c>
      <c r="Q60" s="4">
        <v>128.9</v>
      </c>
      <c r="R60" s="4">
        <f t="shared" si="1"/>
        <v>1617</v>
      </c>
      <c r="S60" s="4">
        <v>123</v>
      </c>
      <c r="T60" s="4">
        <f t="shared" si="2"/>
        <v>123</v>
      </c>
      <c r="U60" s="4">
        <v>118.6</v>
      </c>
      <c r="V60" s="4">
        <v>114.1</v>
      </c>
      <c r="W60" s="4">
        <v>117.9</v>
      </c>
      <c r="X60" s="45">
        <f t="shared" si="3"/>
        <v>350.6</v>
      </c>
      <c r="Y60" s="45">
        <v>115.5</v>
      </c>
      <c r="Z60" s="4">
        <v>111.8</v>
      </c>
      <c r="AA60" s="4">
        <v>115.3</v>
      </c>
      <c r="AB60" s="4">
        <v>112.5</v>
      </c>
      <c r="AC60" s="4">
        <v>119.2</v>
      </c>
      <c r="AD60" s="4">
        <f t="shared" si="4"/>
        <v>574.30000000000007</v>
      </c>
      <c r="AE60" s="4">
        <v>112.2</v>
      </c>
      <c r="AF60" s="4">
        <v>110.5</v>
      </c>
      <c r="AG60" s="45">
        <f t="shared" si="5"/>
        <v>222.7</v>
      </c>
      <c r="AH60" s="4">
        <v>112.9</v>
      </c>
      <c r="AI60" s="4">
        <v>113.9</v>
      </c>
      <c r="AJ60" s="4">
        <f t="shared" si="6"/>
        <v>226.8</v>
      </c>
      <c r="AK60" s="4">
        <v>119.9</v>
      </c>
      <c r="AL60" s="4"/>
    </row>
    <row r="61" spans="1:38" hidden="1" x14ac:dyDescent="0.25">
      <c r="A61" s="1" t="s">
        <v>33</v>
      </c>
      <c r="B61" s="1">
        <v>2014</v>
      </c>
      <c r="C61" s="1" t="s">
        <v>40</v>
      </c>
      <c r="D61" s="1" t="str">
        <f t="shared" si="0"/>
        <v>August2014Rural+Urban</v>
      </c>
      <c r="E61" s="4">
        <v>122.7</v>
      </c>
      <c r="F61" s="4">
        <v>124.4</v>
      </c>
      <c r="G61" s="4">
        <v>117.3</v>
      </c>
      <c r="H61" s="4">
        <v>122</v>
      </c>
      <c r="I61" s="4">
        <v>108</v>
      </c>
      <c r="J61" s="4">
        <v>131.1</v>
      </c>
      <c r="K61" s="4">
        <v>168.2</v>
      </c>
      <c r="L61" s="4">
        <v>114.5</v>
      </c>
      <c r="M61" s="4">
        <v>104.3</v>
      </c>
      <c r="N61" s="4">
        <v>117.1</v>
      </c>
      <c r="O61" s="4">
        <v>115.2</v>
      </c>
      <c r="P61" s="4">
        <v>123.1</v>
      </c>
      <c r="Q61" s="4">
        <v>126.6</v>
      </c>
      <c r="R61" s="4">
        <f t="shared" si="1"/>
        <v>1594.4999999999998</v>
      </c>
      <c r="S61" s="4">
        <v>119.9</v>
      </c>
      <c r="T61" s="4">
        <f t="shared" si="2"/>
        <v>119.9</v>
      </c>
      <c r="U61" s="4">
        <v>120</v>
      </c>
      <c r="V61" s="4">
        <v>116.8</v>
      </c>
      <c r="W61" s="4">
        <v>119.6</v>
      </c>
      <c r="X61" s="45">
        <f t="shared" si="3"/>
        <v>356.4</v>
      </c>
      <c r="Y61" s="45">
        <v>115.5</v>
      </c>
      <c r="Z61" s="4">
        <v>114</v>
      </c>
      <c r="AA61" s="4">
        <v>115.6</v>
      </c>
      <c r="AB61" s="4">
        <v>112.8</v>
      </c>
      <c r="AC61" s="4">
        <v>118</v>
      </c>
      <c r="AD61" s="4">
        <f t="shared" si="4"/>
        <v>575.90000000000009</v>
      </c>
      <c r="AE61" s="4">
        <v>113.3</v>
      </c>
      <c r="AF61" s="4">
        <v>109.9</v>
      </c>
      <c r="AG61" s="45">
        <f t="shared" si="5"/>
        <v>223.2</v>
      </c>
      <c r="AH61" s="4">
        <v>112.6</v>
      </c>
      <c r="AI61" s="4">
        <v>113.7</v>
      </c>
      <c r="AJ61" s="4">
        <f t="shared" si="6"/>
        <v>226.3</v>
      </c>
      <c r="AK61" s="4">
        <v>120.3</v>
      </c>
      <c r="AL61" s="4"/>
    </row>
    <row r="62" spans="1:38" hidden="1" x14ac:dyDescent="0.25">
      <c r="A62" s="1" t="s">
        <v>30</v>
      </c>
      <c r="B62" s="1">
        <v>2014</v>
      </c>
      <c r="C62" s="1" t="s">
        <v>41</v>
      </c>
      <c r="D62" s="1" t="str">
        <f t="shared" si="0"/>
        <v>September2014Rural</v>
      </c>
      <c r="E62" s="4">
        <v>122.3</v>
      </c>
      <c r="F62" s="4">
        <v>122.4</v>
      </c>
      <c r="G62" s="4">
        <v>117.8</v>
      </c>
      <c r="H62" s="4">
        <v>122.7</v>
      </c>
      <c r="I62" s="4">
        <v>110.4</v>
      </c>
      <c r="J62" s="4">
        <v>129.80000000000001</v>
      </c>
      <c r="K62" s="4">
        <v>158.80000000000001</v>
      </c>
      <c r="L62" s="4">
        <v>115</v>
      </c>
      <c r="M62" s="4">
        <v>104.7</v>
      </c>
      <c r="N62" s="4">
        <v>114.9</v>
      </c>
      <c r="O62" s="4">
        <v>116.5</v>
      </c>
      <c r="P62" s="4">
        <v>122.6</v>
      </c>
      <c r="Q62" s="4">
        <v>125.3</v>
      </c>
      <c r="R62" s="4">
        <f t="shared" si="1"/>
        <v>1583.2</v>
      </c>
      <c r="S62" s="4">
        <v>119.5</v>
      </c>
      <c r="T62" s="4">
        <f t="shared" si="2"/>
        <v>119.5</v>
      </c>
      <c r="U62" s="4">
        <v>121.7</v>
      </c>
      <c r="V62" s="4">
        <v>119.2</v>
      </c>
      <c r="W62" s="4">
        <v>121.3</v>
      </c>
      <c r="X62" s="45">
        <f t="shared" si="3"/>
        <v>362.2</v>
      </c>
      <c r="Y62" s="45">
        <v>114.32664551862624</v>
      </c>
      <c r="Z62" s="4">
        <v>115.8</v>
      </c>
      <c r="AA62" s="4">
        <v>116.7</v>
      </c>
      <c r="AB62" s="4">
        <v>112.8</v>
      </c>
      <c r="AC62" s="4">
        <v>116.6</v>
      </c>
      <c r="AD62" s="4">
        <f t="shared" si="4"/>
        <v>576.22664551862624</v>
      </c>
      <c r="AE62" s="4">
        <v>114.5</v>
      </c>
      <c r="AF62" s="4">
        <v>109.1</v>
      </c>
      <c r="AG62" s="45">
        <f t="shared" si="5"/>
        <v>223.6</v>
      </c>
      <c r="AH62" s="4">
        <v>112.6</v>
      </c>
      <c r="AI62" s="4">
        <v>113.7</v>
      </c>
      <c r="AJ62" s="4">
        <f t="shared" si="6"/>
        <v>226.3</v>
      </c>
      <c r="AK62" s="4">
        <v>120.9</v>
      </c>
      <c r="AL62" s="4"/>
    </row>
    <row r="63" spans="1:38" hidden="1" x14ac:dyDescent="0.25">
      <c r="A63" s="1" t="s">
        <v>32</v>
      </c>
      <c r="B63" s="1">
        <v>2014</v>
      </c>
      <c r="C63" s="1" t="s">
        <v>41</v>
      </c>
      <c r="D63" s="1" t="str">
        <f t="shared" si="0"/>
        <v>September2014Urban</v>
      </c>
      <c r="E63" s="4">
        <v>124.2</v>
      </c>
      <c r="F63" s="4">
        <v>125.4</v>
      </c>
      <c r="G63" s="4">
        <v>116.4</v>
      </c>
      <c r="H63" s="4">
        <v>122.7</v>
      </c>
      <c r="I63" s="4">
        <v>103.5</v>
      </c>
      <c r="J63" s="4">
        <v>124.5</v>
      </c>
      <c r="K63" s="4">
        <v>168.6</v>
      </c>
      <c r="L63" s="4">
        <v>116.9</v>
      </c>
      <c r="M63" s="4">
        <v>101.9</v>
      </c>
      <c r="N63" s="4">
        <v>122.9</v>
      </c>
      <c r="O63" s="4">
        <v>114.8</v>
      </c>
      <c r="P63" s="4">
        <v>125.2</v>
      </c>
      <c r="Q63" s="4">
        <v>126.7</v>
      </c>
      <c r="R63" s="4">
        <f t="shared" si="1"/>
        <v>1593.7000000000003</v>
      </c>
      <c r="S63" s="4">
        <v>124.3</v>
      </c>
      <c r="T63" s="4">
        <f t="shared" si="2"/>
        <v>124.3</v>
      </c>
      <c r="U63" s="4">
        <v>119.2</v>
      </c>
      <c r="V63" s="4">
        <v>114.5</v>
      </c>
      <c r="W63" s="4">
        <v>118.4</v>
      </c>
      <c r="X63" s="45">
        <f t="shared" si="3"/>
        <v>352.1</v>
      </c>
      <c r="Y63" s="45">
        <v>116.1</v>
      </c>
      <c r="Z63" s="4">
        <v>111.8</v>
      </c>
      <c r="AA63" s="4">
        <v>115.5</v>
      </c>
      <c r="AB63" s="4">
        <v>111.2</v>
      </c>
      <c r="AC63" s="4">
        <v>120</v>
      </c>
      <c r="AD63" s="4">
        <f t="shared" si="4"/>
        <v>574.59999999999991</v>
      </c>
      <c r="AE63" s="4">
        <v>112.3</v>
      </c>
      <c r="AF63" s="4">
        <v>110</v>
      </c>
      <c r="AG63" s="45">
        <f t="shared" si="5"/>
        <v>222.3</v>
      </c>
      <c r="AH63" s="4">
        <v>113.4</v>
      </c>
      <c r="AI63" s="4">
        <v>113.6</v>
      </c>
      <c r="AJ63" s="4">
        <f t="shared" si="6"/>
        <v>227</v>
      </c>
      <c r="AK63" s="4">
        <v>119.2</v>
      </c>
      <c r="AL63" s="4"/>
    </row>
    <row r="64" spans="1:38" hidden="1" x14ac:dyDescent="0.25">
      <c r="A64" s="1" t="s">
        <v>33</v>
      </c>
      <c r="B64" s="1">
        <v>2014</v>
      </c>
      <c r="C64" s="1" t="s">
        <v>41</v>
      </c>
      <c r="D64" s="1" t="str">
        <f t="shared" si="0"/>
        <v>September2014Rural+Urban</v>
      </c>
      <c r="E64" s="4">
        <v>122.9</v>
      </c>
      <c r="F64" s="4">
        <v>123.5</v>
      </c>
      <c r="G64" s="4">
        <v>117.3</v>
      </c>
      <c r="H64" s="4">
        <v>122.7</v>
      </c>
      <c r="I64" s="4">
        <v>107.9</v>
      </c>
      <c r="J64" s="4">
        <v>127.3</v>
      </c>
      <c r="K64" s="4">
        <v>162.1</v>
      </c>
      <c r="L64" s="4">
        <v>115.6</v>
      </c>
      <c r="M64" s="4">
        <v>103.8</v>
      </c>
      <c r="N64" s="4">
        <v>117.6</v>
      </c>
      <c r="O64" s="4">
        <v>115.8</v>
      </c>
      <c r="P64" s="4">
        <v>123.8</v>
      </c>
      <c r="Q64" s="4">
        <v>125.8</v>
      </c>
      <c r="R64" s="4">
        <f t="shared" si="1"/>
        <v>1586.0999999999997</v>
      </c>
      <c r="S64" s="4">
        <v>120.8</v>
      </c>
      <c r="T64" s="4">
        <f t="shared" si="2"/>
        <v>120.8</v>
      </c>
      <c r="U64" s="4">
        <v>120.7</v>
      </c>
      <c r="V64" s="4">
        <v>117.2</v>
      </c>
      <c r="W64" s="4">
        <v>120.1</v>
      </c>
      <c r="X64" s="45">
        <f t="shared" si="3"/>
        <v>358</v>
      </c>
      <c r="Y64" s="45">
        <v>116.1</v>
      </c>
      <c r="Z64" s="4">
        <v>114.3</v>
      </c>
      <c r="AA64" s="4">
        <v>116.1</v>
      </c>
      <c r="AB64" s="4">
        <v>112</v>
      </c>
      <c r="AC64" s="4">
        <v>118.6</v>
      </c>
      <c r="AD64" s="4">
        <f t="shared" si="4"/>
        <v>577.1</v>
      </c>
      <c r="AE64" s="4">
        <v>113.7</v>
      </c>
      <c r="AF64" s="4">
        <v>109.5</v>
      </c>
      <c r="AG64" s="45">
        <f t="shared" si="5"/>
        <v>223.2</v>
      </c>
      <c r="AH64" s="4">
        <v>113.1</v>
      </c>
      <c r="AI64" s="4">
        <v>113.7</v>
      </c>
      <c r="AJ64" s="4">
        <f t="shared" si="6"/>
        <v>226.8</v>
      </c>
      <c r="AK64" s="4">
        <v>120.1</v>
      </c>
      <c r="AL64" s="4"/>
    </row>
    <row r="65" spans="1:38" hidden="1" x14ac:dyDescent="0.25">
      <c r="A65" s="1" t="s">
        <v>30</v>
      </c>
      <c r="B65" s="1">
        <v>2014</v>
      </c>
      <c r="C65" s="1" t="s">
        <v>42</v>
      </c>
      <c r="D65" s="1" t="str">
        <f t="shared" si="0"/>
        <v>October2014Rural</v>
      </c>
      <c r="E65" s="4">
        <v>122.6</v>
      </c>
      <c r="F65" s="4">
        <v>122.5</v>
      </c>
      <c r="G65" s="4">
        <v>118.3</v>
      </c>
      <c r="H65" s="4">
        <v>123.2</v>
      </c>
      <c r="I65" s="4">
        <v>110.5</v>
      </c>
      <c r="J65" s="4">
        <v>128.9</v>
      </c>
      <c r="K65" s="4">
        <v>155.30000000000001</v>
      </c>
      <c r="L65" s="4">
        <v>115.5</v>
      </c>
      <c r="M65" s="4">
        <v>104</v>
      </c>
      <c r="N65" s="4">
        <v>115.3</v>
      </c>
      <c r="O65" s="4">
        <v>116.8</v>
      </c>
      <c r="P65" s="4">
        <v>123.2</v>
      </c>
      <c r="Q65" s="4">
        <v>125.1</v>
      </c>
      <c r="R65" s="4">
        <f t="shared" si="1"/>
        <v>1581.1999999999998</v>
      </c>
      <c r="S65" s="4">
        <v>120</v>
      </c>
      <c r="T65" s="4">
        <f t="shared" si="2"/>
        <v>120</v>
      </c>
      <c r="U65" s="4">
        <v>122.7</v>
      </c>
      <c r="V65" s="4">
        <v>120.3</v>
      </c>
      <c r="W65" s="4">
        <v>122.3</v>
      </c>
      <c r="X65" s="45">
        <f t="shared" si="3"/>
        <v>365.3</v>
      </c>
      <c r="Y65" s="45">
        <v>114.94915270512087</v>
      </c>
      <c r="Z65" s="4">
        <v>116.4</v>
      </c>
      <c r="AA65" s="4">
        <v>117.5</v>
      </c>
      <c r="AB65" s="4">
        <v>112.6</v>
      </c>
      <c r="AC65" s="4">
        <v>116.9</v>
      </c>
      <c r="AD65" s="4">
        <f t="shared" si="4"/>
        <v>578.3491527051209</v>
      </c>
      <c r="AE65" s="4">
        <v>115.3</v>
      </c>
      <c r="AF65" s="4">
        <v>109.3</v>
      </c>
      <c r="AG65" s="45">
        <f t="shared" si="5"/>
        <v>224.6</v>
      </c>
      <c r="AH65" s="4">
        <v>113</v>
      </c>
      <c r="AI65" s="4">
        <v>114</v>
      </c>
      <c r="AJ65" s="4">
        <f t="shared" si="6"/>
        <v>227</v>
      </c>
      <c r="AK65" s="4">
        <v>121</v>
      </c>
      <c r="AL65" s="4"/>
    </row>
    <row r="66" spans="1:38" hidden="1" x14ac:dyDescent="0.25">
      <c r="A66" s="1" t="s">
        <v>32</v>
      </c>
      <c r="B66" s="1">
        <v>2014</v>
      </c>
      <c r="C66" s="1" t="s">
        <v>42</v>
      </c>
      <c r="D66" s="1" t="str">
        <f t="shared" si="0"/>
        <v>October2014Urban</v>
      </c>
      <c r="E66" s="4">
        <v>124.6</v>
      </c>
      <c r="F66" s="4">
        <v>126.1</v>
      </c>
      <c r="G66" s="4">
        <v>117.8</v>
      </c>
      <c r="H66" s="4">
        <v>123.1</v>
      </c>
      <c r="I66" s="4">
        <v>103.5</v>
      </c>
      <c r="J66" s="4">
        <v>123.5</v>
      </c>
      <c r="K66" s="4">
        <v>159.6</v>
      </c>
      <c r="L66" s="4">
        <v>117.4</v>
      </c>
      <c r="M66" s="4">
        <v>101.2</v>
      </c>
      <c r="N66" s="4">
        <v>123.8</v>
      </c>
      <c r="O66" s="4">
        <v>115.2</v>
      </c>
      <c r="P66" s="4">
        <v>125.9</v>
      </c>
      <c r="Q66" s="4">
        <v>125.8</v>
      </c>
      <c r="R66" s="4">
        <f t="shared" si="1"/>
        <v>1587.5</v>
      </c>
      <c r="S66" s="4">
        <v>124.3</v>
      </c>
      <c r="T66" s="4">
        <f t="shared" si="2"/>
        <v>124.3</v>
      </c>
      <c r="U66" s="4">
        <v>119.6</v>
      </c>
      <c r="V66" s="4">
        <v>114.9</v>
      </c>
      <c r="W66" s="4">
        <v>118.9</v>
      </c>
      <c r="X66" s="45">
        <f t="shared" si="3"/>
        <v>353.4</v>
      </c>
      <c r="Y66" s="45">
        <v>116.7</v>
      </c>
      <c r="Z66" s="4">
        <v>112</v>
      </c>
      <c r="AA66" s="4">
        <v>115.8</v>
      </c>
      <c r="AB66" s="4">
        <v>111</v>
      </c>
      <c r="AC66" s="4">
        <v>120.2</v>
      </c>
      <c r="AD66" s="4">
        <f t="shared" si="4"/>
        <v>575.70000000000005</v>
      </c>
      <c r="AE66" s="4">
        <v>112.6</v>
      </c>
      <c r="AF66" s="4">
        <v>110.1</v>
      </c>
      <c r="AG66" s="45">
        <f t="shared" si="5"/>
        <v>222.7</v>
      </c>
      <c r="AH66" s="4">
        <v>113.6</v>
      </c>
      <c r="AI66" s="4">
        <v>113.7</v>
      </c>
      <c r="AJ66" s="4">
        <f t="shared" si="6"/>
        <v>227.3</v>
      </c>
      <c r="AK66" s="4">
        <v>119.1</v>
      </c>
      <c r="AL66" s="4"/>
    </row>
    <row r="67" spans="1:38" hidden="1" x14ac:dyDescent="0.25">
      <c r="A67" s="1" t="s">
        <v>33</v>
      </c>
      <c r="B67" s="1">
        <v>2014</v>
      </c>
      <c r="C67" s="1" t="s">
        <v>42</v>
      </c>
      <c r="D67" s="1" t="str">
        <f t="shared" ref="D67:D130" si="7">_xlfn.CONCAT(C67,B67,A67)</f>
        <v>October2014Rural+Urban</v>
      </c>
      <c r="E67" s="4">
        <v>123.2</v>
      </c>
      <c r="F67" s="4">
        <v>123.8</v>
      </c>
      <c r="G67" s="4">
        <v>118.1</v>
      </c>
      <c r="H67" s="4">
        <v>123.2</v>
      </c>
      <c r="I67" s="4">
        <v>107.9</v>
      </c>
      <c r="J67" s="4">
        <v>126.4</v>
      </c>
      <c r="K67" s="4">
        <v>156.80000000000001</v>
      </c>
      <c r="L67" s="4">
        <v>116.1</v>
      </c>
      <c r="M67" s="4">
        <v>103.1</v>
      </c>
      <c r="N67" s="4">
        <v>118.1</v>
      </c>
      <c r="O67" s="4">
        <v>116.1</v>
      </c>
      <c r="P67" s="4">
        <v>124.5</v>
      </c>
      <c r="Q67" s="4">
        <v>125.4</v>
      </c>
      <c r="R67" s="4">
        <f t="shared" ref="R67:R130" si="8">SUM(E67:Q67)</f>
        <v>1582.7</v>
      </c>
      <c r="S67" s="4">
        <v>121.1</v>
      </c>
      <c r="T67" s="4">
        <f t="shared" ref="T67:T130" si="9">S67</f>
        <v>121.1</v>
      </c>
      <c r="U67" s="4">
        <v>121.5</v>
      </c>
      <c r="V67" s="4">
        <v>118.1</v>
      </c>
      <c r="W67" s="4">
        <v>121</v>
      </c>
      <c r="X67" s="45">
        <f t="shared" ref="X67:X130" si="10">SUM(U67:W67)</f>
        <v>360.6</v>
      </c>
      <c r="Y67" s="45">
        <v>116.7</v>
      </c>
      <c r="Z67" s="4">
        <v>114.7</v>
      </c>
      <c r="AA67" s="4">
        <v>116.7</v>
      </c>
      <c r="AB67" s="4">
        <v>111.8</v>
      </c>
      <c r="AC67" s="4">
        <v>118.8</v>
      </c>
      <c r="AD67" s="4">
        <f t="shared" ref="AD67:AD130" si="11">SUM(Y67:AC67)</f>
        <v>578.70000000000005</v>
      </c>
      <c r="AE67" s="4">
        <v>114.3</v>
      </c>
      <c r="AF67" s="4">
        <v>109.6</v>
      </c>
      <c r="AG67" s="45">
        <f t="shared" ref="AG67:AG130" si="12">SUM(AE67:AF67)</f>
        <v>223.89999999999998</v>
      </c>
      <c r="AH67" s="4">
        <v>113.3</v>
      </c>
      <c r="AI67" s="4">
        <v>113.9</v>
      </c>
      <c r="AJ67" s="4">
        <f t="shared" ref="AJ67:AJ130" si="13">SUM(AH67:AI67)</f>
        <v>227.2</v>
      </c>
      <c r="AK67" s="4">
        <v>120.1</v>
      </c>
      <c r="AL67" s="4"/>
    </row>
    <row r="68" spans="1:38" hidden="1" x14ac:dyDescent="0.25">
      <c r="A68" s="1" t="s">
        <v>30</v>
      </c>
      <c r="B68" s="1">
        <v>2014</v>
      </c>
      <c r="C68" s="1" t="s">
        <v>43</v>
      </c>
      <c r="D68" s="1" t="str">
        <f t="shared" si="7"/>
        <v>November2014Rural</v>
      </c>
      <c r="E68" s="4">
        <v>122.7</v>
      </c>
      <c r="F68" s="4">
        <v>122.6</v>
      </c>
      <c r="G68" s="4">
        <v>119.9</v>
      </c>
      <c r="H68" s="4">
        <v>124</v>
      </c>
      <c r="I68" s="4">
        <v>110.5</v>
      </c>
      <c r="J68" s="4">
        <v>128.80000000000001</v>
      </c>
      <c r="K68" s="4">
        <v>152</v>
      </c>
      <c r="L68" s="4">
        <v>116.2</v>
      </c>
      <c r="M68" s="4">
        <v>103.3</v>
      </c>
      <c r="N68" s="4">
        <v>115.8</v>
      </c>
      <c r="O68" s="4">
        <v>116.8</v>
      </c>
      <c r="P68" s="4">
        <v>124.5</v>
      </c>
      <c r="Q68" s="4">
        <v>124.9</v>
      </c>
      <c r="R68" s="4">
        <f t="shared" si="8"/>
        <v>1582</v>
      </c>
      <c r="S68" s="4">
        <v>120.8</v>
      </c>
      <c r="T68" s="4">
        <f t="shared" si="9"/>
        <v>120.8</v>
      </c>
      <c r="U68" s="4">
        <v>123.3</v>
      </c>
      <c r="V68" s="4">
        <v>120.5</v>
      </c>
      <c r="W68" s="4">
        <v>122.9</v>
      </c>
      <c r="X68" s="45">
        <f t="shared" si="10"/>
        <v>366.70000000000005</v>
      </c>
      <c r="Y68" s="45">
        <v>115.53108431092603</v>
      </c>
      <c r="Z68" s="4">
        <v>117.3</v>
      </c>
      <c r="AA68" s="4">
        <v>118.1</v>
      </c>
      <c r="AB68" s="4">
        <v>112</v>
      </c>
      <c r="AC68" s="4">
        <v>117.2</v>
      </c>
      <c r="AD68" s="4">
        <f t="shared" si="11"/>
        <v>580.1310843109261</v>
      </c>
      <c r="AE68" s="4">
        <v>115.9</v>
      </c>
      <c r="AF68" s="4">
        <v>108.8</v>
      </c>
      <c r="AG68" s="45">
        <f t="shared" si="12"/>
        <v>224.7</v>
      </c>
      <c r="AH68" s="4">
        <v>113.3</v>
      </c>
      <c r="AI68" s="4">
        <v>114.1</v>
      </c>
      <c r="AJ68" s="4">
        <f t="shared" si="13"/>
        <v>227.39999999999998</v>
      </c>
      <c r="AK68" s="4">
        <v>121.1</v>
      </c>
      <c r="AL68" s="4"/>
    </row>
    <row r="69" spans="1:38" hidden="1" x14ac:dyDescent="0.25">
      <c r="A69" s="1" t="s">
        <v>32</v>
      </c>
      <c r="B69" s="1">
        <v>2014</v>
      </c>
      <c r="C69" s="1" t="s">
        <v>43</v>
      </c>
      <c r="D69" s="1" t="str">
        <f t="shared" si="7"/>
        <v>November2014Urban</v>
      </c>
      <c r="E69" s="4">
        <v>124.5</v>
      </c>
      <c r="F69" s="4">
        <v>125.6</v>
      </c>
      <c r="G69" s="4">
        <v>122.7</v>
      </c>
      <c r="H69" s="4">
        <v>124.6</v>
      </c>
      <c r="I69" s="4">
        <v>103.2</v>
      </c>
      <c r="J69" s="4">
        <v>122.2</v>
      </c>
      <c r="K69" s="4">
        <v>153.19999999999999</v>
      </c>
      <c r="L69" s="4">
        <v>119.3</v>
      </c>
      <c r="M69" s="4">
        <v>99.8</v>
      </c>
      <c r="N69" s="4">
        <v>124.6</v>
      </c>
      <c r="O69" s="4">
        <v>115.8</v>
      </c>
      <c r="P69" s="4">
        <v>126.9</v>
      </c>
      <c r="Q69" s="4">
        <v>125.4</v>
      </c>
      <c r="R69" s="4">
        <f t="shared" si="8"/>
        <v>1587.8</v>
      </c>
      <c r="S69" s="4">
        <v>125.8</v>
      </c>
      <c r="T69" s="4">
        <f t="shared" si="9"/>
        <v>125.8</v>
      </c>
      <c r="U69" s="4">
        <v>120.3</v>
      </c>
      <c r="V69" s="4">
        <v>115.4</v>
      </c>
      <c r="W69" s="4">
        <v>119.5</v>
      </c>
      <c r="X69" s="45">
        <f t="shared" si="10"/>
        <v>355.2</v>
      </c>
      <c r="Y69" s="45">
        <v>117.1</v>
      </c>
      <c r="Z69" s="4">
        <v>112.6</v>
      </c>
      <c r="AA69" s="4">
        <v>116.4</v>
      </c>
      <c r="AB69" s="4">
        <v>109.7</v>
      </c>
      <c r="AC69" s="4">
        <v>120.3</v>
      </c>
      <c r="AD69" s="4">
        <f t="shared" si="11"/>
        <v>576.1</v>
      </c>
      <c r="AE69" s="4">
        <v>113</v>
      </c>
      <c r="AF69" s="4">
        <v>109.6</v>
      </c>
      <c r="AG69" s="45">
        <f t="shared" si="12"/>
        <v>222.6</v>
      </c>
      <c r="AH69" s="4">
        <v>114</v>
      </c>
      <c r="AI69" s="4">
        <v>113.4</v>
      </c>
      <c r="AJ69" s="4">
        <f t="shared" si="13"/>
        <v>227.4</v>
      </c>
      <c r="AK69" s="4">
        <v>119</v>
      </c>
      <c r="AL69" s="4"/>
    </row>
    <row r="70" spans="1:38" hidden="1" x14ac:dyDescent="0.25">
      <c r="A70" s="1" t="s">
        <v>33</v>
      </c>
      <c r="B70" s="1">
        <v>2014</v>
      </c>
      <c r="C70" s="1" t="s">
        <v>43</v>
      </c>
      <c r="D70" s="1" t="str">
        <f t="shared" si="7"/>
        <v>November2014Rural+Urban</v>
      </c>
      <c r="E70" s="4">
        <v>123.3</v>
      </c>
      <c r="F70" s="4">
        <v>123.7</v>
      </c>
      <c r="G70" s="4">
        <v>121</v>
      </c>
      <c r="H70" s="4">
        <v>124.2</v>
      </c>
      <c r="I70" s="4">
        <v>107.8</v>
      </c>
      <c r="J70" s="4">
        <v>125.7</v>
      </c>
      <c r="K70" s="4">
        <v>152.4</v>
      </c>
      <c r="L70" s="4">
        <v>117.2</v>
      </c>
      <c r="M70" s="4">
        <v>102.1</v>
      </c>
      <c r="N70" s="4">
        <v>118.7</v>
      </c>
      <c r="O70" s="4">
        <v>116.4</v>
      </c>
      <c r="P70" s="4">
        <v>125.6</v>
      </c>
      <c r="Q70" s="4">
        <v>125.1</v>
      </c>
      <c r="R70" s="4">
        <f t="shared" si="8"/>
        <v>1583.2</v>
      </c>
      <c r="S70" s="4">
        <v>122.1</v>
      </c>
      <c r="T70" s="4">
        <f t="shared" si="9"/>
        <v>122.1</v>
      </c>
      <c r="U70" s="4">
        <v>122.1</v>
      </c>
      <c r="V70" s="4">
        <v>118.4</v>
      </c>
      <c r="W70" s="4">
        <v>121.6</v>
      </c>
      <c r="X70" s="45">
        <f t="shared" si="10"/>
        <v>362.1</v>
      </c>
      <c r="Y70" s="45">
        <v>117.1</v>
      </c>
      <c r="Z70" s="4">
        <v>115.5</v>
      </c>
      <c r="AA70" s="4">
        <v>117.3</v>
      </c>
      <c r="AB70" s="4">
        <v>110.8</v>
      </c>
      <c r="AC70" s="4">
        <v>119</v>
      </c>
      <c r="AD70" s="4">
        <f t="shared" si="11"/>
        <v>579.70000000000005</v>
      </c>
      <c r="AE70" s="4">
        <v>114.8</v>
      </c>
      <c r="AF70" s="4">
        <v>109.1</v>
      </c>
      <c r="AG70" s="45">
        <f t="shared" si="12"/>
        <v>223.89999999999998</v>
      </c>
      <c r="AH70" s="4">
        <v>113.7</v>
      </c>
      <c r="AI70" s="4">
        <v>113.8</v>
      </c>
      <c r="AJ70" s="4">
        <f t="shared" si="13"/>
        <v>227.5</v>
      </c>
      <c r="AK70" s="4">
        <v>120.1</v>
      </c>
      <c r="AL70" s="4"/>
    </row>
    <row r="71" spans="1:38" hidden="1" x14ac:dyDescent="0.25">
      <c r="A71" s="1" t="s">
        <v>30</v>
      </c>
      <c r="B71" s="1">
        <v>2014</v>
      </c>
      <c r="C71" s="1" t="s">
        <v>44</v>
      </c>
      <c r="D71" s="1" t="str">
        <f t="shared" si="7"/>
        <v>December2014Rural</v>
      </c>
      <c r="E71" s="4">
        <v>122.4</v>
      </c>
      <c r="F71" s="4">
        <v>122.4</v>
      </c>
      <c r="G71" s="4">
        <v>121.8</v>
      </c>
      <c r="H71" s="4">
        <v>124.2</v>
      </c>
      <c r="I71" s="4">
        <v>110.2</v>
      </c>
      <c r="J71" s="4">
        <v>128.6</v>
      </c>
      <c r="K71" s="4">
        <v>140.30000000000001</v>
      </c>
      <c r="L71" s="4">
        <v>116.3</v>
      </c>
      <c r="M71" s="4">
        <v>102</v>
      </c>
      <c r="N71" s="4">
        <v>116</v>
      </c>
      <c r="O71" s="4">
        <v>117.3</v>
      </c>
      <c r="P71" s="4">
        <v>124.8</v>
      </c>
      <c r="Q71" s="4">
        <v>123.3</v>
      </c>
      <c r="R71" s="4">
        <f t="shared" si="8"/>
        <v>1569.6</v>
      </c>
      <c r="S71" s="4">
        <v>121.7</v>
      </c>
      <c r="T71" s="4">
        <f t="shared" si="9"/>
        <v>121.7</v>
      </c>
      <c r="U71" s="4">
        <v>123.8</v>
      </c>
      <c r="V71" s="4">
        <v>120.6</v>
      </c>
      <c r="W71" s="4">
        <v>123.3</v>
      </c>
      <c r="X71" s="45">
        <f t="shared" si="10"/>
        <v>367.7</v>
      </c>
      <c r="Y71" s="45">
        <v>116.06743139274145</v>
      </c>
      <c r="Z71" s="4">
        <v>117.4</v>
      </c>
      <c r="AA71" s="4">
        <v>118.2</v>
      </c>
      <c r="AB71" s="4">
        <v>111.5</v>
      </c>
      <c r="AC71" s="4">
        <v>117.7</v>
      </c>
      <c r="AD71" s="4">
        <f t="shared" si="11"/>
        <v>580.86743139274142</v>
      </c>
      <c r="AE71" s="4">
        <v>116.2</v>
      </c>
      <c r="AF71" s="4">
        <v>109.4</v>
      </c>
      <c r="AG71" s="45">
        <f t="shared" si="12"/>
        <v>225.60000000000002</v>
      </c>
      <c r="AH71" s="4">
        <v>113.3</v>
      </c>
      <c r="AI71" s="4">
        <v>114.2</v>
      </c>
      <c r="AJ71" s="4">
        <f t="shared" si="13"/>
        <v>227.5</v>
      </c>
      <c r="AK71" s="4">
        <v>120.3</v>
      </c>
      <c r="AL71" s="4"/>
    </row>
    <row r="72" spans="1:38" hidden="1" x14ac:dyDescent="0.25">
      <c r="A72" s="1" t="s">
        <v>32</v>
      </c>
      <c r="B72" s="1">
        <v>2014</v>
      </c>
      <c r="C72" s="1" t="s">
        <v>44</v>
      </c>
      <c r="D72" s="1" t="str">
        <f t="shared" si="7"/>
        <v>December2014Urban</v>
      </c>
      <c r="E72" s="4">
        <v>124</v>
      </c>
      <c r="F72" s="4">
        <v>124.7</v>
      </c>
      <c r="G72" s="4">
        <v>126.3</v>
      </c>
      <c r="H72" s="4">
        <v>124.9</v>
      </c>
      <c r="I72" s="4">
        <v>103</v>
      </c>
      <c r="J72" s="4">
        <v>122.3</v>
      </c>
      <c r="K72" s="4">
        <v>141</v>
      </c>
      <c r="L72" s="4">
        <v>120.1</v>
      </c>
      <c r="M72" s="4">
        <v>97.8</v>
      </c>
      <c r="N72" s="4">
        <v>125.4</v>
      </c>
      <c r="O72" s="4">
        <v>116.1</v>
      </c>
      <c r="P72" s="4">
        <v>127.6</v>
      </c>
      <c r="Q72" s="4">
        <v>124</v>
      </c>
      <c r="R72" s="4">
        <f t="shared" si="8"/>
        <v>1577.1999999999998</v>
      </c>
      <c r="S72" s="4">
        <v>126.4</v>
      </c>
      <c r="T72" s="4">
        <f t="shared" si="9"/>
        <v>126.4</v>
      </c>
      <c r="U72" s="4">
        <v>120.7</v>
      </c>
      <c r="V72" s="4">
        <v>115.8</v>
      </c>
      <c r="W72" s="4">
        <v>120</v>
      </c>
      <c r="X72" s="45">
        <f t="shared" si="10"/>
        <v>356.5</v>
      </c>
      <c r="Y72" s="45">
        <v>116.5</v>
      </c>
      <c r="Z72" s="4">
        <v>113</v>
      </c>
      <c r="AA72" s="4">
        <v>116.8</v>
      </c>
      <c r="AB72" s="4">
        <v>108.8</v>
      </c>
      <c r="AC72" s="4">
        <v>120.7</v>
      </c>
      <c r="AD72" s="4">
        <f t="shared" si="11"/>
        <v>575.80000000000007</v>
      </c>
      <c r="AE72" s="4">
        <v>113.2</v>
      </c>
      <c r="AF72" s="4">
        <v>110.4</v>
      </c>
      <c r="AG72" s="45">
        <f t="shared" si="12"/>
        <v>223.60000000000002</v>
      </c>
      <c r="AH72" s="4">
        <v>114.3</v>
      </c>
      <c r="AI72" s="4">
        <v>113.4</v>
      </c>
      <c r="AJ72" s="4">
        <f t="shared" si="13"/>
        <v>227.7</v>
      </c>
      <c r="AK72" s="4">
        <v>118.4</v>
      </c>
      <c r="AL72" s="4"/>
    </row>
    <row r="73" spans="1:38" hidden="1" x14ac:dyDescent="0.25">
      <c r="A73" s="1" t="s">
        <v>33</v>
      </c>
      <c r="B73" s="1">
        <v>2014</v>
      </c>
      <c r="C73" s="1" t="s">
        <v>44</v>
      </c>
      <c r="D73" s="1" t="str">
        <f t="shared" si="7"/>
        <v>December2014Rural+Urban</v>
      </c>
      <c r="E73" s="4">
        <v>122.9</v>
      </c>
      <c r="F73" s="4">
        <v>123.2</v>
      </c>
      <c r="G73" s="4">
        <v>123.5</v>
      </c>
      <c r="H73" s="4">
        <v>124.5</v>
      </c>
      <c r="I73" s="4">
        <v>107.6</v>
      </c>
      <c r="J73" s="4">
        <v>125.7</v>
      </c>
      <c r="K73" s="4">
        <v>140.5</v>
      </c>
      <c r="L73" s="4">
        <v>117.6</v>
      </c>
      <c r="M73" s="4">
        <v>100.6</v>
      </c>
      <c r="N73" s="4">
        <v>119.1</v>
      </c>
      <c r="O73" s="4">
        <v>116.8</v>
      </c>
      <c r="P73" s="4">
        <v>126.1</v>
      </c>
      <c r="Q73" s="4">
        <v>123.6</v>
      </c>
      <c r="R73" s="4">
        <f t="shared" si="8"/>
        <v>1571.6999999999998</v>
      </c>
      <c r="S73" s="4">
        <v>123</v>
      </c>
      <c r="T73" s="4">
        <f t="shared" si="9"/>
        <v>123</v>
      </c>
      <c r="U73" s="4">
        <v>122.6</v>
      </c>
      <c r="V73" s="4">
        <v>118.6</v>
      </c>
      <c r="W73" s="4">
        <v>122</v>
      </c>
      <c r="X73" s="45">
        <f t="shared" si="10"/>
        <v>363.2</v>
      </c>
      <c r="Y73" s="45">
        <v>116.5</v>
      </c>
      <c r="Z73" s="4">
        <v>115.7</v>
      </c>
      <c r="AA73" s="4">
        <v>117.5</v>
      </c>
      <c r="AB73" s="4">
        <v>110.1</v>
      </c>
      <c r="AC73" s="4">
        <v>119.5</v>
      </c>
      <c r="AD73" s="4">
        <f t="shared" si="11"/>
        <v>579.29999999999995</v>
      </c>
      <c r="AE73" s="4">
        <v>115.1</v>
      </c>
      <c r="AF73" s="4">
        <v>109.8</v>
      </c>
      <c r="AG73" s="45">
        <f t="shared" si="12"/>
        <v>224.89999999999998</v>
      </c>
      <c r="AH73" s="4">
        <v>113.9</v>
      </c>
      <c r="AI73" s="4">
        <v>113.8</v>
      </c>
      <c r="AJ73" s="4">
        <f t="shared" si="13"/>
        <v>227.7</v>
      </c>
      <c r="AK73" s="4">
        <v>119.4</v>
      </c>
      <c r="AL73" s="4"/>
    </row>
    <row r="74" spans="1:38" hidden="1" x14ac:dyDescent="0.25">
      <c r="A74" s="1" t="s">
        <v>30</v>
      </c>
      <c r="B74" s="1">
        <v>2015</v>
      </c>
      <c r="C74" s="1" t="s">
        <v>31</v>
      </c>
      <c r="D74" s="1" t="str">
        <f t="shared" si="7"/>
        <v>January2015Rural</v>
      </c>
      <c r="E74" s="4">
        <v>123.1</v>
      </c>
      <c r="F74" s="4">
        <v>123.1</v>
      </c>
      <c r="G74" s="4">
        <v>122.1</v>
      </c>
      <c r="H74" s="4">
        <v>124.9</v>
      </c>
      <c r="I74" s="4">
        <v>111</v>
      </c>
      <c r="J74" s="4">
        <v>130.4</v>
      </c>
      <c r="K74" s="4">
        <v>132.30000000000001</v>
      </c>
      <c r="L74" s="4">
        <v>117.2</v>
      </c>
      <c r="M74" s="4">
        <v>100.5</v>
      </c>
      <c r="N74" s="4">
        <v>117.2</v>
      </c>
      <c r="O74" s="4">
        <v>117.9</v>
      </c>
      <c r="P74" s="4">
        <v>125.6</v>
      </c>
      <c r="Q74" s="4">
        <v>122.8</v>
      </c>
      <c r="R74" s="4">
        <f t="shared" si="8"/>
        <v>1568.1</v>
      </c>
      <c r="S74" s="4">
        <v>122.7</v>
      </c>
      <c r="T74" s="4">
        <f t="shared" si="9"/>
        <v>122.7</v>
      </c>
      <c r="U74" s="4">
        <v>124.4</v>
      </c>
      <c r="V74" s="4">
        <v>121.6</v>
      </c>
      <c r="W74" s="4">
        <v>124</v>
      </c>
      <c r="X74" s="45">
        <f t="shared" si="10"/>
        <v>370</v>
      </c>
      <c r="Y74" s="45">
        <v>116.34974093430982</v>
      </c>
      <c r="Z74" s="4">
        <v>118.4</v>
      </c>
      <c r="AA74" s="4">
        <v>118.9</v>
      </c>
      <c r="AB74" s="4">
        <v>111</v>
      </c>
      <c r="AC74" s="4">
        <v>118.2</v>
      </c>
      <c r="AD74" s="4">
        <f t="shared" si="11"/>
        <v>582.84974093430992</v>
      </c>
      <c r="AE74" s="4">
        <v>116.6</v>
      </c>
      <c r="AF74" s="4">
        <v>110.2</v>
      </c>
      <c r="AG74" s="45">
        <f t="shared" si="12"/>
        <v>226.8</v>
      </c>
      <c r="AH74" s="4">
        <v>114</v>
      </c>
      <c r="AI74" s="4">
        <v>114.5</v>
      </c>
      <c r="AJ74" s="4">
        <f t="shared" si="13"/>
        <v>228.5</v>
      </c>
      <c r="AK74" s="4">
        <v>120.3</v>
      </c>
      <c r="AL74" s="4"/>
    </row>
    <row r="75" spans="1:38" hidden="1" x14ac:dyDescent="0.25">
      <c r="A75" s="1" t="s">
        <v>32</v>
      </c>
      <c r="B75" s="1">
        <v>2015</v>
      </c>
      <c r="C75" s="1" t="s">
        <v>31</v>
      </c>
      <c r="D75" s="1" t="str">
        <f t="shared" si="7"/>
        <v>January2015Urban</v>
      </c>
      <c r="E75" s="4">
        <v>124</v>
      </c>
      <c r="F75" s="4">
        <v>125.5</v>
      </c>
      <c r="G75" s="4">
        <v>126.6</v>
      </c>
      <c r="H75" s="4">
        <v>125.2</v>
      </c>
      <c r="I75" s="4">
        <v>104.3</v>
      </c>
      <c r="J75" s="4">
        <v>121.3</v>
      </c>
      <c r="K75" s="4">
        <v>134.4</v>
      </c>
      <c r="L75" s="4">
        <v>122.9</v>
      </c>
      <c r="M75" s="4">
        <v>96.1</v>
      </c>
      <c r="N75" s="4">
        <v>126.6</v>
      </c>
      <c r="O75" s="4">
        <v>116.5</v>
      </c>
      <c r="P75" s="4">
        <v>128</v>
      </c>
      <c r="Q75" s="4">
        <v>123.5</v>
      </c>
      <c r="R75" s="4">
        <f t="shared" si="8"/>
        <v>1574.8999999999999</v>
      </c>
      <c r="S75" s="4">
        <v>127.4</v>
      </c>
      <c r="T75" s="4">
        <f t="shared" si="9"/>
        <v>127.4</v>
      </c>
      <c r="U75" s="4">
        <v>121</v>
      </c>
      <c r="V75" s="4">
        <v>116.1</v>
      </c>
      <c r="W75" s="4">
        <v>120.2</v>
      </c>
      <c r="X75" s="45">
        <f t="shared" si="10"/>
        <v>357.3</v>
      </c>
      <c r="Y75" s="45">
        <v>117.3</v>
      </c>
      <c r="Z75" s="4">
        <v>113.4</v>
      </c>
      <c r="AA75" s="4">
        <v>117.2</v>
      </c>
      <c r="AB75" s="4">
        <v>107.9</v>
      </c>
      <c r="AC75" s="4">
        <v>120.8</v>
      </c>
      <c r="AD75" s="4">
        <f t="shared" si="11"/>
        <v>576.59999999999991</v>
      </c>
      <c r="AE75" s="4">
        <v>113.7</v>
      </c>
      <c r="AF75" s="4">
        <v>111.4</v>
      </c>
      <c r="AG75" s="45">
        <f t="shared" si="12"/>
        <v>225.10000000000002</v>
      </c>
      <c r="AH75" s="4">
        <v>114.6</v>
      </c>
      <c r="AI75" s="4">
        <v>113.4</v>
      </c>
      <c r="AJ75" s="4">
        <f t="shared" si="13"/>
        <v>228</v>
      </c>
      <c r="AK75" s="4">
        <v>118.5</v>
      </c>
      <c r="AL75" s="4"/>
    </row>
    <row r="76" spans="1:38" hidden="1" x14ac:dyDescent="0.25">
      <c r="A76" s="1" t="s">
        <v>33</v>
      </c>
      <c r="B76" s="1">
        <v>2015</v>
      </c>
      <c r="C76" s="1" t="s">
        <v>31</v>
      </c>
      <c r="D76" s="1" t="str">
        <f t="shared" si="7"/>
        <v>January2015Rural+Urban</v>
      </c>
      <c r="E76" s="4">
        <v>123.4</v>
      </c>
      <c r="F76" s="4">
        <v>123.9</v>
      </c>
      <c r="G76" s="4">
        <v>123.8</v>
      </c>
      <c r="H76" s="4">
        <v>125</v>
      </c>
      <c r="I76" s="4">
        <v>108.5</v>
      </c>
      <c r="J76" s="4">
        <v>126.2</v>
      </c>
      <c r="K76" s="4">
        <v>133</v>
      </c>
      <c r="L76" s="4">
        <v>119.1</v>
      </c>
      <c r="M76" s="4">
        <v>99</v>
      </c>
      <c r="N76" s="4">
        <v>120.3</v>
      </c>
      <c r="O76" s="4">
        <v>117.3</v>
      </c>
      <c r="P76" s="4">
        <v>126.7</v>
      </c>
      <c r="Q76" s="4">
        <v>123.1</v>
      </c>
      <c r="R76" s="4">
        <f t="shared" si="8"/>
        <v>1569.3</v>
      </c>
      <c r="S76" s="4">
        <v>124</v>
      </c>
      <c r="T76" s="4">
        <f t="shared" si="9"/>
        <v>124</v>
      </c>
      <c r="U76" s="4">
        <v>123.1</v>
      </c>
      <c r="V76" s="4">
        <v>119.3</v>
      </c>
      <c r="W76" s="4">
        <v>122.5</v>
      </c>
      <c r="X76" s="45">
        <f t="shared" si="10"/>
        <v>364.9</v>
      </c>
      <c r="Y76" s="45">
        <v>117.3</v>
      </c>
      <c r="Z76" s="4">
        <v>116.5</v>
      </c>
      <c r="AA76" s="4">
        <v>118.1</v>
      </c>
      <c r="AB76" s="4">
        <v>109.4</v>
      </c>
      <c r="AC76" s="4">
        <v>119.7</v>
      </c>
      <c r="AD76" s="4">
        <f t="shared" si="11"/>
        <v>581</v>
      </c>
      <c r="AE76" s="4">
        <v>115.5</v>
      </c>
      <c r="AF76" s="4">
        <v>110.7</v>
      </c>
      <c r="AG76" s="45">
        <f t="shared" si="12"/>
        <v>226.2</v>
      </c>
      <c r="AH76" s="4">
        <v>114.3</v>
      </c>
      <c r="AI76" s="4">
        <v>114</v>
      </c>
      <c r="AJ76" s="4">
        <f t="shared" si="13"/>
        <v>228.3</v>
      </c>
      <c r="AK76" s="4">
        <v>119.5</v>
      </c>
      <c r="AL76" s="4"/>
    </row>
    <row r="77" spans="1:38" hidden="1" x14ac:dyDescent="0.25">
      <c r="A77" s="1" t="s">
        <v>30</v>
      </c>
      <c r="B77" s="1">
        <v>2015</v>
      </c>
      <c r="C77" s="1" t="s">
        <v>34</v>
      </c>
      <c r="D77" s="1" t="str">
        <f t="shared" si="7"/>
        <v>February2015Rural</v>
      </c>
      <c r="E77" s="4">
        <v>123.4</v>
      </c>
      <c r="F77" s="4">
        <v>124.4</v>
      </c>
      <c r="G77" s="4">
        <v>122.1</v>
      </c>
      <c r="H77" s="4">
        <v>125.8</v>
      </c>
      <c r="I77" s="4">
        <v>111.5</v>
      </c>
      <c r="J77" s="4">
        <v>129.4</v>
      </c>
      <c r="K77" s="4">
        <v>128.19999999999999</v>
      </c>
      <c r="L77" s="4">
        <v>118.8</v>
      </c>
      <c r="M77" s="4">
        <v>100</v>
      </c>
      <c r="N77" s="4">
        <v>118.6</v>
      </c>
      <c r="O77" s="4">
        <v>118.8</v>
      </c>
      <c r="P77" s="4">
        <v>126.8</v>
      </c>
      <c r="Q77" s="4">
        <v>122.8</v>
      </c>
      <c r="R77" s="4">
        <f t="shared" si="8"/>
        <v>1570.5999999999997</v>
      </c>
      <c r="S77" s="4">
        <v>124.2</v>
      </c>
      <c r="T77" s="4">
        <f t="shared" si="9"/>
        <v>124.2</v>
      </c>
      <c r="U77" s="4">
        <v>125.4</v>
      </c>
      <c r="V77" s="4">
        <v>122.7</v>
      </c>
      <c r="W77" s="4">
        <v>125</v>
      </c>
      <c r="X77" s="45">
        <f t="shared" si="10"/>
        <v>373.1</v>
      </c>
      <c r="Y77" s="45">
        <v>116.63869518199746</v>
      </c>
      <c r="Z77" s="4">
        <v>120</v>
      </c>
      <c r="AA77" s="4">
        <v>119.6</v>
      </c>
      <c r="AB77" s="4">
        <v>110.9</v>
      </c>
      <c r="AC77" s="4">
        <v>118.7</v>
      </c>
      <c r="AD77" s="4">
        <f t="shared" si="11"/>
        <v>585.83869518199754</v>
      </c>
      <c r="AE77" s="4">
        <v>117.7</v>
      </c>
      <c r="AF77" s="4">
        <v>110.8</v>
      </c>
      <c r="AG77" s="45">
        <f t="shared" si="12"/>
        <v>228.5</v>
      </c>
      <c r="AH77" s="4">
        <v>114.8</v>
      </c>
      <c r="AI77" s="4">
        <v>115</v>
      </c>
      <c r="AJ77" s="4">
        <f t="shared" si="13"/>
        <v>229.8</v>
      </c>
      <c r="AK77" s="4">
        <v>120.6</v>
      </c>
      <c r="AL77" s="4"/>
    </row>
    <row r="78" spans="1:38" hidden="1" x14ac:dyDescent="0.25">
      <c r="A78" s="1" t="s">
        <v>32</v>
      </c>
      <c r="B78" s="1">
        <v>2015</v>
      </c>
      <c r="C78" s="1" t="s">
        <v>34</v>
      </c>
      <c r="D78" s="1" t="str">
        <f t="shared" si="7"/>
        <v>February2015Urban</v>
      </c>
      <c r="E78" s="4">
        <v>124.3</v>
      </c>
      <c r="F78" s="4">
        <v>126.5</v>
      </c>
      <c r="G78" s="4">
        <v>119.5</v>
      </c>
      <c r="H78" s="4">
        <v>125.6</v>
      </c>
      <c r="I78" s="4">
        <v>104.9</v>
      </c>
      <c r="J78" s="4">
        <v>121.6</v>
      </c>
      <c r="K78" s="4">
        <v>131.80000000000001</v>
      </c>
      <c r="L78" s="4">
        <v>125.1</v>
      </c>
      <c r="M78" s="4">
        <v>95</v>
      </c>
      <c r="N78" s="4">
        <v>127.7</v>
      </c>
      <c r="O78" s="4">
        <v>116.8</v>
      </c>
      <c r="P78" s="4">
        <v>128.6</v>
      </c>
      <c r="Q78" s="4">
        <v>123.7</v>
      </c>
      <c r="R78" s="4">
        <f t="shared" si="8"/>
        <v>1571.1000000000001</v>
      </c>
      <c r="S78" s="4">
        <v>128.1</v>
      </c>
      <c r="T78" s="4">
        <f t="shared" si="9"/>
        <v>128.1</v>
      </c>
      <c r="U78" s="4">
        <v>121.3</v>
      </c>
      <c r="V78" s="4">
        <v>116.5</v>
      </c>
      <c r="W78" s="4">
        <v>120.6</v>
      </c>
      <c r="X78" s="45">
        <f t="shared" si="10"/>
        <v>358.4</v>
      </c>
      <c r="Y78" s="45">
        <v>118.1</v>
      </c>
      <c r="Z78" s="4">
        <v>114</v>
      </c>
      <c r="AA78" s="4">
        <v>117.7</v>
      </c>
      <c r="AB78" s="4">
        <v>106.8</v>
      </c>
      <c r="AC78" s="4">
        <v>120.4</v>
      </c>
      <c r="AD78" s="4">
        <f t="shared" si="11"/>
        <v>577</v>
      </c>
      <c r="AE78" s="4">
        <v>114.1</v>
      </c>
      <c r="AF78" s="4">
        <v>111.7</v>
      </c>
      <c r="AG78" s="45">
        <f t="shared" si="12"/>
        <v>225.8</v>
      </c>
      <c r="AH78" s="4">
        <v>114.9</v>
      </c>
      <c r="AI78" s="4">
        <v>113.2</v>
      </c>
      <c r="AJ78" s="4">
        <f t="shared" si="13"/>
        <v>228.10000000000002</v>
      </c>
      <c r="AK78" s="4">
        <v>118.7</v>
      </c>
      <c r="AL78" s="4"/>
    </row>
    <row r="79" spans="1:38" hidden="1" x14ac:dyDescent="0.25">
      <c r="A79" s="1" t="s">
        <v>33</v>
      </c>
      <c r="B79" s="1">
        <v>2015</v>
      </c>
      <c r="C79" s="1" t="s">
        <v>34</v>
      </c>
      <c r="D79" s="1" t="str">
        <f t="shared" si="7"/>
        <v>February2015Rural+Urban</v>
      </c>
      <c r="E79" s="4">
        <v>123.7</v>
      </c>
      <c r="F79" s="4">
        <v>125.1</v>
      </c>
      <c r="G79" s="4">
        <v>121.1</v>
      </c>
      <c r="H79" s="4">
        <v>125.7</v>
      </c>
      <c r="I79" s="4">
        <v>109.1</v>
      </c>
      <c r="J79" s="4">
        <v>125.8</v>
      </c>
      <c r="K79" s="4">
        <v>129.4</v>
      </c>
      <c r="L79" s="4">
        <v>120.9</v>
      </c>
      <c r="M79" s="4">
        <v>98.3</v>
      </c>
      <c r="N79" s="4">
        <v>121.6</v>
      </c>
      <c r="O79" s="4">
        <v>118</v>
      </c>
      <c r="P79" s="4">
        <v>127.6</v>
      </c>
      <c r="Q79" s="4">
        <v>123.1</v>
      </c>
      <c r="R79" s="4">
        <f t="shared" si="8"/>
        <v>1569.3999999999996</v>
      </c>
      <c r="S79" s="4">
        <v>125.2</v>
      </c>
      <c r="T79" s="4">
        <f t="shared" si="9"/>
        <v>125.2</v>
      </c>
      <c r="U79" s="4">
        <v>123.8</v>
      </c>
      <c r="V79" s="4">
        <v>120.1</v>
      </c>
      <c r="W79" s="4">
        <v>123.3</v>
      </c>
      <c r="X79" s="45">
        <f t="shared" si="10"/>
        <v>367.2</v>
      </c>
      <c r="Y79" s="45">
        <v>118.1</v>
      </c>
      <c r="Z79" s="4">
        <v>117.7</v>
      </c>
      <c r="AA79" s="4">
        <v>118.7</v>
      </c>
      <c r="AB79" s="4">
        <v>108.7</v>
      </c>
      <c r="AC79" s="4">
        <v>119.7</v>
      </c>
      <c r="AD79" s="4">
        <f t="shared" si="11"/>
        <v>582.9</v>
      </c>
      <c r="AE79" s="4">
        <v>116.3</v>
      </c>
      <c r="AF79" s="4">
        <v>111.2</v>
      </c>
      <c r="AG79" s="45">
        <f t="shared" si="12"/>
        <v>227.5</v>
      </c>
      <c r="AH79" s="4">
        <v>114.9</v>
      </c>
      <c r="AI79" s="4">
        <v>114.1</v>
      </c>
      <c r="AJ79" s="4">
        <f t="shared" si="13"/>
        <v>229</v>
      </c>
      <c r="AK79" s="4">
        <v>119.7</v>
      </c>
      <c r="AL79" s="4"/>
    </row>
    <row r="80" spans="1:38" hidden="1" x14ac:dyDescent="0.25">
      <c r="A80" s="1" t="s">
        <v>30</v>
      </c>
      <c r="B80" s="1">
        <v>2015</v>
      </c>
      <c r="C80" s="1" t="s">
        <v>35</v>
      </c>
      <c r="D80" s="1" t="str">
        <f t="shared" si="7"/>
        <v>March2015Rural</v>
      </c>
      <c r="E80" s="4">
        <v>123.3</v>
      </c>
      <c r="F80" s="4">
        <v>124.7</v>
      </c>
      <c r="G80" s="4">
        <v>118.9</v>
      </c>
      <c r="H80" s="4">
        <v>126</v>
      </c>
      <c r="I80" s="4">
        <v>111.8</v>
      </c>
      <c r="J80" s="4">
        <v>130.9</v>
      </c>
      <c r="K80" s="4">
        <v>128</v>
      </c>
      <c r="L80" s="4">
        <v>119.9</v>
      </c>
      <c r="M80" s="4">
        <v>98.9</v>
      </c>
      <c r="N80" s="4">
        <v>119.4</v>
      </c>
      <c r="O80" s="4">
        <v>118.9</v>
      </c>
      <c r="P80" s="4">
        <v>127.7</v>
      </c>
      <c r="Q80" s="4">
        <v>123.1</v>
      </c>
      <c r="R80" s="4">
        <f t="shared" si="8"/>
        <v>1571.5</v>
      </c>
      <c r="S80" s="4">
        <v>124.7</v>
      </c>
      <c r="T80" s="4">
        <f t="shared" si="9"/>
        <v>124.7</v>
      </c>
      <c r="U80" s="4">
        <v>126</v>
      </c>
      <c r="V80" s="4">
        <v>122.9</v>
      </c>
      <c r="W80" s="4">
        <v>125.5</v>
      </c>
      <c r="X80" s="45">
        <f t="shared" si="10"/>
        <v>374.4</v>
      </c>
      <c r="Y80" s="45">
        <v>116.98398527878319</v>
      </c>
      <c r="Z80" s="4">
        <v>120.6</v>
      </c>
      <c r="AA80" s="4">
        <v>120.2</v>
      </c>
      <c r="AB80" s="4">
        <v>111.6</v>
      </c>
      <c r="AC80" s="4">
        <v>119.4</v>
      </c>
      <c r="AD80" s="4">
        <f t="shared" si="11"/>
        <v>588.78398527878312</v>
      </c>
      <c r="AE80" s="4">
        <v>118.2</v>
      </c>
      <c r="AF80" s="4">
        <v>110.8</v>
      </c>
      <c r="AG80" s="45">
        <f t="shared" si="12"/>
        <v>229</v>
      </c>
      <c r="AH80" s="4">
        <v>115.5</v>
      </c>
      <c r="AI80" s="4">
        <v>115.5</v>
      </c>
      <c r="AJ80" s="4">
        <f t="shared" si="13"/>
        <v>231</v>
      </c>
      <c r="AK80" s="4">
        <v>121.1</v>
      </c>
      <c r="AL80" s="4"/>
    </row>
    <row r="81" spans="1:38" hidden="1" x14ac:dyDescent="0.25">
      <c r="A81" s="1" t="s">
        <v>32</v>
      </c>
      <c r="B81" s="1">
        <v>2015</v>
      </c>
      <c r="C81" s="1" t="s">
        <v>35</v>
      </c>
      <c r="D81" s="1" t="str">
        <f t="shared" si="7"/>
        <v>March2015Urban</v>
      </c>
      <c r="E81" s="4">
        <v>124</v>
      </c>
      <c r="F81" s="4">
        <v>126.7</v>
      </c>
      <c r="G81" s="4">
        <v>113.5</v>
      </c>
      <c r="H81" s="4">
        <v>125.9</v>
      </c>
      <c r="I81" s="4">
        <v>104.8</v>
      </c>
      <c r="J81" s="4">
        <v>123.8</v>
      </c>
      <c r="K81" s="4">
        <v>131.4</v>
      </c>
      <c r="L81" s="4">
        <v>127.2</v>
      </c>
      <c r="M81" s="4">
        <v>93.2</v>
      </c>
      <c r="N81" s="4">
        <v>127.4</v>
      </c>
      <c r="O81" s="4">
        <v>117</v>
      </c>
      <c r="P81" s="4">
        <v>129.19999999999999</v>
      </c>
      <c r="Q81" s="4">
        <v>123.9</v>
      </c>
      <c r="R81" s="4">
        <f t="shared" si="8"/>
        <v>1568.0000000000002</v>
      </c>
      <c r="S81" s="4">
        <v>128.80000000000001</v>
      </c>
      <c r="T81" s="4">
        <f t="shared" si="9"/>
        <v>128.80000000000001</v>
      </c>
      <c r="U81" s="4">
        <v>121.7</v>
      </c>
      <c r="V81" s="4">
        <v>116.9</v>
      </c>
      <c r="W81" s="4">
        <v>120.9</v>
      </c>
      <c r="X81" s="45">
        <f t="shared" si="10"/>
        <v>359.5</v>
      </c>
      <c r="Y81" s="45">
        <v>118.6</v>
      </c>
      <c r="Z81" s="4">
        <v>114.4</v>
      </c>
      <c r="AA81" s="4">
        <v>118</v>
      </c>
      <c r="AB81" s="4">
        <v>108.4</v>
      </c>
      <c r="AC81" s="4">
        <v>120.6</v>
      </c>
      <c r="AD81" s="4">
        <f t="shared" si="11"/>
        <v>580</v>
      </c>
      <c r="AE81" s="4">
        <v>114.3</v>
      </c>
      <c r="AF81" s="4">
        <v>111.3</v>
      </c>
      <c r="AG81" s="45">
        <f t="shared" si="12"/>
        <v>225.6</v>
      </c>
      <c r="AH81" s="4">
        <v>115.4</v>
      </c>
      <c r="AI81" s="4">
        <v>113.8</v>
      </c>
      <c r="AJ81" s="4">
        <f t="shared" si="13"/>
        <v>229.2</v>
      </c>
      <c r="AK81" s="4">
        <v>119.1</v>
      </c>
      <c r="AL81" s="4"/>
    </row>
    <row r="82" spans="1:38" hidden="1" x14ac:dyDescent="0.25">
      <c r="A82" s="1" t="s">
        <v>33</v>
      </c>
      <c r="B82" s="1">
        <v>2015</v>
      </c>
      <c r="C82" s="1" t="s">
        <v>35</v>
      </c>
      <c r="D82" s="1" t="str">
        <f t="shared" si="7"/>
        <v>March2015Rural+Urban</v>
      </c>
      <c r="E82" s="4">
        <v>123.5</v>
      </c>
      <c r="F82" s="4">
        <v>125.4</v>
      </c>
      <c r="G82" s="4">
        <v>116.8</v>
      </c>
      <c r="H82" s="4">
        <v>126</v>
      </c>
      <c r="I82" s="4">
        <v>109.2</v>
      </c>
      <c r="J82" s="4">
        <v>127.6</v>
      </c>
      <c r="K82" s="4">
        <v>129.19999999999999</v>
      </c>
      <c r="L82" s="4">
        <v>122.4</v>
      </c>
      <c r="M82" s="4">
        <v>97</v>
      </c>
      <c r="N82" s="4">
        <v>122.1</v>
      </c>
      <c r="O82" s="4">
        <v>118.1</v>
      </c>
      <c r="P82" s="4">
        <v>128.4</v>
      </c>
      <c r="Q82" s="4">
        <v>123.4</v>
      </c>
      <c r="R82" s="4">
        <f t="shared" si="8"/>
        <v>1569.1</v>
      </c>
      <c r="S82" s="4">
        <v>125.8</v>
      </c>
      <c r="T82" s="4">
        <f t="shared" si="9"/>
        <v>125.8</v>
      </c>
      <c r="U82" s="4">
        <v>124.3</v>
      </c>
      <c r="V82" s="4">
        <v>120.4</v>
      </c>
      <c r="W82" s="4">
        <v>123.7</v>
      </c>
      <c r="X82" s="45">
        <f t="shared" si="10"/>
        <v>368.4</v>
      </c>
      <c r="Y82" s="45">
        <v>118.6</v>
      </c>
      <c r="Z82" s="4">
        <v>118.3</v>
      </c>
      <c r="AA82" s="4">
        <v>119.2</v>
      </c>
      <c r="AB82" s="4">
        <v>109.9</v>
      </c>
      <c r="AC82" s="4">
        <v>120.1</v>
      </c>
      <c r="AD82" s="4">
        <f t="shared" si="11"/>
        <v>586.1</v>
      </c>
      <c r="AE82" s="4">
        <v>116.7</v>
      </c>
      <c r="AF82" s="4">
        <v>111</v>
      </c>
      <c r="AG82" s="45">
        <f t="shared" si="12"/>
        <v>227.7</v>
      </c>
      <c r="AH82" s="4">
        <v>115.4</v>
      </c>
      <c r="AI82" s="4">
        <v>114.7</v>
      </c>
      <c r="AJ82" s="4">
        <f t="shared" si="13"/>
        <v>230.10000000000002</v>
      </c>
      <c r="AK82" s="4">
        <v>120.2</v>
      </c>
      <c r="AL82" s="4"/>
    </row>
    <row r="83" spans="1:38" hidden="1" x14ac:dyDescent="0.25">
      <c r="A83" s="1" t="s">
        <v>30</v>
      </c>
      <c r="B83" s="1">
        <v>2015</v>
      </c>
      <c r="C83" s="1" t="s">
        <v>36</v>
      </c>
      <c r="D83" s="1" t="str">
        <f t="shared" si="7"/>
        <v>April2015Rural</v>
      </c>
      <c r="E83" s="4">
        <v>123.3</v>
      </c>
      <c r="F83" s="4">
        <v>125.5</v>
      </c>
      <c r="G83" s="4">
        <v>117.2</v>
      </c>
      <c r="H83" s="4">
        <v>126.8</v>
      </c>
      <c r="I83" s="4">
        <v>111.9</v>
      </c>
      <c r="J83" s="4">
        <v>134.19999999999999</v>
      </c>
      <c r="K83" s="4">
        <v>127.5</v>
      </c>
      <c r="L83" s="4">
        <v>121.5</v>
      </c>
      <c r="M83" s="4">
        <v>97.8</v>
      </c>
      <c r="N83" s="4">
        <v>119.8</v>
      </c>
      <c r="O83" s="4">
        <v>119.4</v>
      </c>
      <c r="P83" s="4">
        <v>128.69999999999999</v>
      </c>
      <c r="Q83" s="4">
        <v>123.6</v>
      </c>
      <c r="R83" s="4">
        <f t="shared" si="8"/>
        <v>1577.2</v>
      </c>
      <c r="S83" s="4">
        <v>125.7</v>
      </c>
      <c r="T83" s="4">
        <f t="shared" si="9"/>
        <v>125.7</v>
      </c>
      <c r="U83" s="4">
        <v>126.4</v>
      </c>
      <c r="V83" s="4">
        <v>123.3</v>
      </c>
      <c r="W83" s="4">
        <v>126</v>
      </c>
      <c r="X83" s="45">
        <f t="shared" si="10"/>
        <v>375.7</v>
      </c>
      <c r="Y83" s="45">
        <v>117.55249126612118</v>
      </c>
      <c r="Z83" s="4">
        <v>121.2</v>
      </c>
      <c r="AA83" s="4">
        <v>120.9</v>
      </c>
      <c r="AB83" s="4">
        <v>111.9</v>
      </c>
      <c r="AC83" s="4">
        <v>119.9</v>
      </c>
      <c r="AD83" s="4">
        <f t="shared" si="11"/>
        <v>591.45249126612111</v>
      </c>
      <c r="AE83" s="4">
        <v>118.6</v>
      </c>
      <c r="AF83" s="4">
        <v>111.6</v>
      </c>
      <c r="AG83" s="45">
        <f t="shared" si="12"/>
        <v>230.2</v>
      </c>
      <c r="AH83" s="4">
        <v>116.2</v>
      </c>
      <c r="AI83" s="4">
        <v>116</v>
      </c>
      <c r="AJ83" s="4">
        <f t="shared" si="13"/>
        <v>232.2</v>
      </c>
      <c r="AK83" s="4">
        <v>121.5</v>
      </c>
      <c r="AL83" s="4"/>
    </row>
    <row r="84" spans="1:38" hidden="1" x14ac:dyDescent="0.25">
      <c r="A84" s="1" t="s">
        <v>32</v>
      </c>
      <c r="B84" s="1">
        <v>2015</v>
      </c>
      <c r="C84" s="1" t="s">
        <v>36</v>
      </c>
      <c r="D84" s="1" t="str">
        <f t="shared" si="7"/>
        <v>April2015Urban</v>
      </c>
      <c r="E84" s="4">
        <v>123.8</v>
      </c>
      <c r="F84" s="4">
        <v>128.19999999999999</v>
      </c>
      <c r="G84" s="4">
        <v>110</v>
      </c>
      <c r="H84" s="4">
        <v>126.3</v>
      </c>
      <c r="I84" s="4">
        <v>104.5</v>
      </c>
      <c r="J84" s="4">
        <v>130.6</v>
      </c>
      <c r="K84" s="4">
        <v>130.80000000000001</v>
      </c>
      <c r="L84" s="4">
        <v>131.30000000000001</v>
      </c>
      <c r="M84" s="4">
        <v>91.6</v>
      </c>
      <c r="N84" s="4">
        <v>127.7</v>
      </c>
      <c r="O84" s="4">
        <v>117.2</v>
      </c>
      <c r="P84" s="4">
        <v>129.5</v>
      </c>
      <c r="Q84" s="4">
        <v>124.6</v>
      </c>
      <c r="R84" s="4">
        <f t="shared" si="8"/>
        <v>1576.1</v>
      </c>
      <c r="S84" s="4">
        <v>130.1</v>
      </c>
      <c r="T84" s="4">
        <f t="shared" si="9"/>
        <v>130.1</v>
      </c>
      <c r="U84" s="4">
        <v>122.1</v>
      </c>
      <c r="V84" s="4">
        <v>117.2</v>
      </c>
      <c r="W84" s="4">
        <v>121.3</v>
      </c>
      <c r="X84" s="45">
        <f t="shared" si="10"/>
        <v>360.6</v>
      </c>
      <c r="Y84" s="45">
        <v>119.2</v>
      </c>
      <c r="Z84" s="4">
        <v>114.7</v>
      </c>
      <c r="AA84" s="4">
        <v>118.4</v>
      </c>
      <c r="AB84" s="4">
        <v>108.4</v>
      </c>
      <c r="AC84" s="4">
        <v>121.7</v>
      </c>
      <c r="AD84" s="4">
        <f t="shared" si="11"/>
        <v>582.40000000000009</v>
      </c>
      <c r="AE84" s="4">
        <v>114.6</v>
      </c>
      <c r="AF84" s="4">
        <v>111.8</v>
      </c>
      <c r="AG84" s="45">
        <f t="shared" si="12"/>
        <v>226.39999999999998</v>
      </c>
      <c r="AH84" s="4">
        <v>115.6</v>
      </c>
      <c r="AI84" s="4">
        <v>114.2</v>
      </c>
      <c r="AJ84" s="4">
        <f t="shared" si="13"/>
        <v>229.8</v>
      </c>
      <c r="AK84" s="4">
        <v>119.7</v>
      </c>
      <c r="AL84" s="4"/>
    </row>
    <row r="85" spans="1:38" hidden="1" x14ac:dyDescent="0.25">
      <c r="A85" s="1" t="s">
        <v>33</v>
      </c>
      <c r="B85" s="1">
        <v>2015</v>
      </c>
      <c r="C85" s="1" t="s">
        <v>36</v>
      </c>
      <c r="D85" s="1" t="str">
        <f t="shared" si="7"/>
        <v>April2015Rural+Urban</v>
      </c>
      <c r="E85" s="4">
        <v>123.5</v>
      </c>
      <c r="F85" s="4">
        <v>126.4</v>
      </c>
      <c r="G85" s="4">
        <v>114.4</v>
      </c>
      <c r="H85" s="4">
        <v>126.6</v>
      </c>
      <c r="I85" s="4">
        <v>109.2</v>
      </c>
      <c r="J85" s="4">
        <v>132.5</v>
      </c>
      <c r="K85" s="4">
        <v>128.6</v>
      </c>
      <c r="L85" s="4">
        <v>124.8</v>
      </c>
      <c r="M85" s="4">
        <v>95.7</v>
      </c>
      <c r="N85" s="4">
        <v>122.4</v>
      </c>
      <c r="O85" s="4">
        <v>118.5</v>
      </c>
      <c r="P85" s="4">
        <v>129.1</v>
      </c>
      <c r="Q85" s="4">
        <v>124</v>
      </c>
      <c r="R85" s="4">
        <f t="shared" si="8"/>
        <v>1575.7</v>
      </c>
      <c r="S85" s="4">
        <v>126.9</v>
      </c>
      <c r="T85" s="4">
        <f t="shared" si="9"/>
        <v>126.9</v>
      </c>
      <c r="U85" s="4">
        <v>124.7</v>
      </c>
      <c r="V85" s="4">
        <v>120.8</v>
      </c>
      <c r="W85" s="4">
        <v>124.1</v>
      </c>
      <c r="X85" s="45">
        <f t="shared" si="10"/>
        <v>369.6</v>
      </c>
      <c r="Y85" s="45">
        <v>119.2</v>
      </c>
      <c r="Z85" s="4">
        <v>118.7</v>
      </c>
      <c r="AA85" s="4">
        <v>119.7</v>
      </c>
      <c r="AB85" s="4">
        <v>110.1</v>
      </c>
      <c r="AC85" s="4">
        <v>121</v>
      </c>
      <c r="AD85" s="4">
        <f t="shared" si="11"/>
        <v>588.70000000000005</v>
      </c>
      <c r="AE85" s="4">
        <v>117.1</v>
      </c>
      <c r="AF85" s="4">
        <v>111.7</v>
      </c>
      <c r="AG85" s="45">
        <f t="shared" si="12"/>
        <v>228.8</v>
      </c>
      <c r="AH85" s="4">
        <v>115.9</v>
      </c>
      <c r="AI85" s="4">
        <v>115.1</v>
      </c>
      <c r="AJ85" s="4">
        <f t="shared" si="13"/>
        <v>231</v>
      </c>
      <c r="AK85" s="4">
        <v>120.7</v>
      </c>
      <c r="AL85" s="4"/>
    </row>
    <row r="86" spans="1:38" hidden="1" x14ac:dyDescent="0.25">
      <c r="A86" s="1" t="s">
        <v>30</v>
      </c>
      <c r="B86" s="1">
        <v>2015</v>
      </c>
      <c r="C86" s="1" t="s">
        <v>37</v>
      </c>
      <c r="D86" s="1" t="str">
        <f t="shared" si="7"/>
        <v>May2015Rural</v>
      </c>
      <c r="E86" s="4">
        <v>123.5</v>
      </c>
      <c r="F86" s="4">
        <v>127.1</v>
      </c>
      <c r="G86" s="4">
        <v>117.3</v>
      </c>
      <c r="H86" s="4">
        <v>127.7</v>
      </c>
      <c r="I86" s="4">
        <v>112.5</v>
      </c>
      <c r="J86" s="4">
        <v>134.1</v>
      </c>
      <c r="K86" s="4">
        <v>128.5</v>
      </c>
      <c r="L86" s="4">
        <v>124.3</v>
      </c>
      <c r="M86" s="4">
        <v>97.6</v>
      </c>
      <c r="N86" s="4">
        <v>120.7</v>
      </c>
      <c r="O86" s="4">
        <v>120.2</v>
      </c>
      <c r="P86" s="4">
        <v>129.80000000000001</v>
      </c>
      <c r="Q86" s="4">
        <v>124.4</v>
      </c>
      <c r="R86" s="4">
        <f t="shared" si="8"/>
        <v>1587.7</v>
      </c>
      <c r="S86" s="4">
        <v>126.7</v>
      </c>
      <c r="T86" s="4">
        <f t="shared" si="9"/>
        <v>126.7</v>
      </c>
      <c r="U86" s="4">
        <v>127.3</v>
      </c>
      <c r="V86" s="4">
        <v>124.1</v>
      </c>
      <c r="W86" s="4">
        <v>126.8</v>
      </c>
      <c r="X86" s="45">
        <f t="shared" si="10"/>
        <v>378.2</v>
      </c>
      <c r="Y86" s="45">
        <v>118.10835241410021</v>
      </c>
      <c r="Z86" s="4">
        <v>121.9</v>
      </c>
      <c r="AA86" s="4">
        <v>121.5</v>
      </c>
      <c r="AB86" s="4">
        <v>113.3</v>
      </c>
      <c r="AC86" s="4">
        <v>120.5</v>
      </c>
      <c r="AD86" s="4">
        <f t="shared" si="11"/>
        <v>595.30835241410023</v>
      </c>
      <c r="AE86" s="4">
        <v>119.4</v>
      </c>
      <c r="AF86" s="4">
        <v>112.3</v>
      </c>
      <c r="AG86" s="45">
        <f t="shared" si="12"/>
        <v>231.7</v>
      </c>
      <c r="AH86" s="4">
        <v>116.7</v>
      </c>
      <c r="AI86" s="4">
        <v>116.9</v>
      </c>
      <c r="AJ86" s="4">
        <f t="shared" si="13"/>
        <v>233.60000000000002</v>
      </c>
      <c r="AK86" s="4">
        <v>122.4</v>
      </c>
      <c r="AL86" s="4"/>
    </row>
    <row r="87" spans="1:38" hidden="1" x14ac:dyDescent="0.25">
      <c r="A87" s="1" t="s">
        <v>32</v>
      </c>
      <c r="B87" s="1">
        <v>2015</v>
      </c>
      <c r="C87" s="1" t="s">
        <v>37</v>
      </c>
      <c r="D87" s="1" t="str">
        <f t="shared" si="7"/>
        <v>May2015Urban</v>
      </c>
      <c r="E87" s="4">
        <v>123.8</v>
      </c>
      <c r="F87" s="4">
        <v>129.69999999999999</v>
      </c>
      <c r="G87" s="4">
        <v>111.3</v>
      </c>
      <c r="H87" s="4">
        <v>126.6</v>
      </c>
      <c r="I87" s="4">
        <v>105.2</v>
      </c>
      <c r="J87" s="4">
        <v>130.80000000000001</v>
      </c>
      <c r="K87" s="4">
        <v>135.6</v>
      </c>
      <c r="L87" s="4">
        <v>142.6</v>
      </c>
      <c r="M87" s="4">
        <v>90.8</v>
      </c>
      <c r="N87" s="4">
        <v>128.80000000000001</v>
      </c>
      <c r="O87" s="4">
        <v>117.7</v>
      </c>
      <c r="P87" s="4">
        <v>129.9</v>
      </c>
      <c r="Q87" s="4">
        <v>126.1</v>
      </c>
      <c r="R87" s="4">
        <f t="shared" si="8"/>
        <v>1598.9</v>
      </c>
      <c r="S87" s="4">
        <v>131.30000000000001</v>
      </c>
      <c r="T87" s="4">
        <f t="shared" si="9"/>
        <v>131.30000000000001</v>
      </c>
      <c r="U87" s="4">
        <v>122.4</v>
      </c>
      <c r="V87" s="4">
        <v>117.4</v>
      </c>
      <c r="W87" s="4">
        <v>121.6</v>
      </c>
      <c r="X87" s="45">
        <f t="shared" si="10"/>
        <v>361.4</v>
      </c>
      <c r="Y87" s="45">
        <v>119.6</v>
      </c>
      <c r="Z87" s="4">
        <v>114.9</v>
      </c>
      <c r="AA87" s="4">
        <v>118.7</v>
      </c>
      <c r="AB87" s="4">
        <v>110.8</v>
      </c>
      <c r="AC87" s="4">
        <v>122</v>
      </c>
      <c r="AD87" s="4">
        <f t="shared" si="11"/>
        <v>586</v>
      </c>
      <c r="AE87" s="4">
        <v>114.9</v>
      </c>
      <c r="AF87" s="4">
        <v>112.4</v>
      </c>
      <c r="AG87" s="45">
        <f t="shared" si="12"/>
        <v>227.3</v>
      </c>
      <c r="AH87" s="4">
        <v>116</v>
      </c>
      <c r="AI87" s="4">
        <v>115.2</v>
      </c>
      <c r="AJ87" s="4">
        <f t="shared" si="13"/>
        <v>231.2</v>
      </c>
      <c r="AK87" s="4">
        <v>120.7</v>
      </c>
      <c r="AL87" s="4"/>
    </row>
    <row r="88" spans="1:38" hidden="1" x14ac:dyDescent="0.25">
      <c r="A88" s="1" t="s">
        <v>33</v>
      </c>
      <c r="B88" s="1">
        <v>2015</v>
      </c>
      <c r="C88" s="1" t="s">
        <v>37</v>
      </c>
      <c r="D88" s="1" t="str">
        <f t="shared" si="7"/>
        <v>May2015Rural+Urban</v>
      </c>
      <c r="E88" s="4">
        <v>123.6</v>
      </c>
      <c r="F88" s="4">
        <v>128</v>
      </c>
      <c r="G88" s="4">
        <v>115</v>
      </c>
      <c r="H88" s="4">
        <v>127.3</v>
      </c>
      <c r="I88" s="4">
        <v>109.8</v>
      </c>
      <c r="J88" s="4">
        <v>132.6</v>
      </c>
      <c r="K88" s="4">
        <v>130.9</v>
      </c>
      <c r="L88" s="4">
        <v>130.5</v>
      </c>
      <c r="M88" s="4">
        <v>95.3</v>
      </c>
      <c r="N88" s="4">
        <v>123.4</v>
      </c>
      <c r="O88" s="4">
        <v>119.2</v>
      </c>
      <c r="P88" s="4">
        <v>129.80000000000001</v>
      </c>
      <c r="Q88" s="4">
        <v>125</v>
      </c>
      <c r="R88" s="4">
        <f t="shared" si="8"/>
        <v>1590.4</v>
      </c>
      <c r="S88" s="4">
        <v>127.9</v>
      </c>
      <c r="T88" s="4">
        <f t="shared" si="9"/>
        <v>127.9</v>
      </c>
      <c r="U88" s="4">
        <v>125.4</v>
      </c>
      <c r="V88" s="4">
        <v>121.3</v>
      </c>
      <c r="W88" s="4">
        <v>124.7</v>
      </c>
      <c r="X88" s="45">
        <f t="shared" si="10"/>
        <v>371.4</v>
      </c>
      <c r="Y88" s="45">
        <v>119.6</v>
      </c>
      <c r="Z88" s="4">
        <v>119.2</v>
      </c>
      <c r="AA88" s="4">
        <v>120.2</v>
      </c>
      <c r="AB88" s="4">
        <v>112</v>
      </c>
      <c r="AC88" s="4">
        <v>121.4</v>
      </c>
      <c r="AD88" s="4">
        <f t="shared" si="11"/>
        <v>592.4</v>
      </c>
      <c r="AE88" s="4">
        <v>117.7</v>
      </c>
      <c r="AF88" s="4">
        <v>112.3</v>
      </c>
      <c r="AG88" s="45">
        <f t="shared" si="12"/>
        <v>230</v>
      </c>
      <c r="AH88" s="4">
        <v>116.3</v>
      </c>
      <c r="AI88" s="4">
        <v>116.1</v>
      </c>
      <c r="AJ88" s="4">
        <f t="shared" si="13"/>
        <v>232.39999999999998</v>
      </c>
      <c r="AK88" s="4">
        <v>121.6</v>
      </c>
      <c r="AL88" s="4"/>
    </row>
    <row r="89" spans="1:38" hidden="1" x14ac:dyDescent="0.25">
      <c r="A89" s="1" t="s">
        <v>30</v>
      </c>
      <c r="B89" s="1">
        <v>2015</v>
      </c>
      <c r="C89" s="1" t="s">
        <v>38</v>
      </c>
      <c r="D89" s="1" t="str">
        <f t="shared" si="7"/>
        <v>June2015Rural</v>
      </c>
      <c r="E89" s="4">
        <v>124.1</v>
      </c>
      <c r="F89" s="4">
        <v>130.4</v>
      </c>
      <c r="G89" s="4">
        <v>122.1</v>
      </c>
      <c r="H89" s="4">
        <v>128.69999999999999</v>
      </c>
      <c r="I89" s="4">
        <v>114.1</v>
      </c>
      <c r="J89" s="4">
        <v>133.19999999999999</v>
      </c>
      <c r="K89" s="4">
        <v>135.19999999999999</v>
      </c>
      <c r="L89" s="4">
        <v>131.9</v>
      </c>
      <c r="M89" s="4">
        <v>96.3</v>
      </c>
      <c r="N89" s="4">
        <v>123</v>
      </c>
      <c r="O89" s="4">
        <v>121.1</v>
      </c>
      <c r="P89" s="4">
        <v>131.19999999999999</v>
      </c>
      <c r="Q89" s="4">
        <v>126.6</v>
      </c>
      <c r="R89" s="4">
        <f t="shared" si="8"/>
        <v>1617.8999999999999</v>
      </c>
      <c r="S89" s="4">
        <v>128.19999999999999</v>
      </c>
      <c r="T89" s="4">
        <f t="shared" si="9"/>
        <v>128.19999999999999</v>
      </c>
      <c r="U89" s="4">
        <v>128.4</v>
      </c>
      <c r="V89" s="4">
        <v>125.1</v>
      </c>
      <c r="W89" s="4">
        <v>128</v>
      </c>
      <c r="X89" s="45">
        <f t="shared" si="10"/>
        <v>381.5</v>
      </c>
      <c r="Y89" s="45">
        <v>118.60498099544495</v>
      </c>
      <c r="Z89" s="4">
        <v>122.6</v>
      </c>
      <c r="AA89" s="4">
        <v>122.8</v>
      </c>
      <c r="AB89" s="4">
        <v>114.2</v>
      </c>
      <c r="AC89" s="4">
        <v>122</v>
      </c>
      <c r="AD89" s="4">
        <f t="shared" si="11"/>
        <v>600.20498099544488</v>
      </c>
      <c r="AE89" s="4">
        <v>120.4</v>
      </c>
      <c r="AF89" s="4">
        <v>113</v>
      </c>
      <c r="AG89" s="45">
        <f t="shared" si="12"/>
        <v>233.4</v>
      </c>
      <c r="AH89" s="4">
        <v>117.9</v>
      </c>
      <c r="AI89" s="4">
        <v>117.9</v>
      </c>
      <c r="AJ89" s="4">
        <f t="shared" si="13"/>
        <v>235.8</v>
      </c>
      <c r="AK89" s="4">
        <v>124.1</v>
      </c>
      <c r="AL89" s="4"/>
    </row>
    <row r="90" spans="1:38" hidden="1" x14ac:dyDescent="0.25">
      <c r="A90" s="1" t="s">
        <v>32</v>
      </c>
      <c r="B90" s="1">
        <v>2015</v>
      </c>
      <c r="C90" s="1" t="s">
        <v>38</v>
      </c>
      <c r="D90" s="1" t="str">
        <f t="shared" si="7"/>
        <v>June2015Urban</v>
      </c>
      <c r="E90" s="4">
        <v>123.6</v>
      </c>
      <c r="F90" s="4">
        <v>134.4</v>
      </c>
      <c r="G90" s="4">
        <v>120.9</v>
      </c>
      <c r="H90" s="4">
        <v>127.3</v>
      </c>
      <c r="I90" s="4">
        <v>106</v>
      </c>
      <c r="J90" s="4">
        <v>132.30000000000001</v>
      </c>
      <c r="K90" s="4">
        <v>146.69999999999999</v>
      </c>
      <c r="L90" s="4">
        <v>148.1</v>
      </c>
      <c r="M90" s="4">
        <v>89.8</v>
      </c>
      <c r="N90" s="4">
        <v>130.5</v>
      </c>
      <c r="O90" s="4">
        <v>118</v>
      </c>
      <c r="P90" s="4">
        <v>130.5</v>
      </c>
      <c r="Q90" s="4">
        <v>128.5</v>
      </c>
      <c r="R90" s="4">
        <f t="shared" si="8"/>
        <v>1636.6</v>
      </c>
      <c r="S90" s="4">
        <v>132.1</v>
      </c>
      <c r="T90" s="4">
        <f t="shared" si="9"/>
        <v>132.1</v>
      </c>
      <c r="U90" s="4">
        <v>123.2</v>
      </c>
      <c r="V90" s="4">
        <v>117.6</v>
      </c>
      <c r="W90" s="4">
        <v>122.3</v>
      </c>
      <c r="X90" s="45">
        <f t="shared" si="10"/>
        <v>363.1</v>
      </c>
      <c r="Y90" s="45">
        <v>119</v>
      </c>
      <c r="Z90" s="4">
        <v>115.1</v>
      </c>
      <c r="AA90" s="4">
        <v>119.2</v>
      </c>
      <c r="AB90" s="4">
        <v>111.7</v>
      </c>
      <c r="AC90" s="4">
        <v>123.8</v>
      </c>
      <c r="AD90" s="4">
        <f t="shared" si="11"/>
        <v>588.79999999999995</v>
      </c>
      <c r="AE90" s="4">
        <v>115.4</v>
      </c>
      <c r="AF90" s="4">
        <v>112.5</v>
      </c>
      <c r="AG90" s="45">
        <f t="shared" si="12"/>
        <v>227.9</v>
      </c>
      <c r="AH90" s="4">
        <v>116.2</v>
      </c>
      <c r="AI90" s="4">
        <v>116</v>
      </c>
      <c r="AJ90" s="4">
        <f t="shared" si="13"/>
        <v>232.2</v>
      </c>
      <c r="AK90" s="4">
        <v>121.7</v>
      </c>
      <c r="AL90" s="4"/>
    </row>
    <row r="91" spans="1:38" hidden="1" x14ac:dyDescent="0.25">
      <c r="A91" s="1" t="s">
        <v>33</v>
      </c>
      <c r="B91" s="1">
        <v>2015</v>
      </c>
      <c r="C91" s="1" t="s">
        <v>38</v>
      </c>
      <c r="D91" s="1" t="str">
        <f t="shared" si="7"/>
        <v>June2015Rural+Urban</v>
      </c>
      <c r="E91" s="4">
        <v>123.9</v>
      </c>
      <c r="F91" s="4">
        <v>131.80000000000001</v>
      </c>
      <c r="G91" s="4">
        <v>121.6</v>
      </c>
      <c r="H91" s="4">
        <v>128.19999999999999</v>
      </c>
      <c r="I91" s="4">
        <v>111.1</v>
      </c>
      <c r="J91" s="4">
        <v>132.80000000000001</v>
      </c>
      <c r="K91" s="4">
        <v>139.1</v>
      </c>
      <c r="L91" s="4">
        <v>137.4</v>
      </c>
      <c r="M91" s="4">
        <v>94.1</v>
      </c>
      <c r="N91" s="4">
        <v>125.5</v>
      </c>
      <c r="O91" s="4">
        <v>119.8</v>
      </c>
      <c r="P91" s="4">
        <v>130.9</v>
      </c>
      <c r="Q91" s="4">
        <v>127.3</v>
      </c>
      <c r="R91" s="4">
        <f t="shared" si="8"/>
        <v>1623.5</v>
      </c>
      <c r="S91" s="4">
        <v>129.19999999999999</v>
      </c>
      <c r="T91" s="4">
        <f t="shared" si="9"/>
        <v>129.19999999999999</v>
      </c>
      <c r="U91" s="4">
        <v>126.4</v>
      </c>
      <c r="V91" s="4">
        <v>122</v>
      </c>
      <c r="W91" s="4">
        <v>125.7</v>
      </c>
      <c r="X91" s="45">
        <f t="shared" si="10"/>
        <v>374.1</v>
      </c>
      <c r="Y91" s="45">
        <v>119</v>
      </c>
      <c r="Z91" s="4">
        <v>119.8</v>
      </c>
      <c r="AA91" s="4">
        <v>121.1</v>
      </c>
      <c r="AB91" s="4">
        <v>112.9</v>
      </c>
      <c r="AC91" s="4">
        <v>123.1</v>
      </c>
      <c r="AD91" s="4">
        <f t="shared" si="11"/>
        <v>595.9</v>
      </c>
      <c r="AE91" s="4">
        <v>118.5</v>
      </c>
      <c r="AF91" s="4">
        <v>112.8</v>
      </c>
      <c r="AG91" s="45">
        <f t="shared" si="12"/>
        <v>231.3</v>
      </c>
      <c r="AH91" s="4">
        <v>116.9</v>
      </c>
      <c r="AI91" s="4">
        <v>117</v>
      </c>
      <c r="AJ91" s="4">
        <f t="shared" si="13"/>
        <v>233.9</v>
      </c>
      <c r="AK91" s="4">
        <v>123</v>
      </c>
      <c r="AL91" s="4"/>
    </row>
    <row r="92" spans="1:38" hidden="1" x14ac:dyDescent="0.25">
      <c r="A92" s="1" t="s">
        <v>30</v>
      </c>
      <c r="B92" s="1">
        <v>2015</v>
      </c>
      <c r="C92" s="1" t="s">
        <v>39</v>
      </c>
      <c r="D92" s="1" t="str">
        <f t="shared" si="7"/>
        <v>July2015Rural</v>
      </c>
      <c r="E92" s="4">
        <v>124</v>
      </c>
      <c r="F92" s="4">
        <v>131.5</v>
      </c>
      <c r="G92" s="4">
        <v>122</v>
      </c>
      <c r="H92" s="4">
        <v>128.69999999999999</v>
      </c>
      <c r="I92" s="4">
        <v>113.5</v>
      </c>
      <c r="J92" s="4">
        <v>133.30000000000001</v>
      </c>
      <c r="K92" s="4">
        <v>140.80000000000001</v>
      </c>
      <c r="L92" s="4">
        <v>133.80000000000001</v>
      </c>
      <c r="M92" s="4">
        <v>94.1</v>
      </c>
      <c r="N92" s="4">
        <v>123.4</v>
      </c>
      <c r="O92" s="4">
        <v>121</v>
      </c>
      <c r="P92" s="4">
        <v>131.69999999999999</v>
      </c>
      <c r="Q92" s="4">
        <v>127.5</v>
      </c>
      <c r="R92" s="4">
        <f t="shared" si="8"/>
        <v>1625.3</v>
      </c>
      <c r="S92" s="4">
        <v>129.4</v>
      </c>
      <c r="T92" s="4">
        <f t="shared" si="9"/>
        <v>129.4</v>
      </c>
      <c r="U92" s="4">
        <v>128.80000000000001</v>
      </c>
      <c r="V92" s="4">
        <v>125.5</v>
      </c>
      <c r="W92" s="4">
        <v>128.30000000000001</v>
      </c>
      <c r="X92" s="45">
        <f t="shared" si="10"/>
        <v>382.6</v>
      </c>
      <c r="Y92" s="45">
        <v>118.87398051951848</v>
      </c>
      <c r="Z92" s="4">
        <v>123</v>
      </c>
      <c r="AA92" s="4">
        <v>123</v>
      </c>
      <c r="AB92" s="4">
        <v>114.1</v>
      </c>
      <c r="AC92" s="4">
        <v>122.9</v>
      </c>
      <c r="AD92" s="4">
        <f t="shared" si="11"/>
        <v>601.87398051951845</v>
      </c>
      <c r="AE92" s="4">
        <v>120.8</v>
      </c>
      <c r="AF92" s="4">
        <v>112.7</v>
      </c>
      <c r="AG92" s="45">
        <f t="shared" si="12"/>
        <v>233.5</v>
      </c>
      <c r="AH92" s="4">
        <v>118</v>
      </c>
      <c r="AI92" s="4">
        <v>118.1</v>
      </c>
      <c r="AJ92" s="4">
        <f t="shared" si="13"/>
        <v>236.1</v>
      </c>
      <c r="AK92" s="4">
        <v>124.7</v>
      </c>
      <c r="AL92" s="4"/>
    </row>
    <row r="93" spans="1:38" hidden="1" x14ac:dyDescent="0.25">
      <c r="A93" s="1" t="s">
        <v>32</v>
      </c>
      <c r="B93" s="1">
        <v>2015</v>
      </c>
      <c r="C93" s="1" t="s">
        <v>39</v>
      </c>
      <c r="D93" s="1" t="str">
        <f t="shared" si="7"/>
        <v>July2015Urban</v>
      </c>
      <c r="E93" s="4">
        <v>123.2</v>
      </c>
      <c r="F93" s="4">
        <v>134.30000000000001</v>
      </c>
      <c r="G93" s="4">
        <v>119.5</v>
      </c>
      <c r="H93" s="4">
        <v>127.7</v>
      </c>
      <c r="I93" s="4">
        <v>106.3</v>
      </c>
      <c r="J93" s="4">
        <v>132.80000000000001</v>
      </c>
      <c r="K93" s="4">
        <v>153.5</v>
      </c>
      <c r="L93" s="4">
        <v>149.5</v>
      </c>
      <c r="M93" s="4">
        <v>85.7</v>
      </c>
      <c r="N93" s="4">
        <v>131.5</v>
      </c>
      <c r="O93" s="4">
        <v>118.3</v>
      </c>
      <c r="P93" s="4">
        <v>131.1</v>
      </c>
      <c r="Q93" s="4">
        <v>129.5</v>
      </c>
      <c r="R93" s="4">
        <f t="shared" si="8"/>
        <v>1642.8999999999999</v>
      </c>
      <c r="S93" s="4">
        <v>133.1</v>
      </c>
      <c r="T93" s="4">
        <f t="shared" si="9"/>
        <v>133.1</v>
      </c>
      <c r="U93" s="4">
        <v>123.5</v>
      </c>
      <c r="V93" s="4">
        <v>117.9</v>
      </c>
      <c r="W93" s="4">
        <v>122.7</v>
      </c>
      <c r="X93" s="45">
        <f t="shared" si="10"/>
        <v>364.1</v>
      </c>
      <c r="Y93" s="45">
        <v>119.9</v>
      </c>
      <c r="Z93" s="4">
        <v>115.3</v>
      </c>
      <c r="AA93" s="4">
        <v>119.5</v>
      </c>
      <c r="AB93" s="4">
        <v>111.5</v>
      </c>
      <c r="AC93" s="4">
        <v>125.4</v>
      </c>
      <c r="AD93" s="4">
        <f t="shared" si="11"/>
        <v>591.6</v>
      </c>
      <c r="AE93" s="4">
        <v>116</v>
      </c>
      <c r="AF93" s="4">
        <v>111.7</v>
      </c>
      <c r="AG93" s="45">
        <f t="shared" si="12"/>
        <v>227.7</v>
      </c>
      <c r="AH93" s="4">
        <v>116.6</v>
      </c>
      <c r="AI93" s="4">
        <v>116.3</v>
      </c>
      <c r="AJ93" s="4">
        <f t="shared" si="13"/>
        <v>232.89999999999998</v>
      </c>
      <c r="AK93" s="4">
        <v>122.4</v>
      </c>
      <c r="AL93" s="4"/>
    </row>
    <row r="94" spans="1:38" hidden="1" x14ac:dyDescent="0.25">
      <c r="A94" s="1" t="s">
        <v>33</v>
      </c>
      <c r="B94" s="1">
        <v>2015</v>
      </c>
      <c r="C94" s="1" t="s">
        <v>39</v>
      </c>
      <c r="D94" s="1" t="str">
        <f t="shared" si="7"/>
        <v>July2015Rural+Urban</v>
      </c>
      <c r="E94" s="4">
        <v>123.7</v>
      </c>
      <c r="F94" s="4">
        <v>132.5</v>
      </c>
      <c r="G94" s="4">
        <v>121</v>
      </c>
      <c r="H94" s="4">
        <v>128.30000000000001</v>
      </c>
      <c r="I94" s="4">
        <v>110.9</v>
      </c>
      <c r="J94" s="4">
        <v>133.1</v>
      </c>
      <c r="K94" s="4">
        <v>145.1</v>
      </c>
      <c r="L94" s="4">
        <v>139.1</v>
      </c>
      <c r="M94" s="4">
        <v>91.3</v>
      </c>
      <c r="N94" s="4">
        <v>126.1</v>
      </c>
      <c r="O94" s="4">
        <v>119.9</v>
      </c>
      <c r="P94" s="4">
        <v>131.4</v>
      </c>
      <c r="Q94" s="4">
        <v>128.19999999999999</v>
      </c>
      <c r="R94" s="4">
        <f t="shared" si="8"/>
        <v>1630.6000000000001</v>
      </c>
      <c r="S94" s="4">
        <v>130.4</v>
      </c>
      <c r="T94" s="4">
        <f t="shared" si="9"/>
        <v>130.4</v>
      </c>
      <c r="U94" s="4">
        <v>126.7</v>
      </c>
      <c r="V94" s="4">
        <v>122.3</v>
      </c>
      <c r="W94" s="4">
        <v>126.1</v>
      </c>
      <c r="X94" s="45">
        <f t="shared" si="10"/>
        <v>375.1</v>
      </c>
      <c r="Y94" s="45">
        <v>119.9</v>
      </c>
      <c r="Z94" s="4">
        <v>120.1</v>
      </c>
      <c r="AA94" s="4">
        <v>121.3</v>
      </c>
      <c r="AB94" s="4">
        <v>112.7</v>
      </c>
      <c r="AC94" s="4">
        <v>124.4</v>
      </c>
      <c r="AD94" s="4">
        <f t="shared" si="11"/>
        <v>598.4</v>
      </c>
      <c r="AE94" s="4">
        <v>119</v>
      </c>
      <c r="AF94" s="4">
        <v>112.3</v>
      </c>
      <c r="AG94" s="45">
        <f t="shared" si="12"/>
        <v>231.3</v>
      </c>
      <c r="AH94" s="4">
        <v>117.2</v>
      </c>
      <c r="AI94" s="4">
        <v>117.2</v>
      </c>
      <c r="AJ94" s="4">
        <f t="shared" si="13"/>
        <v>234.4</v>
      </c>
      <c r="AK94" s="4">
        <v>123.6</v>
      </c>
      <c r="AL94" s="4"/>
    </row>
    <row r="95" spans="1:38" hidden="1" x14ac:dyDescent="0.25">
      <c r="A95" s="1" t="s">
        <v>30</v>
      </c>
      <c r="B95" s="1">
        <v>2015</v>
      </c>
      <c r="C95" s="1" t="s">
        <v>40</v>
      </c>
      <c r="D95" s="1" t="str">
        <f t="shared" si="7"/>
        <v>August2015Rural</v>
      </c>
      <c r="E95" s="4">
        <v>124.7</v>
      </c>
      <c r="F95" s="4">
        <v>131.30000000000001</v>
      </c>
      <c r="G95" s="4">
        <v>121.3</v>
      </c>
      <c r="H95" s="4">
        <v>128.80000000000001</v>
      </c>
      <c r="I95" s="4">
        <v>114</v>
      </c>
      <c r="J95" s="4">
        <v>134.19999999999999</v>
      </c>
      <c r="K95" s="4">
        <v>153.6</v>
      </c>
      <c r="L95" s="4">
        <v>137.9</v>
      </c>
      <c r="M95" s="4">
        <v>93.1</v>
      </c>
      <c r="N95" s="4">
        <v>123.9</v>
      </c>
      <c r="O95" s="4">
        <v>121.5</v>
      </c>
      <c r="P95" s="4">
        <v>132.5</v>
      </c>
      <c r="Q95" s="4">
        <v>129.80000000000001</v>
      </c>
      <c r="R95" s="4">
        <f t="shared" si="8"/>
        <v>1646.6</v>
      </c>
      <c r="S95" s="4">
        <v>130.1</v>
      </c>
      <c r="T95" s="4">
        <f t="shared" si="9"/>
        <v>130.1</v>
      </c>
      <c r="U95" s="4">
        <v>129.5</v>
      </c>
      <c r="V95" s="4">
        <v>126.3</v>
      </c>
      <c r="W95" s="4">
        <v>129</v>
      </c>
      <c r="X95" s="45">
        <f t="shared" si="10"/>
        <v>384.8</v>
      </c>
      <c r="Y95" s="45">
        <v>119.1763682143404</v>
      </c>
      <c r="Z95" s="4">
        <v>123.8</v>
      </c>
      <c r="AA95" s="4">
        <v>123.7</v>
      </c>
      <c r="AB95" s="4">
        <v>113.6</v>
      </c>
      <c r="AC95" s="4">
        <v>123.6</v>
      </c>
      <c r="AD95" s="4">
        <f t="shared" si="11"/>
        <v>603.87636821434046</v>
      </c>
      <c r="AE95" s="4">
        <v>121.1</v>
      </c>
      <c r="AF95" s="4">
        <v>112.5</v>
      </c>
      <c r="AG95" s="45">
        <f t="shared" si="12"/>
        <v>233.6</v>
      </c>
      <c r="AH95" s="4">
        <v>118.5</v>
      </c>
      <c r="AI95" s="4">
        <v>118.2</v>
      </c>
      <c r="AJ95" s="4">
        <f t="shared" si="13"/>
        <v>236.7</v>
      </c>
      <c r="AK95" s="4">
        <v>126.1</v>
      </c>
      <c r="AL95" s="4"/>
    </row>
    <row r="96" spans="1:38" hidden="1" x14ac:dyDescent="0.25">
      <c r="A96" s="1" t="s">
        <v>32</v>
      </c>
      <c r="B96" s="1">
        <v>2015</v>
      </c>
      <c r="C96" s="1" t="s">
        <v>40</v>
      </c>
      <c r="D96" s="1" t="str">
        <f t="shared" si="7"/>
        <v>August2015Urban</v>
      </c>
      <c r="E96" s="4">
        <v>123.1</v>
      </c>
      <c r="F96" s="4">
        <v>131.69999999999999</v>
      </c>
      <c r="G96" s="4">
        <v>118.1</v>
      </c>
      <c r="H96" s="4">
        <v>128</v>
      </c>
      <c r="I96" s="4">
        <v>106.8</v>
      </c>
      <c r="J96" s="4">
        <v>130.1</v>
      </c>
      <c r="K96" s="4">
        <v>165.5</v>
      </c>
      <c r="L96" s="4">
        <v>156</v>
      </c>
      <c r="M96" s="4">
        <v>85.3</v>
      </c>
      <c r="N96" s="4">
        <v>132.69999999999999</v>
      </c>
      <c r="O96" s="4">
        <v>118.8</v>
      </c>
      <c r="P96" s="4">
        <v>131.69999999999999</v>
      </c>
      <c r="Q96" s="4">
        <v>131.1</v>
      </c>
      <c r="R96" s="4">
        <f t="shared" si="8"/>
        <v>1658.8999999999999</v>
      </c>
      <c r="S96" s="4">
        <v>134.19999999999999</v>
      </c>
      <c r="T96" s="4">
        <f t="shared" si="9"/>
        <v>134.19999999999999</v>
      </c>
      <c r="U96" s="4">
        <v>123.7</v>
      </c>
      <c r="V96" s="4">
        <v>118.2</v>
      </c>
      <c r="W96" s="4">
        <v>122.9</v>
      </c>
      <c r="X96" s="45">
        <f t="shared" si="10"/>
        <v>364.8</v>
      </c>
      <c r="Y96" s="45">
        <v>120.9</v>
      </c>
      <c r="Z96" s="4">
        <v>115.3</v>
      </c>
      <c r="AA96" s="4">
        <v>120</v>
      </c>
      <c r="AB96" s="4">
        <v>109.9</v>
      </c>
      <c r="AC96" s="4">
        <v>126.2</v>
      </c>
      <c r="AD96" s="4">
        <f t="shared" si="11"/>
        <v>592.30000000000007</v>
      </c>
      <c r="AE96" s="4">
        <v>116.6</v>
      </c>
      <c r="AF96" s="4">
        <v>112</v>
      </c>
      <c r="AG96" s="45">
        <f t="shared" si="12"/>
        <v>228.6</v>
      </c>
      <c r="AH96" s="4">
        <v>117.2</v>
      </c>
      <c r="AI96" s="4">
        <v>116.2</v>
      </c>
      <c r="AJ96" s="4">
        <f t="shared" si="13"/>
        <v>233.4</v>
      </c>
      <c r="AK96" s="4">
        <v>123.2</v>
      </c>
      <c r="AL96" s="4"/>
    </row>
    <row r="97" spans="1:38" hidden="1" x14ac:dyDescent="0.25">
      <c r="A97" s="1" t="s">
        <v>33</v>
      </c>
      <c r="B97" s="1">
        <v>2015</v>
      </c>
      <c r="C97" s="1" t="s">
        <v>40</v>
      </c>
      <c r="D97" s="1" t="str">
        <f t="shared" si="7"/>
        <v>August2015Rural+Urban</v>
      </c>
      <c r="E97" s="4">
        <v>124.2</v>
      </c>
      <c r="F97" s="4">
        <v>131.4</v>
      </c>
      <c r="G97" s="4">
        <v>120.1</v>
      </c>
      <c r="H97" s="4">
        <v>128.5</v>
      </c>
      <c r="I97" s="4">
        <v>111.4</v>
      </c>
      <c r="J97" s="4">
        <v>132.30000000000001</v>
      </c>
      <c r="K97" s="4">
        <v>157.6</v>
      </c>
      <c r="L97" s="4">
        <v>144</v>
      </c>
      <c r="M97" s="4">
        <v>90.5</v>
      </c>
      <c r="N97" s="4">
        <v>126.8</v>
      </c>
      <c r="O97" s="4">
        <v>120.4</v>
      </c>
      <c r="P97" s="4">
        <v>132.1</v>
      </c>
      <c r="Q97" s="4">
        <v>130.30000000000001</v>
      </c>
      <c r="R97" s="4">
        <f t="shared" si="8"/>
        <v>1649.6</v>
      </c>
      <c r="S97" s="4">
        <v>131.19999999999999</v>
      </c>
      <c r="T97" s="4">
        <f t="shared" si="9"/>
        <v>131.19999999999999</v>
      </c>
      <c r="U97" s="4">
        <v>127.2</v>
      </c>
      <c r="V97" s="4">
        <v>122.9</v>
      </c>
      <c r="W97" s="4">
        <v>126.6</v>
      </c>
      <c r="X97" s="45">
        <f t="shared" si="10"/>
        <v>376.70000000000005</v>
      </c>
      <c r="Y97" s="45">
        <v>120.9</v>
      </c>
      <c r="Z97" s="4">
        <v>120.6</v>
      </c>
      <c r="AA97" s="4">
        <v>122</v>
      </c>
      <c r="AB97" s="4">
        <v>111.7</v>
      </c>
      <c r="AC97" s="4">
        <v>125.1</v>
      </c>
      <c r="AD97" s="4">
        <f t="shared" si="11"/>
        <v>600.29999999999995</v>
      </c>
      <c r="AE97" s="4">
        <v>119.4</v>
      </c>
      <c r="AF97" s="4">
        <v>112.3</v>
      </c>
      <c r="AG97" s="45">
        <f t="shared" si="12"/>
        <v>231.7</v>
      </c>
      <c r="AH97" s="4">
        <v>117.8</v>
      </c>
      <c r="AI97" s="4">
        <v>117.2</v>
      </c>
      <c r="AJ97" s="4">
        <f t="shared" si="13"/>
        <v>235</v>
      </c>
      <c r="AK97" s="4">
        <v>124.8</v>
      </c>
      <c r="AL97" s="4"/>
    </row>
    <row r="98" spans="1:38" hidden="1" x14ac:dyDescent="0.25">
      <c r="A98" s="1" t="s">
        <v>30</v>
      </c>
      <c r="B98" s="1">
        <v>2015</v>
      </c>
      <c r="C98" s="1" t="s">
        <v>41</v>
      </c>
      <c r="D98" s="1" t="str">
        <f t="shared" si="7"/>
        <v>September2015Rural</v>
      </c>
      <c r="E98" s="4">
        <v>125.1</v>
      </c>
      <c r="F98" s="4">
        <v>131.1</v>
      </c>
      <c r="G98" s="4">
        <v>120.7</v>
      </c>
      <c r="H98" s="4">
        <v>129.19999999999999</v>
      </c>
      <c r="I98" s="4">
        <v>114.7</v>
      </c>
      <c r="J98" s="4">
        <v>132.30000000000001</v>
      </c>
      <c r="K98" s="4">
        <v>158.9</v>
      </c>
      <c r="L98" s="4">
        <v>142.1</v>
      </c>
      <c r="M98" s="4">
        <v>92.5</v>
      </c>
      <c r="N98" s="4">
        <v>125.4</v>
      </c>
      <c r="O98" s="4">
        <v>121.9</v>
      </c>
      <c r="P98" s="4">
        <v>132.69999999999999</v>
      </c>
      <c r="Q98" s="4">
        <v>131</v>
      </c>
      <c r="R98" s="4">
        <f t="shared" si="8"/>
        <v>1657.6000000000001</v>
      </c>
      <c r="S98" s="4">
        <v>131</v>
      </c>
      <c r="T98" s="4">
        <f t="shared" si="9"/>
        <v>131</v>
      </c>
      <c r="U98" s="4">
        <v>130.4</v>
      </c>
      <c r="V98" s="4">
        <v>126.8</v>
      </c>
      <c r="W98" s="4">
        <v>129.9</v>
      </c>
      <c r="X98" s="45">
        <f t="shared" si="10"/>
        <v>387.1</v>
      </c>
      <c r="Y98" s="45">
        <v>119.58392552547821</v>
      </c>
      <c r="Z98" s="4">
        <v>123.7</v>
      </c>
      <c r="AA98" s="4">
        <v>124.5</v>
      </c>
      <c r="AB98" s="4">
        <v>113.8</v>
      </c>
      <c r="AC98" s="4">
        <v>124.5</v>
      </c>
      <c r="AD98" s="4">
        <f t="shared" si="11"/>
        <v>606.08392552547821</v>
      </c>
      <c r="AE98" s="4">
        <v>121.4</v>
      </c>
      <c r="AF98" s="4">
        <v>113.7</v>
      </c>
      <c r="AG98" s="45">
        <f t="shared" si="12"/>
        <v>235.10000000000002</v>
      </c>
      <c r="AH98" s="4">
        <v>119.6</v>
      </c>
      <c r="AI98" s="4">
        <v>118.8</v>
      </c>
      <c r="AJ98" s="4">
        <f t="shared" si="13"/>
        <v>238.39999999999998</v>
      </c>
      <c r="AK98" s="4">
        <v>127</v>
      </c>
      <c r="AL98" s="4"/>
    </row>
    <row r="99" spans="1:38" hidden="1" x14ac:dyDescent="0.25">
      <c r="A99" s="1" t="s">
        <v>32</v>
      </c>
      <c r="B99" s="1">
        <v>2015</v>
      </c>
      <c r="C99" s="1" t="s">
        <v>41</v>
      </c>
      <c r="D99" s="1" t="str">
        <f t="shared" si="7"/>
        <v>September2015Urban</v>
      </c>
      <c r="E99" s="4">
        <v>123.4</v>
      </c>
      <c r="F99" s="4">
        <v>129</v>
      </c>
      <c r="G99" s="4">
        <v>115.6</v>
      </c>
      <c r="H99" s="4">
        <v>128.30000000000001</v>
      </c>
      <c r="I99" s="4">
        <v>107</v>
      </c>
      <c r="J99" s="4">
        <v>124</v>
      </c>
      <c r="K99" s="4">
        <v>168.5</v>
      </c>
      <c r="L99" s="4">
        <v>165.4</v>
      </c>
      <c r="M99" s="4">
        <v>86.3</v>
      </c>
      <c r="N99" s="4">
        <v>134.4</v>
      </c>
      <c r="O99" s="4">
        <v>119.1</v>
      </c>
      <c r="P99" s="4">
        <v>132.30000000000001</v>
      </c>
      <c r="Q99" s="4">
        <v>131.5</v>
      </c>
      <c r="R99" s="4">
        <f t="shared" si="8"/>
        <v>1664.8</v>
      </c>
      <c r="S99" s="4">
        <v>134.69999999999999</v>
      </c>
      <c r="T99" s="4">
        <f t="shared" si="9"/>
        <v>134.69999999999999</v>
      </c>
      <c r="U99" s="4">
        <v>124</v>
      </c>
      <c r="V99" s="4">
        <v>118.6</v>
      </c>
      <c r="W99" s="4">
        <v>123.2</v>
      </c>
      <c r="X99" s="45">
        <f t="shared" si="10"/>
        <v>365.8</v>
      </c>
      <c r="Y99" s="45">
        <v>121.6</v>
      </c>
      <c r="Z99" s="4">
        <v>115.1</v>
      </c>
      <c r="AA99" s="4">
        <v>120.4</v>
      </c>
      <c r="AB99" s="4">
        <v>109.1</v>
      </c>
      <c r="AC99" s="4">
        <v>126.5</v>
      </c>
      <c r="AD99" s="4">
        <f t="shared" si="11"/>
        <v>592.70000000000005</v>
      </c>
      <c r="AE99" s="4">
        <v>117.1</v>
      </c>
      <c r="AF99" s="4">
        <v>112.9</v>
      </c>
      <c r="AG99" s="45">
        <f t="shared" si="12"/>
        <v>230</v>
      </c>
      <c r="AH99" s="4">
        <v>117.3</v>
      </c>
      <c r="AI99" s="4">
        <v>116.2</v>
      </c>
      <c r="AJ99" s="4">
        <f t="shared" si="13"/>
        <v>233.5</v>
      </c>
      <c r="AK99" s="4">
        <v>123.5</v>
      </c>
      <c r="AL99" s="4"/>
    </row>
    <row r="100" spans="1:38" hidden="1" x14ac:dyDescent="0.25">
      <c r="A100" s="1" t="s">
        <v>33</v>
      </c>
      <c r="B100" s="1">
        <v>2015</v>
      </c>
      <c r="C100" s="1" t="s">
        <v>41</v>
      </c>
      <c r="D100" s="1" t="str">
        <f t="shared" si="7"/>
        <v>September2015Rural+Urban</v>
      </c>
      <c r="E100" s="4">
        <v>124.6</v>
      </c>
      <c r="F100" s="4">
        <v>130.4</v>
      </c>
      <c r="G100" s="4">
        <v>118.7</v>
      </c>
      <c r="H100" s="4">
        <v>128.9</v>
      </c>
      <c r="I100" s="4">
        <v>111.9</v>
      </c>
      <c r="J100" s="4">
        <v>128.4</v>
      </c>
      <c r="K100" s="4">
        <v>162.19999999999999</v>
      </c>
      <c r="L100" s="4">
        <v>150</v>
      </c>
      <c r="M100" s="4">
        <v>90.4</v>
      </c>
      <c r="N100" s="4">
        <v>128.4</v>
      </c>
      <c r="O100" s="4">
        <v>120.7</v>
      </c>
      <c r="P100" s="4">
        <v>132.5</v>
      </c>
      <c r="Q100" s="4">
        <v>131.19999999999999</v>
      </c>
      <c r="R100" s="4">
        <f t="shared" si="8"/>
        <v>1658.3000000000002</v>
      </c>
      <c r="S100" s="4">
        <v>132</v>
      </c>
      <c r="T100" s="4">
        <f t="shared" si="9"/>
        <v>132</v>
      </c>
      <c r="U100" s="4">
        <v>127.9</v>
      </c>
      <c r="V100" s="4">
        <v>123.4</v>
      </c>
      <c r="W100" s="4">
        <v>127.2</v>
      </c>
      <c r="X100" s="45">
        <f t="shared" si="10"/>
        <v>378.5</v>
      </c>
      <c r="Y100" s="45">
        <v>121.6</v>
      </c>
      <c r="Z100" s="4">
        <v>120.4</v>
      </c>
      <c r="AA100" s="4">
        <v>122.6</v>
      </c>
      <c r="AB100" s="4">
        <v>111.3</v>
      </c>
      <c r="AC100" s="4">
        <v>125.7</v>
      </c>
      <c r="AD100" s="4">
        <f t="shared" si="11"/>
        <v>601.6</v>
      </c>
      <c r="AE100" s="4">
        <v>119.8</v>
      </c>
      <c r="AF100" s="4">
        <v>113.4</v>
      </c>
      <c r="AG100" s="45">
        <f t="shared" si="12"/>
        <v>233.2</v>
      </c>
      <c r="AH100" s="4">
        <v>118.3</v>
      </c>
      <c r="AI100" s="4">
        <v>117.5</v>
      </c>
      <c r="AJ100" s="4">
        <f t="shared" si="13"/>
        <v>235.8</v>
      </c>
      <c r="AK100" s="4">
        <v>125.4</v>
      </c>
      <c r="AL100" s="4"/>
    </row>
    <row r="101" spans="1:38" hidden="1" x14ac:dyDescent="0.25">
      <c r="A101" s="1" t="s">
        <v>30</v>
      </c>
      <c r="B101" s="1">
        <v>2015</v>
      </c>
      <c r="C101" s="1" t="s">
        <v>42</v>
      </c>
      <c r="D101" s="1" t="str">
        <f t="shared" si="7"/>
        <v>October2015Rural</v>
      </c>
      <c r="E101" s="4">
        <v>125.6</v>
      </c>
      <c r="F101" s="4">
        <v>130.4</v>
      </c>
      <c r="G101" s="4">
        <v>120.8</v>
      </c>
      <c r="H101" s="4">
        <v>129.4</v>
      </c>
      <c r="I101" s="4">
        <v>115.8</v>
      </c>
      <c r="J101" s="4">
        <v>133.19999999999999</v>
      </c>
      <c r="K101" s="4">
        <v>157.69999999999999</v>
      </c>
      <c r="L101" s="4">
        <v>154.19999999999999</v>
      </c>
      <c r="M101" s="4">
        <v>93.7</v>
      </c>
      <c r="N101" s="4">
        <v>126.6</v>
      </c>
      <c r="O101" s="4">
        <v>122.3</v>
      </c>
      <c r="P101" s="4">
        <v>133.1</v>
      </c>
      <c r="Q101" s="4">
        <v>131.80000000000001</v>
      </c>
      <c r="R101" s="4">
        <f t="shared" si="8"/>
        <v>1674.6</v>
      </c>
      <c r="S101" s="4">
        <v>131.5</v>
      </c>
      <c r="T101" s="4">
        <f t="shared" si="9"/>
        <v>131.5</v>
      </c>
      <c r="U101" s="4">
        <v>131.1</v>
      </c>
      <c r="V101" s="4">
        <v>127.3</v>
      </c>
      <c r="W101" s="4">
        <v>130.6</v>
      </c>
      <c r="X101" s="45">
        <f t="shared" si="10"/>
        <v>389</v>
      </c>
      <c r="Y101" s="45">
        <v>120.27047491770412</v>
      </c>
      <c r="Z101" s="4">
        <v>124.4</v>
      </c>
      <c r="AA101" s="4">
        <v>125.1</v>
      </c>
      <c r="AB101" s="4">
        <v>113.8</v>
      </c>
      <c r="AC101" s="4">
        <v>125.1</v>
      </c>
      <c r="AD101" s="4">
        <f t="shared" si="11"/>
        <v>608.67047491770415</v>
      </c>
      <c r="AE101" s="4">
        <v>122</v>
      </c>
      <c r="AF101" s="4">
        <v>114.2</v>
      </c>
      <c r="AG101" s="45">
        <f t="shared" si="12"/>
        <v>236.2</v>
      </c>
      <c r="AH101" s="4">
        <v>120.1</v>
      </c>
      <c r="AI101" s="4">
        <v>119.2</v>
      </c>
      <c r="AJ101" s="4">
        <f t="shared" si="13"/>
        <v>239.3</v>
      </c>
      <c r="AK101" s="4">
        <v>127.7</v>
      </c>
      <c r="AL101" s="4"/>
    </row>
    <row r="102" spans="1:38" hidden="1" x14ac:dyDescent="0.25">
      <c r="A102" s="1" t="s">
        <v>32</v>
      </c>
      <c r="B102" s="1">
        <v>2015</v>
      </c>
      <c r="C102" s="1" t="s">
        <v>42</v>
      </c>
      <c r="D102" s="1" t="str">
        <f t="shared" si="7"/>
        <v>October2015Urban</v>
      </c>
      <c r="E102" s="4">
        <v>123.6</v>
      </c>
      <c r="F102" s="4">
        <v>128.6</v>
      </c>
      <c r="G102" s="4">
        <v>115.9</v>
      </c>
      <c r="H102" s="4">
        <v>128.5</v>
      </c>
      <c r="I102" s="4">
        <v>109</v>
      </c>
      <c r="J102" s="4">
        <v>124.1</v>
      </c>
      <c r="K102" s="4">
        <v>165.8</v>
      </c>
      <c r="L102" s="4">
        <v>187.2</v>
      </c>
      <c r="M102" s="4">
        <v>89.4</v>
      </c>
      <c r="N102" s="4">
        <v>135.80000000000001</v>
      </c>
      <c r="O102" s="4">
        <v>119.4</v>
      </c>
      <c r="P102" s="4">
        <v>132.9</v>
      </c>
      <c r="Q102" s="4">
        <v>132.6</v>
      </c>
      <c r="R102" s="4">
        <f t="shared" si="8"/>
        <v>1692.8000000000002</v>
      </c>
      <c r="S102" s="4">
        <v>135.30000000000001</v>
      </c>
      <c r="T102" s="4">
        <f t="shared" si="9"/>
        <v>135.30000000000001</v>
      </c>
      <c r="U102" s="4">
        <v>124.4</v>
      </c>
      <c r="V102" s="4">
        <v>118.8</v>
      </c>
      <c r="W102" s="4">
        <v>123.6</v>
      </c>
      <c r="X102" s="45">
        <f t="shared" si="10"/>
        <v>366.79999999999995</v>
      </c>
      <c r="Y102" s="45">
        <v>122.4</v>
      </c>
      <c r="Z102" s="4">
        <v>114.9</v>
      </c>
      <c r="AA102" s="4">
        <v>120.7</v>
      </c>
      <c r="AB102" s="4">
        <v>109.3</v>
      </c>
      <c r="AC102" s="4">
        <v>126.5</v>
      </c>
      <c r="AD102" s="4">
        <f t="shared" si="11"/>
        <v>593.79999999999995</v>
      </c>
      <c r="AE102" s="4">
        <v>117.7</v>
      </c>
      <c r="AF102" s="4">
        <v>113.5</v>
      </c>
      <c r="AG102" s="45">
        <f t="shared" si="12"/>
        <v>231.2</v>
      </c>
      <c r="AH102" s="4">
        <v>117.7</v>
      </c>
      <c r="AI102" s="4">
        <v>116.5</v>
      </c>
      <c r="AJ102" s="4">
        <f t="shared" si="13"/>
        <v>234.2</v>
      </c>
      <c r="AK102" s="4">
        <v>124.2</v>
      </c>
      <c r="AL102" s="4"/>
    </row>
    <row r="103" spans="1:38" hidden="1" x14ac:dyDescent="0.25">
      <c r="A103" s="1" t="s">
        <v>33</v>
      </c>
      <c r="B103" s="1">
        <v>2015</v>
      </c>
      <c r="C103" s="1" t="s">
        <v>42</v>
      </c>
      <c r="D103" s="1" t="str">
        <f t="shared" si="7"/>
        <v>October2015Rural+Urban</v>
      </c>
      <c r="E103" s="4">
        <v>125</v>
      </c>
      <c r="F103" s="4">
        <v>129.80000000000001</v>
      </c>
      <c r="G103" s="4">
        <v>118.9</v>
      </c>
      <c r="H103" s="4">
        <v>129.1</v>
      </c>
      <c r="I103" s="4">
        <v>113.3</v>
      </c>
      <c r="J103" s="4">
        <v>129</v>
      </c>
      <c r="K103" s="4">
        <v>160.4</v>
      </c>
      <c r="L103" s="4">
        <v>165.3</v>
      </c>
      <c r="M103" s="4">
        <v>92.3</v>
      </c>
      <c r="N103" s="4">
        <v>129.69999999999999</v>
      </c>
      <c r="O103" s="4">
        <v>121.1</v>
      </c>
      <c r="P103" s="4">
        <v>133</v>
      </c>
      <c r="Q103" s="4">
        <v>132.1</v>
      </c>
      <c r="R103" s="4">
        <f t="shared" si="8"/>
        <v>1678.9999999999998</v>
      </c>
      <c r="S103" s="4">
        <v>132.5</v>
      </c>
      <c r="T103" s="4">
        <f t="shared" si="9"/>
        <v>132.5</v>
      </c>
      <c r="U103" s="4">
        <v>128.5</v>
      </c>
      <c r="V103" s="4">
        <v>123.8</v>
      </c>
      <c r="W103" s="4">
        <v>127.8</v>
      </c>
      <c r="X103" s="45">
        <f t="shared" si="10"/>
        <v>380.1</v>
      </c>
      <c r="Y103" s="45">
        <v>122.4</v>
      </c>
      <c r="Z103" s="4">
        <v>120.8</v>
      </c>
      <c r="AA103" s="4">
        <v>123</v>
      </c>
      <c r="AB103" s="4">
        <v>111.4</v>
      </c>
      <c r="AC103" s="4">
        <v>125.9</v>
      </c>
      <c r="AD103" s="4">
        <f t="shared" si="11"/>
        <v>603.5</v>
      </c>
      <c r="AE103" s="4">
        <v>120.4</v>
      </c>
      <c r="AF103" s="4">
        <v>113.9</v>
      </c>
      <c r="AG103" s="45">
        <f t="shared" si="12"/>
        <v>234.3</v>
      </c>
      <c r="AH103" s="4">
        <v>118.7</v>
      </c>
      <c r="AI103" s="4">
        <v>117.9</v>
      </c>
      <c r="AJ103" s="4">
        <f t="shared" si="13"/>
        <v>236.60000000000002</v>
      </c>
      <c r="AK103" s="4">
        <v>126.1</v>
      </c>
      <c r="AL103" s="4"/>
    </row>
    <row r="104" spans="1:38" hidden="1" x14ac:dyDescent="0.25">
      <c r="A104" s="1" t="s">
        <v>30</v>
      </c>
      <c r="B104" s="1">
        <v>2015</v>
      </c>
      <c r="C104" s="1" t="s">
        <v>43</v>
      </c>
      <c r="D104" s="1" t="str">
        <f t="shared" si="7"/>
        <v>November2015Rural</v>
      </c>
      <c r="E104" s="4">
        <v>126.1</v>
      </c>
      <c r="F104" s="4">
        <v>130.6</v>
      </c>
      <c r="G104" s="4">
        <v>121.7</v>
      </c>
      <c r="H104" s="4">
        <v>129.5</v>
      </c>
      <c r="I104" s="4">
        <v>117.8</v>
      </c>
      <c r="J104" s="4">
        <v>132.1</v>
      </c>
      <c r="K104" s="4">
        <v>155.19999999999999</v>
      </c>
      <c r="L104" s="4">
        <v>160.80000000000001</v>
      </c>
      <c r="M104" s="4">
        <v>94.5</v>
      </c>
      <c r="N104" s="4">
        <v>128.30000000000001</v>
      </c>
      <c r="O104" s="4">
        <v>123.1</v>
      </c>
      <c r="P104" s="4">
        <v>134.19999999999999</v>
      </c>
      <c r="Q104" s="4">
        <v>132.4</v>
      </c>
      <c r="R104" s="4">
        <f t="shared" si="8"/>
        <v>1686.3</v>
      </c>
      <c r="S104" s="4">
        <v>132.19999999999999</v>
      </c>
      <c r="T104" s="4">
        <f t="shared" si="9"/>
        <v>132.19999999999999</v>
      </c>
      <c r="U104" s="4">
        <v>132.1</v>
      </c>
      <c r="V104" s="4">
        <v>128.19999999999999</v>
      </c>
      <c r="W104" s="4">
        <v>131.5</v>
      </c>
      <c r="X104" s="45">
        <f t="shared" si="10"/>
        <v>391.79999999999995</v>
      </c>
      <c r="Y104" s="45">
        <v>120.98119651750251</v>
      </c>
      <c r="Z104" s="4">
        <v>125.6</v>
      </c>
      <c r="AA104" s="4">
        <v>125.6</v>
      </c>
      <c r="AB104" s="4">
        <v>114</v>
      </c>
      <c r="AC104" s="4">
        <v>125.8</v>
      </c>
      <c r="AD104" s="4">
        <f t="shared" si="11"/>
        <v>611.98119651750244</v>
      </c>
      <c r="AE104" s="4">
        <v>122.6</v>
      </c>
      <c r="AF104" s="4">
        <v>114.2</v>
      </c>
      <c r="AG104" s="45">
        <f t="shared" si="12"/>
        <v>236.8</v>
      </c>
      <c r="AH104" s="4">
        <v>120.9</v>
      </c>
      <c r="AI104" s="4">
        <v>119.6</v>
      </c>
      <c r="AJ104" s="4">
        <f t="shared" si="13"/>
        <v>240.5</v>
      </c>
      <c r="AK104" s="4">
        <v>128.30000000000001</v>
      </c>
      <c r="AL104" s="4"/>
    </row>
    <row r="105" spans="1:38" hidden="1" x14ac:dyDescent="0.25">
      <c r="A105" s="1" t="s">
        <v>32</v>
      </c>
      <c r="B105" s="1">
        <v>2015</v>
      </c>
      <c r="C105" s="1" t="s">
        <v>43</v>
      </c>
      <c r="D105" s="1" t="str">
        <f t="shared" si="7"/>
        <v>November2015Urban</v>
      </c>
      <c r="E105" s="4">
        <v>124</v>
      </c>
      <c r="F105" s="4">
        <v>129.80000000000001</v>
      </c>
      <c r="G105" s="4">
        <v>121.5</v>
      </c>
      <c r="H105" s="4">
        <v>128.6</v>
      </c>
      <c r="I105" s="4">
        <v>110</v>
      </c>
      <c r="J105" s="4">
        <v>123.7</v>
      </c>
      <c r="K105" s="4">
        <v>164.6</v>
      </c>
      <c r="L105" s="4">
        <v>191.6</v>
      </c>
      <c r="M105" s="4">
        <v>90.8</v>
      </c>
      <c r="N105" s="4">
        <v>137.1</v>
      </c>
      <c r="O105" s="4">
        <v>119.8</v>
      </c>
      <c r="P105" s="4">
        <v>133.69999999999999</v>
      </c>
      <c r="Q105" s="4">
        <v>133.30000000000001</v>
      </c>
      <c r="R105" s="4">
        <f t="shared" si="8"/>
        <v>1708.4999999999998</v>
      </c>
      <c r="S105" s="4">
        <v>137.6</v>
      </c>
      <c r="T105" s="4">
        <f t="shared" si="9"/>
        <v>137.6</v>
      </c>
      <c r="U105" s="4">
        <v>125</v>
      </c>
      <c r="V105" s="4">
        <v>119.3</v>
      </c>
      <c r="W105" s="4">
        <v>124.2</v>
      </c>
      <c r="X105" s="45">
        <f t="shared" si="10"/>
        <v>368.5</v>
      </c>
      <c r="Y105" s="45">
        <v>122.9</v>
      </c>
      <c r="Z105" s="4">
        <v>115.1</v>
      </c>
      <c r="AA105" s="4">
        <v>121</v>
      </c>
      <c r="AB105" s="4">
        <v>109.3</v>
      </c>
      <c r="AC105" s="4">
        <v>126.6</v>
      </c>
      <c r="AD105" s="4">
        <f t="shared" si="11"/>
        <v>594.9</v>
      </c>
      <c r="AE105" s="4">
        <v>118.1</v>
      </c>
      <c r="AF105" s="4">
        <v>113.3</v>
      </c>
      <c r="AG105" s="45">
        <f t="shared" si="12"/>
        <v>231.39999999999998</v>
      </c>
      <c r="AH105" s="4">
        <v>117.9</v>
      </c>
      <c r="AI105" s="4">
        <v>116.6</v>
      </c>
      <c r="AJ105" s="4">
        <f t="shared" si="13"/>
        <v>234.5</v>
      </c>
      <c r="AK105" s="4">
        <v>124.6</v>
      </c>
      <c r="AL105" s="4"/>
    </row>
    <row r="106" spans="1:38" hidden="1" x14ac:dyDescent="0.25">
      <c r="A106" s="1" t="s">
        <v>33</v>
      </c>
      <c r="B106" s="1">
        <v>2015</v>
      </c>
      <c r="C106" s="1" t="s">
        <v>43</v>
      </c>
      <c r="D106" s="1" t="str">
        <f t="shared" si="7"/>
        <v>November2015Rural+Urban</v>
      </c>
      <c r="E106" s="4">
        <v>125.4</v>
      </c>
      <c r="F106" s="4">
        <v>130.30000000000001</v>
      </c>
      <c r="G106" s="4">
        <v>121.6</v>
      </c>
      <c r="H106" s="4">
        <v>129.19999999999999</v>
      </c>
      <c r="I106" s="4">
        <v>114.9</v>
      </c>
      <c r="J106" s="4">
        <v>128.19999999999999</v>
      </c>
      <c r="K106" s="4">
        <v>158.4</v>
      </c>
      <c r="L106" s="4">
        <v>171.2</v>
      </c>
      <c r="M106" s="4">
        <v>93.3</v>
      </c>
      <c r="N106" s="4">
        <v>131.19999999999999</v>
      </c>
      <c r="O106" s="4">
        <v>121.7</v>
      </c>
      <c r="P106" s="4">
        <v>134</v>
      </c>
      <c r="Q106" s="4">
        <v>132.69999999999999</v>
      </c>
      <c r="R106" s="4">
        <f t="shared" si="8"/>
        <v>1692.1</v>
      </c>
      <c r="S106" s="4">
        <v>133.6</v>
      </c>
      <c r="T106" s="4">
        <f t="shared" si="9"/>
        <v>133.6</v>
      </c>
      <c r="U106" s="4">
        <v>129.30000000000001</v>
      </c>
      <c r="V106" s="4">
        <v>124.5</v>
      </c>
      <c r="W106" s="4">
        <v>128.6</v>
      </c>
      <c r="X106" s="45">
        <f t="shared" si="10"/>
        <v>382.4</v>
      </c>
      <c r="Y106" s="45">
        <v>122.9</v>
      </c>
      <c r="Z106" s="4">
        <v>121.6</v>
      </c>
      <c r="AA106" s="4">
        <v>123.4</v>
      </c>
      <c r="AB106" s="4">
        <v>111.5</v>
      </c>
      <c r="AC106" s="4">
        <v>126.3</v>
      </c>
      <c r="AD106" s="4">
        <f t="shared" si="11"/>
        <v>605.69999999999993</v>
      </c>
      <c r="AE106" s="4">
        <v>120.9</v>
      </c>
      <c r="AF106" s="4">
        <v>113.8</v>
      </c>
      <c r="AG106" s="45">
        <f t="shared" si="12"/>
        <v>234.7</v>
      </c>
      <c r="AH106" s="4">
        <v>119.2</v>
      </c>
      <c r="AI106" s="4">
        <v>118.1</v>
      </c>
      <c r="AJ106" s="4">
        <f t="shared" si="13"/>
        <v>237.3</v>
      </c>
      <c r="AK106" s="4">
        <v>126.6</v>
      </c>
      <c r="AL106" s="4"/>
    </row>
    <row r="107" spans="1:38" hidden="1" x14ac:dyDescent="0.25">
      <c r="A107" s="1" t="s">
        <v>30</v>
      </c>
      <c r="B107" s="1">
        <v>2015</v>
      </c>
      <c r="C107" s="1" t="s">
        <v>44</v>
      </c>
      <c r="D107" s="1" t="str">
        <f t="shared" si="7"/>
        <v>December2015Rural</v>
      </c>
      <c r="E107" s="4">
        <v>126.3</v>
      </c>
      <c r="F107" s="4">
        <v>131.30000000000001</v>
      </c>
      <c r="G107" s="4">
        <v>123.3</v>
      </c>
      <c r="H107" s="4">
        <v>129.80000000000001</v>
      </c>
      <c r="I107" s="4">
        <v>118.3</v>
      </c>
      <c r="J107" s="4">
        <v>131.6</v>
      </c>
      <c r="K107" s="4">
        <v>145.5</v>
      </c>
      <c r="L107" s="4">
        <v>162.1</v>
      </c>
      <c r="M107" s="4">
        <v>95.4</v>
      </c>
      <c r="N107" s="4">
        <v>128.9</v>
      </c>
      <c r="O107" s="4">
        <v>123.3</v>
      </c>
      <c r="P107" s="4">
        <v>135.1</v>
      </c>
      <c r="Q107" s="4">
        <v>131.4</v>
      </c>
      <c r="R107" s="4">
        <f t="shared" si="8"/>
        <v>1682.3000000000002</v>
      </c>
      <c r="S107" s="4">
        <v>133.1</v>
      </c>
      <c r="T107" s="4">
        <f t="shared" si="9"/>
        <v>133.1</v>
      </c>
      <c r="U107" s="4">
        <v>132.5</v>
      </c>
      <c r="V107" s="4">
        <v>128.5</v>
      </c>
      <c r="W107" s="4">
        <v>131.9</v>
      </c>
      <c r="X107" s="45">
        <f t="shared" si="10"/>
        <v>392.9</v>
      </c>
      <c r="Y107" s="45">
        <v>121.62617744007609</v>
      </c>
      <c r="Z107" s="4">
        <v>125.7</v>
      </c>
      <c r="AA107" s="4">
        <v>126</v>
      </c>
      <c r="AB107" s="4">
        <v>114</v>
      </c>
      <c r="AC107" s="4">
        <v>125.6</v>
      </c>
      <c r="AD107" s="4">
        <f t="shared" si="11"/>
        <v>612.92617744007612</v>
      </c>
      <c r="AE107" s="4">
        <v>123.1</v>
      </c>
      <c r="AF107" s="4">
        <v>114.1</v>
      </c>
      <c r="AG107" s="45">
        <f t="shared" si="12"/>
        <v>237.2</v>
      </c>
      <c r="AH107" s="4">
        <v>121.6</v>
      </c>
      <c r="AI107" s="4">
        <v>119.8</v>
      </c>
      <c r="AJ107" s="4">
        <f t="shared" si="13"/>
        <v>241.39999999999998</v>
      </c>
      <c r="AK107" s="4">
        <v>127.9</v>
      </c>
      <c r="AL107" s="4"/>
    </row>
    <row r="108" spans="1:38" hidden="1" x14ac:dyDescent="0.25">
      <c r="A108" s="1" t="s">
        <v>32</v>
      </c>
      <c r="B108" s="1">
        <v>2015</v>
      </c>
      <c r="C108" s="1" t="s">
        <v>44</v>
      </c>
      <c r="D108" s="1" t="str">
        <f t="shared" si="7"/>
        <v>December2015Urban</v>
      </c>
      <c r="E108" s="4">
        <v>124.3</v>
      </c>
      <c r="F108" s="4">
        <v>131.69999999999999</v>
      </c>
      <c r="G108" s="4">
        <v>127.1</v>
      </c>
      <c r="H108" s="4">
        <v>128.6</v>
      </c>
      <c r="I108" s="4">
        <v>110</v>
      </c>
      <c r="J108" s="4">
        <v>120.8</v>
      </c>
      <c r="K108" s="4">
        <v>149</v>
      </c>
      <c r="L108" s="4">
        <v>190.1</v>
      </c>
      <c r="M108" s="4">
        <v>92.7</v>
      </c>
      <c r="N108" s="4">
        <v>138.6</v>
      </c>
      <c r="O108" s="4">
        <v>120.2</v>
      </c>
      <c r="P108" s="4">
        <v>134.19999999999999</v>
      </c>
      <c r="Q108" s="4">
        <v>131.5</v>
      </c>
      <c r="R108" s="4">
        <f t="shared" si="8"/>
        <v>1698.8</v>
      </c>
      <c r="S108" s="4">
        <v>138.19999999999999</v>
      </c>
      <c r="T108" s="4">
        <f t="shared" si="9"/>
        <v>138.19999999999999</v>
      </c>
      <c r="U108" s="4">
        <v>125.4</v>
      </c>
      <c r="V108" s="4">
        <v>119.5</v>
      </c>
      <c r="W108" s="4">
        <v>124.5</v>
      </c>
      <c r="X108" s="45">
        <f t="shared" si="10"/>
        <v>369.4</v>
      </c>
      <c r="Y108" s="45">
        <v>122.4</v>
      </c>
      <c r="Z108" s="4">
        <v>116</v>
      </c>
      <c r="AA108" s="4">
        <v>121</v>
      </c>
      <c r="AB108" s="4">
        <v>109.3</v>
      </c>
      <c r="AC108" s="4">
        <v>126.6</v>
      </c>
      <c r="AD108" s="4">
        <f t="shared" si="11"/>
        <v>595.29999999999995</v>
      </c>
      <c r="AE108" s="4">
        <v>118.6</v>
      </c>
      <c r="AF108" s="4">
        <v>113.2</v>
      </c>
      <c r="AG108" s="45">
        <f t="shared" si="12"/>
        <v>231.8</v>
      </c>
      <c r="AH108" s="4">
        <v>118.1</v>
      </c>
      <c r="AI108" s="4">
        <v>116.7</v>
      </c>
      <c r="AJ108" s="4">
        <f t="shared" si="13"/>
        <v>234.8</v>
      </c>
      <c r="AK108" s="4">
        <v>124</v>
      </c>
      <c r="AL108" s="4"/>
    </row>
    <row r="109" spans="1:38" hidden="1" x14ac:dyDescent="0.25">
      <c r="A109" s="1" t="s">
        <v>33</v>
      </c>
      <c r="B109" s="1">
        <v>2015</v>
      </c>
      <c r="C109" s="1" t="s">
        <v>44</v>
      </c>
      <c r="D109" s="1" t="str">
        <f t="shared" si="7"/>
        <v>December2015Rural+Urban</v>
      </c>
      <c r="E109" s="4">
        <v>125.7</v>
      </c>
      <c r="F109" s="4">
        <v>131.4</v>
      </c>
      <c r="G109" s="4">
        <v>124.8</v>
      </c>
      <c r="H109" s="4">
        <v>129.4</v>
      </c>
      <c r="I109" s="4">
        <v>115.3</v>
      </c>
      <c r="J109" s="4">
        <v>126.6</v>
      </c>
      <c r="K109" s="4">
        <v>146.69999999999999</v>
      </c>
      <c r="L109" s="4">
        <v>171.5</v>
      </c>
      <c r="M109" s="4">
        <v>94.5</v>
      </c>
      <c r="N109" s="4">
        <v>132.1</v>
      </c>
      <c r="O109" s="4">
        <v>122</v>
      </c>
      <c r="P109" s="4">
        <v>134.69999999999999</v>
      </c>
      <c r="Q109" s="4">
        <v>131.4</v>
      </c>
      <c r="R109" s="4">
        <f t="shared" si="8"/>
        <v>1686.1000000000001</v>
      </c>
      <c r="S109" s="4">
        <v>134.5</v>
      </c>
      <c r="T109" s="4">
        <f t="shared" si="9"/>
        <v>134.5</v>
      </c>
      <c r="U109" s="4">
        <v>129.69999999999999</v>
      </c>
      <c r="V109" s="4">
        <v>124.8</v>
      </c>
      <c r="W109" s="4">
        <v>129</v>
      </c>
      <c r="X109" s="45">
        <f t="shared" si="10"/>
        <v>383.5</v>
      </c>
      <c r="Y109" s="45">
        <v>122.4</v>
      </c>
      <c r="Z109" s="4">
        <v>122</v>
      </c>
      <c r="AA109" s="4">
        <v>123.6</v>
      </c>
      <c r="AB109" s="4">
        <v>111.5</v>
      </c>
      <c r="AC109" s="4">
        <v>126.2</v>
      </c>
      <c r="AD109" s="4">
        <f t="shared" si="11"/>
        <v>605.70000000000005</v>
      </c>
      <c r="AE109" s="4">
        <v>121.4</v>
      </c>
      <c r="AF109" s="4">
        <v>113.7</v>
      </c>
      <c r="AG109" s="45">
        <f t="shared" si="12"/>
        <v>235.10000000000002</v>
      </c>
      <c r="AH109" s="4">
        <v>119.6</v>
      </c>
      <c r="AI109" s="4">
        <v>118.3</v>
      </c>
      <c r="AJ109" s="4">
        <f t="shared" si="13"/>
        <v>237.89999999999998</v>
      </c>
      <c r="AK109" s="4">
        <v>126.1</v>
      </c>
      <c r="AL109" s="4"/>
    </row>
    <row r="110" spans="1:38" hidden="1" x14ac:dyDescent="0.25">
      <c r="A110" s="1" t="s">
        <v>30</v>
      </c>
      <c r="B110" s="1">
        <v>2016</v>
      </c>
      <c r="C110" s="1" t="s">
        <v>31</v>
      </c>
      <c r="D110" s="1" t="str">
        <f t="shared" si="7"/>
        <v>January2016Rural</v>
      </c>
      <c r="E110" s="4">
        <v>126.8</v>
      </c>
      <c r="F110" s="4">
        <v>133.19999999999999</v>
      </c>
      <c r="G110" s="4">
        <v>126.5</v>
      </c>
      <c r="H110" s="4">
        <v>130.30000000000001</v>
      </c>
      <c r="I110" s="4">
        <v>118.9</v>
      </c>
      <c r="J110" s="4">
        <v>131.6</v>
      </c>
      <c r="K110" s="4">
        <v>140.1</v>
      </c>
      <c r="L110" s="4">
        <v>163.80000000000001</v>
      </c>
      <c r="M110" s="4">
        <v>97.7</v>
      </c>
      <c r="N110" s="4">
        <v>129.6</v>
      </c>
      <c r="O110" s="4">
        <v>124.3</v>
      </c>
      <c r="P110" s="4">
        <v>135.9</v>
      </c>
      <c r="Q110" s="4">
        <v>131.4</v>
      </c>
      <c r="R110" s="4">
        <f t="shared" si="8"/>
        <v>1690.1000000000001</v>
      </c>
      <c r="S110" s="4">
        <v>133.6</v>
      </c>
      <c r="T110" s="4">
        <f t="shared" si="9"/>
        <v>133.6</v>
      </c>
      <c r="U110" s="4">
        <v>133.19999999999999</v>
      </c>
      <c r="V110" s="4">
        <v>128.9</v>
      </c>
      <c r="W110" s="4">
        <v>132.6</v>
      </c>
      <c r="X110" s="45">
        <f t="shared" si="10"/>
        <v>394.70000000000005</v>
      </c>
      <c r="Y110" s="45">
        <v>122.03087209725362</v>
      </c>
      <c r="Z110" s="4">
        <v>126.2</v>
      </c>
      <c r="AA110" s="4">
        <v>126.6</v>
      </c>
      <c r="AB110" s="4">
        <v>113.6</v>
      </c>
      <c r="AC110" s="4">
        <v>126.2</v>
      </c>
      <c r="AD110" s="4">
        <f t="shared" si="11"/>
        <v>614.6308720972537</v>
      </c>
      <c r="AE110" s="4">
        <v>123.7</v>
      </c>
      <c r="AF110" s="4">
        <v>114.9</v>
      </c>
      <c r="AG110" s="45">
        <f t="shared" si="12"/>
        <v>238.60000000000002</v>
      </c>
      <c r="AH110" s="4">
        <v>121.4</v>
      </c>
      <c r="AI110" s="4">
        <v>120.1</v>
      </c>
      <c r="AJ110" s="4">
        <f t="shared" si="13"/>
        <v>241.5</v>
      </c>
      <c r="AK110" s="4">
        <v>128.1</v>
      </c>
      <c r="AL110" s="4"/>
    </row>
    <row r="111" spans="1:38" hidden="1" x14ac:dyDescent="0.25">
      <c r="A111" s="1" t="s">
        <v>32</v>
      </c>
      <c r="B111" s="1">
        <v>2016</v>
      </c>
      <c r="C111" s="1" t="s">
        <v>31</v>
      </c>
      <c r="D111" s="1" t="str">
        <f t="shared" si="7"/>
        <v>January2016Urban</v>
      </c>
      <c r="E111" s="4">
        <v>124.7</v>
      </c>
      <c r="F111" s="4">
        <v>135.9</v>
      </c>
      <c r="G111" s="4">
        <v>132</v>
      </c>
      <c r="H111" s="4">
        <v>129.19999999999999</v>
      </c>
      <c r="I111" s="4">
        <v>109.7</v>
      </c>
      <c r="J111" s="4">
        <v>119</v>
      </c>
      <c r="K111" s="4">
        <v>144.1</v>
      </c>
      <c r="L111" s="4">
        <v>184.2</v>
      </c>
      <c r="M111" s="4">
        <v>96.7</v>
      </c>
      <c r="N111" s="4">
        <v>139.5</v>
      </c>
      <c r="O111" s="4">
        <v>120.5</v>
      </c>
      <c r="P111" s="4">
        <v>134.69999999999999</v>
      </c>
      <c r="Q111" s="4">
        <v>131.19999999999999</v>
      </c>
      <c r="R111" s="4">
        <f t="shared" si="8"/>
        <v>1701.4</v>
      </c>
      <c r="S111" s="4">
        <v>139.5</v>
      </c>
      <c r="T111" s="4">
        <f t="shared" si="9"/>
        <v>139.5</v>
      </c>
      <c r="U111" s="4">
        <v>125.8</v>
      </c>
      <c r="V111" s="4">
        <v>119.8</v>
      </c>
      <c r="W111" s="4">
        <v>124.9</v>
      </c>
      <c r="X111" s="45">
        <f t="shared" si="10"/>
        <v>370.5</v>
      </c>
      <c r="Y111" s="45">
        <v>123.4</v>
      </c>
      <c r="Z111" s="4">
        <v>116.9</v>
      </c>
      <c r="AA111" s="4">
        <v>121.6</v>
      </c>
      <c r="AB111" s="4">
        <v>108.9</v>
      </c>
      <c r="AC111" s="4">
        <v>126.4</v>
      </c>
      <c r="AD111" s="4">
        <f t="shared" si="11"/>
        <v>597.19999999999993</v>
      </c>
      <c r="AE111" s="4">
        <v>119.1</v>
      </c>
      <c r="AF111" s="4">
        <v>114</v>
      </c>
      <c r="AG111" s="45">
        <f t="shared" si="12"/>
        <v>233.1</v>
      </c>
      <c r="AH111" s="4">
        <v>118.5</v>
      </c>
      <c r="AI111" s="4">
        <v>116.8</v>
      </c>
      <c r="AJ111" s="4">
        <f t="shared" si="13"/>
        <v>235.3</v>
      </c>
      <c r="AK111" s="4">
        <v>124.2</v>
      </c>
      <c r="AL111" s="4"/>
    </row>
    <row r="112" spans="1:38" hidden="1" x14ac:dyDescent="0.25">
      <c r="A112" s="1" t="s">
        <v>33</v>
      </c>
      <c r="B112" s="1">
        <v>2016</v>
      </c>
      <c r="C112" s="1" t="s">
        <v>31</v>
      </c>
      <c r="D112" s="1" t="str">
        <f t="shared" si="7"/>
        <v>January2016Rural+Urban</v>
      </c>
      <c r="E112" s="4">
        <v>126.1</v>
      </c>
      <c r="F112" s="4">
        <v>134.1</v>
      </c>
      <c r="G112" s="4">
        <v>128.6</v>
      </c>
      <c r="H112" s="4">
        <v>129.9</v>
      </c>
      <c r="I112" s="4">
        <v>115.5</v>
      </c>
      <c r="J112" s="4">
        <v>125.7</v>
      </c>
      <c r="K112" s="4">
        <v>141.5</v>
      </c>
      <c r="L112" s="4">
        <v>170.7</v>
      </c>
      <c r="M112" s="4">
        <v>97.4</v>
      </c>
      <c r="N112" s="4">
        <v>132.9</v>
      </c>
      <c r="O112" s="4">
        <v>122.7</v>
      </c>
      <c r="P112" s="4">
        <v>135.30000000000001</v>
      </c>
      <c r="Q112" s="4">
        <v>131.30000000000001</v>
      </c>
      <c r="R112" s="4">
        <f t="shared" si="8"/>
        <v>1691.7</v>
      </c>
      <c r="S112" s="4">
        <v>135.19999999999999</v>
      </c>
      <c r="T112" s="4">
        <f t="shared" si="9"/>
        <v>135.19999999999999</v>
      </c>
      <c r="U112" s="4">
        <v>130.30000000000001</v>
      </c>
      <c r="V112" s="4">
        <v>125.1</v>
      </c>
      <c r="W112" s="4">
        <v>129.5</v>
      </c>
      <c r="X112" s="45">
        <f t="shared" si="10"/>
        <v>384.9</v>
      </c>
      <c r="Y112" s="45">
        <v>123.4</v>
      </c>
      <c r="Z112" s="4">
        <v>122.7</v>
      </c>
      <c r="AA112" s="4">
        <v>124.2</v>
      </c>
      <c r="AB112" s="4">
        <v>111.1</v>
      </c>
      <c r="AC112" s="4">
        <v>126.3</v>
      </c>
      <c r="AD112" s="4">
        <f t="shared" si="11"/>
        <v>607.69999999999993</v>
      </c>
      <c r="AE112" s="4">
        <v>122</v>
      </c>
      <c r="AF112" s="4">
        <v>114.5</v>
      </c>
      <c r="AG112" s="45">
        <f t="shared" si="12"/>
        <v>236.5</v>
      </c>
      <c r="AH112" s="4">
        <v>119.8</v>
      </c>
      <c r="AI112" s="4">
        <v>118.5</v>
      </c>
      <c r="AJ112" s="4">
        <f t="shared" si="13"/>
        <v>238.3</v>
      </c>
      <c r="AK112" s="4">
        <v>126.3</v>
      </c>
      <c r="AL112" s="4"/>
    </row>
    <row r="113" spans="1:38" hidden="1" x14ac:dyDescent="0.25">
      <c r="A113" s="1" t="s">
        <v>30</v>
      </c>
      <c r="B113" s="1">
        <v>2016</v>
      </c>
      <c r="C113" s="1" t="s">
        <v>34</v>
      </c>
      <c r="D113" s="1" t="str">
        <f t="shared" si="7"/>
        <v>February2016Rural</v>
      </c>
      <c r="E113" s="4">
        <v>127.1</v>
      </c>
      <c r="F113" s="4">
        <v>133.69999999999999</v>
      </c>
      <c r="G113" s="4">
        <v>127.7</v>
      </c>
      <c r="H113" s="4">
        <v>130.69999999999999</v>
      </c>
      <c r="I113" s="4">
        <v>118.5</v>
      </c>
      <c r="J113" s="4">
        <v>130.4</v>
      </c>
      <c r="K113" s="4">
        <v>130.9</v>
      </c>
      <c r="L113" s="4">
        <v>162.80000000000001</v>
      </c>
      <c r="M113" s="4">
        <v>98.7</v>
      </c>
      <c r="N113" s="4">
        <v>130.6</v>
      </c>
      <c r="O113" s="4">
        <v>124.8</v>
      </c>
      <c r="P113" s="4">
        <v>136.4</v>
      </c>
      <c r="Q113" s="4">
        <v>130.30000000000001</v>
      </c>
      <c r="R113" s="4">
        <f t="shared" si="8"/>
        <v>1682.6</v>
      </c>
      <c r="S113" s="4">
        <v>134.4</v>
      </c>
      <c r="T113" s="4">
        <f t="shared" si="9"/>
        <v>134.4</v>
      </c>
      <c r="U113" s="4">
        <v>133.9</v>
      </c>
      <c r="V113" s="4">
        <v>129.80000000000001</v>
      </c>
      <c r="W113" s="4">
        <v>133.4</v>
      </c>
      <c r="X113" s="45">
        <f t="shared" si="10"/>
        <v>397.1</v>
      </c>
      <c r="Y113" s="45">
        <v>122.44869400609247</v>
      </c>
      <c r="Z113" s="4">
        <v>127.5</v>
      </c>
      <c r="AA113" s="4">
        <v>127.1</v>
      </c>
      <c r="AB113" s="4">
        <v>113.9</v>
      </c>
      <c r="AC113" s="4">
        <v>127.1</v>
      </c>
      <c r="AD113" s="4">
        <f t="shared" si="11"/>
        <v>618.04869400609243</v>
      </c>
      <c r="AE113" s="4">
        <v>124.3</v>
      </c>
      <c r="AF113" s="4">
        <v>116.8</v>
      </c>
      <c r="AG113" s="45">
        <f t="shared" si="12"/>
        <v>241.1</v>
      </c>
      <c r="AH113" s="4">
        <v>122.3</v>
      </c>
      <c r="AI113" s="4">
        <v>120.9</v>
      </c>
      <c r="AJ113" s="4">
        <f t="shared" si="13"/>
        <v>243.2</v>
      </c>
      <c r="AK113" s="4">
        <v>127.9</v>
      </c>
      <c r="AL113" s="4"/>
    </row>
    <row r="114" spans="1:38" hidden="1" x14ac:dyDescent="0.25">
      <c r="A114" s="1" t="s">
        <v>32</v>
      </c>
      <c r="B114" s="1">
        <v>2016</v>
      </c>
      <c r="C114" s="1" t="s">
        <v>34</v>
      </c>
      <c r="D114" s="1" t="str">
        <f t="shared" si="7"/>
        <v>February2016Urban</v>
      </c>
      <c r="E114" s="4">
        <v>124.8</v>
      </c>
      <c r="F114" s="4">
        <v>135.1</v>
      </c>
      <c r="G114" s="4">
        <v>130.30000000000001</v>
      </c>
      <c r="H114" s="4">
        <v>129.6</v>
      </c>
      <c r="I114" s="4">
        <v>108.4</v>
      </c>
      <c r="J114" s="4">
        <v>118.6</v>
      </c>
      <c r="K114" s="4">
        <v>129.19999999999999</v>
      </c>
      <c r="L114" s="4">
        <v>176.4</v>
      </c>
      <c r="M114" s="4">
        <v>99.1</v>
      </c>
      <c r="N114" s="4">
        <v>139.69999999999999</v>
      </c>
      <c r="O114" s="4">
        <v>120.6</v>
      </c>
      <c r="P114" s="4">
        <v>135.19999999999999</v>
      </c>
      <c r="Q114" s="4">
        <v>129.1</v>
      </c>
      <c r="R114" s="4">
        <f t="shared" si="8"/>
        <v>1676.1</v>
      </c>
      <c r="S114" s="4">
        <v>140</v>
      </c>
      <c r="T114" s="4">
        <f t="shared" si="9"/>
        <v>140</v>
      </c>
      <c r="U114" s="4">
        <v>126.2</v>
      </c>
      <c r="V114" s="4">
        <v>120.1</v>
      </c>
      <c r="W114" s="4">
        <v>125.3</v>
      </c>
      <c r="X114" s="45">
        <f t="shared" si="10"/>
        <v>371.6</v>
      </c>
      <c r="Y114" s="45">
        <v>124.4</v>
      </c>
      <c r="Z114" s="4">
        <v>116</v>
      </c>
      <c r="AA114" s="4">
        <v>121.8</v>
      </c>
      <c r="AB114" s="4">
        <v>109.1</v>
      </c>
      <c r="AC114" s="4">
        <v>126.3</v>
      </c>
      <c r="AD114" s="4">
        <f t="shared" si="11"/>
        <v>597.59999999999991</v>
      </c>
      <c r="AE114" s="4">
        <v>119.5</v>
      </c>
      <c r="AF114" s="4">
        <v>116.2</v>
      </c>
      <c r="AG114" s="45">
        <f t="shared" si="12"/>
        <v>235.7</v>
      </c>
      <c r="AH114" s="4">
        <v>118.8</v>
      </c>
      <c r="AI114" s="4">
        <v>117.2</v>
      </c>
      <c r="AJ114" s="4">
        <f t="shared" si="13"/>
        <v>236</v>
      </c>
      <c r="AK114" s="4">
        <v>123.8</v>
      </c>
      <c r="AL114" s="4"/>
    </row>
    <row r="115" spans="1:38" hidden="1" x14ac:dyDescent="0.25">
      <c r="A115" s="1" t="s">
        <v>33</v>
      </c>
      <c r="B115" s="1">
        <v>2016</v>
      </c>
      <c r="C115" s="1" t="s">
        <v>34</v>
      </c>
      <c r="D115" s="1" t="str">
        <f t="shared" si="7"/>
        <v>February2016Rural+Urban</v>
      </c>
      <c r="E115" s="4">
        <v>126.4</v>
      </c>
      <c r="F115" s="4">
        <v>134.19999999999999</v>
      </c>
      <c r="G115" s="4">
        <v>128.69999999999999</v>
      </c>
      <c r="H115" s="4">
        <v>130.30000000000001</v>
      </c>
      <c r="I115" s="4">
        <v>114.8</v>
      </c>
      <c r="J115" s="4">
        <v>124.9</v>
      </c>
      <c r="K115" s="4">
        <v>130.30000000000001</v>
      </c>
      <c r="L115" s="4">
        <v>167.4</v>
      </c>
      <c r="M115" s="4">
        <v>98.8</v>
      </c>
      <c r="N115" s="4">
        <v>133.6</v>
      </c>
      <c r="O115" s="4">
        <v>123</v>
      </c>
      <c r="P115" s="4">
        <v>135.80000000000001</v>
      </c>
      <c r="Q115" s="4">
        <v>129.9</v>
      </c>
      <c r="R115" s="4">
        <f t="shared" si="8"/>
        <v>1678.1</v>
      </c>
      <c r="S115" s="4">
        <v>135.9</v>
      </c>
      <c r="T115" s="4">
        <f t="shared" si="9"/>
        <v>135.9</v>
      </c>
      <c r="U115" s="4">
        <v>130.9</v>
      </c>
      <c r="V115" s="4">
        <v>125.8</v>
      </c>
      <c r="W115" s="4">
        <v>130.19999999999999</v>
      </c>
      <c r="X115" s="45">
        <f t="shared" si="10"/>
        <v>386.9</v>
      </c>
      <c r="Y115" s="45">
        <v>124.4</v>
      </c>
      <c r="Z115" s="4">
        <v>123.1</v>
      </c>
      <c r="AA115" s="4">
        <v>124.6</v>
      </c>
      <c r="AB115" s="4">
        <v>111.4</v>
      </c>
      <c r="AC115" s="4">
        <v>126.6</v>
      </c>
      <c r="AD115" s="4">
        <f t="shared" si="11"/>
        <v>610.1</v>
      </c>
      <c r="AE115" s="4">
        <v>122.5</v>
      </c>
      <c r="AF115" s="4">
        <v>116.6</v>
      </c>
      <c r="AG115" s="45">
        <f t="shared" si="12"/>
        <v>239.1</v>
      </c>
      <c r="AH115" s="4">
        <v>120.3</v>
      </c>
      <c r="AI115" s="4">
        <v>119.1</v>
      </c>
      <c r="AJ115" s="4">
        <f t="shared" si="13"/>
        <v>239.39999999999998</v>
      </c>
      <c r="AK115" s="4">
        <v>126</v>
      </c>
      <c r="AL115" s="4"/>
    </row>
    <row r="116" spans="1:38" hidden="1" x14ac:dyDescent="0.25">
      <c r="A116" s="1" t="s">
        <v>30</v>
      </c>
      <c r="B116" s="1">
        <v>2016</v>
      </c>
      <c r="C116" s="1" t="s">
        <v>35</v>
      </c>
      <c r="D116" s="1" t="str">
        <f t="shared" si="7"/>
        <v>March2016Rural</v>
      </c>
      <c r="E116" s="4">
        <v>127.3</v>
      </c>
      <c r="F116" s="4">
        <v>134.4</v>
      </c>
      <c r="G116" s="4">
        <v>125.1</v>
      </c>
      <c r="H116" s="4">
        <v>130.5</v>
      </c>
      <c r="I116" s="4">
        <v>118.3</v>
      </c>
      <c r="J116" s="4">
        <v>131.69999999999999</v>
      </c>
      <c r="K116" s="4">
        <v>130.69999999999999</v>
      </c>
      <c r="L116" s="4">
        <v>161.19999999999999</v>
      </c>
      <c r="M116" s="4">
        <v>100.4</v>
      </c>
      <c r="N116" s="4">
        <v>130.80000000000001</v>
      </c>
      <c r="O116" s="4">
        <v>124.9</v>
      </c>
      <c r="P116" s="4">
        <v>137</v>
      </c>
      <c r="Q116" s="4">
        <v>130.4</v>
      </c>
      <c r="R116" s="4">
        <f t="shared" si="8"/>
        <v>1682.7000000000003</v>
      </c>
      <c r="S116" s="4">
        <v>135</v>
      </c>
      <c r="T116" s="4">
        <f t="shared" si="9"/>
        <v>135</v>
      </c>
      <c r="U116" s="4">
        <v>134.4</v>
      </c>
      <c r="V116" s="4">
        <v>130.19999999999999</v>
      </c>
      <c r="W116" s="4">
        <v>133.80000000000001</v>
      </c>
      <c r="X116" s="45">
        <f t="shared" si="10"/>
        <v>398.40000000000003</v>
      </c>
      <c r="Y116" s="45">
        <v>122.94508261593579</v>
      </c>
      <c r="Z116" s="4">
        <v>127</v>
      </c>
      <c r="AA116" s="4">
        <v>127.7</v>
      </c>
      <c r="AB116" s="4">
        <v>113.6</v>
      </c>
      <c r="AC116" s="4">
        <v>127.5</v>
      </c>
      <c r="AD116" s="4">
        <f t="shared" si="11"/>
        <v>618.74508261593576</v>
      </c>
      <c r="AE116" s="4">
        <v>124.8</v>
      </c>
      <c r="AF116" s="4">
        <v>117.4</v>
      </c>
      <c r="AG116" s="45">
        <f t="shared" si="12"/>
        <v>242.2</v>
      </c>
      <c r="AH116" s="4">
        <v>122.5</v>
      </c>
      <c r="AI116" s="4">
        <v>121.1</v>
      </c>
      <c r="AJ116" s="4">
        <f t="shared" si="13"/>
        <v>243.6</v>
      </c>
      <c r="AK116" s="4">
        <v>128</v>
      </c>
      <c r="AL116" s="4"/>
    </row>
    <row r="117" spans="1:38" hidden="1" x14ac:dyDescent="0.25">
      <c r="A117" s="1" t="s">
        <v>32</v>
      </c>
      <c r="B117" s="1">
        <v>2016</v>
      </c>
      <c r="C117" s="1" t="s">
        <v>35</v>
      </c>
      <c r="D117" s="1" t="str">
        <f t="shared" si="7"/>
        <v>March2016Urban</v>
      </c>
      <c r="E117" s="4">
        <v>124.8</v>
      </c>
      <c r="F117" s="4">
        <v>136.30000000000001</v>
      </c>
      <c r="G117" s="4">
        <v>123.7</v>
      </c>
      <c r="H117" s="4">
        <v>129.69999999999999</v>
      </c>
      <c r="I117" s="4">
        <v>107.9</v>
      </c>
      <c r="J117" s="4">
        <v>119.9</v>
      </c>
      <c r="K117" s="4">
        <v>128.1</v>
      </c>
      <c r="L117" s="4">
        <v>170.3</v>
      </c>
      <c r="M117" s="4">
        <v>101.8</v>
      </c>
      <c r="N117" s="4">
        <v>140.1</v>
      </c>
      <c r="O117" s="4">
        <v>120.7</v>
      </c>
      <c r="P117" s="4">
        <v>135.4</v>
      </c>
      <c r="Q117" s="4">
        <v>128.9</v>
      </c>
      <c r="R117" s="4">
        <f t="shared" si="8"/>
        <v>1667.6000000000001</v>
      </c>
      <c r="S117" s="4">
        <v>140.6</v>
      </c>
      <c r="T117" s="4">
        <f t="shared" si="9"/>
        <v>140.6</v>
      </c>
      <c r="U117" s="4">
        <v>126.4</v>
      </c>
      <c r="V117" s="4">
        <v>120.3</v>
      </c>
      <c r="W117" s="4">
        <v>125.5</v>
      </c>
      <c r="X117" s="45">
        <f t="shared" si="10"/>
        <v>372.2</v>
      </c>
      <c r="Y117" s="45">
        <v>124.9</v>
      </c>
      <c r="Z117" s="4">
        <v>114.8</v>
      </c>
      <c r="AA117" s="4">
        <v>122.3</v>
      </c>
      <c r="AB117" s="4">
        <v>108.5</v>
      </c>
      <c r="AC117" s="4">
        <v>126.4</v>
      </c>
      <c r="AD117" s="4">
        <f t="shared" si="11"/>
        <v>596.9</v>
      </c>
      <c r="AE117" s="4">
        <v>119.7</v>
      </c>
      <c r="AF117" s="4">
        <v>117.1</v>
      </c>
      <c r="AG117" s="45">
        <f t="shared" si="12"/>
        <v>236.8</v>
      </c>
      <c r="AH117" s="4">
        <v>119.1</v>
      </c>
      <c r="AI117" s="4">
        <v>117.3</v>
      </c>
      <c r="AJ117" s="4">
        <f t="shared" si="13"/>
        <v>236.39999999999998</v>
      </c>
      <c r="AK117" s="4">
        <v>123.8</v>
      </c>
      <c r="AL117" s="4"/>
    </row>
    <row r="118" spans="1:38" hidden="1" x14ac:dyDescent="0.25">
      <c r="A118" s="1" t="s">
        <v>33</v>
      </c>
      <c r="B118" s="1">
        <v>2016</v>
      </c>
      <c r="C118" s="1" t="s">
        <v>35</v>
      </c>
      <c r="D118" s="1" t="str">
        <f t="shared" si="7"/>
        <v>March2016Rural+Urban</v>
      </c>
      <c r="E118" s="4">
        <v>126.5</v>
      </c>
      <c r="F118" s="4">
        <v>135.1</v>
      </c>
      <c r="G118" s="4">
        <v>124.6</v>
      </c>
      <c r="H118" s="4">
        <v>130.19999999999999</v>
      </c>
      <c r="I118" s="4">
        <v>114.5</v>
      </c>
      <c r="J118" s="4">
        <v>126.2</v>
      </c>
      <c r="K118" s="4">
        <v>129.80000000000001</v>
      </c>
      <c r="L118" s="4">
        <v>164.3</v>
      </c>
      <c r="M118" s="4">
        <v>100.9</v>
      </c>
      <c r="N118" s="4">
        <v>133.9</v>
      </c>
      <c r="O118" s="4">
        <v>123.1</v>
      </c>
      <c r="P118" s="4">
        <v>136.30000000000001</v>
      </c>
      <c r="Q118" s="4">
        <v>129.80000000000001</v>
      </c>
      <c r="R118" s="4">
        <f t="shared" si="8"/>
        <v>1675.2</v>
      </c>
      <c r="S118" s="4">
        <v>136.5</v>
      </c>
      <c r="T118" s="4">
        <f t="shared" si="9"/>
        <v>136.5</v>
      </c>
      <c r="U118" s="4">
        <v>131.30000000000001</v>
      </c>
      <c r="V118" s="4">
        <v>126.1</v>
      </c>
      <c r="W118" s="4">
        <v>130.5</v>
      </c>
      <c r="X118" s="45">
        <f t="shared" si="10"/>
        <v>387.9</v>
      </c>
      <c r="Y118" s="45">
        <v>124.9</v>
      </c>
      <c r="Z118" s="4">
        <v>122.4</v>
      </c>
      <c r="AA118" s="4">
        <v>125.1</v>
      </c>
      <c r="AB118" s="4">
        <v>110.9</v>
      </c>
      <c r="AC118" s="4">
        <v>126.9</v>
      </c>
      <c r="AD118" s="4">
        <f t="shared" si="11"/>
        <v>610.19999999999993</v>
      </c>
      <c r="AE118" s="4">
        <v>122.9</v>
      </c>
      <c r="AF118" s="4">
        <v>117.3</v>
      </c>
      <c r="AG118" s="45">
        <f t="shared" si="12"/>
        <v>240.2</v>
      </c>
      <c r="AH118" s="4">
        <v>120.6</v>
      </c>
      <c r="AI118" s="4">
        <v>119.3</v>
      </c>
      <c r="AJ118" s="4">
        <f t="shared" si="13"/>
        <v>239.89999999999998</v>
      </c>
      <c r="AK118" s="4">
        <v>126</v>
      </c>
      <c r="AL118" s="4"/>
    </row>
    <row r="119" spans="1:38" hidden="1" x14ac:dyDescent="0.25">
      <c r="A119" s="1" t="s">
        <v>30</v>
      </c>
      <c r="B119" s="1">
        <v>2016</v>
      </c>
      <c r="C119" s="1" t="s">
        <v>36</v>
      </c>
      <c r="D119" s="1" t="str">
        <f t="shared" si="7"/>
        <v>April2016Rural</v>
      </c>
      <c r="E119" s="4">
        <v>127.4</v>
      </c>
      <c r="F119" s="4">
        <v>135.4</v>
      </c>
      <c r="G119" s="4">
        <v>123.4</v>
      </c>
      <c r="H119" s="4">
        <v>131.30000000000001</v>
      </c>
      <c r="I119" s="4">
        <v>118.2</v>
      </c>
      <c r="J119" s="4">
        <v>138.1</v>
      </c>
      <c r="K119" s="4">
        <v>134.1</v>
      </c>
      <c r="L119" s="4">
        <v>162.69999999999999</v>
      </c>
      <c r="M119" s="4">
        <v>105</v>
      </c>
      <c r="N119" s="4">
        <v>131.4</v>
      </c>
      <c r="O119" s="4">
        <v>125.4</v>
      </c>
      <c r="P119" s="4">
        <v>137.4</v>
      </c>
      <c r="Q119" s="4">
        <v>131.80000000000001</v>
      </c>
      <c r="R119" s="4">
        <f t="shared" si="8"/>
        <v>1701.6000000000004</v>
      </c>
      <c r="S119" s="4">
        <v>135.5</v>
      </c>
      <c r="T119" s="4">
        <f t="shared" si="9"/>
        <v>135.5</v>
      </c>
      <c r="U119" s="4">
        <v>135</v>
      </c>
      <c r="V119" s="4">
        <v>130.6</v>
      </c>
      <c r="W119" s="4">
        <v>134.4</v>
      </c>
      <c r="X119" s="45">
        <f t="shared" si="10"/>
        <v>400</v>
      </c>
      <c r="Y119" s="45">
        <v>123.64718319103132</v>
      </c>
      <c r="Z119" s="4">
        <v>127</v>
      </c>
      <c r="AA119" s="4">
        <v>128</v>
      </c>
      <c r="AB119" s="4">
        <v>114.4</v>
      </c>
      <c r="AC119" s="4">
        <v>127.9</v>
      </c>
      <c r="AD119" s="4">
        <f t="shared" si="11"/>
        <v>620.94718319103129</v>
      </c>
      <c r="AE119" s="4">
        <v>125.2</v>
      </c>
      <c r="AF119" s="4">
        <v>118.4</v>
      </c>
      <c r="AG119" s="45">
        <f t="shared" si="12"/>
        <v>243.60000000000002</v>
      </c>
      <c r="AH119" s="4">
        <v>123.2</v>
      </c>
      <c r="AI119" s="4">
        <v>121.7</v>
      </c>
      <c r="AJ119" s="4">
        <f t="shared" si="13"/>
        <v>244.9</v>
      </c>
      <c r="AK119" s="4">
        <v>129</v>
      </c>
      <c r="AL119" s="4"/>
    </row>
    <row r="120" spans="1:38" hidden="1" x14ac:dyDescent="0.25">
      <c r="A120" s="1" t="s">
        <v>32</v>
      </c>
      <c r="B120" s="1">
        <v>2016</v>
      </c>
      <c r="C120" s="1" t="s">
        <v>36</v>
      </c>
      <c r="D120" s="1" t="str">
        <f t="shared" si="7"/>
        <v>April2016Urban</v>
      </c>
      <c r="E120" s="4">
        <v>124.9</v>
      </c>
      <c r="F120" s="4">
        <v>139.30000000000001</v>
      </c>
      <c r="G120" s="4">
        <v>119.9</v>
      </c>
      <c r="H120" s="4">
        <v>130.19999999999999</v>
      </c>
      <c r="I120" s="4">
        <v>108.9</v>
      </c>
      <c r="J120" s="4">
        <v>131.1</v>
      </c>
      <c r="K120" s="4">
        <v>136.80000000000001</v>
      </c>
      <c r="L120" s="4">
        <v>176.9</v>
      </c>
      <c r="M120" s="4">
        <v>109.1</v>
      </c>
      <c r="N120" s="4">
        <v>140.4</v>
      </c>
      <c r="O120" s="4">
        <v>121.1</v>
      </c>
      <c r="P120" s="4">
        <v>135.9</v>
      </c>
      <c r="Q120" s="4">
        <v>131.80000000000001</v>
      </c>
      <c r="R120" s="4">
        <f t="shared" si="8"/>
        <v>1706.3</v>
      </c>
      <c r="S120" s="4">
        <v>141.5</v>
      </c>
      <c r="T120" s="4">
        <f t="shared" si="9"/>
        <v>141.5</v>
      </c>
      <c r="U120" s="4">
        <v>126.8</v>
      </c>
      <c r="V120" s="4">
        <v>120.5</v>
      </c>
      <c r="W120" s="4">
        <v>125.8</v>
      </c>
      <c r="X120" s="45">
        <f t="shared" si="10"/>
        <v>373.1</v>
      </c>
      <c r="Y120" s="45">
        <v>125.6</v>
      </c>
      <c r="Z120" s="4">
        <v>114.6</v>
      </c>
      <c r="AA120" s="4">
        <v>122.8</v>
      </c>
      <c r="AB120" s="4">
        <v>110</v>
      </c>
      <c r="AC120" s="4">
        <v>127.6</v>
      </c>
      <c r="AD120" s="4">
        <f t="shared" si="11"/>
        <v>600.6</v>
      </c>
      <c r="AE120" s="4">
        <v>120</v>
      </c>
      <c r="AF120" s="4">
        <v>117.6</v>
      </c>
      <c r="AG120" s="45">
        <f t="shared" si="12"/>
        <v>237.6</v>
      </c>
      <c r="AH120" s="4">
        <v>119.5</v>
      </c>
      <c r="AI120" s="4">
        <v>118.2</v>
      </c>
      <c r="AJ120" s="4">
        <f t="shared" si="13"/>
        <v>237.7</v>
      </c>
      <c r="AK120" s="4">
        <v>125.3</v>
      </c>
      <c r="AL120" s="4"/>
    </row>
    <row r="121" spans="1:38" hidden="1" x14ac:dyDescent="0.25">
      <c r="A121" s="1" t="s">
        <v>33</v>
      </c>
      <c r="B121" s="1">
        <v>2016</v>
      </c>
      <c r="C121" s="1" t="s">
        <v>36</v>
      </c>
      <c r="D121" s="1" t="str">
        <f t="shared" si="7"/>
        <v>April2016Rural+Urban</v>
      </c>
      <c r="E121" s="4">
        <v>126.6</v>
      </c>
      <c r="F121" s="4">
        <v>136.80000000000001</v>
      </c>
      <c r="G121" s="4">
        <v>122</v>
      </c>
      <c r="H121" s="4">
        <v>130.9</v>
      </c>
      <c r="I121" s="4">
        <v>114.8</v>
      </c>
      <c r="J121" s="4">
        <v>134.80000000000001</v>
      </c>
      <c r="K121" s="4">
        <v>135</v>
      </c>
      <c r="L121" s="4">
        <v>167.5</v>
      </c>
      <c r="M121" s="4">
        <v>106.4</v>
      </c>
      <c r="N121" s="4">
        <v>134.4</v>
      </c>
      <c r="O121" s="4">
        <v>123.6</v>
      </c>
      <c r="P121" s="4">
        <v>136.69999999999999</v>
      </c>
      <c r="Q121" s="4">
        <v>131.80000000000001</v>
      </c>
      <c r="R121" s="4">
        <f t="shared" si="8"/>
        <v>1701.3</v>
      </c>
      <c r="S121" s="4">
        <v>137.1</v>
      </c>
      <c r="T121" s="4">
        <f t="shared" si="9"/>
        <v>137.1</v>
      </c>
      <c r="U121" s="4">
        <v>131.80000000000001</v>
      </c>
      <c r="V121" s="4">
        <v>126.4</v>
      </c>
      <c r="W121" s="4">
        <v>131</v>
      </c>
      <c r="X121" s="45">
        <f t="shared" si="10"/>
        <v>389.20000000000005</v>
      </c>
      <c r="Y121" s="45">
        <v>125.6</v>
      </c>
      <c r="Z121" s="4">
        <v>122.3</v>
      </c>
      <c r="AA121" s="4">
        <v>125.5</v>
      </c>
      <c r="AB121" s="4">
        <v>112.1</v>
      </c>
      <c r="AC121" s="4">
        <v>127.7</v>
      </c>
      <c r="AD121" s="4">
        <f t="shared" si="11"/>
        <v>613.20000000000005</v>
      </c>
      <c r="AE121" s="4">
        <v>123.2</v>
      </c>
      <c r="AF121" s="4">
        <v>118.1</v>
      </c>
      <c r="AG121" s="45">
        <f t="shared" si="12"/>
        <v>241.3</v>
      </c>
      <c r="AH121" s="4">
        <v>121.1</v>
      </c>
      <c r="AI121" s="4">
        <v>120</v>
      </c>
      <c r="AJ121" s="4">
        <f t="shared" si="13"/>
        <v>241.1</v>
      </c>
      <c r="AK121" s="4">
        <v>127.3</v>
      </c>
      <c r="AL121" s="4"/>
    </row>
    <row r="122" spans="1:38" hidden="1" x14ac:dyDescent="0.25">
      <c r="A122" s="1" t="s">
        <v>30</v>
      </c>
      <c r="B122" s="1">
        <v>2016</v>
      </c>
      <c r="C122" s="1" t="s">
        <v>37</v>
      </c>
      <c r="D122" s="1" t="str">
        <f t="shared" si="7"/>
        <v>May2016Rural</v>
      </c>
      <c r="E122" s="4">
        <v>127.6</v>
      </c>
      <c r="F122" s="4">
        <v>137.5</v>
      </c>
      <c r="G122" s="4">
        <v>124.4</v>
      </c>
      <c r="H122" s="4">
        <v>132.4</v>
      </c>
      <c r="I122" s="4">
        <v>118.2</v>
      </c>
      <c r="J122" s="4">
        <v>138.1</v>
      </c>
      <c r="K122" s="4">
        <v>141.80000000000001</v>
      </c>
      <c r="L122" s="4">
        <v>166</v>
      </c>
      <c r="M122" s="4">
        <v>107.5</v>
      </c>
      <c r="N122" s="4">
        <v>132.19999999999999</v>
      </c>
      <c r="O122" s="4">
        <v>126.1</v>
      </c>
      <c r="P122" s="4">
        <v>138.30000000000001</v>
      </c>
      <c r="Q122" s="4">
        <v>133.6</v>
      </c>
      <c r="R122" s="4">
        <f t="shared" si="8"/>
        <v>1723.6999999999998</v>
      </c>
      <c r="S122" s="4">
        <v>136</v>
      </c>
      <c r="T122" s="4">
        <f t="shared" si="9"/>
        <v>136</v>
      </c>
      <c r="U122" s="4">
        <v>135.4</v>
      </c>
      <c r="V122" s="4">
        <v>131.1</v>
      </c>
      <c r="W122" s="4">
        <v>134.80000000000001</v>
      </c>
      <c r="X122" s="45">
        <f t="shared" si="10"/>
        <v>401.3</v>
      </c>
      <c r="Y122" s="45">
        <v>124.31566220145106</v>
      </c>
      <c r="Z122" s="4">
        <v>127.4</v>
      </c>
      <c r="AA122" s="4">
        <v>128.5</v>
      </c>
      <c r="AB122" s="4">
        <v>115.1</v>
      </c>
      <c r="AC122" s="4">
        <v>129.1</v>
      </c>
      <c r="AD122" s="4">
        <f t="shared" si="11"/>
        <v>624.41566220145114</v>
      </c>
      <c r="AE122" s="4">
        <v>125.8</v>
      </c>
      <c r="AF122" s="4">
        <v>119.7</v>
      </c>
      <c r="AG122" s="45">
        <f t="shared" si="12"/>
        <v>245.5</v>
      </c>
      <c r="AH122" s="4">
        <v>123.6</v>
      </c>
      <c r="AI122" s="4">
        <v>122.5</v>
      </c>
      <c r="AJ122" s="4">
        <f t="shared" si="13"/>
        <v>246.1</v>
      </c>
      <c r="AK122" s="4">
        <v>130.30000000000001</v>
      </c>
      <c r="AL122" s="4"/>
    </row>
    <row r="123" spans="1:38" hidden="1" x14ac:dyDescent="0.25">
      <c r="A123" s="1" t="s">
        <v>32</v>
      </c>
      <c r="B123" s="1">
        <v>2016</v>
      </c>
      <c r="C123" s="1" t="s">
        <v>37</v>
      </c>
      <c r="D123" s="1" t="str">
        <f t="shared" si="7"/>
        <v>May2016Urban</v>
      </c>
      <c r="E123" s="4">
        <v>125</v>
      </c>
      <c r="F123" s="4">
        <v>142.1</v>
      </c>
      <c r="G123" s="4">
        <v>127</v>
      </c>
      <c r="H123" s="4">
        <v>130.4</v>
      </c>
      <c r="I123" s="4">
        <v>109.6</v>
      </c>
      <c r="J123" s="4">
        <v>133.5</v>
      </c>
      <c r="K123" s="4">
        <v>151.4</v>
      </c>
      <c r="L123" s="4">
        <v>182.8</v>
      </c>
      <c r="M123" s="4">
        <v>111.1</v>
      </c>
      <c r="N123" s="4">
        <v>141.5</v>
      </c>
      <c r="O123" s="4">
        <v>121.5</v>
      </c>
      <c r="P123" s="4">
        <v>136.30000000000001</v>
      </c>
      <c r="Q123" s="4">
        <v>134.6</v>
      </c>
      <c r="R123" s="4">
        <f t="shared" si="8"/>
        <v>1746.7999999999997</v>
      </c>
      <c r="S123" s="4">
        <v>142.19999999999999</v>
      </c>
      <c r="T123" s="4">
        <f t="shared" si="9"/>
        <v>142.19999999999999</v>
      </c>
      <c r="U123" s="4">
        <v>127.2</v>
      </c>
      <c r="V123" s="4">
        <v>120.7</v>
      </c>
      <c r="W123" s="4">
        <v>126.2</v>
      </c>
      <c r="X123" s="45">
        <f t="shared" si="10"/>
        <v>374.1</v>
      </c>
      <c r="Y123" s="45">
        <v>126</v>
      </c>
      <c r="Z123" s="4">
        <v>115</v>
      </c>
      <c r="AA123" s="4">
        <v>123.2</v>
      </c>
      <c r="AB123" s="4">
        <v>110.7</v>
      </c>
      <c r="AC123" s="4">
        <v>128</v>
      </c>
      <c r="AD123" s="4">
        <f t="shared" si="11"/>
        <v>602.9</v>
      </c>
      <c r="AE123" s="4">
        <v>120.3</v>
      </c>
      <c r="AF123" s="4">
        <v>118.5</v>
      </c>
      <c r="AG123" s="45">
        <f t="shared" si="12"/>
        <v>238.8</v>
      </c>
      <c r="AH123" s="4">
        <v>119.8</v>
      </c>
      <c r="AI123" s="4">
        <v>118.7</v>
      </c>
      <c r="AJ123" s="4">
        <f t="shared" si="13"/>
        <v>238.5</v>
      </c>
      <c r="AK123" s="4">
        <v>126.6</v>
      </c>
      <c r="AL123" s="4"/>
    </row>
    <row r="124" spans="1:38" hidden="1" x14ac:dyDescent="0.25">
      <c r="A124" s="1" t="s">
        <v>33</v>
      </c>
      <c r="B124" s="1">
        <v>2016</v>
      </c>
      <c r="C124" s="1" t="s">
        <v>37</v>
      </c>
      <c r="D124" s="1" t="str">
        <f t="shared" si="7"/>
        <v>May2016Rural+Urban</v>
      </c>
      <c r="E124" s="4">
        <v>126.8</v>
      </c>
      <c r="F124" s="4">
        <v>139.1</v>
      </c>
      <c r="G124" s="4">
        <v>125.4</v>
      </c>
      <c r="H124" s="4">
        <v>131.69999999999999</v>
      </c>
      <c r="I124" s="4">
        <v>115</v>
      </c>
      <c r="J124" s="4">
        <v>136</v>
      </c>
      <c r="K124" s="4">
        <v>145.1</v>
      </c>
      <c r="L124" s="4">
        <v>171.7</v>
      </c>
      <c r="M124" s="4">
        <v>108.7</v>
      </c>
      <c r="N124" s="4">
        <v>135.30000000000001</v>
      </c>
      <c r="O124" s="4">
        <v>124.2</v>
      </c>
      <c r="P124" s="4">
        <v>137.4</v>
      </c>
      <c r="Q124" s="4">
        <v>134</v>
      </c>
      <c r="R124" s="4">
        <f t="shared" si="8"/>
        <v>1730.4</v>
      </c>
      <c r="S124" s="4">
        <v>137.69999999999999</v>
      </c>
      <c r="T124" s="4">
        <f t="shared" si="9"/>
        <v>137.69999999999999</v>
      </c>
      <c r="U124" s="4">
        <v>132.19999999999999</v>
      </c>
      <c r="V124" s="4">
        <v>126.8</v>
      </c>
      <c r="W124" s="4">
        <v>131.4</v>
      </c>
      <c r="X124" s="45">
        <f t="shared" si="10"/>
        <v>390.4</v>
      </c>
      <c r="Y124" s="45">
        <v>126</v>
      </c>
      <c r="Z124" s="4">
        <v>122.7</v>
      </c>
      <c r="AA124" s="4">
        <v>126</v>
      </c>
      <c r="AB124" s="4">
        <v>112.8</v>
      </c>
      <c r="AC124" s="4">
        <v>128.5</v>
      </c>
      <c r="AD124" s="4">
        <f t="shared" si="11"/>
        <v>616</v>
      </c>
      <c r="AE124" s="4">
        <v>123.7</v>
      </c>
      <c r="AF124" s="4">
        <v>119.2</v>
      </c>
      <c r="AG124" s="45">
        <f t="shared" si="12"/>
        <v>242.9</v>
      </c>
      <c r="AH124" s="4">
        <v>121.5</v>
      </c>
      <c r="AI124" s="4">
        <v>120.7</v>
      </c>
      <c r="AJ124" s="4">
        <f t="shared" si="13"/>
        <v>242.2</v>
      </c>
      <c r="AK124" s="4">
        <v>128.6</v>
      </c>
      <c r="AL124" s="4"/>
    </row>
    <row r="125" spans="1:38" hidden="1" x14ac:dyDescent="0.25">
      <c r="A125" s="1" t="s">
        <v>30</v>
      </c>
      <c r="B125" s="1">
        <v>2016</v>
      </c>
      <c r="C125" s="1" t="s">
        <v>38</v>
      </c>
      <c r="D125" s="1" t="str">
        <f t="shared" si="7"/>
        <v>June2016Rural</v>
      </c>
      <c r="E125" s="4">
        <v>128.6</v>
      </c>
      <c r="F125" s="4">
        <v>138.6</v>
      </c>
      <c r="G125" s="4">
        <v>126.6</v>
      </c>
      <c r="H125" s="4">
        <v>133.6</v>
      </c>
      <c r="I125" s="4">
        <v>118.6</v>
      </c>
      <c r="J125" s="4">
        <v>137.4</v>
      </c>
      <c r="K125" s="4">
        <v>152.5</v>
      </c>
      <c r="L125" s="4">
        <v>169.2</v>
      </c>
      <c r="M125" s="4">
        <v>108.8</v>
      </c>
      <c r="N125" s="4">
        <v>133.1</v>
      </c>
      <c r="O125" s="4">
        <v>126.4</v>
      </c>
      <c r="P125" s="4">
        <v>139.19999999999999</v>
      </c>
      <c r="Q125" s="4">
        <v>136</v>
      </c>
      <c r="R125" s="4">
        <f t="shared" si="8"/>
        <v>1748.6</v>
      </c>
      <c r="S125" s="4">
        <v>137.19999999999999</v>
      </c>
      <c r="T125" s="4">
        <f t="shared" si="9"/>
        <v>137.19999999999999</v>
      </c>
      <c r="U125" s="4">
        <v>136.30000000000001</v>
      </c>
      <c r="V125" s="4">
        <v>131.6</v>
      </c>
      <c r="W125" s="4">
        <v>135.6</v>
      </c>
      <c r="X125" s="45">
        <f t="shared" si="10"/>
        <v>403.5</v>
      </c>
      <c r="Y125" s="45">
        <v>124.87865866760201</v>
      </c>
      <c r="Z125" s="4">
        <v>128</v>
      </c>
      <c r="AA125" s="4">
        <v>129.30000000000001</v>
      </c>
      <c r="AB125" s="4">
        <v>116.3</v>
      </c>
      <c r="AC125" s="4">
        <v>130.19999999999999</v>
      </c>
      <c r="AD125" s="4">
        <f t="shared" si="11"/>
        <v>628.67865866760201</v>
      </c>
      <c r="AE125" s="4">
        <v>126.2</v>
      </c>
      <c r="AF125" s="4">
        <v>119.9</v>
      </c>
      <c r="AG125" s="45">
        <f t="shared" si="12"/>
        <v>246.10000000000002</v>
      </c>
      <c r="AH125" s="4">
        <v>124.1</v>
      </c>
      <c r="AI125" s="4">
        <v>123.3</v>
      </c>
      <c r="AJ125" s="4">
        <f t="shared" si="13"/>
        <v>247.39999999999998</v>
      </c>
      <c r="AK125" s="4">
        <v>131.9</v>
      </c>
      <c r="AL125" s="4"/>
    </row>
    <row r="126" spans="1:38" hidden="1" x14ac:dyDescent="0.25">
      <c r="A126" s="1" t="s">
        <v>32</v>
      </c>
      <c r="B126" s="1">
        <v>2016</v>
      </c>
      <c r="C126" s="1" t="s">
        <v>38</v>
      </c>
      <c r="D126" s="1" t="str">
        <f t="shared" si="7"/>
        <v>June2016Urban</v>
      </c>
      <c r="E126" s="4">
        <v>125.9</v>
      </c>
      <c r="F126" s="4">
        <v>143.9</v>
      </c>
      <c r="G126" s="4">
        <v>130.9</v>
      </c>
      <c r="H126" s="4">
        <v>131</v>
      </c>
      <c r="I126" s="4">
        <v>110.2</v>
      </c>
      <c r="J126" s="4">
        <v>135.5</v>
      </c>
      <c r="K126" s="4">
        <v>173.7</v>
      </c>
      <c r="L126" s="4">
        <v>184.4</v>
      </c>
      <c r="M126" s="4">
        <v>112</v>
      </c>
      <c r="N126" s="4">
        <v>142.80000000000001</v>
      </c>
      <c r="O126" s="4">
        <v>121.6</v>
      </c>
      <c r="P126" s="4">
        <v>136.9</v>
      </c>
      <c r="Q126" s="4">
        <v>138.19999999999999</v>
      </c>
      <c r="R126" s="4">
        <f t="shared" si="8"/>
        <v>1787.0000000000002</v>
      </c>
      <c r="S126" s="4">
        <v>142.69999999999999</v>
      </c>
      <c r="T126" s="4">
        <f t="shared" si="9"/>
        <v>142.69999999999999</v>
      </c>
      <c r="U126" s="4">
        <v>127.6</v>
      </c>
      <c r="V126" s="4">
        <v>121.1</v>
      </c>
      <c r="W126" s="4">
        <v>126.6</v>
      </c>
      <c r="X126" s="45">
        <f t="shared" si="10"/>
        <v>375.29999999999995</v>
      </c>
      <c r="Y126" s="45">
        <v>125.5</v>
      </c>
      <c r="Z126" s="4">
        <v>115.5</v>
      </c>
      <c r="AA126" s="4">
        <v>123.2</v>
      </c>
      <c r="AB126" s="4">
        <v>112.3</v>
      </c>
      <c r="AC126" s="4">
        <v>129.30000000000001</v>
      </c>
      <c r="AD126" s="4">
        <f t="shared" si="11"/>
        <v>605.79999999999995</v>
      </c>
      <c r="AE126" s="4">
        <v>120.6</v>
      </c>
      <c r="AF126" s="4">
        <v>118.8</v>
      </c>
      <c r="AG126" s="45">
        <f t="shared" si="12"/>
        <v>239.39999999999998</v>
      </c>
      <c r="AH126" s="4">
        <v>119.9</v>
      </c>
      <c r="AI126" s="4">
        <v>119.6</v>
      </c>
      <c r="AJ126" s="4">
        <f t="shared" si="13"/>
        <v>239.5</v>
      </c>
      <c r="AK126" s="4">
        <v>128.1</v>
      </c>
      <c r="AL126" s="4"/>
    </row>
    <row r="127" spans="1:38" hidden="1" x14ac:dyDescent="0.25">
      <c r="A127" s="1" t="s">
        <v>33</v>
      </c>
      <c r="B127" s="1">
        <v>2016</v>
      </c>
      <c r="C127" s="1" t="s">
        <v>38</v>
      </c>
      <c r="D127" s="1" t="str">
        <f t="shared" si="7"/>
        <v>June2016Rural+Urban</v>
      </c>
      <c r="E127" s="4">
        <v>127.7</v>
      </c>
      <c r="F127" s="4">
        <v>140.5</v>
      </c>
      <c r="G127" s="4">
        <v>128.30000000000001</v>
      </c>
      <c r="H127" s="4">
        <v>132.6</v>
      </c>
      <c r="I127" s="4">
        <v>115.5</v>
      </c>
      <c r="J127" s="4">
        <v>136.5</v>
      </c>
      <c r="K127" s="4">
        <v>159.69999999999999</v>
      </c>
      <c r="L127" s="4">
        <v>174.3</v>
      </c>
      <c r="M127" s="4">
        <v>109.9</v>
      </c>
      <c r="N127" s="4">
        <v>136.30000000000001</v>
      </c>
      <c r="O127" s="4">
        <v>124.4</v>
      </c>
      <c r="P127" s="4">
        <v>138.1</v>
      </c>
      <c r="Q127" s="4">
        <v>136.80000000000001</v>
      </c>
      <c r="R127" s="4">
        <f t="shared" si="8"/>
        <v>1760.6</v>
      </c>
      <c r="S127" s="4">
        <v>138.69999999999999</v>
      </c>
      <c r="T127" s="4">
        <f t="shared" si="9"/>
        <v>138.69999999999999</v>
      </c>
      <c r="U127" s="4">
        <v>132.9</v>
      </c>
      <c r="V127" s="4">
        <v>127.2</v>
      </c>
      <c r="W127" s="4">
        <v>132</v>
      </c>
      <c r="X127" s="45">
        <f t="shared" si="10"/>
        <v>392.1</v>
      </c>
      <c r="Y127" s="45">
        <v>125.5</v>
      </c>
      <c r="Z127" s="4">
        <v>123.3</v>
      </c>
      <c r="AA127" s="4">
        <v>126.4</v>
      </c>
      <c r="AB127" s="4">
        <v>114.2</v>
      </c>
      <c r="AC127" s="4">
        <v>129.69999999999999</v>
      </c>
      <c r="AD127" s="4">
        <f t="shared" si="11"/>
        <v>619.1</v>
      </c>
      <c r="AE127" s="4">
        <v>124.1</v>
      </c>
      <c r="AF127" s="4">
        <v>119.4</v>
      </c>
      <c r="AG127" s="45">
        <f t="shared" si="12"/>
        <v>243.5</v>
      </c>
      <c r="AH127" s="4">
        <v>121.7</v>
      </c>
      <c r="AI127" s="4">
        <v>121.5</v>
      </c>
      <c r="AJ127" s="4">
        <f t="shared" si="13"/>
        <v>243.2</v>
      </c>
      <c r="AK127" s="4">
        <v>130.1</v>
      </c>
      <c r="AL127" s="4"/>
    </row>
    <row r="128" spans="1:38" hidden="1" x14ac:dyDescent="0.25">
      <c r="A128" s="1" t="s">
        <v>30</v>
      </c>
      <c r="B128" s="1">
        <v>2016</v>
      </c>
      <c r="C128" s="1" t="s">
        <v>39</v>
      </c>
      <c r="D128" s="1" t="str">
        <f t="shared" si="7"/>
        <v>July2016Rural</v>
      </c>
      <c r="E128" s="4">
        <v>129.30000000000001</v>
      </c>
      <c r="F128" s="4">
        <v>139.5</v>
      </c>
      <c r="G128" s="4">
        <v>129.6</v>
      </c>
      <c r="H128" s="4">
        <v>134.5</v>
      </c>
      <c r="I128" s="4">
        <v>119.5</v>
      </c>
      <c r="J128" s="4">
        <v>138.5</v>
      </c>
      <c r="K128" s="4">
        <v>158.19999999999999</v>
      </c>
      <c r="L128" s="4">
        <v>171.8</v>
      </c>
      <c r="M128" s="4">
        <v>110.3</v>
      </c>
      <c r="N128" s="4">
        <v>134.30000000000001</v>
      </c>
      <c r="O128" s="4">
        <v>127.3</v>
      </c>
      <c r="P128" s="4">
        <v>139.9</v>
      </c>
      <c r="Q128" s="4">
        <v>137.6</v>
      </c>
      <c r="R128" s="4">
        <f t="shared" si="8"/>
        <v>1770.2999999999997</v>
      </c>
      <c r="S128" s="4">
        <v>138</v>
      </c>
      <c r="T128" s="4">
        <f t="shared" si="9"/>
        <v>138</v>
      </c>
      <c r="U128" s="4">
        <v>137.19999999999999</v>
      </c>
      <c r="V128" s="4">
        <v>132.19999999999999</v>
      </c>
      <c r="W128" s="4">
        <v>136.5</v>
      </c>
      <c r="X128" s="45">
        <f t="shared" si="10"/>
        <v>405.9</v>
      </c>
      <c r="Y128" s="45">
        <v>125.2268337844538</v>
      </c>
      <c r="Z128" s="4">
        <v>128.19999999999999</v>
      </c>
      <c r="AA128" s="4">
        <v>130</v>
      </c>
      <c r="AB128" s="4">
        <v>116.4</v>
      </c>
      <c r="AC128" s="4">
        <v>130.80000000000001</v>
      </c>
      <c r="AD128" s="4">
        <f t="shared" si="11"/>
        <v>630.62683378445377</v>
      </c>
      <c r="AE128" s="4">
        <v>126.7</v>
      </c>
      <c r="AF128" s="4">
        <v>120.9</v>
      </c>
      <c r="AG128" s="45">
        <f t="shared" si="12"/>
        <v>247.60000000000002</v>
      </c>
      <c r="AH128" s="4">
        <v>125.2</v>
      </c>
      <c r="AI128" s="4">
        <v>123.8</v>
      </c>
      <c r="AJ128" s="4">
        <f t="shared" si="13"/>
        <v>249</v>
      </c>
      <c r="AK128" s="4">
        <v>133</v>
      </c>
      <c r="AL128" s="4"/>
    </row>
    <row r="129" spans="1:38" hidden="1" x14ac:dyDescent="0.25">
      <c r="A129" s="1" t="s">
        <v>32</v>
      </c>
      <c r="B129" s="1">
        <v>2016</v>
      </c>
      <c r="C129" s="1" t="s">
        <v>39</v>
      </c>
      <c r="D129" s="1" t="str">
        <f t="shared" si="7"/>
        <v>July2016Urban</v>
      </c>
      <c r="E129" s="4">
        <v>126.8</v>
      </c>
      <c r="F129" s="4">
        <v>144.19999999999999</v>
      </c>
      <c r="G129" s="4">
        <v>136.6</v>
      </c>
      <c r="H129" s="4">
        <v>131.80000000000001</v>
      </c>
      <c r="I129" s="4">
        <v>111</v>
      </c>
      <c r="J129" s="4">
        <v>137</v>
      </c>
      <c r="K129" s="4">
        <v>179.5</v>
      </c>
      <c r="L129" s="4">
        <v>188.4</v>
      </c>
      <c r="M129" s="4">
        <v>113.3</v>
      </c>
      <c r="N129" s="4">
        <v>143.9</v>
      </c>
      <c r="O129" s="4">
        <v>121.7</v>
      </c>
      <c r="P129" s="4">
        <v>137.5</v>
      </c>
      <c r="Q129" s="4">
        <v>139.80000000000001</v>
      </c>
      <c r="R129" s="4">
        <f t="shared" si="8"/>
        <v>1811.5000000000002</v>
      </c>
      <c r="S129" s="4">
        <v>142.9</v>
      </c>
      <c r="T129" s="4">
        <f t="shared" si="9"/>
        <v>142.9</v>
      </c>
      <c r="U129" s="4">
        <v>127.9</v>
      </c>
      <c r="V129" s="4">
        <v>121.1</v>
      </c>
      <c r="W129" s="4">
        <v>126.9</v>
      </c>
      <c r="X129" s="45">
        <f t="shared" si="10"/>
        <v>375.9</v>
      </c>
      <c r="Y129" s="45">
        <v>126.4</v>
      </c>
      <c r="Z129" s="4">
        <v>115.5</v>
      </c>
      <c r="AA129" s="4">
        <v>123.5</v>
      </c>
      <c r="AB129" s="4">
        <v>111.7</v>
      </c>
      <c r="AC129" s="4">
        <v>130.80000000000001</v>
      </c>
      <c r="AD129" s="4">
        <f t="shared" si="11"/>
        <v>607.9</v>
      </c>
      <c r="AE129" s="4">
        <v>120.9</v>
      </c>
      <c r="AF129" s="4">
        <v>120</v>
      </c>
      <c r="AG129" s="45">
        <f t="shared" si="12"/>
        <v>240.9</v>
      </c>
      <c r="AH129" s="4">
        <v>120.3</v>
      </c>
      <c r="AI129" s="4">
        <v>119.9</v>
      </c>
      <c r="AJ129" s="4">
        <f t="shared" si="13"/>
        <v>240.2</v>
      </c>
      <c r="AK129" s="4">
        <v>129</v>
      </c>
      <c r="AL129" s="4"/>
    </row>
    <row r="130" spans="1:38" hidden="1" x14ac:dyDescent="0.25">
      <c r="A130" s="1" t="s">
        <v>33</v>
      </c>
      <c r="B130" s="1">
        <v>2016</v>
      </c>
      <c r="C130" s="1" t="s">
        <v>39</v>
      </c>
      <c r="D130" s="1" t="str">
        <f t="shared" si="7"/>
        <v>July2016Rural+Urban</v>
      </c>
      <c r="E130" s="4">
        <v>128.5</v>
      </c>
      <c r="F130" s="4">
        <v>141.19999999999999</v>
      </c>
      <c r="G130" s="4">
        <v>132.30000000000001</v>
      </c>
      <c r="H130" s="4">
        <v>133.5</v>
      </c>
      <c r="I130" s="4">
        <v>116.4</v>
      </c>
      <c r="J130" s="4">
        <v>137.80000000000001</v>
      </c>
      <c r="K130" s="4">
        <v>165.4</v>
      </c>
      <c r="L130" s="4">
        <v>177.4</v>
      </c>
      <c r="M130" s="4">
        <v>111.3</v>
      </c>
      <c r="N130" s="4">
        <v>137.5</v>
      </c>
      <c r="O130" s="4">
        <v>125</v>
      </c>
      <c r="P130" s="4">
        <v>138.80000000000001</v>
      </c>
      <c r="Q130" s="4">
        <v>138.4</v>
      </c>
      <c r="R130" s="4">
        <f t="shared" si="8"/>
        <v>1783.5</v>
      </c>
      <c r="S130" s="4">
        <v>139.30000000000001</v>
      </c>
      <c r="T130" s="4">
        <f t="shared" si="9"/>
        <v>139.30000000000001</v>
      </c>
      <c r="U130" s="4">
        <v>133.5</v>
      </c>
      <c r="V130" s="4">
        <v>127.6</v>
      </c>
      <c r="W130" s="4">
        <v>132.69999999999999</v>
      </c>
      <c r="X130" s="45">
        <f t="shared" si="10"/>
        <v>393.8</v>
      </c>
      <c r="Y130" s="45">
        <v>126.4</v>
      </c>
      <c r="Z130" s="4">
        <v>123.4</v>
      </c>
      <c r="AA130" s="4">
        <v>126.9</v>
      </c>
      <c r="AB130" s="4">
        <v>113.9</v>
      </c>
      <c r="AC130" s="4">
        <v>130.80000000000001</v>
      </c>
      <c r="AD130" s="4">
        <f t="shared" si="11"/>
        <v>621.40000000000009</v>
      </c>
      <c r="AE130" s="4">
        <v>124.5</v>
      </c>
      <c r="AF130" s="4">
        <v>120.5</v>
      </c>
      <c r="AG130" s="45">
        <f t="shared" si="12"/>
        <v>245</v>
      </c>
      <c r="AH130" s="4">
        <v>122.4</v>
      </c>
      <c r="AI130" s="4">
        <v>121.9</v>
      </c>
      <c r="AJ130" s="4">
        <f t="shared" si="13"/>
        <v>244.3</v>
      </c>
      <c r="AK130" s="4">
        <v>131.1</v>
      </c>
      <c r="AL130" s="4"/>
    </row>
    <row r="131" spans="1:38" hidden="1" x14ac:dyDescent="0.25">
      <c r="A131" s="1" t="s">
        <v>30</v>
      </c>
      <c r="B131" s="1">
        <v>2016</v>
      </c>
      <c r="C131" s="1" t="s">
        <v>40</v>
      </c>
      <c r="D131" s="1" t="str">
        <f t="shared" ref="D131:D194" si="14">_xlfn.CONCAT(C131,B131,A131)</f>
        <v>August2016Rural</v>
      </c>
      <c r="E131" s="4">
        <v>130.1</v>
      </c>
      <c r="F131" s="4">
        <v>138.80000000000001</v>
      </c>
      <c r="G131" s="4">
        <v>130.30000000000001</v>
      </c>
      <c r="H131" s="4">
        <v>135.30000000000001</v>
      </c>
      <c r="I131" s="4">
        <v>119.9</v>
      </c>
      <c r="J131" s="4">
        <v>140.19999999999999</v>
      </c>
      <c r="K131" s="4">
        <v>156.9</v>
      </c>
      <c r="L131" s="4">
        <v>172.2</v>
      </c>
      <c r="M131" s="4">
        <v>112.1</v>
      </c>
      <c r="N131" s="4">
        <v>134.9</v>
      </c>
      <c r="O131" s="4">
        <v>128.1</v>
      </c>
      <c r="P131" s="4">
        <v>140.69999999999999</v>
      </c>
      <c r="Q131" s="4">
        <v>138</v>
      </c>
      <c r="R131" s="4">
        <f t="shared" ref="R131:R194" si="15">SUM(E131:Q131)</f>
        <v>1777.4999999999998</v>
      </c>
      <c r="S131" s="4">
        <v>138.9</v>
      </c>
      <c r="T131" s="4">
        <f t="shared" ref="T131:T194" si="16">S131</f>
        <v>138.9</v>
      </c>
      <c r="U131" s="4">
        <v>137.80000000000001</v>
      </c>
      <c r="V131" s="4">
        <v>133</v>
      </c>
      <c r="W131" s="4">
        <v>137.1</v>
      </c>
      <c r="X131" s="45">
        <f t="shared" ref="X131:X194" si="17">SUM(U131:W131)</f>
        <v>407.9</v>
      </c>
      <c r="Y131" s="45">
        <v>125.58012829483408</v>
      </c>
      <c r="Z131" s="4">
        <v>129.1</v>
      </c>
      <c r="AA131" s="4">
        <v>130.6</v>
      </c>
      <c r="AB131" s="4">
        <v>116</v>
      </c>
      <c r="AC131" s="4">
        <v>131.9</v>
      </c>
      <c r="AD131" s="4">
        <f t="shared" ref="AD131:AD194" si="18">SUM(Y131:AC131)</f>
        <v>633.18012829483405</v>
      </c>
      <c r="AE131" s="4">
        <v>127</v>
      </c>
      <c r="AF131" s="4">
        <v>122</v>
      </c>
      <c r="AG131" s="45">
        <f t="shared" ref="AG131:AG194" si="19">SUM(AE131:AF131)</f>
        <v>249</v>
      </c>
      <c r="AH131" s="4">
        <v>125.5</v>
      </c>
      <c r="AI131" s="4">
        <v>124.2</v>
      </c>
      <c r="AJ131" s="4">
        <f t="shared" ref="AJ131:AJ194" si="20">SUM(AH131:AI131)</f>
        <v>249.7</v>
      </c>
      <c r="AK131" s="4">
        <v>133.5</v>
      </c>
      <c r="AL131" s="4"/>
    </row>
    <row r="132" spans="1:38" hidden="1" x14ac:dyDescent="0.25">
      <c r="A132" s="1" t="s">
        <v>32</v>
      </c>
      <c r="B132" s="1">
        <v>2016</v>
      </c>
      <c r="C132" s="1" t="s">
        <v>40</v>
      </c>
      <c r="D132" s="1" t="str">
        <f t="shared" si="14"/>
        <v>August2016Urban</v>
      </c>
      <c r="E132" s="4">
        <v>127.6</v>
      </c>
      <c r="F132" s="4">
        <v>140.30000000000001</v>
      </c>
      <c r="G132" s="4">
        <v>133.69999999999999</v>
      </c>
      <c r="H132" s="4">
        <v>132.19999999999999</v>
      </c>
      <c r="I132" s="4">
        <v>111.8</v>
      </c>
      <c r="J132" s="4">
        <v>135.80000000000001</v>
      </c>
      <c r="K132" s="4">
        <v>163.5</v>
      </c>
      <c r="L132" s="4">
        <v>182.3</v>
      </c>
      <c r="M132" s="4">
        <v>114.6</v>
      </c>
      <c r="N132" s="4">
        <v>144.6</v>
      </c>
      <c r="O132" s="4">
        <v>121.9</v>
      </c>
      <c r="P132" s="4">
        <v>138.1</v>
      </c>
      <c r="Q132" s="4">
        <v>137.6</v>
      </c>
      <c r="R132" s="4">
        <f t="shared" si="15"/>
        <v>1783.9999999999995</v>
      </c>
      <c r="S132" s="4">
        <v>143.6</v>
      </c>
      <c r="T132" s="4">
        <f t="shared" si="16"/>
        <v>143.6</v>
      </c>
      <c r="U132" s="4">
        <v>128.30000000000001</v>
      </c>
      <c r="V132" s="4">
        <v>121.4</v>
      </c>
      <c r="W132" s="4">
        <v>127.3</v>
      </c>
      <c r="X132" s="45">
        <f t="shared" si="17"/>
        <v>377</v>
      </c>
      <c r="Y132" s="45">
        <v>127.3</v>
      </c>
      <c r="Z132" s="4">
        <v>114.7</v>
      </c>
      <c r="AA132" s="4">
        <v>123.9</v>
      </c>
      <c r="AB132" s="4">
        <v>110.4</v>
      </c>
      <c r="AC132" s="4">
        <v>131.5</v>
      </c>
      <c r="AD132" s="4">
        <f t="shared" si="18"/>
        <v>607.79999999999995</v>
      </c>
      <c r="AE132" s="4">
        <v>121.2</v>
      </c>
      <c r="AF132" s="4">
        <v>120.9</v>
      </c>
      <c r="AG132" s="45">
        <f t="shared" si="19"/>
        <v>242.10000000000002</v>
      </c>
      <c r="AH132" s="4">
        <v>120.6</v>
      </c>
      <c r="AI132" s="4">
        <v>119.9</v>
      </c>
      <c r="AJ132" s="4">
        <f t="shared" si="20"/>
        <v>240.5</v>
      </c>
      <c r="AK132" s="4">
        <v>128.4</v>
      </c>
      <c r="AL132" s="4"/>
    </row>
    <row r="133" spans="1:38" hidden="1" x14ac:dyDescent="0.25">
      <c r="A133" s="1" t="s">
        <v>33</v>
      </c>
      <c r="B133" s="1">
        <v>2016</v>
      </c>
      <c r="C133" s="1" t="s">
        <v>40</v>
      </c>
      <c r="D133" s="1" t="str">
        <f t="shared" si="14"/>
        <v>August2016Rural+Urban</v>
      </c>
      <c r="E133" s="4">
        <v>129.30000000000001</v>
      </c>
      <c r="F133" s="4">
        <v>139.30000000000001</v>
      </c>
      <c r="G133" s="4">
        <v>131.6</v>
      </c>
      <c r="H133" s="4">
        <v>134.1</v>
      </c>
      <c r="I133" s="4">
        <v>116.9</v>
      </c>
      <c r="J133" s="4">
        <v>138.1</v>
      </c>
      <c r="K133" s="4">
        <v>159.1</v>
      </c>
      <c r="L133" s="4">
        <v>175.6</v>
      </c>
      <c r="M133" s="4">
        <v>112.9</v>
      </c>
      <c r="N133" s="4">
        <v>138.1</v>
      </c>
      <c r="O133" s="4">
        <v>125.5</v>
      </c>
      <c r="P133" s="4">
        <v>139.5</v>
      </c>
      <c r="Q133" s="4">
        <v>137.9</v>
      </c>
      <c r="R133" s="4">
        <f t="shared" si="15"/>
        <v>1777.9</v>
      </c>
      <c r="S133" s="4">
        <v>140.19999999999999</v>
      </c>
      <c r="T133" s="4">
        <f t="shared" si="16"/>
        <v>140.19999999999999</v>
      </c>
      <c r="U133" s="4">
        <v>134.1</v>
      </c>
      <c r="V133" s="4">
        <v>128.19999999999999</v>
      </c>
      <c r="W133" s="4">
        <v>133.19999999999999</v>
      </c>
      <c r="X133" s="45">
        <f t="shared" si="17"/>
        <v>395.49999999999994</v>
      </c>
      <c r="Y133" s="45">
        <v>127.3</v>
      </c>
      <c r="Z133" s="4">
        <v>123.6</v>
      </c>
      <c r="AA133" s="4">
        <v>127.4</v>
      </c>
      <c r="AB133" s="4">
        <v>113.1</v>
      </c>
      <c r="AC133" s="4">
        <v>131.69999999999999</v>
      </c>
      <c r="AD133" s="4">
        <f t="shared" si="18"/>
        <v>623.09999999999991</v>
      </c>
      <c r="AE133" s="4">
        <v>124.8</v>
      </c>
      <c r="AF133" s="4">
        <v>121.5</v>
      </c>
      <c r="AG133" s="45">
        <f t="shared" si="19"/>
        <v>246.3</v>
      </c>
      <c r="AH133" s="4">
        <v>122.7</v>
      </c>
      <c r="AI133" s="4">
        <v>122.1</v>
      </c>
      <c r="AJ133" s="4">
        <f t="shared" si="20"/>
        <v>244.8</v>
      </c>
      <c r="AK133" s="4">
        <v>131.1</v>
      </c>
      <c r="AL133" s="4"/>
    </row>
    <row r="134" spans="1:38" hidden="1" x14ac:dyDescent="0.25">
      <c r="A134" s="1" t="s">
        <v>30</v>
      </c>
      <c r="B134" s="1">
        <v>2016</v>
      </c>
      <c r="C134" s="1" t="s">
        <v>41</v>
      </c>
      <c r="D134" s="1" t="str">
        <f t="shared" si="14"/>
        <v>September2016Rural</v>
      </c>
      <c r="E134" s="4">
        <v>130.80000000000001</v>
      </c>
      <c r="F134" s="4">
        <v>138.19999999999999</v>
      </c>
      <c r="G134" s="4">
        <v>130.5</v>
      </c>
      <c r="H134" s="4">
        <v>135.5</v>
      </c>
      <c r="I134" s="4">
        <v>120.2</v>
      </c>
      <c r="J134" s="4">
        <v>139.19999999999999</v>
      </c>
      <c r="K134" s="4">
        <v>149.5</v>
      </c>
      <c r="L134" s="4">
        <v>170.4</v>
      </c>
      <c r="M134" s="4">
        <v>113.1</v>
      </c>
      <c r="N134" s="4">
        <v>135.80000000000001</v>
      </c>
      <c r="O134" s="4">
        <v>128.80000000000001</v>
      </c>
      <c r="P134" s="4">
        <v>141.5</v>
      </c>
      <c r="Q134" s="4">
        <v>137.19999999999999</v>
      </c>
      <c r="R134" s="4">
        <f t="shared" si="15"/>
        <v>1770.7</v>
      </c>
      <c r="S134" s="4">
        <v>139.9</v>
      </c>
      <c r="T134" s="4">
        <f t="shared" si="16"/>
        <v>139.9</v>
      </c>
      <c r="U134" s="4">
        <v>138.5</v>
      </c>
      <c r="V134" s="4">
        <v>133.5</v>
      </c>
      <c r="W134" s="4">
        <v>137.80000000000001</v>
      </c>
      <c r="X134" s="45">
        <f t="shared" si="17"/>
        <v>409.8</v>
      </c>
      <c r="Y134" s="45">
        <v>126.0095134163211</v>
      </c>
      <c r="Z134" s="4">
        <v>129.69999999999999</v>
      </c>
      <c r="AA134" s="4">
        <v>131.1</v>
      </c>
      <c r="AB134" s="4">
        <v>117</v>
      </c>
      <c r="AC134" s="4">
        <v>132.19999999999999</v>
      </c>
      <c r="AD134" s="4">
        <f t="shared" si="18"/>
        <v>636.00951341632117</v>
      </c>
      <c r="AE134" s="4">
        <v>127.8</v>
      </c>
      <c r="AF134" s="4">
        <v>122.8</v>
      </c>
      <c r="AG134" s="45">
        <f t="shared" si="19"/>
        <v>250.6</v>
      </c>
      <c r="AH134" s="4">
        <v>125.7</v>
      </c>
      <c r="AI134" s="4">
        <v>124.9</v>
      </c>
      <c r="AJ134" s="4">
        <f t="shared" si="20"/>
        <v>250.60000000000002</v>
      </c>
      <c r="AK134" s="4">
        <v>133.4</v>
      </c>
      <c r="AL134" s="4"/>
    </row>
    <row r="135" spans="1:38" hidden="1" x14ac:dyDescent="0.25">
      <c r="A135" s="1" t="s">
        <v>32</v>
      </c>
      <c r="B135" s="1">
        <v>2016</v>
      </c>
      <c r="C135" s="1" t="s">
        <v>41</v>
      </c>
      <c r="D135" s="1" t="str">
        <f t="shared" si="14"/>
        <v>September2016Urban</v>
      </c>
      <c r="E135" s="4">
        <v>128.1</v>
      </c>
      <c r="F135" s="4">
        <v>137.69999999999999</v>
      </c>
      <c r="G135" s="4">
        <v>130.6</v>
      </c>
      <c r="H135" s="4">
        <v>132.6</v>
      </c>
      <c r="I135" s="4">
        <v>111.9</v>
      </c>
      <c r="J135" s="4">
        <v>132.5</v>
      </c>
      <c r="K135" s="4">
        <v>152.9</v>
      </c>
      <c r="L135" s="4">
        <v>173.6</v>
      </c>
      <c r="M135" s="4">
        <v>115.1</v>
      </c>
      <c r="N135" s="4">
        <v>144.80000000000001</v>
      </c>
      <c r="O135" s="4">
        <v>122.1</v>
      </c>
      <c r="P135" s="4">
        <v>138.80000000000001</v>
      </c>
      <c r="Q135" s="4">
        <v>135.69999999999999</v>
      </c>
      <c r="R135" s="4">
        <f t="shared" si="15"/>
        <v>1756.3999999999996</v>
      </c>
      <c r="S135" s="4">
        <v>143.9</v>
      </c>
      <c r="T135" s="4">
        <f t="shared" si="16"/>
        <v>143.9</v>
      </c>
      <c r="U135" s="4">
        <v>128.69999999999999</v>
      </c>
      <c r="V135" s="4">
        <v>121.6</v>
      </c>
      <c r="W135" s="4">
        <v>127.7</v>
      </c>
      <c r="X135" s="45">
        <f t="shared" si="17"/>
        <v>378</v>
      </c>
      <c r="Y135" s="45">
        <v>127.9</v>
      </c>
      <c r="Z135" s="4">
        <v>114.8</v>
      </c>
      <c r="AA135" s="4">
        <v>124.3</v>
      </c>
      <c r="AB135" s="4">
        <v>111.8</v>
      </c>
      <c r="AC135" s="4">
        <v>131.6</v>
      </c>
      <c r="AD135" s="4">
        <f t="shared" si="18"/>
        <v>610.4</v>
      </c>
      <c r="AE135" s="4">
        <v>121.4</v>
      </c>
      <c r="AF135" s="4">
        <v>121.2</v>
      </c>
      <c r="AG135" s="45">
        <f t="shared" si="19"/>
        <v>242.60000000000002</v>
      </c>
      <c r="AH135" s="4">
        <v>120.8</v>
      </c>
      <c r="AI135" s="4">
        <v>120.5</v>
      </c>
      <c r="AJ135" s="4">
        <f t="shared" si="20"/>
        <v>241.3</v>
      </c>
      <c r="AK135" s="4">
        <v>128</v>
      </c>
      <c r="AL135" s="4"/>
    </row>
    <row r="136" spans="1:38" hidden="1" x14ac:dyDescent="0.25">
      <c r="A136" s="1" t="s">
        <v>33</v>
      </c>
      <c r="B136" s="1">
        <v>2016</v>
      </c>
      <c r="C136" s="1" t="s">
        <v>41</v>
      </c>
      <c r="D136" s="1" t="str">
        <f t="shared" si="14"/>
        <v>September2016Rural+Urban</v>
      </c>
      <c r="E136" s="4">
        <v>129.9</v>
      </c>
      <c r="F136" s="4">
        <v>138</v>
      </c>
      <c r="G136" s="4">
        <v>130.5</v>
      </c>
      <c r="H136" s="4">
        <v>134.4</v>
      </c>
      <c r="I136" s="4">
        <v>117.2</v>
      </c>
      <c r="J136" s="4">
        <v>136.1</v>
      </c>
      <c r="K136" s="4">
        <v>150.69999999999999</v>
      </c>
      <c r="L136" s="4">
        <v>171.5</v>
      </c>
      <c r="M136" s="4">
        <v>113.8</v>
      </c>
      <c r="N136" s="4">
        <v>138.80000000000001</v>
      </c>
      <c r="O136" s="4">
        <v>126</v>
      </c>
      <c r="P136" s="4">
        <v>140.19999999999999</v>
      </c>
      <c r="Q136" s="4">
        <v>136.6</v>
      </c>
      <c r="R136" s="4">
        <f t="shared" si="15"/>
        <v>1763.6999999999998</v>
      </c>
      <c r="S136" s="4">
        <v>141</v>
      </c>
      <c r="T136" s="4">
        <f t="shared" si="16"/>
        <v>141</v>
      </c>
      <c r="U136" s="4">
        <v>134.6</v>
      </c>
      <c r="V136" s="4">
        <v>128.6</v>
      </c>
      <c r="W136" s="4">
        <v>133.80000000000001</v>
      </c>
      <c r="X136" s="45">
        <f t="shared" si="17"/>
        <v>397</v>
      </c>
      <c r="Y136" s="45">
        <v>127.9</v>
      </c>
      <c r="Z136" s="4">
        <v>124.1</v>
      </c>
      <c r="AA136" s="4">
        <v>127.9</v>
      </c>
      <c r="AB136" s="4">
        <v>114.3</v>
      </c>
      <c r="AC136" s="4">
        <v>131.80000000000001</v>
      </c>
      <c r="AD136" s="4">
        <f t="shared" si="18"/>
        <v>626</v>
      </c>
      <c r="AE136" s="4">
        <v>125.4</v>
      </c>
      <c r="AF136" s="4">
        <v>122.1</v>
      </c>
      <c r="AG136" s="45">
        <f t="shared" si="19"/>
        <v>247.5</v>
      </c>
      <c r="AH136" s="4">
        <v>122.9</v>
      </c>
      <c r="AI136" s="4">
        <v>122.8</v>
      </c>
      <c r="AJ136" s="4">
        <f t="shared" si="20"/>
        <v>245.7</v>
      </c>
      <c r="AK136" s="4">
        <v>130.9</v>
      </c>
      <c r="AL136" s="4"/>
    </row>
    <row r="137" spans="1:38" hidden="1" x14ac:dyDescent="0.25">
      <c r="A137" s="1" t="s">
        <v>30</v>
      </c>
      <c r="B137" s="1">
        <v>2016</v>
      </c>
      <c r="C137" s="1" t="s">
        <v>42</v>
      </c>
      <c r="D137" s="1" t="str">
        <f t="shared" si="14"/>
        <v>October2016Rural</v>
      </c>
      <c r="E137" s="4">
        <v>131.30000000000001</v>
      </c>
      <c r="F137" s="4">
        <v>137.6</v>
      </c>
      <c r="G137" s="4">
        <v>130.1</v>
      </c>
      <c r="H137" s="4">
        <v>136</v>
      </c>
      <c r="I137" s="4">
        <v>120.8</v>
      </c>
      <c r="J137" s="4">
        <v>138.4</v>
      </c>
      <c r="K137" s="4">
        <v>149.19999999999999</v>
      </c>
      <c r="L137" s="4">
        <v>170.2</v>
      </c>
      <c r="M137" s="4">
        <v>113.4</v>
      </c>
      <c r="N137" s="4">
        <v>136.30000000000001</v>
      </c>
      <c r="O137" s="4">
        <v>128.69999999999999</v>
      </c>
      <c r="P137" s="4">
        <v>142.4</v>
      </c>
      <c r="Q137" s="4">
        <v>137.4</v>
      </c>
      <c r="R137" s="4">
        <f t="shared" si="15"/>
        <v>1771.8000000000002</v>
      </c>
      <c r="S137" s="4">
        <v>140.9</v>
      </c>
      <c r="T137" s="4">
        <f t="shared" si="16"/>
        <v>140.9</v>
      </c>
      <c r="U137" s="4">
        <v>139.6</v>
      </c>
      <c r="V137" s="4">
        <v>134.30000000000001</v>
      </c>
      <c r="W137" s="4">
        <v>138.80000000000001</v>
      </c>
      <c r="X137" s="45">
        <f t="shared" si="17"/>
        <v>412.7</v>
      </c>
      <c r="Y137" s="45">
        <v>126.66849727728989</v>
      </c>
      <c r="Z137" s="4">
        <v>129.80000000000001</v>
      </c>
      <c r="AA137" s="4">
        <v>131.80000000000001</v>
      </c>
      <c r="AB137" s="4">
        <v>117.8</v>
      </c>
      <c r="AC137" s="4">
        <v>133</v>
      </c>
      <c r="AD137" s="4">
        <f t="shared" si="18"/>
        <v>639.06849727728991</v>
      </c>
      <c r="AE137" s="4">
        <v>128.69999999999999</v>
      </c>
      <c r="AF137" s="4">
        <v>123</v>
      </c>
      <c r="AG137" s="45">
        <f t="shared" si="19"/>
        <v>251.7</v>
      </c>
      <c r="AH137" s="4">
        <v>126.5</v>
      </c>
      <c r="AI137" s="4">
        <v>125.7</v>
      </c>
      <c r="AJ137" s="4">
        <f t="shared" si="20"/>
        <v>252.2</v>
      </c>
      <c r="AK137" s="4">
        <v>133.80000000000001</v>
      </c>
      <c r="AL137" s="4"/>
    </row>
    <row r="138" spans="1:38" hidden="1" x14ac:dyDescent="0.25">
      <c r="A138" s="1" t="s">
        <v>32</v>
      </c>
      <c r="B138" s="1">
        <v>2016</v>
      </c>
      <c r="C138" s="1" t="s">
        <v>42</v>
      </c>
      <c r="D138" s="1" t="str">
        <f t="shared" si="14"/>
        <v>October2016Urban</v>
      </c>
      <c r="E138" s="4">
        <v>128.69999999999999</v>
      </c>
      <c r="F138" s="4">
        <v>138.4</v>
      </c>
      <c r="G138" s="4">
        <v>130.30000000000001</v>
      </c>
      <c r="H138" s="4">
        <v>132.69999999999999</v>
      </c>
      <c r="I138" s="4">
        <v>112.5</v>
      </c>
      <c r="J138" s="4">
        <v>130.4</v>
      </c>
      <c r="K138" s="4">
        <v>155.1</v>
      </c>
      <c r="L138" s="4">
        <v>175.7</v>
      </c>
      <c r="M138" s="4">
        <v>115.4</v>
      </c>
      <c r="N138" s="4">
        <v>145.30000000000001</v>
      </c>
      <c r="O138" s="4">
        <v>122.5</v>
      </c>
      <c r="P138" s="4">
        <v>139.6</v>
      </c>
      <c r="Q138" s="4">
        <v>136.30000000000001</v>
      </c>
      <c r="R138" s="4">
        <f t="shared" si="15"/>
        <v>1762.8999999999999</v>
      </c>
      <c r="S138" s="4">
        <v>144.30000000000001</v>
      </c>
      <c r="T138" s="4">
        <f t="shared" si="16"/>
        <v>144.30000000000001</v>
      </c>
      <c r="U138" s="4">
        <v>129.1</v>
      </c>
      <c r="V138" s="4">
        <v>121.9</v>
      </c>
      <c r="W138" s="4">
        <v>128</v>
      </c>
      <c r="X138" s="45">
        <f t="shared" si="17"/>
        <v>379</v>
      </c>
      <c r="Y138" s="45">
        <v>128.69999999999999</v>
      </c>
      <c r="Z138" s="4">
        <v>115.2</v>
      </c>
      <c r="AA138" s="4">
        <v>124.5</v>
      </c>
      <c r="AB138" s="4">
        <v>112.8</v>
      </c>
      <c r="AC138" s="4">
        <v>131.9</v>
      </c>
      <c r="AD138" s="4">
        <f t="shared" si="18"/>
        <v>613.1</v>
      </c>
      <c r="AE138" s="4">
        <v>121.8</v>
      </c>
      <c r="AF138" s="4">
        <v>120.8</v>
      </c>
      <c r="AG138" s="45">
        <f t="shared" si="19"/>
        <v>242.6</v>
      </c>
      <c r="AH138" s="4">
        <v>121.2</v>
      </c>
      <c r="AI138" s="4">
        <v>120.9</v>
      </c>
      <c r="AJ138" s="4">
        <f t="shared" si="20"/>
        <v>242.10000000000002</v>
      </c>
      <c r="AK138" s="4">
        <v>128.6</v>
      </c>
      <c r="AL138" s="4"/>
    </row>
    <row r="139" spans="1:38" hidden="1" x14ac:dyDescent="0.25">
      <c r="A139" s="1" t="s">
        <v>33</v>
      </c>
      <c r="B139" s="1">
        <v>2016</v>
      </c>
      <c r="C139" s="1" t="s">
        <v>42</v>
      </c>
      <c r="D139" s="1" t="str">
        <f t="shared" si="14"/>
        <v>October2016Rural+Urban</v>
      </c>
      <c r="E139" s="4">
        <v>130.5</v>
      </c>
      <c r="F139" s="4">
        <v>137.9</v>
      </c>
      <c r="G139" s="4">
        <v>130.19999999999999</v>
      </c>
      <c r="H139" s="4">
        <v>134.80000000000001</v>
      </c>
      <c r="I139" s="4">
        <v>117.8</v>
      </c>
      <c r="J139" s="4">
        <v>134.69999999999999</v>
      </c>
      <c r="K139" s="4">
        <v>151.19999999999999</v>
      </c>
      <c r="L139" s="4">
        <v>172.1</v>
      </c>
      <c r="M139" s="4">
        <v>114.1</v>
      </c>
      <c r="N139" s="4">
        <v>139.30000000000001</v>
      </c>
      <c r="O139" s="4">
        <v>126.1</v>
      </c>
      <c r="P139" s="4">
        <v>141.1</v>
      </c>
      <c r="Q139" s="4">
        <v>137</v>
      </c>
      <c r="R139" s="4">
        <f t="shared" si="15"/>
        <v>1766.7999999999995</v>
      </c>
      <c r="S139" s="4">
        <v>141.80000000000001</v>
      </c>
      <c r="T139" s="4">
        <f t="shared" si="16"/>
        <v>141.80000000000001</v>
      </c>
      <c r="U139" s="4">
        <v>135.5</v>
      </c>
      <c r="V139" s="4">
        <v>129.1</v>
      </c>
      <c r="W139" s="4">
        <v>134.5</v>
      </c>
      <c r="X139" s="45">
        <f t="shared" si="17"/>
        <v>399.1</v>
      </c>
      <c r="Y139" s="45">
        <v>128.69999999999999</v>
      </c>
      <c r="Z139" s="4">
        <v>124.3</v>
      </c>
      <c r="AA139" s="4">
        <v>128.4</v>
      </c>
      <c r="AB139" s="4">
        <v>115.2</v>
      </c>
      <c r="AC139" s="4">
        <v>132.4</v>
      </c>
      <c r="AD139" s="4">
        <f t="shared" si="18"/>
        <v>629</v>
      </c>
      <c r="AE139" s="4">
        <v>126.1</v>
      </c>
      <c r="AF139" s="4">
        <v>122.1</v>
      </c>
      <c r="AG139" s="45">
        <f t="shared" si="19"/>
        <v>248.2</v>
      </c>
      <c r="AH139" s="4">
        <v>123.5</v>
      </c>
      <c r="AI139" s="4">
        <v>123.4</v>
      </c>
      <c r="AJ139" s="4">
        <f t="shared" si="20"/>
        <v>246.9</v>
      </c>
      <c r="AK139" s="4">
        <v>131.4</v>
      </c>
      <c r="AL139" s="4"/>
    </row>
    <row r="140" spans="1:38" hidden="1" x14ac:dyDescent="0.25">
      <c r="A140" s="1" t="s">
        <v>30</v>
      </c>
      <c r="B140" s="1">
        <v>2016</v>
      </c>
      <c r="C140" s="1" t="s">
        <v>43</v>
      </c>
      <c r="D140" s="1" t="str">
        <f t="shared" si="14"/>
        <v>November2016Rural</v>
      </c>
      <c r="E140" s="4">
        <v>132</v>
      </c>
      <c r="F140" s="4">
        <v>137.4</v>
      </c>
      <c r="G140" s="4">
        <v>130.6</v>
      </c>
      <c r="H140" s="4">
        <v>136.19999999999999</v>
      </c>
      <c r="I140" s="4">
        <v>121.1</v>
      </c>
      <c r="J140" s="4">
        <v>136.9</v>
      </c>
      <c r="K140" s="4">
        <v>141.80000000000001</v>
      </c>
      <c r="L140" s="4">
        <v>170</v>
      </c>
      <c r="M140" s="4">
        <v>113.4</v>
      </c>
      <c r="N140" s="4">
        <v>136.80000000000001</v>
      </c>
      <c r="O140" s="4">
        <v>128.69999999999999</v>
      </c>
      <c r="P140" s="4">
        <v>143.1</v>
      </c>
      <c r="Q140" s="4">
        <v>136.6</v>
      </c>
      <c r="R140" s="4">
        <f t="shared" si="15"/>
        <v>1764.6</v>
      </c>
      <c r="S140" s="4">
        <v>141.19999999999999</v>
      </c>
      <c r="T140" s="4">
        <f t="shared" si="16"/>
        <v>141.19999999999999</v>
      </c>
      <c r="U140" s="4">
        <v>139.9</v>
      </c>
      <c r="V140" s="4">
        <v>134.5</v>
      </c>
      <c r="W140" s="4">
        <v>139.19999999999999</v>
      </c>
      <c r="X140" s="45">
        <f t="shared" si="17"/>
        <v>413.59999999999997</v>
      </c>
      <c r="Y140" s="45">
        <v>127.33979322093835</v>
      </c>
      <c r="Z140" s="4">
        <v>130.30000000000001</v>
      </c>
      <c r="AA140" s="4">
        <v>132.1</v>
      </c>
      <c r="AB140" s="4">
        <v>118.2</v>
      </c>
      <c r="AC140" s="4">
        <v>133.69999999999999</v>
      </c>
      <c r="AD140" s="4">
        <f t="shared" si="18"/>
        <v>641.63979322093837</v>
      </c>
      <c r="AE140" s="4">
        <v>129.1</v>
      </c>
      <c r="AF140" s="4">
        <v>123.5</v>
      </c>
      <c r="AG140" s="45">
        <f t="shared" si="19"/>
        <v>252.6</v>
      </c>
      <c r="AH140" s="4">
        <v>126.9</v>
      </c>
      <c r="AI140" s="4">
        <v>126.1</v>
      </c>
      <c r="AJ140" s="4">
        <f t="shared" si="20"/>
        <v>253</v>
      </c>
      <c r="AK140" s="4">
        <v>133.6</v>
      </c>
      <c r="AL140" s="4"/>
    </row>
    <row r="141" spans="1:38" hidden="1" x14ac:dyDescent="0.25">
      <c r="A141" s="1" t="s">
        <v>32</v>
      </c>
      <c r="B141" s="1">
        <v>2016</v>
      </c>
      <c r="C141" s="1" t="s">
        <v>43</v>
      </c>
      <c r="D141" s="1" t="str">
        <f t="shared" si="14"/>
        <v>November2016Urban</v>
      </c>
      <c r="E141" s="4">
        <v>130.19999999999999</v>
      </c>
      <c r="F141" s="4">
        <v>138.5</v>
      </c>
      <c r="G141" s="4">
        <v>134.1</v>
      </c>
      <c r="H141" s="4">
        <v>132.9</v>
      </c>
      <c r="I141" s="4">
        <v>112.6</v>
      </c>
      <c r="J141" s="4">
        <v>130.80000000000001</v>
      </c>
      <c r="K141" s="4">
        <v>142</v>
      </c>
      <c r="L141" s="4">
        <v>174.9</v>
      </c>
      <c r="M141" s="4">
        <v>115.6</v>
      </c>
      <c r="N141" s="4">
        <v>145.4</v>
      </c>
      <c r="O141" s="4">
        <v>122.7</v>
      </c>
      <c r="P141" s="4">
        <v>140.30000000000001</v>
      </c>
      <c r="Q141" s="4">
        <v>135.19999999999999</v>
      </c>
      <c r="R141" s="4">
        <f t="shared" si="15"/>
        <v>1755.2</v>
      </c>
      <c r="S141" s="4">
        <v>144.30000000000001</v>
      </c>
      <c r="T141" s="4">
        <f t="shared" si="16"/>
        <v>144.30000000000001</v>
      </c>
      <c r="U141" s="4">
        <v>129.6</v>
      </c>
      <c r="V141" s="4">
        <v>122.1</v>
      </c>
      <c r="W141" s="4">
        <v>128.5</v>
      </c>
      <c r="X141" s="45">
        <f t="shared" si="17"/>
        <v>380.2</v>
      </c>
      <c r="Y141" s="45">
        <v>129.1</v>
      </c>
      <c r="Z141" s="4">
        <v>116.2</v>
      </c>
      <c r="AA141" s="4">
        <v>124.7</v>
      </c>
      <c r="AB141" s="4">
        <v>113.4</v>
      </c>
      <c r="AC141" s="4">
        <v>132.1</v>
      </c>
      <c r="AD141" s="4">
        <f t="shared" si="18"/>
        <v>615.5</v>
      </c>
      <c r="AE141" s="4">
        <v>122.1</v>
      </c>
      <c r="AF141" s="4">
        <v>121.3</v>
      </c>
      <c r="AG141" s="45">
        <f t="shared" si="19"/>
        <v>243.39999999999998</v>
      </c>
      <c r="AH141" s="4">
        <v>121.7</v>
      </c>
      <c r="AI141" s="4">
        <v>121.3</v>
      </c>
      <c r="AJ141" s="4">
        <f t="shared" si="20"/>
        <v>243</v>
      </c>
      <c r="AK141" s="4">
        <v>128.5</v>
      </c>
      <c r="AL141" s="4"/>
    </row>
    <row r="142" spans="1:38" hidden="1" x14ac:dyDescent="0.25">
      <c r="A142" s="1" t="s">
        <v>33</v>
      </c>
      <c r="B142" s="1">
        <v>2016</v>
      </c>
      <c r="C142" s="1" t="s">
        <v>43</v>
      </c>
      <c r="D142" s="1" t="str">
        <f t="shared" si="14"/>
        <v>November2016Rural+Urban</v>
      </c>
      <c r="E142" s="4">
        <v>131.4</v>
      </c>
      <c r="F142" s="4">
        <v>137.80000000000001</v>
      </c>
      <c r="G142" s="4">
        <v>132</v>
      </c>
      <c r="H142" s="4">
        <v>135</v>
      </c>
      <c r="I142" s="4">
        <v>118</v>
      </c>
      <c r="J142" s="4">
        <v>134.1</v>
      </c>
      <c r="K142" s="4">
        <v>141.9</v>
      </c>
      <c r="L142" s="4">
        <v>171.7</v>
      </c>
      <c r="M142" s="4">
        <v>114.1</v>
      </c>
      <c r="N142" s="4">
        <v>139.69999999999999</v>
      </c>
      <c r="O142" s="4">
        <v>126.2</v>
      </c>
      <c r="P142" s="4">
        <v>141.80000000000001</v>
      </c>
      <c r="Q142" s="4">
        <v>136.1</v>
      </c>
      <c r="R142" s="4">
        <f t="shared" si="15"/>
        <v>1759.8</v>
      </c>
      <c r="S142" s="4">
        <v>142</v>
      </c>
      <c r="T142" s="4">
        <f t="shared" si="16"/>
        <v>142</v>
      </c>
      <c r="U142" s="4">
        <v>135.80000000000001</v>
      </c>
      <c r="V142" s="4">
        <v>129.30000000000001</v>
      </c>
      <c r="W142" s="4">
        <v>135</v>
      </c>
      <c r="X142" s="45">
        <f t="shared" si="17"/>
        <v>400.1</v>
      </c>
      <c r="Y142" s="45">
        <v>129.1</v>
      </c>
      <c r="Z142" s="4">
        <v>125</v>
      </c>
      <c r="AA142" s="4">
        <v>128.6</v>
      </c>
      <c r="AB142" s="4">
        <v>115.7</v>
      </c>
      <c r="AC142" s="4">
        <v>132.80000000000001</v>
      </c>
      <c r="AD142" s="4">
        <f t="shared" si="18"/>
        <v>631.20000000000005</v>
      </c>
      <c r="AE142" s="4">
        <v>126.4</v>
      </c>
      <c r="AF142" s="4">
        <v>122.6</v>
      </c>
      <c r="AG142" s="45">
        <f t="shared" si="19"/>
        <v>249</v>
      </c>
      <c r="AH142" s="4">
        <v>124</v>
      </c>
      <c r="AI142" s="4">
        <v>123.8</v>
      </c>
      <c r="AJ142" s="4">
        <f t="shared" si="20"/>
        <v>247.8</v>
      </c>
      <c r="AK142" s="4">
        <v>131.19999999999999</v>
      </c>
      <c r="AL142" s="4"/>
    </row>
    <row r="143" spans="1:38" hidden="1" x14ac:dyDescent="0.25">
      <c r="A143" s="1" t="s">
        <v>30</v>
      </c>
      <c r="B143" s="1">
        <v>2016</v>
      </c>
      <c r="C143" s="1" t="s">
        <v>44</v>
      </c>
      <c r="D143" s="1" t="str">
        <f t="shared" si="14"/>
        <v>December2016Rural</v>
      </c>
      <c r="E143" s="4">
        <v>132.6</v>
      </c>
      <c r="F143" s="4">
        <v>137.30000000000001</v>
      </c>
      <c r="G143" s="4">
        <v>131.6</v>
      </c>
      <c r="H143" s="4">
        <v>136.30000000000001</v>
      </c>
      <c r="I143" s="4">
        <v>121.6</v>
      </c>
      <c r="J143" s="4">
        <v>135.6</v>
      </c>
      <c r="K143" s="4">
        <v>127.5</v>
      </c>
      <c r="L143" s="4">
        <v>167.9</v>
      </c>
      <c r="M143" s="4">
        <v>113.8</v>
      </c>
      <c r="N143" s="4">
        <v>137.5</v>
      </c>
      <c r="O143" s="4">
        <v>129.1</v>
      </c>
      <c r="P143" s="4">
        <v>143.6</v>
      </c>
      <c r="Q143" s="4">
        <v>134.69999999999999</v>
      </c>
      <c r="R143" s="4">
        <f t="shared" si="15"/>
        <v>1749.1</v>
      </c>
      <c r="S143" s="4">
        <v>142.4</v>
      </c>
      <c r="T143" s="4">
        <f t="shared" si="16"/>
        <v>142.4</v>
      </c>
      <c r="U143" s="4">
        <v>140.4</v>
      </c>
      <c r="V143" s="4">
        <v>135.19999999999999</v>
      </c>
      <c r="W143" s="4">
        <v>139.69999999999999</v>
      </c>
      <c r="X143" s="45">
        <f t="shared" si="17"/>
        <v>415.3</v>
      </c>
      <c r="Y143" s="45">
        <v>127.93531154606103</v>
      </c>
      <c r="Z143" s="4">
        <v>132</v>
      </c>
      <c r="AA143" s="4">
        <v>132.9</v>
      </c>
      <c r="AB143" s="4">
        <v>118.6</v>
      </c>
      <c r="AC143" s="4">
        <v>134.19999999999999</v>
      </c>
      <c r="AD143" s="4">
        <f t="shared" si="18"/>
        <v>645.63531154606108</v>
      </c>
      <c r="AE143" s="4">
        <v>129.69999999999999</v>
      </c>
      <c r="AF143" s="4">
        <v>121.9</v>
      </c>
      <c r="AG143" s="45">
        <f t="shared" si="19"/>
        <v>251.6</v>
      </c>
      <c r="AH143" s="4">
        <v>127.3</v>
      </c>
      <c r="AI143" s="4">
        <v>126.3</v>
      </c>
      <c r="AJ143" s="4">
        <f t="shared" si="20"/>
        <v>253.6</v>
      </c>
      <c r="AK143" s="4">
        <v>132.80000000000001</v>
      </c>
      <c r="AL143" s="4"/>
    </row>
    <row r="144" spans="1:38" hidden="1" x14ac:dyDescent="0.25">
      <c r="A144" s="1" t="s">
        <v>32</v>
      </c>
      <c r="B144" s="1">
        <v>2016</v>
      </c>
      <c r="C144" s="1" t="s">
        <v>44</v>
      </c>
      <c r="D144" s="1" t="str">
        <f t="shared" si="14"/>
        <v>December2016Urban</v>
      </c>
      <c r="E144" s="4">
        <v>131.6</v>
      </c>
      <c r="F144" s="4">
        <v>138.19999999999999</v>
      </c>
      <c r="G144" s="4">
        <v>134.9</v>
      </c>
      <c r="H144" s="4">
        <v>133.1</v>
      </c>
      <c r="I144" s="4">
        <v>113.5</v>
      </c>
      <c r="J144" s="4">
        <v>129.30000000000001</v>
      </c>
      <c r="K144" s="4">
        <v>121.1</v>
      </c>
      <c r="L144" s="4">
        <v>170.3</v>
      </c>
      <c r="M144" s="4">
        <v>115.5</v>
      </c>
      <c r="N144" s="4">
        <v>145.5</v>
      </c>
      <c r="O144" s="4">
        <v>123.1</v>
      </c>
      <c r="P144" s="4">
        <v>140.9</v>
      </c>
      <c r="Q144" s="4">
        <v>132.80000000000001</v>
      </c>
      <c r="R144" s="4">
        <f t="shared" si="15"/>
        <v>1729.8</v>
      </c>
      <c r="S144" s="4">
        <v>145</v>
      </c>
      <c r="T144" s="4">
        <f t="shared" si="16"/>
        <v>145</v>
      </c>
      <c r="U144" s="4">
        <v>130</v>
      </c>
      <c r="V144" s="4">
        <v>122.2</v>
      </c>
      <c r="W144" s="4">
        <v>128.80000000000001</v>
      </c>
      <c r="X144" s="45">
        <f t="shared" si="17"/>
        <v>381</v>
      </c>
      <c r="Y144" s="45">
        <v>128.5</v>
      </c>
      <c r="Z144" s="4">
        <v>117.8</v>
      </c>
      <c r="AA144" s="4">
        <v>125</v>
      </c>
      <c r="AB144" s="4">
        <v>113.7</v>
      </c>
      <c r="AC144" s="4">
        <v>132.30000000000001</v>
      </c>
      <c r="AD144" s="4">
        <f t="shared" si="18"/>
        <v>617.29999999999995</v>
      </c>
      <c r="AE144" s="4">
        <v>122.3</v>
      </c>
      <c r="AF144" s="4">
        <v>119.9</v>
      </c>
      <c r="AG144" s="45">
        <f t="shared" si="19"/>
        <v>242.2</v>
      </c>
      <c r="AH144" s="4">
        <v>121.8</v>
      </c>
      <c r="AI144" s="4">
        <v>121.4</v>
      </c>
      <c r="AJ144" s="4">
        <f t="shared" si="20"/>
        <v>243.2</v>
      </c>
      <c r="AK144" s="4">
        <v>127.6</v>
      </c>
      <c r="AL144" s="4"/>
    </row>
    <row r="145" spans="1:38" hidden="1" x14ac:dyDescent="0.25">
      <c r="A145" s="1" t="s">
        <v>33</v>
      </c>
      <c r="B145" s="1">
        <v>2016</v>
      </c>
      <c r="C145" s="1" t="s">
        <v>44</v>
      </c>
      <c r="D145" s="1" t="str">
        <f t="shared" si="14"/>
        <v>December2016Rural+Urban</v>
      </c>
      <c r="E145" s="4">
        <v>132.30000000000001</v>
      </c>
      <c r="F145" s="4">
        <v>137.6</v>
      </c>
      <c r="G145" s="4">
        <v>132.9</v>
      </c>
      <c r="H145" s="4">
        <v>135.1</v>
      </c>
      <c r="I145" s="4">
        <v>118.6</v>
      </c>
      <c r="J145" s="4">
        <v>132.69999999999999</v>
      </c>
      <c r="K145" s="4">
        <v>125.3</v>
      </c>
      <c r="L145" s="4">
        <v>168.7</v>
      </c>
      <c r="M145" s="4">
        <v>114.4</v>
      </c>
      <c r="N145" s="4">
        <v>140.19999999999999</v>
      </c>
      <c r="O145" s="4">
        <v>126.6</v>
      </c>
      <c r="P145" s="4">
        <v>142.30000000000001</v>
      </c>
      <c r="Q145" s="4">
        <v>134</v>
      </c>
      <c r="R145" s="4">
        <f t="shared" si="15"/>
        <v>1740.7</v>
      </c>
      <c r="S145" s="4">
        <v>143.1</v>
      </c>
      <c r="T145" s="4">
        <f t="shared" si="16"/>
        <v>143.1</v>
      </c>
      <c r="U145" s="4">
        <v>136.30000000000001</v>
      </c>
      <c r="V145" s="4">
        <v>129.80000000000001</v>
      </c>
      <c r="W145" s="4">
        <v>135.4</v>
      </c>
      <c r="X145" s="45">
        <f t="shared" si="17"/>
        <v>401.5</v>
      </c>
      <c r="Y145" s="45">
        <v>128.5</v>
      </c>
      <c r="Z145" s="4">
        <v>126.6</v>
      </c>
      <c r="AA145" s="4">
        <v>129.19999999999999</v>
      </c>
      <c r="AB145" s="4">
        <v>116</v>
      </c>
      <c r="AC145" s="4">
        <v>133.1</v>
      </c>
      <c r="AD145" s="4">
        <f t="shared" si="18"/>
        <v>633.4</v>
      </c>
      <c r="AE145" s="4">
        <v>126.9</v>
      </c>
      <c r="AF145" s="4">
        <v>121.1</v>
      </c>
      <c r="AG145" s="45">
        <f t="shared" si="19"/>
        <v>248</v>
      </c>
      <c r="AH145" s="4">
        <v>124.2</v>
      </c>
      <c r="AI145" s="4">
        <v>123.9</v>
      </c>
      <c r="AJ145" s="4">
        <f t="shared" si="20"/>
        <v>248.10000000000002</v>
      </c>
      <c r="AK145" s="4">
        <v>130.4</v>
      </c>
      <c r="AL145" s="4"/>
    </row>
    <row r="146" spans="1:38" hidden="1" x14ac:dyDescent="0.25">
      <c r="A146" s="1" t="s">
        <v>30</v>
      </c>
      <c r="B146" s="1">
        <v>2017</v>
      </c>
      <c r="C146" s="1" t="s">
        <v>31</v>
      </c>
      <c r="D146" s="1" t="str">
        <f t="shared" si="14"/>
        <v>January2017Rural</v>
      </c>
      <c r="E146" s="4">
        <v>133.1</v>
      </c>
      <c r="F146" s="4">
        <v>137.80000000000001</v>
      </c>
      <c r="G146" s="4">
        <v>131.9</v>
      </c>
      <c r="H146" s="4">
        <v>136.69999999999999</v>
      </c>
      <c r="I146" s="4">
        <v>122</v>
      </c>
      <c r="J146" s="4">
        <v>136</v>
      </c>
      <c r="K146" s="4">
        <v>119.8</v>
      </c>
      <c r="L146" s="4">
        <v>161.69999999999999</v>
      </c>
      <c r="M146" s="4">
        <v>114.8</v>
      </c>
      <c r="N146" s="4">
        <v>136.9</v>
      </c>
      <c r="O146" s="4">
        <v>129</v>
      </c>
      <c r="P146" s="4">
        <v>143.9</v>
      </c>
      <c r="Q146" s="4">
        <v>133.69999999999999</v>
      </c>
      <c r="R146" s="4">
        <f t="shared" si="15"/>
        <v>1737.3000000000002</v>
      </c>
      <c r="S146" s="4">
        <v>143.1</v>
      </c>
      <c r="T146" s="4">
        <f t="shared" si="16"/>
        <v>143.1</v>
      </c>
      <c r="U146" s="4">
        <v>140.69999999999999</v>
      </c>
      <c r="V146" s="4">
        <v>135.80000000000001</v>
      </c>
      <c r="W146" s="4">
        <v>140</v>
      </c>
      <c r="X146" s="45">
        <f t="shared" si="17"/>
        <v>416.5</v>
      </c>
      <c r="Y146" s="45">
        <v>128.28262244936548</v>
      </c>
      <c r="Z146" s="4">
        <v>132.1</v>
      </c>
      <c r="AA146" s="4">
        <v>133.19999999999999</v>
      </c>
      <c r="AB146" s="4">
        <v>119.1</v>
      </c>
      <c r="AC146" s="4">
        <v>134.6</v>
      </c>
      <c r="AD146" s="4">
        <f t="shared" si="18"/>
        <v>647.28262244936548</v>
      </c>
      <c r="AE146" s="4">
        <v>129.9</v>
      </c>
      <c r="AF146" s="4">
        <v>122.3</v>
      </c>
      <c r="AG146" s="45">
        <f t="shared" si="19"/>
        <v>252.2</v>
      </c>
      <c r="AH146" s="4">
        <v>127</v>
      </c>
      <c r="AI146" s="4">
        <v>126.6</v>
      </c>
      <c r="AJ146" s="4">
        <f t="shared" si="20"/>
        <v>253.6</v>
      </c>
      <c r="AK146" s="4">
        <v>132.4</v>
      </c>
      <c r="AL146" s="4"/>
    </row>
    <row r="147" spans="1:38" hidden="1" x14ac:dyDescent="0.25">
      <c r="A147" s="1" t="s">
        <v>32</v>
      </c>
      <c r="B147" s="1">
        <v>2017</v>
      </c>
      <c r="C147" s="1" t="s">
        <v>31</v>
      </c>
      <c r="D147" s="1" t="str">
        <f t="shared" si="14"/>
        <v>January2017Urban</v>
      </c>
      <c r="E147" s="4">
        <v>132.19999999999999</v>
      </c>
      <c r="F147" s="4">
        <v>138.9</v>
      </c>
      <c r="G147" s="4">
        <v>132.6</v>
      </c>
      <c r="H147" s="4">
        <v>133.1</v>
      </c>
      <c r="I147" s="4">
        <v>114</v>
      </c>
      <c r="J147" s="4">
        <v>129.6</v>
      </c>
      <c r="K147" s="4">
        <v>118.7</v>
      </c>
      <c r="L147" s="4">
        <v>155.1</v>
      </c>
      <c r="M147" s="4">
        <v>117.3</v>
      </c>
      <c r="N147" s="4">
        <v>144.9</v>
      </c>
      <c r="O147" s="4">
        <v>123.2</v>
      </c>
      <c r="P147" s="4">
        <v>141.6</v>
      </c>
      <c r="Q147" s="4">
        <v>132</v>
      </c>
      <c r="R147" s="4">
        <f t="shared" si="15"/>
        <v>1713.2</v>
      </c>
      <c r="S147" s="4">
        <v>145.6</v>
      </c>
      <c r="T147" s="4">
        <f t="shared" si="16"/>
        <v>145.6</v>
      </c>
      <c r="U147" s="4">
        <v>130.19999999999999</v>
      </c>
      <c r="V147" s="4">
        <v>122.3</v>
      </c>
      <c r="W147" s="4">
        <v>129</v>
      </c>
      <c r="X147" s="45">
        <f t="shared" si="17"/>
        <v>381.5</v>
      </c>
      <c r="Y147" s="45">
        <v>129.6</v>
      </c>
      <c r="Z147" s="4">
        <v>118</v>
      </c>
      <c r="AA147" s="4">
        <v>125.1</v>
      </c>
      <c r="AB147" s="4">
        <v>115.2</v>
      </c>
      <c r="AC147" s="4">
        <v>132.4</v>
      </c>
      <c r="AD147" s="4">
        <f t="shared" si="18"/>
        <v>620.29999999999995</v>
      </c>
      <c r="AE147" s="4">
        <v>122.6</v>
      </c>
      <c r="AF147" s="4">
        <v>120.9</v>
      </c>
      <c r="AG147" s="45">
        <f t="shared" si="19"/>
        <v>243.5</v>
      </c>
      <c r="AH147" s="4">
        <v>122</v>
      </c>
      <c r="AI147" s="4">
        <v>122.1</v>
      </c>
      <c r="AJ147" s="4">
        <f t="shared" si="20"/>
        <v>244.1</v>
      </c>
      <c r="AK147" s="4">
        <v>127.8</v>
      </c>
      <c r="AL147" s="4"/>
    </row>
    <row r="148" spans="1:38" hidden="1" x14ac:dyDescent="0.25">
      <c r="A148" s="1" t="s">
        <v>33</v>
      </c>
      <c r="B148" s="1">
        <v>2017</v>
      </c>
      <c r="C148" s="1" t="s">
        <v>31</v>
      </c>
      <c r="D148" s="1" t="str">
        <f t="shared" si="14"/>
        <v>January2017Rural+Urban</v>
      </c>
      <c r="E148" s="4">
        <v>132.80000000000001</v>
      </c>
      <c r="F148" s="4">
        <v>138.19999999999999</v>
      </c>
      <c r="G148" s="4">
        <v>132.19999999999999</v>
      </c>
      <c r="H148" s="4">
        <v>135.4</v>
      </c>
      <c r="I148" s="4">
        <v>119.1</v>
      </c>
      <c r="J148" s="4">
        <v>133</v>
      </c>
      <c r="K148" s="4">
        <v>119.4</v>
      </c>
      <c r="L148" s="4">
        <v>159.5</v>
      </c>
      <c r="M148" s="4">
        <v>115.6</v>
      </c>
      <c r="N148" s="4">
        <v>139.6</v>
      </c>
      <c r="O148" s="4">
        <v>126.6</v>
      </c>
      <c r="P148" s="4">
        <v>142.80000000000001</v>
      </c>
      <c r="Q148" s="4">
        <v>133.1</v>
      </c>
      <c r="R148" s="4">
        <f t="shared" si="15"/>
        <v>1727.2999999999995</v>
      </c>
      <c r="S148" s="4">
        <v>143.80000000000001</v>
      </c>
      <c r="T148" s="4">
        <f t="shared" si="16"/>
        <v>143.80000000000001</v>
      </c>
      <c r="U148" s="4">
        <v>136.6</v>
      </c>
      <c r="V148" s="4">
        <v>130.19999999999999</v>
      </c>
      <c r="W148" s="4">
        <v>135.6</v>
      </c>
      <c r="X148" s="45">
        <f t="shared" si="17"/>
        <v>402.4</v>
      </c>
      <c r="Y148" s="45">
        <v>129.6</v>
      </c>
      <c r="Z148" s="4">
        <v>126.8</v>
      </c>
      <c r="AA148" s="4">
        <v>129.4</v>
      </c>
      <c r="AB148" s="4">
        <v>117</v>
      </c>
      <c r="AC148" s="4">
        <v>133.30000000000001</v>
      </c>
      <c r="AD148" s="4">
        <f t="shared" si="18"/>
        <v>636.09999999999991</v>
      </c>
      <c r="AE148" s="4">
        <v>127.1</v>
      </c>
      <c r="AF148" s="4">
        <v>121.7</v>
      </c>
      <c r="AG148" s="45">
        <f t="shared" si="19"/>
        <v>248.8</v>
      </c>
      <c r="AH148" s="4">
        <v>124.2</v>
      </c>
      <c r="AI148" s="4">
        <v>124.4</v>
      </c>
      <c r="AJ148" s="4">
        <f t="shared" si="20"/>
        <v>248.60000000000002</v>
      </c>
      <c r="AK148" s="4">
        <v>130.30000000000001</v>
      </c>
      <c r="AL148" s="4"/>
    </row>
    <row r="149" spans="1:38" hidden="1" x14ac:dyDescent="0.25">
      <c r="A149" s="1" t="s">
        <v>30</v>
      </c>
      <c r="B149" s="1">
        <v>2017</v>
      </c>
      <c r="C149" s="1" t="s">
        <v>34</v>
      </c>
      <c r="D149" s="1" t="str">
        <f t="shared" si="14"/>
        <v>February2017Rural</v>
      </c>
      <c r="E149" s="4">
        <v>133.30000000000001</v>
      </c>
      <c r="F149" s="4">
        <v>138.30000000000001</v>
      </c>
      <c r="G149" s="4">
        <v>129.30000000000001</v>
      </c>
      <c r="H149" s="4">
        <v>137.19999999999999</v>
      </c>
      <c r="I149" s="4">
        <v>122.1</v>
      </c>
      <c r="J149" s="4">
        <v>138.69999999999999</v>
      </c>
      <c r="K149" s="4">
        <v>119.1</v>
      </c>
      <c r="L149" s="4">
        <v>156.9</v>
      </c>
      <c r="M149" s="4">
        <v>116.2</v>
      </c>
      <c r="N149" s="4">
        <v>136</v>
      </c>
      <c r="O149" s="4">
        <v>129.4</v>
      </c>
      <c r="P149" s="4">
        <v>144.4</v>
      </c>
      <c r="Q149" s="4">
        <v>133.6</v>
      </c>
      <c r="R149" s="4">
        <f t="shared" si="15"/>
        <v>1734.5000000000002</v>
      </c>
      <c r="S149" s="4">
        <v>143.69999999999999</v>
      </c>
      <c r="T149" s="4">
        <f t="shared" si="16"/>
        <v>143.69999999999999</v>
      </c>
      <c r="U149" s="4">
        <v>140.9</v>
      </c>
      <c r="V149" s="4">
        <v>135.80000000000001</v>
      </c>
      <c r="W149" s="4">
        <v>140.19999999999999</v>
      </c>
      <c r="X149" s="45">
        <f t="shared" si="17"/>
        <v>416.90000000000003</v>
      </c>
      <c r="Y149" s="45">
        <v>128.6619696907072</v>
      </c>
      <c r="Z149" s="4">
        <v>133.19999999999999</v>
      </c>
      <c r="AA149" s="4">
        <v>133.6</v>
      </c>
      <c r="AB149" s="4">
        <v>119.5</v>
      </c>
      <c r="AC149" s="4">
        <v>134.9</v>
      </c>
      <c r="AD149" s="4">
        <f t="shared" si="18"/>
        <v>649.86196969070716</v>
      </c>
      <c r="AE149" s="4">
        <v>130.1</v>
      </c>
      <c r="AF149" s="4">
        <v>123.2</v>
      </c>
      <c r="AG149" s="45">
        <f t="shared" si="19"/>
        <v>253.3</v>
      </c>
      <c r="AH149" s="4">
        <v>127.7</v>
      </c>
      <c r="AI149" s="4">
        <v>127</v>
      </c>
      <c r="AJ149" s="4">
        <f t="shared" si="20"/>
        <v>254.7</v>
      </c>
      <c r="AK149" s="4">
        <v>132.6</v>
      </c>
      <c r="AL149" s="4"/>
    </row>
    <row r="150" spans="1:38" hidden="1" x14ac:dyDescent="0.25">
      <c r="A150" s="1" t="s">
        <v>32</v>
      </c>
      <c r="B150" s="1">
        <v>2017</v>
      </c>
      <c r="C150" s="1" t="s">
        <v>34</v>
      </c>
      <c r="D150" s="1" t="str">
        <f t="shared" si="14"/>
        <v>February2017Urban</v>
      </c>
      <c r="E150" s="4">
        <v>132.80000000000001</v>
      </c>
      <c r="F150" s="4">
        <v>139.80000000000001</v>
      </c>
      <c r="G150" s="4">
        <v>129.30000000000001</v>
      </c>
      <c r="H150" s="4">
        <v>133.5</v>
      </c>
      <c r="I150" s="4">
        <v>114.3</v>
      </c>
      <c r="J150" s="4">
        <v>131.4</v>
      </c>
      <c r="K150" s="4">
        <v>120.2</v>
      </c>
      <c r="L150" s="4">
        <v>143.1</v>
      </c>
      <c r="M150" s="4">
        <v>119.5</v>
      </c>
      <c r="N150" s="4">
        <v>144</v>
      </c>
      <c r="O150" s="4">
        <v>123.4</v>
      </c>
      <c r="P150" s="4">
        <v>141.9</v>
      </c>
      <c r="Q150" s="4">
        <v>132.1</v>
      </c>
      <c r="R150" s="4">
        <f t="shared" si="15"/>
        <v>1705.3000000000002</v>
      </c>
      <c r="S150" s="4">
        <v>146.30000000000001</v>
      </c>
      <c r="T150" s="4">
        <f t="shared" si="16"/>
        <v>146.30000000000001</v>
      </c>
      <c r="U150" s="4">
        <v>130.5</v>
      </c>
      <c r="V150" s="4">
        <v>122.5</v>
      </c>
      <c r="W150" s="4">
        <v>129.30000000000001</v>
      </c>
      <c r="X150" s="45">
        <f t="shared" si="17"/>
        <v>382.3</v>
      </c>
      <c r="Y150" s="45">
        <v>130.5</v>
      </c>
      <c r="Z150" s="4">
        <v>119.2</v>
      </c>
      <c r="AA150" s="4">
        <v>125.3</v>
      </c>
      <c r="AB150" s="4">
        <v>115.5</v>
      </c>
      <c r="AC150" s="4">
        <v>132.4</v>
      </c>
      <c r="AD150" s="4">
        <f t="shared" si="18"/>
        <v>622.9</v>
      </c>
      <c r="AE150" s="4">
        <v>122.9</v>
      </c>
      <c r="AF150" s="4">
        <v>121.7</v>
      </c>
      <c r="AG150" s="45">
        <f t="shared" si="19"/>
        <v>244.60000000000002</v>
      </c>
      <c r="AH150" s="4">
        <v>122.2</v>
      </c>
      <c r="AI150" s="4">
        <v>122.4</v>
      </c>
      <c r="AJ150" s="4">
        <f t="shared" si="20"/>
        <v>244.60000000000002</v>
      </c>
      <c r="AK150" s="4">
        <v>128.19999999999999</v>
      </c>
      <c r="AL150" s="4"/>
    </row>
    <row r="151" spans="1:38" hidden="1" x14ac:dyDescent="0.25">
      <c r="A151" s="1" t="s">
        <v>33</v>
      </c>
      <c r="B151" s="1">
        <v>2017</v>
      </c>
      <c r="C151" s="1" t="s">
        <v>34</v>
      </c>
      <c r="D151" s="1" t="str">
        <f t="shared" si="14"/>
        <v>February2017Rural+Urban</v>
      </c>
      <c r="E151" s="4">
        <v>133.1</v>
      </c>
      <c r="F151" s="4">
        <v>138.80000000000001</v>
      </c>
      <c r="G151" s="4">
        <v>129.30000000000001</v>
      </c>
      <c r="H151" s="4">
        <v>135.80000000000001</v>
      </c>
      <c r="I151" s="4">
        <v>119.2</v>
      </c>
      <c r="J151" s="4">
        <v>135.30000000000001</v>
      </c>
      <c r="K151" s="4">
        <v>119.5</v>
      </c>
      <c r="L151" s="4">
        <v>152.19999999999999</v>
      </c>
      <c r="M151" s="4">
        <v>117.3</v>
      </c>
      <c r="N151" s="4">
        <v>138.69999999999999</v>
      </c>
      <c r="O151" s="4">
        <v>126.9</v>
      </c>
      <c r="P151" s="4">
        <v>143.19999999999999</v>
      </c>
      <c r="Q151" s="4">
        <v>133</v>
      </c>
      <c r="R151" s="4">
        <f t="shared" si="15"/>
        <v>1722.3000000000002</v>
      </c>
      <c r="S151" s="4">
        <v>144.4</v>
      </c>
      <c r="T151" s="4">
        <f t="shared" si="16"/>
        <v>144.4</v>
      </c>
      <c r="U151" s="4">
        <v>136.80000000000001</v>
      </c>
      <c r="V151" s="4">
        <v>130.30000000000001</v>
      </c>
      <c r="W151" s="4">
        <v>135.9</v>
      </c>
      <c r="X151" s="45">
        <f t="shared" si="17"/>
        <v>403</v>
      </c>
      <c r="Y151" s="45">
        <v>130.5</v>
      </c>
      <c r="Z151" s="4">
        <v>127.9</v>
      </c>
      <c r="AA151" s="4">
        <v>129.69999999999999</v>
      </c>
      <c r="AB151" s="4">
        <v>117.4</v>
      </c>
      <c r="AC151" s="4">
        <v>133.4</v>
      </c>
      <c r="AD151" s="4">
        <f t="shared" si="18"/>
        <v>638.9</v>
      </c>
      <c r="AE151" s="4">
        <v>127.4</v>
      </c>
      <c r="AF151" s="4">
        <v>122.6</v>
      </c>
      <c r="AG151" s="45">
        <f t="shared" si="19"/>
        <v>250</v>
      </c>
      <c r="AH151" s="4">
        <v>124.6</v>
      </c>
      <c r="AI151" s="4">
        <v>124.8</v>
      </c>
      <c r="AJ151" s="4">
        <f t="shared" si="20"/>
        <v>249.39999999999998</v>
      </c>
      <c r="AK151" s="4">
        <v>130.6</v>
      </c>
      <c r="AL151" s="4"/>
    </row>
    <row r="152" spans="1:38" hidden="1" x14ac:dyDescent="0.25">
      <c r="A152" s="1" t="s">
        <v>30</v>
      </c>
      <c r="B152" s="1">
        <v>2017</v>
      </c>
      <c r="C152" s="1" t="s">
        <v>35</v>
      </c>
      <c r="D152" s="1" t="str">
        <f t="shared" si="14"/>
        <v>March2017Rural</v>
      </c>
      <c r="E152" s="4">
        <v>133.6</v>
      </c>
      <c r="F152" s="4">
        <v>138.80000000000001</v>
      </c>
      <c r="G152" s="4">
        <v>128.80000000000001</v>
      </c>
      <c r="H152" s="4">
        <v>137.19999999999999</v>
      </c>
      <c r="I152" s="4">
        <v>121.6</v>
      </c>
      <c r="J152" s="4">
        <v>139.69999999999999</v>
      </c>
      <c r="K152" s="4">
        <v>119.7</v>
      </c>
      <c r="L152" s="4">
        <v>148</v>
      </c>
      <c r="M152" s="4">
        <v>116.9</v>
      </c>
      <c r="N152" s="4">
        <v>135.6</v>
      </c>
      <c r="O152" s="4">
        <v>129.80000000000001</v>
      </c>
      <c r="P152" s="4">
        <v>145.4</v>
      </c>
      <c r="Q152" s="4">
        <v>133.4</v>
      </c>
      <c r="R152" s="4">
        <f t="shared" si="15"/>
        <v>1728.5000000000002</v>
      </c>
      <c r="S152" s="4">
        <v>144.19999999999999</v>
      </c>
      <c r="T152" s="4">
        <f t="shared" si="16"/>
        <v>144.19999999999999</v>
      </c>
      <c r="U152" s="4">
        <v>141.6</v>
      </c>
      <c r="V152" s="4">
        <v>136.19999999999999</v>
      </c>
      <c r="W152" s="4">
        <v>140.80000000000001</v>
      </c>
      <c r="X152" s="45">
        <f t="shared" si="17"/>
        <v>418.59999999999997</v>
      </c>
      <c r="Y152" s="45">
        <v>129.1199892984593</v>
      </c>
      <c r="Z152" s="4">
        <v>134.19999999999999</v>
      </c>
      <c r="AA152" s="4">
        <v>134.1</v>
      </c>
      <c r="AB152" s="4">
        <v>119.8</v>
      </c>
      <c r="AC152" s="4">
        <v>135.19999999999999</v>
      </c>
      <c r="AD152" s="4">
        <f t="shared" si="18"/>
        <v>652.41998929845931</v>
      </c>
      <c r="AE152" s="4">
        <v>130.6</v>
      </c>
      <c r="AF152" s="4">
        <v>123.3</v>
      </c>
      <c r="AG152" s="45">
        <f t="shared" si="19"/>
        <v>253.89999999999998</v>
      </c>
      <c r="AH152" s="4">
        <v>128.30000000000001</v>
      </c>
      <c r="AI152" s="4">
        <v>127.4</v>
      </c>
      <c r="AJ152" s="4">
        <f t="shared" si="20"/>
        <v>255.70000000000002</v>
      </c>
      <c r="AK152" s="4">
        <v>132.80000000000001</v>
      </c>
      <c r="AL152" s="4"/>
    </row>
    <row r="153" spans="1:38" hidden="1" x14ac:dyDescent="0.25">
      <c r="A153" s="1" t="s">
        <v>32</v>
      </c>
      <c r="B153" s="1">
        <v>2017</v>
      </c>
      <c r="C153" s="1" t="s">
        <v>35</v>
      </c>
      <c r="D153" s="1" t="str">
        <f t="shared" si="14"/>
        <v>March2017Urban</v>
      </c>
      <c r="E153" s="4">
        <v>132.69999999999999</v>
      </c>
      <c r="F153" s="4">
        <v>139.4</v>
      </c>
      <c r="G153" s="4">
        <v>128.4</v>
      </c>
      <c r="H153" s="4">
        <v>134.9</v>
      </c>
      <c r="I153" s="4">
        <v>114</v>
      </c>
      <c r="J153" s="4">
        <v>136.80000000000001</v>
      </c>
      <c r="K153" s="4">
        <v>122.2</v>
      </c>
      <c r="L153" s="4">
        <v>135.80000000000001</v>
      </c>
      <c r="M153" s="4">
        <v>120.3</v>
      </c>
      <c r="N153" s="4">
        <v>142.6</v>
      </c>
      <c r="O153" s="4">
        <v>123.6</v>
      </c>
      <c r="P153" s="4">
        <v>142.4</v>
      </c>
      <c r="Q153" s="4">
        <v>132.6</v>
      </c>
      <c r="R153" s="4">
        <f t="shared" si="15"/>
        <v>1705.6999999999998</v>
      </c>
      <c r="S153" s="4">
        <v>147.5</v>
      </c>
      <c r="T153" s="4">
        <f t="shared" si="16"/>
        <v>147.5</v>
      </c>
      <c r="U153" s="4">
        <v>130.80000000000001</v>
      </c>
      <c r="V153" s="4">
        <v>122.8</v>
      </c>
      <c r="W153" s="4">
        <v>129.6</v>
      </c>
      <c r="X153" s="45">
        <f t="shared" si="17"/>
        <v>383.20000000000005</v>
      </c>
      <c r="Y153" s="45">
        <v>131.1</v>
      </c>
      <c r="Z153" s="4">
        <v>120.8</v>
      </c>
      <c r="AA153" s="4">
        <v>125.6</v>
      </c>
      <c r="AB153" s="4">
        <v>115.6</v>
      </c>
      <c r="AC153" s="4">
        <v>132.80000000000001</v>
      </c>
      <c r="AD153" s="4">
        <f t="shared" si="18"/>
        <v>625.90000000000009</v>
      </c>
      <c r="AE153" s="4">
        <v>123.1</v>
      </c>
      <c r="AF153" s="4">
        <v>121.7</v>
      </c>
      <c r="AG153" s="45">
        <f t="shared" si="19"/>
        <v>244.8</v>
      </c>
      <c r="AH153" s="4">
        <v>122.4</v>
      </c>
      <c r="AI153" s="4">
        <v>122.6</v>
      </c>
      <c r="AJ153" s="4">
        <f t="shared" si="20"/>
        <v>245</v>
      </c>
      <c r="AK153" s="4">
        <v>128.69999999999999</v>
      </c>
      <c r="AL153" s="4"/>
    </row>
    <row r="154" spans="1:38" hidden="1" x14ac:dyDescent="0.25">
      <c r="A154" s="1" t="s">
        <v>33</v>
      </c>
      <c r="B154" s="1">
        <v>2017</v>
      </c>
      <c r="C154" s="1" t="s">
        <v>35</v>
      </c>
      <c r="D154" s="1" t="str">
        <f t="shared" si="14"/>
        <v>March2017Rural+Urban</v>
      </c>
      <c r="E154" s="4">
        <v>133.30000000000001</v>
      </c>
      <c r="F154" s="4">
        <v>139</v>
      </c>
      <c r="G154" s="4">
        <v>128.6</v>
      </c>
      <c r="H154" s="4">
        <v>136.30000000000001</v>
      </c>
      <c r="I154" s="4">
        <v>118.8</v>
      </c>
      <c r="J154" s="4">
        <v>138.30000000000001</v>
      </c>
      <c r="K154" s="4">
        <v>120.5</v>
      </c>
      <c r="L154" s="4">
        <v>143.9</v>
      </c>
      <c r="M154" s="4">
        <v>118</v>
      </c>
      <c r="N154" s="4">
        <v>137.9</v>
      </c>
      <c r="O154" s="4">
        <v>127.2</v>
      </c>
      <c r="P154" s="4">
        <v>144</v>
      </c>
      <c r="Q154" s="4">
        <v>133.1</v>
      </c>
      <c r="R154" s="4">
        <f t="shared" si="15"/>
        <v>1718.9</v>
      </c>
      <c r="S154" s="4">
        <v>145.1</v>
      </c>
      <c r="T154" s="4">
        <f t="shared" si="16"/>
        <v>145.1</v>
      </c>
      <c r="U154" s="4">
        <v>137.30000000000001</v>
      </c>
      <c r="V154" s="4">
        <v>130.6</v>
      </c>
      <c r="W154" s="4">
        <v>136.4</v>
      </c>
      <c r="X154" s="45">
        <f t="shared" si="17"/>
        <v>404.29999999999995</v>
      </c>
      <c r="Y154" s="45">
        <v>131.1</v>
      </c>
      <c r="Z154" s="4">
        <v>129.1</v>
      </c>
      <c r="AA154" s="4">
        <v>130.1</v>
      </c>
      <c r="AB154" s="4">
        <v>117.6</v>
      </c>
      <c r="AC154" s="4">
        <v>133.80000000000001</v>
      </c>
      <c r="AD154" s="4">
        <f t="shared" si="18"/>
        <v>641.70000000000005</v>
      </c>
      <c r="AE154" s="4">
        <v>127.8</v>
      </c>
      <c r="AF154" s="4">
        <v>122.6</v>
      </c>
      <c r="AG154" s="45">
        <f t="shared" si="19"/>
        <v>250.39999999999998</v>
      </c>
      <c r="AH154" s="4">
        <v>125</v>
      </c>
      <c r="AI154" s="4">
        <v>125.1</v>
      </c>
      <c r="AJ154" s="4">
        <f t="shared" si="20"/>
        <v>250.1</v>
      </c>
      <c r="AK154" s="4">
        <v>130.9</v>
      </c>
      <c r="AL154" s="4"/>
    </row>
    <row r="155" spans="1:38" hidden="1" x14ac:dyDescent="0.25">
      <c r="A155" s="1" t="s">
        <v>30</v>
      </c>
      <c r="B155" s="1">
        <v>2017</v>
      </c>
      <c r="C155" s="1" t="s">
        <v>36</v>
      </c>
      <c r="D155" s="1" t="str">
        <f t="shared" si="14"/>
        <v>April2017Rural</v>
      </c>
      <c r="E155" s="4">
        <v>133.19999999999999</v>
      </c>
      <c r="F155" s="4">
        <v>138.69999999999999</v>
      </c>
      <c r="G155" s="4">
        <v>127.1</v>
      </c>
      <c r="H155" s="4">
        <v>137.69999999999999</v>
      </c>
      <c r="I155" s="4">
        <v>121.3</v>
      </c>
      <c r="J155" s="4">
        <v>141.80000000000001</v>
      </c>
      <c r="K155" s="4">
        <v>121.5</v>
      </c>
      <c r="L155" s="4">
        <v>144.5</v>
      </c>
      <c r="M155" s="4">
        <v>117.4</v>
      </c>
      <c r="N155" s="4">
        <v>134.1</v>
      </c>
      <c r="O155" s="4">
        <v>130</v>
      </c>
      <c r="P155" s="4">
        <v>145.5</v>
      </c>
      <c r="Q155" s="4">
        <v>133.5</v>
      </c>
      <c r="R155" s="4">
        <f t="shared" si="15"/>
        <v>1726.3</v>
      </c>
      <c r="S155" s="4">
        <v>144.4</v>
      </c>
      <c r="T155" s="4">
        <f t="shared" si="16"/>
        <v>144.4</v>
      </c>
      <c r="U155" s="4">
        <v>142.4</v>
      </c>
      <c r="V155" s="4">
        <v>136.80000000000001</v>
      </c>
      <c r="W155" s="4">
        <v>141.6</v>
      </c>
      <c r="X155" s="45">
        <f t="shared" si="17"/>
        <v>420.80000000000007</v>
      </c>
      <c r="Y155" s="45">
        <v>129.82939793761466</v>
      </c>
      <c r="Z155" s="4">
        <v>135</v>
      </c>
      <c r="AA155" s="4">
        <v>134.30000000000001</v>
      </c>
      <c r="AB155" s="4">
        <v>119.2</v>
      </c>
      <c r="AC155" s="4">
        <v>135.69999999999999</v>
      </c>
      <c r="AD155" s="4">
        <f t="shared" si="18"/>
        <v>654.0293979376147</v>
      </c>
      <c r="AE155" s="4">
        <v>131</v>
      </c>
      <c r="AF155" s="4">
        <v>123.7</v>
      </c>
      <c r="AG155" s="45">
        <f t="shared" si="19"/>
        <v>254.7</v>
      </c>
      <c r="AH155" s="4">
        <v>128.30000000000001</v>
      </c>
      <c r="AI155" s="4">
        <v>127.5</v>
      </c>
      <c r="AJ155" s="4">
        <f t="shared" si="20"/>
        <v>255.8</v>
      </c>
      <c r="AK155" s="4">
        <v>132.9</v>
      </c>
      <c r="AL155" s="4"/>
    </row>
    <row r="156" spans="1:38" hidden="1" x14ac:dyDescent="0.25">
      <c r="A156" s="1" t="s">
        <v>32</v>
      </c>
      <c r="B156" s="1">
        <v>2017</v>
      </c>
      <c r="C156" s="1" t="s">
        <v>36</v>
      </c>
      <c r="D156" s="1" t="str">
        <f t="shared" si="14"/>
        <v>April2017Urban</v>
      </c>
      <c r="E156" s="4">
        <v>132.69999999999999</v>
      </c>
      <c r="F156" s="4">
        <v>140.6</v>
      </c>
      <c r="G156" s="4">
        <v>124.5</v>
      </c>
      <c r="H156" s="4">
        <v>136.30000000000001</v>
      </c>
      <c r="I156" s="4">
        <v>113.5</v>
      </c>
      <c r="J156" s="4">
        <v>137.69999999999999</v>
      </c>
      <c r="K156" s="4">
        <v>127.1</v>
      </c>
      <c r="L156" s="4">
        <v>133.80000000000001</v>
      </c>
      <c r="M156" s="4">
        <v>120.8</v>
      </c>
      <c r="N156" s="4">
        <v>141.30000000000001</v>
      </c>
      <c r="O156" s="4">
        <v>123.8</v>
      </c>
      <c r="P156" s="4">
        <v>142.6</v>
      </c>
      <c r="Q156" s="4">
        <v>133.4</v>
      </c>
      <c r="R156" s="4">
        <f t="shared" si="15"/>
        <v>1708.1</v>
      </c>
      <c r="S156" s="4">
        <v>148</v>
      </c>
      <c r="T156" s="4">
        <f t="shared" si="16"/>
        <v>148</v>
      </c>
      <c r="U156" s="4">
        <v>131.19999999999999</v>
      </c>
      <c r="V156" s="4">
        <v>123</v>
      </c>
      <c r="W156" s="4">
        <v>130</v>
      </c>
      <c r="X156" s="45">
        <f t="shared" si="17"/>
        <v>384.2</v>
      </c>
      <c r="Y156" s="45">
        <v>131.69999999999999</v>
      </c>
      <c r="Z156" s="4">
        <v>121.4</v>
      </c>
      <c r="AA156" s="4">
        <v>126</v>
      </c>
      <c r="AB156" s="4">
        <v>114.3</v>
      </c>
      <c r="AC156" s="4">
        <v>133.6</v>
      </c>
      <c r="AD156" s="4">
        <f t="shared" si="18"/>
        <v>627</v>
      </c>
      <c r="AE156" s="4">
        <v>123.4</v>
      </c>
      <c r="AF156" s="4">
        <v>122.2</v>
      </c>
      <c r="AG156" s="45">
        <f t="shared" si="19"/>
        <v>245.60000000000002</v>
      </c>
      <c r="AH156" s="4">
        <v>122.6</v>
      </c>
      <c r="AI156" s="4">
        <v>122.5</v>
      </c>
      <c r="AJ156" s="4">
        <f t="shared" si="20"/>
        <v>245.1</v>
      </c>
      <c r="AK156" s="4">
        <v>129.1</v>
      </c>
      <c r="AL156" s="4"/>
    </row>
    <row r="157" spans="1:38" hidden="1" x14ac:dyDescent="0.25">
      <c r="A157" s="1" t="s">
        <v>33</v>
      </c>
      <c r="B157" s="1">
        <v>2017</v>
      </c>
      <c r="C157" s="1" t="s">
        <v>36</v>
      </c>
      <c r="D157" s="1" t="str">
        <f t="shared" si="14"/>
        <v>April2017Rural+Urban</v>
      </c>
      <c r="E157" s="4">
        <v>133</v>
      </c>
      <c r="F157" s="4">
        <v>139.4</v>
      </c>
      <c r="G157" s="4">
        <v>126.1</v>
      </c>
      <c r="H157" s="4">
        <v>137.19999999999999</v>
      </c>
      <c r="I157" s="4">
        <v>118.4</v>
      </c>
      <c r="J157" s="4">
        <v>139.9</v>
      </c>
      <c r="K157" s="4">
        <v>123.4</v>
      </c>
      <c r="L157" s="4">
        <v>140.9</v>
      </c>
      <c r="M157" s="4">
        <v>118.5</v>
      </c>
      <c r="N157" s="4">
        <v>136.5</v>
      </c>
      <c r="O157" s="4">
        <v>127.4</v>
      </c>
      <c r="P157" s="4">
        <v>144.19999999999999</v>
      </c>
      <c r="Q157" s="4">
        <v>133.5</v>
      </c>
      <c r="R157" s="4">
        <f t="shared" si="15"/>
        <v>1718.4</v>
      </c>
      <c r="S157" s="4">
        <v>145.4</v>
      </c>
      <c r="T157" s="4">
        <f t="shared" si="16"/>
        <v>145.4</v>
      </c>
      <c r="U157" s="4">
        <v>138</v>
      </c>
      <c r="V157" s="4">
        <v>131.1</v>
      </c>
      <c r="W157" s="4">
        <v>137</v>
      </c>
      <c r="X157" s="45">
        <f t="shared" si="17"/>
        <v>406.1</v>
      </c>
      <c r="Y157" s="45">
        <v>131.69999999999999</v>
      </c>
      <c r="Z157" s="4">
        <v>129.80000000000001</v>
      </c>
      <c r="AA157" s="4">
        <v>130.4</v>
      </c>
      <c r="AB157" s="4">
        <v>116.6</v>
      </c>
      <c r="AC157" s="4">
        <v>134.5</v>
      </c>
      <c r="AD157" s="4">
        <f t="shared" si="18"/>
        <v>643</v>
      </c>
      <c r="AE157" s="4">
        <v>128.1</v>
      </c>
      <c r="AF157" s="4">
        <v>123.1</v>
      </c>
      <c r="AG157" s="45">
        <f t="shared" si="19"/>
        <v>251.2</v>
      </c>
      <c r="AH157" s="4">
        <v>125.1</v>
      </c>
      <c r="AI157" s="4">
        <v>125.1</v>
      </c>
      <c r="AJ157" s="4">
        <f t="shared" si="20"/>
        <v>250.2</v>
      </c>
      <c r="AK157" s="4">
        <v>131.1</v>
      </c>
      <c r="AL157" s="4"/>
    </row>
    <row r="158" spans="1:38" hidden="1" x14ac:dyDescent="0.25">
      <c r="A158" s="1" t="s">
        <v>30</v>
      </c>
      <c r="B158" s="1">
        <v>2017</v>
      </c>
      <c r="C158" s="1" t="s">
        <v>37</v>
      </c>
      <c r="D158" s="1" t="str">
        <f t="shared" si="14"/>
        <v>May2017Rural</v>
      </c>
      <c r="E158" s="4">
        <v>133.1</v>
      </c>
      <c r="F158" s="4">
        <v>140.30000000000001</v>
      </c>
      <c r="G158" s="4">
        <v>126.8</v>
      </c>
      <c r="H158" s="4">
        <v>138.19999999999999</v>
      </c>
      <c r="I158" s="4">
        <v>120.8</v>
      </c>
      <c r="J158" s="4">
        <v>140.19999999999999</v>
      </c>
      <c r="K158" s="4">
        <v>123.8</v>
      </c>
      <c r="L158" s="4">
        <v>141.80000000000001</v>
      </c>
      <c r="M158" s="4">
        <v>118.6</v>
      </c>
      <c r="N158" s="4">
        <v>134</v>
      </c>
      <c r="O158" s="4">
        <v>130.30000000000001</v>
      </c>
      <c r="P158" s="4">
        <v>145.80000000000001</v>
      </c>
      <c r="Q158" s="4">
        <v>133.80000000000001</v>
      </c>
      <c r="R158" s="4">
        <f t="shared" si="15"/>
        <v>1727.4999999999995</v>
      </c>
      <c r="S158" s="4">
        <v>145.5</v>
      </c>
      <c r="T158" s="4">
        <f t="shared" si="16"/>
        <v>145.5</v>
      </c>
      <c r="U158" s="4">
        <v>142.5</v>
      </c>
      <c r="V158" s="4">
        <v>137.30000000000001</v>
      </c>
      <c r="W158" s="4">
        <v>141.80000000000001</v>
      </c>
      <c r="X158" s="45">
        <f t="shared" si="17"/>
        <v>421.6</v>
      </c>
      <c r="Y158" s="45">
        <v>130.46792854742014</v>
      </c>
      <c r="Z158" s="4">
        <v>135</v>
      </c>
      <c r="AA158" s="4">
        <v>134.9</v>
      </c>
      <c r="AB158" s="4">
        <v>119.4</v>
      </c>
      <c r="AC158" s="4">
        <v>136.30000000000001</v>
      </c>
      <c r="AD158" s="4">
        <f t="shared" si="18"/>
        <v>656.06792854742002</v>
      </c>
      <c r="AE158" s="4">
        <v>131.4</v>
      </c>
      <c r="AF158" s="4">
        <v>123.7</v>
      </c>
      <c r="AG158" s="45">
        <f t="shared" si="19"/>
        <v>255.10000000000002</v>
      </c>
      <c r="AH158" s="4">
        <v>129.4</v>
      </c>
      <c r="AI158" s="4">
        <v>127.9</v>
      </c>
      <c r="AJ158" s="4">
        <f t="shared" si="20"/>
        <v>257.3</v>
      </c>
      <c r="AK158" s="4">
        <v>133.30000000000001</v>
      </c>
      <c r="AL158" s="4"/>
    </row>
    <row r="159" spans="1:38" hidden="1" x14ac:dyDescent="0.25">
      <c r="A159" s="1" t="s">
        <v>32</v>
      </c>
      <c r="B159" s="1">
        <v>2017</v>
      </c>
      <c r="C159" s="1" t="s">
        <v>37</v>
      </c>
      <c r="D159" s="1" t="str">
        <f t="shared" si="14"/>
        <v>May2017Urban</v>
      </c>
      <c r="E159" s="4">
        <v>132.6</v>
      </c>
      <c r="F159" s="4">
        <v>144.1</v>
      </c>
      <c r="G159" s="4">
        <v>125.6</v>
      </c>
      <c r="H159" s="4">
        <v>136.80000000000001</v>
      </c>
      <c r="I159" s="4">
        <v>113.4</v>
      </c>
      <c r="J159" s="4">
        <v>135.19999999999999</v>
      </c>
      <c r="K159" s="4">
        <v>129.19999999999999</v>
      </c>
      <c r="L159" s="4">
        <v>131.5</v>
      </c>
      <c r="M159" s="4">
        <v>121</v>
      </c>
      <c r="N159" s="4">
        <v>139.9</v>
      </c>
      <c r="O159" s="4">
        <v>123.8</v>
      </c>
      <c r="P159" s="4">
        <v>142.9</v>
      </c>
      <c r="Q159" s="4">
        <v>133.6</v>
      </c>
      <c r="R159" s="4">
        <f t="shared" si="15"/>
        <v>1709.6</v>
      </c>
      <c r="S159" s="4">
        <v>148.30000000000001</v>
      </c>
      <c r="T159" s="4">
        <f t="shared" si="16"/>
        <v>148.30000000000001</v>
      </c>
      <c r="U159" s="4">
        <v>131.5</v>
      </c>
      <c r="V159" s="4">
        <v>123.2</v>
      </c>
      <c r="W159" s="4">
        <v>130.19999999999999</v>
      </c>
      <c r="X159" s="45">
        <f t="shared" si="17"/>
        <v>384.9</v>
      </c>
      <c r="Y159" s="45">
        <v>132.1</v>
      </c>
      <c r="Z159" s="4">
        <v>120.1</v>
      </c>
      <c r="AA159" s="4">
        <v>126.5</v>
      </c>
      <c r="AB159" s="4">
        <v>114.3</v>
      </c>
      <c r="AC159" s="4">
        <v>133.80000000000001</v>
      </c>
      <c r="AD159" s="4">
        <f t="shared" si="18"/>
        <v>626.79999999999995</v>
      </c>
      <c r="AE159" s="4">
        <v>123.6</v>
      </c>
      <c r="AF159" s="4">
        <v>122</v>
      </c>
      <c r="AG159" s="45">
        <f t="shared" si="19"/>
        <v>245.6</v>
      </c>
      <c r="AH159" s="4">
        <v>122.8</v>
      </c>
      <c r="AI159" s="4">
        <v>122.6</v>
      </c>
      <c r="AJ159" s="4">
        <f t="shared" si="20"/>
        <v>245.39999999999998</v>
      </c>
      <c r="AK159" s="4">
        <v>129.30000000000001</v>
      </c>
      <c r="AL159" s="4"/>
    </row>
    <row r="160" spans="1:38" hidden="1" x14ac:dyDescent="0.25">
      <c r="A160" s="1" t="s">
        <v>33</v>
      </c>
      <c r="B160" s="1">
        <v>2017</v>
      </c>
      <c r="C160" s="1" t="s">
        <v>37</v>
      </c>
      <c r="D160" s="1" t="str">
        <f t="shared" si="14"/>
        <v>May2017Rural+Urban</v>
      </c>
      <c r="E160" s="4">
        <v>132.9</v>
      </c>
      <c r="F160" s="4">
        <v>141.6</v>
      </c>
      <c r="G160" s="4">
        <v>126.3</v>
      </c>
      <c r="H160" s="4">
        <v>137.69999999999999</v>
      </c>
      <c r="I160" s="4">
        <v>118.1</v>
      </c>
      <c r="J160" s="4">
        <v>137.9</v>
      </c>
      <c r="K160" s="4">
        <v>125.6</v>
      </c>
      <c r="L160" s="4">
        <v>138.30000000000001</v>
      </c>
      <c r="M160" s="4">
        <v>119.4</v>
      </c>
      <c r="N160" s="4">
        <v>136</v>
      </c>
      <c r="O160" s="4">
        <v>127.6</v>
      </c>
      <c r="P160" s="4">
        <v>144.5</v>
      </c>
      <c r="Q160" s="4">
        <v>133.69999999999999</v>
      </c>
      <c r="R160" s="4">
        <f t="shared" si="15"/>
        <v>1719.6000000000001</v>
      </c>
      <c r="S160" s="4">
        <v>146.19999999999999</v>
      </c>
      <c r="T160" s="4">
        <f t="shared" si="16"/>
        <v>146.19999999999999</v>
      </c>
      <c r="U160" s="4">
        <v>138.19999999999999</v>
      </c>
      <c r="V160" s="4">
        <v>131.4</v>
      </c>
      <c r="W160" s="4">
        <v>137.19999999999999</v>
      </c>
      <c r="X160" s="45">
        <f t="shared" si="17"/>
        <v>406.8</v>
      </c>
      <c r="Y160" s="45">
        <v>132.1</v>
      </c>
      <c r="Z160" s="4">
        <v>129.4</v>
      </c>
      <c r="AA160" s="4">
        <v>130.9</v>
      </c>
      <c r="AB160" s="4">
        <v>116.7</v>
      </c>
      <c r="AC160" s="4">
        <v>134.80000000000001</v>
      </c>
      <c r="AD160" s="4">
        <f t="shared" si="18"/>
        <v>643.9</v>
      </c>
      <c r="AE160" s="4">
        <v>128.4</v>
      </c>
      <c r="AF160" s="4">
        <v>123</v>
      </c>
      <c r="AG160" s="45">
        <f t="shared" si="19"/>
        <v>251.4</v>
      </c>
      <c r="AH160" s="4">
        <v>125.7</v>
      </c>
      <c r="AI160" s="4">
        <v>125.3</v>
      </c>
      <c r="AJ160" s="4">
        <f t="shared" si="20"/>
        <v>251</v>
      </c>
      <c r="AK160" s="4">
        <v>131.4</v>
      </c>
      <c r="AL160" s="4"/>
    </row>
    <row r="161" spans="1:38" hidden="1" x14ac:dyDescent="0.25">
      <c r="A161" s="1" t="s">
        <v>30</v>
      </c>
      <c r="B161" s="1">
        <v>2017</v>
      </c>
      <c r="C161" s="1" t="s">
        <v>38</v>
      </c>
      <c r="D161" s="1" t="str">
        <f t="shared" si="14"/>
        <v>June2017Rural</v>
      </c>
      <c r="E161" s="4">
        <v>133.5</v>
      </c>
      <c r="F161" s="4">
        <v>143.69999999999999</v>
      </c>
      <c r="G161" s="4">
        <v>128</v>
      </c>
      <c r="H161" s="4">
        <v>138.6</v>
      </c>
      <c r="I161" s="4">
        <v>120.9</v>
      </c>
      <c r="J161" s="4">
        <v>140.9</v>
      </c>
      <c r="K161" s="4">
        <v>128.80000000000001</v>
      </c>
      <c r="L161" s="4">
        <v>140.19999999999999</v>
      </c>
      <c r="M161" s="4">
        <v>118.9</v>
      </c>
      <c r="N161" s="4">
        <v>133.5</v>
      </c>
      <c r="O161" s="4">
        <v>130.4</v>
      </c>
      <c r="P161" s="4">
        <v>146.5</v>
      </c>
      <c r="Q161" s="4">
        <v>134.9</v>
      </c>
      <c r="R161" s="4">
        <f t="shared" si="15"/>
        <v>1738.8000000000002</v>
      </c>
      <c r="S161" s="4">
        <v>145.80000000000001</v>
      </c>
      <c r="T161" s="4">
        <f t="shared" si="16"/>
        <v>145.80000000000001</v>
      </c>
      <c r="U161" s="4">
        <v>143.1</v>
      </c>
      <c r="V161" s="4">
        <v>137.69999999999999</v>
      </c>
      <c r="W161" s="4">
        <v>142.30000000000001</v>
      </c>
      <c r="X161" s="45">
        <f t="shared" si="17"/>
        <v>423.09999999999997</v>
      </c>
      <c r="Y161" s="45">
        <v>131.02414619816599</v>
      </c>
      <c r="Z161" s="4">
        <v>134.80000000000001</v>
      </c>
      <c r="AA161" s="4">
        <v>135.19999999999999</v>
      </c>
      <c r="AB161" s="4">
        <v>119.4</v>
      </c>
      <c r="AC161" s="4">
        <v>136.9</v>
      </c>
      <c r="AD161" s="4">
        <f t="shared" si="18"/>
        <v>657.32414619816598</v>
      </c>
      <c r="AE161" s="4">
        <v>131.30000000000001</v>
      </c>
      <c r="AF161" s="4">
        <v>124.1</v>
      </c>
      <c r="AG161" s="45">
        <f t="shared" si="19"/>
        <v>255.4</v>
      </c>
      <c r="AH161" s="4">
        <v>129.80000000000001</v>
      </c>
      <c r="AI161" s="4">
        <v>128.1</v>
      </c>
      <c r="AJ161" s="4">
        <f t="shared" si="20"/>
        <v>257.89999999999998</v>
      </c>
      <c r="AK161" s="4">
        <v>133.9</v>
      </c>
      <c r="AL161" s="4"/>
    </row>
    <row r="162" spans="1:38" hidden="1" x14ac:dyDescent="0.25">
      <c r="A162" s="1" t="s">
        <v>32</v>
      </c>
      <c r="B162" s="1">
        <v>2017</v>
      </c>
      <c r="C162" s="1" t="s">
        <v>38</v>
      </c>
      <c r="D162" s="1" t="str">
        <f t="shared" si="14"/>
        <v>June2017Urban</v>
      </c>
      <c r="E162" s="4">
        <v>132.9</v>
      </c>
      <c r="F162" s="4">
        <v>148.69999999999999</v>
      </c>
      <c r="G162" s="4">
        <v>128.30000000000001</v>
      </c>
      <c r="H162" s="4">
        <v>137.30000000000001</v>
      </c>
      <c r="I162" s="4">
        <v>113.5</v>
      </c>
      <c r="J162" s="4">
        <v>137.19999999999999</v>
      </c>
      <c r="K162" s="4">
        <v>142.19999999999999</v>
      </c>
      <c r="L162" s="4">
        <v>128.19999999999999</v>
      </c>
      <c r="M162" s="4">
        <v>120.9</v>
      </c>
      <c r="N162" s="4">
        <v>138.80000000000001</v>
      </c>
      <c r="O162" s="4">
        <v>124.2</v>
      </c>
      <c r="P162" s="4">
        <v>143.1</v>
      </c>
      <c r="Q162" s="4">
        <v>135.69999999999999</v>
      </c>
      <c r="R162" s="4">
        <f t="shared" si="15"/>
        <v>1731.0000000000002</v>
      </c>
      <c r="S162" s="4">
        <v>148.6</v>
      </c>
      <c r="T162" s="4">
        <f t="shared" si="16"/>
        <v>148.6</v>
      </c>
      <c r="U162" s="4">
        <v>131.5</v>
      </c>
      <c r="V162" s="4">
        <v>123.2</v>
      </c>
      <c r="W162" s="4">
        <v>130.19999999999999</v>
      </c>
      <c r="X162" s="45">
        <f t="shared" si="17"/>
        <v>384.9</v>
      </c>
      <c r="Y162" s="45">
        <v>131.4</v>
      </c>
      <c r="Z162" s="4">
        <v>119</v>
      </c>
      <c r="AA162" s="4">
        <v>126.8</v>
      </c>
      <c r="AB162" s="4">
        <v>113.9</v>
      </c>
      <c r="AC162" s="4">
        <v>134.30000000000001</v>
      </c>
      <c r="AD162" s="4">
        <f t="shared" si="18"/>
        <v>625.40000000000009</v>
      </c>
      <c r="AE162" s="4">
        <v>123.8</v>
      </c>
      <c r="AF162" s="4">
        <v>122.5</v>
      </c>
      <c r="AG162" s="45">
        <f t="shared" si="19"/>
        <v>246.3</v>
      </c>
      <c r="AH162" s="4">
        <v>122.9</v>
      </c>
      <c r="AI162" s="4">
        <v>122.7</v>
      </c>
      <c r="AJ162" s="4">
        <f t="shared" si="20"/>
        <v>245.60000000000002</v>
      </c>
      <c r="AK162" s="4">
        <v>129.9</v>
      </c>
      <c r="AL162" s="4"/>
    </row>
    <row r="163" spans="1:38" hidden="1" x14ac:dyDescent="0.25">
      <c r="A163" s="1" t="s">
        <v>33</v>
      </c>
      <c r="B163" s="1">
        <v>2017</v>
      </c>
      <c r="C163" s="1" t="s">
        <v>38</v>
      </c>
      <c r="D163" s="1" t="str">
        <f t="shared" si="14"/>
        <v>June2017Rural+Urban</v>
      </c>
      <c r="E163" s="4">
        <v>133.30000000000001</v>
      </c>
      <c r="F163" s="4">
        <v>145.5</v>
      </c>
      <c r="G163" s="4">
        <v>128.1</v>
      </c>
      <c r="H163" s="4">
        <v>138.1</v>
      </c>
      <c r="I163" s="4">
        <v>118.2</v>
      </c>
      <c r="J163" s="4">
        <v>139.19999999999999</v>
      </c>
      <c r="K163" s="4">
        <v>133.30000000000001</v>
      </c>
      <c r="L163" s="4">
        <v>136.19999999999999</v>
      </c>
      <c r="M163" s="4">
        <v>119.6</v>
      </c>
      <c r="N163" s="4">
        <v>135.30000000000001</v>
      </c>
      <c r="O163" s="4">
        <v>127.8</v>
      </c>
      <c r="P163" s="4">
        <v>144.9</v>
      </c>
      <c r="Q163" s="4">
        <v>135.19999999999999</v>
      </c>
      <c r="R163" s="4">
        <f t="shared" si="15"/>
        <v>1734.7</v>
      </c>
      <c r="S163" s="4">
        <v>146.5</v>
      </c>
      <c r="T163" s="4">
        <f t="shared" si="16"/>
        <v>146.5</v>
      </c>
      <c r="U163" s="4">
        <v>138.5</v>
      </c>
      <c r="V163" s="4">
        <v>131.69999999999999</v>
      </c>
      <c r="W163" s="4">
        <v>137.5</v>
      </c>
      <c r="X163" s="45">
        <f t="shared" si="17"/>
        <v>407.7</v>
      </c>
      <c r="Y163" s="45">
        <v>131.4</v>
      </c>
      <c r="Z163" s="4">
        <v>128.80000000000001</v>
      </c>
      <c r="AA163" s="4">
        <v>131.19999999999999</v>
      </c>
      <c r="AB163" s="4">
        <v>116.5</v>
      </c>
      <c r="AC163" s="4">
        <v>135.4</v>
      </c>
      <c r="AD163" s="4">
        <f t="shared" si="18"/>
        <v>643.30000000000007</v>
      </c>
      <c r="AE163" s="4">
        <v>128.5</v>
      </c>
      <c r="AF163" s="4">
        <v>123.4</v>
      </c>
      <c r="AG163" s="45">
        <f t="shared" si="19"/>
        <v>251.9</v>
      </c>
      <c r="AH163" s="4">
        <v>125.9</v>
      </c>
      <c r="AI163" s="4">
        <v>125.5</v>
      </c>
      <c r="AJ163" s="4">
        <f t="shared" si="20"/>
        <v>251.4</v>
      </c>
      <c r="AK163" s="4">
        <v>132</v>
      </c>
      <c r="AL163" s="4"/>
    </row>
    <row r="164" spans="1:38" hidden="1" x14ac:dyDescent="0.25">
      <c r="A164" s="1" t="s">
        <v>30</v>
      </c>
      <c r="B164" s="1">
        <v>2017</v>
      </c>
      <c r="C164" s="1" t="s">
        <v>39</v>
      </c>
      <c r="D164" s="1" t="str">
        <f t="shared" si="14"/>
        <v>July2017Rural</v>
      </c>
      <c r="E164" s="4">
        <v>134</v>
      </c>
      <c r="F164" s="4">
        <v>144.19999999999999</v>
      </c>
      <c r="G164" s="4">
        <v>129.80000000000001</v>
      </c>
      <c r="H164" s="4">
        <v>139</v>
      </c>
      <c r="I164" s="4">
        <v>120.9</v>
      </c>
      <c r="J164" s="4">
        <v>143.9</v>
      </c>
      <c r="K164" s="4">
        <v>151.5</v>
      </c>
      <c r="L164" s="4">
        <v>138.1</v>
      </c>
      <c r="M164" s="4">
        <v>120</v>
      </c>
      <c r="N164" s="4">
        <v>133.9</v>
      </c>
      <c r="O164" s="4">
        <v>131.4</v>
      </c>
      <c r="P164" s="4">
        <v>147.69999999999999</v>
      </c>
      <c r="Q164" s="4">
        <v>138.5</v>
      </c>
      <c r="R164" s="4">
        <f t="shared" si="15"/>
        <v>1772.9</v>
      </c>
      <c r="S164" s="4">
        <v>147.4</v>
      </c>
      <c r="T164" s="4">
        <f t="shared" si="16"/>
        <v>147.4</v>
      </c>
      <c r="U164" s="4">
        <v>144.30000000000001</v>
      </c>
      <c r="V164" s="4">
        <v>138.1</v>
      </c>
      <c r="W164" s="4">
        <v>143.5</v>
      </c>
      <c r="X164" s="45">
        <f t="shared" si="17"/>
        <v>425.9</v>
      </c>
      <c r="Y164" s="45">
        <v>131.302385853689</v>
      </c>
      <c r="Z164" s="4">
        <v>135.30000000000001</v>
      </c>
      <c r="AA164" s="4">
        <v>136.1</v>
      </c>
      <c r="AB164" s="4">
        <v>119.1</v>
      </c>
      <c r="AC164" s="4">
        <v>138.6</v>
      </c>
      <c r="AD164" s="4">
        <f t="shared" si="18"/>
        <v>660.40238585368911</v>
      </c>
      <c r="AE164" s="4">
        <v>132.1</v>
      </c>
      <c r="AF164" s="4">
        <v>124.4</v>
      </c>
      <c r="AG164" s="45">
        <f t="shared" si="19"/>
        <v>256.5</v>
      </c>
      <c r="AH164" s="4">
        <v>130.6</v>
      </c>
      <c r="AI164" s="4">
        <v>128.6</v>
      </c>
      <c r="AJ164" s="4">
        <f t="shared" si="20"/>
        <v>259.2</v>
      </c>
      <c r="AK164" s="4">
        <v>136.19999999999999</v>
      </c>
      <c r="AL164" s="4"/>
    </row>
    <row r="165" spans="1:38" hidden="1" x14ac:dyDescent="0.25">
      <c r="A165" s="1" t="s">
        <v>32</v>
      </c>
      <c r="B165" s="1">
        <v>2017</v>
      </c>
      <c r="C165" s="1" t="s">
        <v>39</v>
      </c>
      <c r="D165" s="1" t="str">
        <f t="shared" si="14"/>
        <v>July2017Urban</v>
      </c>
      <c r="E165" s="4">
        <v>132.80000000000001</v>
      </c>
      <c r="F165" s="4">
        <v>148.4</v>
      </c>
      <c r="G165" s="4">
        <v>129.4</v>
      </c>
      <c r="H165" s="4">
        <v>137.69999999999999</v>
      </c>
      <c r="I165" s="4">
        <v>113.4</v>
      </c>
      <c r="J165" s="4">
        <v>139.4</v>
      </c>
      <c r="K165" s="4">
        <v>175.1</v>
      </c>
      <c r="L165" s="4">
        <v>124.7</v>
      </c>
      <c r="M165" s="4">
        <v>121.5</v>
      </c>
      <c r="N165" s="4">
        <v>137.80000000000001</v>
      </c>
      <c r="O165" s="4">
        <v>124.4</v>
      </c>
      <c r="P165" s="4">
        <v>143.69999999999999</v>
      </c>
      <c r="Q165" s="4">
        <v>139.80000000000001</v>
      </c>
      <c r="R165" s="4">
        <f t="shared" si="15"/>
        <v>1768.1</v>
      </c>
      <c r="S165" s="4">
        <v>150.5</v>
      </c>
      <c r="T165" s="4">
        <f t="shared" si="16"/>
        <v>150.5</v>
      </c>
      <c r="U165" s="4">
        <v>131.6</v>
      </c>
      <c r="V165" s="4">
        <v>123.7</v>
      </c>
      <c r="W165" s="4">
        <v>130.4</v>
      </c>
      <c r="X165" s="45">
        <f t="shared" si="17"/>
        <v>385.70000000000005</v>
      </c>
      <c r="Y165" s="45">
        <v>132.6</v>
      </c>
      <c r="Z165" s="4">
        <v>119.7</v>
      </c>
      <c r="AA165" s="4">
        <v>127.2</v>
      </c>
      <c r="AB165" s="4">
        <v>113.2</v>
      </c>
      <c r="AC165" s="4">
        <v>135.5</v>
      </c>
      <c r="AD165" s="4">
        <f t="shared" si="18"/>
        <v>628.20000000000005</v>
      </c>
      <c r="AE165" s="4">
        <v>125</v>
      </c>
      <c r="AF165" s="4">
        <v>122.4</v>
      </c>
      <c r="AG165" s="45">
        <f t="shared" si="19"/>
        <v>247.4</v>
      </c>
      <c r="AH165" s="4">
        <v>123.5</v>
      </c>
      <c r="AI165" s="4">
        <v>123</v>
      </c>
      <c r="AJ165" s="4">
        <f t="shared" si="20"/>
        <v>246.5</v>
      </c>
      <c r="AK165" s="4">
        <v>131.80000000000001</v>
      </c>
      <c r="AL165" s="4"/>
    </row>
    <row r="166" spans="1:38" hidden="1" x14ac:dyDescent="0.25">
      <c r="A166" s="1" t="s">
        <v>33</v>
      </c>
      <c r="B166" s="1">
        <v>2017</v>
      </c>
      <c r="C166" s="1" t="s">
        <v>39</v>
      </c>
      <c r="D166" s="1" t="str">
        <f t="shared" si="14"/>
        <v>July2017Rural+Urban</v>
      </c>
      <c r="E166" s="4">
        <v>133.6</v>
      </c>
      <c r="F166" s="4">
        <v>145.69999999999999</v>
      </c>
      <c r="G166" s="4">
        <v>129.6</v>
      </c>
      <c r="H166" s="4">
        <v>138.5</v>
      </c>
      <c r="I166" s="4">
        <v>118.1</v>
      </c>
      <c r="J166" s="4">
        <v>141.80000000000001</v>
      </c>
      <c r="K166" s="4">
        <v>159.5</v>
      </c>
      <c r="L166" s="4">
        <v>133.6</v>
      </c>
      <c r="M166" s="4">
        <v>120.5</v>
      </c>
      <c r="N166" s="4">
        <v>135.19999999999999</v>
      </c>
      <c r="O166" s="4">
        <v>128.5</v>
      </c>
      <c r="P166" s="4">
        <v>145.80000000000001</v>
      </c>
      <c r="Q166" s="4">
        <v>139</v>
      </c>
      <c r="R166" s="4">
        <f t="shared" si="15"/>
        <v>1769.3999999999999</v>
      </c>
      <c r="S166" s="4">
        <v>148.19999999999999</v>
      </c>
      <c r="T166" s="4">
        <f t="shared" si="16"/>
        <v>148.19999999999999</v>
      </c>
      <c r="U166" s="4">
        <v>139.30000000000001</v>
      </c>
      <c r="V166" s="4">
        <v>132.1</v>
      </c>
      <c r="W166" s="4">
        <v>138.30000000000001</v>
      </c>
      <c r="X166" s="45">
        <f t="shared" si="17"/>
        <v>409.7</v>
      </c>
      <c r="Y166" s="45">
        <v>132.6</v>
      </c>
      <c r="Z166" s="4">
        <v>129.4</v>
      </c>
      <c r="AA166" s="4">
        <v>131.9</v>
      </c>
      <c r="AB166" s="4">
        <v>116</v>
      </c>
      <c r="AC166" s="4">
        <v>136.80000000000001</v>
      </c>
      <c r="AD166" s="4">
        <f t="shared" si="18"/>
        <v>646.70000000000005</v>
      </c>
      <c r="AE166" s="4">
        <v>129.4</v>
      </c>
      <c r="AF166" s="4">
        <v>123.6</v>
      </c>
      <c r="AG166" s="45">
        <f t="shared" si="19"/>
        <v>253</v>
      </c>
      <c r="AH166" s="4">
        <v>126.6</v>
      </c>
      <c r="AI166" s="4">
        <v>125.9</v>
      </c>
      <c r="AJ166" s="4">
        <f t="shared" si="20"/>
        <v>252.5</v>
      </c>
      <c r="AK166" s="4">
        <v>134.19999999999999</v>
      </c>
      <c r="AL166" s="4"/>
    </row>
    <row r="167" spans="1:38" hidden="1" x14ac:dyDescent="0.25">
      <c r="A167" s="1" t="s">
        <v>30</v>
      </c>
      <c r="B167" s="1">
        <v>2017</v>
      </c>
      <c r="C167" s="1" t="s">
        <v>40</v>
      </c>
      <c r="D167" s="1" t="str">
        <f t="shared" si="14"/>
        <v>August2017Rural</v>
      </c>
      <c r="E167" s="4">
        <v>134.80000000000001</v>
      </c>
      <c r="F167" s="4">
        <v>143.1</v>
      </c>
      <c r="G167" s="4">
        <v>130</v>
      </c>
      <c r="H167" s="4">
        <v>139.4</v>
      </c>
      <c r="I167" s="4">
        <v>120.5</v>
      </c>
      <c r="J167" s="4">
        <v>148</v>
      </c>
      <c r="K167" s="4">
        <v>162.9</v>
      </c>
      <c r="L167" s="4">
        <v>137.4</v>
      </c>
      <c r="M167" s="4">
        <v>120.8</v>
      </c>
      <c r="N167" s="4">
        <v>134.69999999999999</v>
      </c>
      <c r="O167" s="4">
        <v>131.6</v>
      </c>
      <c r="P167" s="4">
        <v>148.69999999999999</v>
      </c>
      <c r="Q167" s="4">
        <v>140.6</v>
      </c>
      <c r="R167" s="4">
        <f t="shared" si="15"/>
        <v>1792.4999999999998</v>
      </c>
      <c r="S167" s="4">
        <v>149</v>
      </c>
      <c r="T167" s="4">
        <f t="shared" si="16"/>
        <v>149</v>
      </c>
      <c r="U167" s="4">
        <v>145.30000000000001</v>
      </c>
      <c r="V167" s="4">
        <v>139.19999999999999</v>
      </c>
      <c r="W167" s="4">
        <v>144.5</v>
      </c>
      <c r="X167" s="45">
        <f t="shared" si="17"/>
        <v>429</v>
      </c>
      <c r="Y167" s="45">
        <v>131.66605117769723</v>
      </c>
      <c r="Z167" s="4">
        <v>136.4</v>
      </c>
      <c r="AA167" s="4">
        <v>137.30000000000001</v>
      </c>
      <c r="AB167" s="4">
        <v>120.3</v>
      </c>
      <c r="AC167" s="4">
        <v>140.19999999999999</v>
      </c>
      <c r="AD167" s="4">
        <f t="shared" si="18"/>
        <v>665.86605117769727</v>
      </c>
      <c r="AE167" s="4">
        <v>133</v>
      </c>
      <c r="AF167" s="4">
        <v>125.4</v>
      </c>
      <c r="AG167" s="45">
        <f t="shared" si="19"/>
        <v>258.39999999999998</v>
      </c>
      <c r="AH167" s="4">
        <v>131.5</v>
      </c>
      <c r="AI167" s="4">
        <v>129.69999999999999</v>
      </c>
      <c r="AJ167" s="4">
        <f t="shared" si="20"/>
        <v>261.2</v>
      </c>
      <c r="AK167" s="4">
        <v>137.80000000000001</v>
      </c>
      <c r="AL167" s="4"/>
    </row>
    <row r="168" spans="1:38" hidden="1" x14ac:dyDescent="0.25">
      <c r="A168" s="1" t="s">
        <v>32</v>
      </c>
      <c r="B168" s="1">
        <v>2017</v>
      </c>
      <c r="C168" s="1" t="s">
        <v>40</v>
      </c>
      <c r="D168" s="1" t="str">
        <f t="shared" si="14"/>
        <v>August2017Urban</v>
      </c>
      <c r="E168" s="4">
        <v>133.19999999999999</v>
      </c>
      <c r="F168" s="4">
        <v>143.9</v>
      </c>
      <c r="G168" s="4">
        <v>128.30000000000001</v>
      </c>
      <c r="H168" s="4">
        <v>138.30000000000001</v>
      </c>
      <c r="I168" s="4">
        <v>114.1</v>
      </c>
      <c r="J168" s="4">
        <v>142.69999999999999</v>
      </c>
      <c r="K168" s="4">
        <v>179.8</v>
      </c>
      <c r="L168" s="4">
        <v>123.5</v>
      </c>
      <c r="M168" s="4">
        <v>122.1</v>
      </c>
      <c r="N168" s="4">
        <v>137.5</v>
      </c>
      <c r="O168" s="4">
        <v>124.6</v>
      </c>
      <c r="P168" s="4">
        <v>144.5</v>
      </c>
      <c r="Q168" s="4">
        <v>140.5</v>
      </c>
      <c r="R168" s="4">
        <f t="shared" si="15"/>
        <v>1772.9999999999998</v>
      </c>
      <c r="S168" s="4">
        <v>152.1</v>
      </c>
      <c r="T168" s="4">
        <f t="shared" si="16"/>
        <v>152.1</v>
      </c>
      <c r="U168" s="4">
        <v>132.69999999999999</v>
      </c>
      <c r="V168" s="4">
        <v>124.3</v>
      </c>
      <c r="W168" s="4">
        <v>131.4</v>
      </c>
      <c r="X168" s="45">
        <f t="shared" si="17"/>
        <v>388.4</v>
      </c>
      <c r="Y168" s="45">
        <v>134.4</v>
      </c>
      <c r="Z168" s="4">
        <v>118.9</v>
      </c>
      <c r="AA168" s="4">
        <v>127.7</v>
      </c>
      <c r="AB168" s="4">
        <v>114.6</v>
      </c>
      <c r="AC168" s="4">
        <v>135.69999999999999</v>
      </c>
      <c r="AD168" s="4">
        <f t="shared" si="18"/>
        <v>631.29999999999995</v>
      </c>
      <c r="AE168" s="4">
        <v>125.7</v>
      </c>
      <c r="AF168" s="4">
        <v>123.3</v>
      </c>
      <c r="AG168" s="45">
        <f t="shared" si="19"/>
        <v>249</v>
      </c>
      <c r="AH168" s="4">
        <v>124.1</v>
      </c>
      <c r="AI168" s="4">
        <v>123.8</v>
      </c>
      <c r="AJ168" s="4">
        <f t="shared" si="20"/>
        <v>247.89999999999998</v>
      </c>
      <c r="AK168" s="4">
        <v>132.69999999999999</v>
      </c>
      <c r="AL168" s="4"/>
    </row>
    <row r="169" spans="1:38" hidden="1" x14ac:dyDescent="0.25">
      <c r="A169" s="1" t="s">
        <v>33</v>
      </c>
      <c r="B169" s="1">
        <v>2017</v>
      </c>
      <c r="C169" s="1" t="s">
        <v>40</v>
      </c>
      <c r="D169" s="1" t="str">
        <f t="shared" si="14"/>
        <v>August2017Rural+Urban</v>
      </c>
      <c r="E169" s="4">
        <v>134.30000000000001</v>
      </c>
      <c r="F169" s="4">
        <v>143.4</v>
      </c>
      <c r="G169" s="4">
        <v>129.30000000000001</v>
      </c>
      <c r="H169" s="4">
        <v>139</v>
      </c>
      <c r="I169" s="4">
        <v>118.1</v>
      </c>
      <c r="J169" s="4">
        <v>145.5</v>
      </c>
      <c r="K169" s="4">
        <v>168.6</v>
      </c>
      <c r="L169" s="4">
        <v>132.69999999999999</v>
      </c>
      <c r="M169" s="4">
        <v>121.2</v>
      </c>
      <c r="N169" s="4">
        <v>135.6</v>
      </c>
      <c r="O169" s="4">
        <v>128.69999999999999</v>
      </c>
      <c r="P169" s="4">
        <v>146.80000000000001</v>
      </c>
      <c r="Q169" s="4">
        <v>140.6</v>
      </c>
      <c r="R169" s="4">
        <f t="shared" si="15"/>
        <v>1783.8</v>
      </c>
      <c r="S169" s="4">
        <v>149.80000000000001</v>
      </c>
      <c r="T169" s="4">
        <f t="shared" si="16"/>
        <v>149.80000000000001</v>
      </c>
      <c r="U169" s="4">
        <v>140.30000000000001</v>
      </c>
      <c r="V169" s="4">
        <v>133</v>
      </c>
      <c r="W169" s="4">
        <v>139.30000000000001</v>
      </c>
      <c r="X169" s="45">
        <f t="shared" si="17"/>
        <v>412.6</v>
      </c>
      <c r="Y169" s="45">
        <v>134.4</v>
      </c>
      <c r="Z169" s="4">
        <v>129.80000000000001</v>
      </c>
      <c r="AA169" s="4">
        <v>132.80000000000001</v>
      </c>
      <c r="AB169" s="4">
        <v>117.3</v>
      </c>
      <c r="AC169" s="4">
        <v>137.6</v>
      </c>
      <c r="AD169" s="4">
        <f t="shared" si="18"/>
        <v>651.90000000000009</v>
      </c>
      <c r="AE169" s="4">
        <v>130.19999999999999</v>
      </c>
      <c r="AF169" s="4">
        <v>124.5</v>
      </c>
      <c r="AG169" s="45">
        <f t="shared" si="19"/>
        <v>254.7</v>
      </c>
      <c r="AH169" s="4">
        <v>127.3</v>
      </c>
      <c r="AI169" s="4">
        <v>126.8</v>
      </c>
      <c r="AJ169" s="4">
        <f t="shared" si="20"/>
        <v>254.1</v>
      </c>
      <c r="AK169" s="4">
        <v>135.4</v>
      </c>
      <c r="AL169" s="4"/>
    </row>
    <row r="170" spans="1:38" hidden="1" x14ac:dyDescent="0.25">
      <c r="A170" s="1" t="s">
        <v>30</v>
      </c>
      <c r="B170" s="1">
        <v>2017</v>
      </c>
      <c r="C170" s="1" t="s">
        <v>41</v>
      </c>
      <c r="D170" s="1" t="str">
        <f t="shared" si="14"/>
        <v>September2017Rural</v>
      </c>
      <c r="E170" s="4">
        <v>135.19999999999999</v>
      </c>
      <c r="F170" s="4">
        <v>142</v>
      </c>
      <c r="G170" s="4">
        <v>130.5</v>
      </c>
      <c r="H170" s="4">
        <v>140.19999999999999</v>
      </c>
      <c r="I170" s="4">
        <v>120.7</v>
      </c>
      <c r="J170" s="4">
        <v>147.80000000000001</v>
      </c>
      <c r="K170" s="4">
        <v>154.5</v>
      </c>
      <c r="L170" s="4">
        <v>137.1</v>
      </c>
      <c r="M170" s="4">
        <v>121</v>
      </c>
      <c r="N170" s="4">
        <v>134.69999999999999</v>
      </c>
      <c r="O170" s="4">
        <v>131.69999999999999</v>
      </c>
      <c r="P170" s="4">
        <v>149.30000000000001</v>
      </c>
      <c r="Q170" s="4">
        <v>139.6</v>
      </c>
      <c r="R170" s="4">
        <f t="shared" si="15"/>
        <v>1784.3</v>
      </c>
      <c r="S170" s="4">
        <v>149.80000000000001</v>
      </c>
      <c r="T170" s="4">
        <f t="shared" si="16"/>
        <v>149.80000000000001</v>
      </c>
      <c r="U170" s="4">
        <v>146.1</v>
      </c>
      <c r="V170" s="4">
        <v>139.69999999999999</v>
      </c>
      <c r="W170" s="4">
        <v>145.19999999999999</v>
      </c>
      <c r="X170" s="45">
        <f t="shared" si="17"/>
        <v>430.99999999999994</v>
      </c>
      <c r="Y170" s="45">
        <v>132.3102870255058</v>
      </c>
      <c r="Z170" s="4">
        <v>137.4</v>
      </c>
      <c r="AA170" s="4">
        <v>137.9</v>
      </c>
      <c r="AB170" s="4">
        <v>121.2</v>
      </c>
      <c r="AC170" s="4">
        <v>139.6</v>
      </c>
      <c r="AD170" s="4">
        <f t="shared" si="18"/>
        <v>668.41028702550591</v>
      </c>
      <c r="AE170" s="4">
        <v>133.4</v>
      </c>
      <c r="AF170" s="4">
        <v>126.7</v>
      </c>
      <c r="AG170" s="45">
        <f t="shared" si="19"/>
        <v>260.10000000000002</v>
      </c>
      <c r="AH170" s="4">
        <v>132.30000000000001</v>
      </c>
      <c r="AI170" s="4">
        <v>130.30000000000001</v>
      </c>
      <c r="AJ170" s="4">
        <f t="shared" si="20"/>
        <v>262.60000000000002</v>
      </c>
      <c r="AK170" s="4">
        <v>137.6</v>
      </c>
      <c r="AL170" s="4"/>
    </row>
    <row r="171" spans="1:38" hidden="1" x14ac:dyDescent="0.25">
      <c r="A171" s="1" t="s">
        <v>32</v>
      </c>
      <c r="B171" s="1">
        <v>2017</v>
      </c>
      <c r="C171" s="1" t="s">
        <v>41</v>
      </c>
      <c r="D171" s="1" t="str">
        <f t="shared" si="14"/>
        <v>September2017Urban</v>
      </c>
      <c r="E171" s="4">
        <v>133.6</v>
      </c>
      <c r="F171" s="4">
        <v>143</v>
      </c>
      <c r="G171" s="4">
        <v>129.69999999999999</v>
      </c>
      <c r="H171" s="4">
        <v>138.69999999999999</v>
      </c>
      <c r="I171" s="4">
        <v>114.5</v>
      </c>
      <c r="J171" s="4">
        <v>137.5</v>
      </c>
      <c r="K171" s="4">
        <v>160.69999999999999</v>
      </c>
      <c r="L171" s="4">
        <v>124.5</v>
      </c>
      <c r="M171" s="4">
        <v>122.4</v>
      </c>
      <c r="N171" s="4">
        <v>137.30000000000001</v>
      </c>
      <c r="O171" s="4">
        <v>124.8</v>
      </c>
      <c r="P171" s="4">
        <v>145</v>
      </c>
      <c r="Q171" s="4">
        <v>138</v>
      </c>
      <c r="R171" s="4">
        <f t="shared" si="15"/>
        <v>1749.7</v>
      </c>
      <c r="S171" s="4">
        <v>153.6</v>
      </c>
      <c r="T171" s="4">
        <f t="shared" si="16"/>
        <v>153.6</v>
      </c>
      <c r="U171" s="4">
        <v>133.30000000000001</v>
      </c>
      <c r="V171" s="4">
        <v>124.6</v>
      </c>
      <c r="W171" s="4">
        <v>132</v>
      </c>
      <c r="X171" s="45">
        <f t="shared" si="17"/>
        <v>389.9</v>
      </c>
      <c r="Y171" s="45">
        <v>135.69999999999999</v>
      </c>
      <c r="Z171" s="4">
        <v>120.6</v>
      </c>
      <c r="AA171" s="4">
        <v>128.1</v>
      </c>
      <c r="AB171" s="4">
        <v>115.7</v>
      </c>
      <c r="AC171" s="4">
        <v>135.9</v>
      </c>
      <c r="AD171" s="4">
        <f t="shared" si="18"/>
        <v>636</v>
      </c>
      <c r="AE171" s="4">
        <v>126.1</v>
      </c>
      <c r="AF171" s="4">
        <v>124.4</v>
      </c>
      <c r="AG171" s="45">
        <f t="shared" si="19"/>
        <v>250.5</v>
      </c>
      <c r="AH171" s="4">
        <v>124.5</v>
      </c>
      <c r="AI171" s="4">
        <v>124.5</v>
      </c>
      <c r="AJ171" s="4">
        <f t="shared" si="20"/>
        <v>249</v>
      </c>
      <c r="AK171" s="4">
        <v>132.4</v>
      </c>
      <c r="AL171" s="4"/>
    </row>
    <row r="172" spans="1:38" hidden="1" x14ac:dyDescent="0.25">
      <c r="A172" s="1" t="s">
        <v>33</v>
      </c>
      <c r="B172" s="1">
        <v>2017</v>
      </c>
      <c r="C172" s="1" t="s">
        <v>41</v>
      </c>
      <c r="D172" s="1" t="str">
        <f t="shared" si="14"/>
        <v>September2017Rural+Urban</v>
      </c>
      <c r="E172" s="4">
        <v>134.69999999999999</v>
      </c>
      <c r="F172" s="4">
        <v>142.4</v>
      </c>
      <c r="G172" s="4">
        <v>130.19999999999999</v>
      </c>
      <c r="H172" s="4">
        <v>139.6</v>
      </c>
      <c r="I172" s="4">
        <v>118.4</v>
      </c>
      <c r="J172" s="4">
        <v>143</v>
      </c>
      <c r="K172" s="4">
        <v>156.6</v>
      </c>
      <c r="L172" s="4">
        <v>132.9</v>
      </c>
      <c r="M172" s="4">
        <v>121.5</v>
      </c>
      <c r="N172" s="4">
        <v>135.6</v>
      </c>
      <c r="O172" s="4">
        <v>128.80000000000001</v>
      </c>
      <c r="P172" s="4">
        <v>147.30000000000001</v>
      </c>
      <c r="Q172" s="4">
        <v>139</v>
      </c>
      <c r="R172" s="4">
        <f t="shared" si="15"/>
        <v>1769.9999999999998</v>
      </c>
      <c r="S172" s="4">
        <v>150.80000000000001</v>
      </c>
      <c r="T172" s="4">
        <f t="shared" si="16"/>
        <v>150.80000000000001</v>
      </c>
      <c r="U172" s="4">
        <v>141.1</v>
      </c>
      <c r="V172" s="4">
        <v>133.4</v>
      </c>
      <c r="W172" s="4">
        <v>140</v>
      </c>
      <c r="X172" s="45">
        <f t="shared" si="17"/>
        <v>414.5</v>
      </c>
      <c r="Y172" s="45">
        <v>135.69999999999999</v>
      </c>
      <c r="Z172" s="4">
        <v>131</v>
      </c>
      <c r="AA172" s="4">
        <v>133.30000000000001</v>
      </c>
      <c r="AB172" s="4">
        <v>118.3</v>
      </c>
      <c r="AC172" s="4">
        <v>137.4</v>
      </c>
      <c r="AD172" s="4">
        <f t="shared" si="18"/>
        <v>655.69999999999993</v>
      </c>
      <c r="AE172" s="4">
        <v>130.6</v>
      </c>
      <c r="AF172" s="4">
        <v>125.7</v>
      </c>
      <c r="AG172" s="45">
        <f t="shared" si="19"/>
        <v>256.3</v>
      </c>
      <c r="AH172" s="4">
        <v>127.9</v>
      </c>
      <c r="AI172" s="4">
        <v>127.5</v>
      </c>
      <c r="AJ172" s="4">
        <f t="shared" si="20"/>
        <v>255.4</v>
      </c>
      <c r="AK172" s="4">
        <v>135.19999999999999</v>
      </c>
      <c r="AL172" s="4"/>
    </row>
    <row r="173" spans="1:38" hidden="1" x14ac:dyDescent="0.25">
      <c r="A173" s="1" t="s">
        <v>30</v>
      </c>
      <c r="B173" s="1">
        <v>2017</v>
      </c>
      <c r="C173" s="1" t="s">
        <v>42</v>
      </c>
      <c r="D173" s="1" t="str">
        <f t="shared" si="14"/>
        <v>October2017Rural</v>
      </c>
      <c r="E173" s="4">
        <v>135.9</v>
      </c>
      <c r="F173" s="4">
        <v>141.9</v>
      </c>
      <c r="G173" s="4">
        <v>131</v>
      </c>
      <c r="H173" s="4">
        <v>141.5</v>
      </c>
      <c r="I173" s="4">
        <v>121.4</v>
      </c>
      <c r="J173" s="4">
        <v>146.69999999999999</v>
      </c>
      <c r="K173" s="4">
        <v>157.1</v>
      </c>
      <c r="L173" s="4">
        <v>136.4</v>
      </c>
      <c r="M173" s="4">
        <v>121.4</v>
      </c>
      <c r="N173" s="4">
        <v>135.6</v>
      </c>
      <c r="O173" s="4">
        <v>131.30000000000001</v>
      </c>
      <c r="P173" s="4">
        <v>150.30000000000001</v>
      </c>
      <c r="Q173" s="4">
        <v>140.4</v>
      </c>
      <c r="R173" s="4">
        <f t="shared" si="15"/>
        <v>1790.8999999999999</v>
      </c>
      <c r="S173" s="4">
        <v>150.5</v>
      </c>
      <c r="T173" s="4">
        <f t="shared" si="16"/>
        <v>150.5</v>
      </c>
      <c r="U173" s="4">
        <v>147.19999999999999</v>
      </c>
      <c r="V173" s="4">
        <v>140.6</v>
      </c>
      <c r="W173" s="4">
        <v>146.19999999999999</v>
      </c>
      <c r="X173" s="45">
        <f t="shared" si="17"/>
        <v>433.99999999999994</v>
      </c>
      <c r="Y173" s="45">
        <v>133.40874711743243</v>
      </c>
      <c r="Z173" s="4">
        <v>138.1</v>
      </c>
      <c r="AA173" s="4">
        <v>138.4</v>
      </c>
      <c r="AB173" s="4">
        <v>121</v>
      </c>
      <c r="AC173" s="4">
        <v>140.1</v>
      </c>
      <c r="AD173" s="4">
        <f t="shared" si="18"/>
        <v>671.00874711743245</v>
      </c>
      <c r="AE173" s="4">
        <v>134.19999999999999</v>
      </c>
      <c r="AF173" s="4">
        <v>127.4</v>
      </c>
      <c r="AG173" s="45">
        <f t="shared" si="19"/>
        <v>261.60000000000002</v>
      </c>
      <c r="AH173" s="4">
        <v>133</v>
      </c>
      <c r="AI173" s="4">
        <v>130.69999999999999</v>
      </c>
      <c r="AJ173" s="4">
        <f t="shared" si="20"/>
        <v>263.7</v>
      </c>
      <c r="AK173" s="4">
        <v>138.30000000000001</v>
      </c>
      <c r="AL173" s="4"/>
    </row>
    <row r="174" spans="1:38" hidden="1" x14ac:dyDescent="0.25">
      <c r="A174" s="1" t="s">
        <v>32</v>
      </c>
      <c r="B174" s="1">
        <v>2017</v>
      </c>
      <c r="C174" s="1" t="s">
        <v>42</v>
      </c>
      <c r="D174" s="1" t="str">
        <f t="shared" si="14"/>
        <v>October2017Urban</v>
      </c>
      <c r="E174" s="4">
        <v>133.9</v>
      </c>
      <c r="F174" s="4">
        <v>142.80000000000001</v>
      </c>
      <c r="G174" s="4">
        <v>131.4</v>
      </c>
      <c r="H174" s="4">
        <v>139.1</v>
      </c>
      <c r="I174" s="4">
        <v>114.9</v>
      </c>
      <c r="J174" s="4">
        <v>135.6</v>
      </c>
      <c r="K174" s="4">
        <v>173.2</v>
      </c>
      <c r="L174" s="4">
        <v>124.1</v>
      </c>
      <c r="M174" s="4">
        <v>122.6</v>
      </c>
      <c r="N174" s="4">
        <v>137.80000000000001</v>
      </c>
      <c r="O174" s="4">
        <v>125.1</v>
      </c>
      <c r="P174" s="4">
        <v>145.5</v>
      </c>
      <c r="Q174" s="4">
        <v>139.69999999999999</v>
      </c>
      <c r="R174" s="4">
        <f t="shared" si="15"/>
        <v>1765.6999999999998</v>
      </c>
      <c r="S174" s="4">
        <v>154.6</v>
      </c>
      <c r="T174" s="4">
        <f t="shared" si="16"/>
        <v>154.6</v>
      </c>
      <c r="U174" s="4">
        <v>134</v>
      </c>
      <c r="V174" s="4">
        <v>124.9</v>
      </c>
      <c r="W174" s="4">
        <v>132.6</v>
      </c>
      <c r="X174" s="45">
        <f t="shared" si="17"/>
        <v>391.5</v>
      </c>
      <c r="Y174" s="45">
        <v>137.30000000000001</v>
      </c>
      <c r="Z174" s="4">
        <v>122.6</v>
      </c>
      <c r="AA174" s="4">
        <v>128.30000000000001</v>
      </c>
      <c r="AB174" s="4">
        <v>115</v>
      </c>
      <c r="AC174" s="4">
        <v>136.30000000000001</v>
      </c>
      <c r="AD174" s="4">
        <f t="shared" si="18"/>
        <v>639.5</v>
      </c>
      <c r="AE174" s="4">
        <v>126.6</v>
      </c>
      <c r="AF174" s="4">
        <v>124.6</v>
      </c>
      <c r="AG174" s="45">
        <f t="shared" si="19"/>
        <v>251.2</v>
      </c>
      <c r="AH174" s="4">
        <v>124.8</v>
      </c>
      <c r="AI174" s="4">
        <v>124.5</v>
      </c>
      <c r="AJ174" s="4">
        <f t="shared" si="20"/>
        <v>249.3</v>
      </c>
      <c r="AK174" s="4">
        <v>133.5</v>
      </c>
      <c r="AL174" s="4"/>
    </row>
    <row r="175" spans="1:38" hidden="1" x14ac:dyDescent="0.25">
      <c r="A175" s="1" t="s">
        <v>33</v>
      </c>
      <c r="B175" s="1">
        <v>2017</v>
      </c>
      <c r="C175" s="1" t="s">
        <v>42</v>
      </c>
      <c r="D175" s="1" t="str">
        <f t="shared" si="14"/>
        <v>October2017Rural+Urban</v>
      </c>
      <c r="E175" s="4">
        <v>135.30000000000001</v>
      </c>
      <c r="F175" s="4">
        <v>142.19999999999999</v>
      </c>
      <c r="G175" s="4">
        <v>131.19999999999999</v>
      </c>
      <c r="H175" s="4">
        <v>140.6</v>
      </c>
      <c r="I175" s="4">
        <v>119</v>
      </c>
      <c r="J175" s="4">
        <v>141.5</v>
      </c>
      <c r="K175" s="4">
        <v>162.6</v>
      </c>
      <c r="L175" s="4">
        <v>132.30000000000001</v>
      </c>
      <c r="M175" s="4">
        <v>121.8</v>
      </c>
      <c r="N175" s="4">
        <v>136.30000000000001</v>
      </c>
      <c r="O175" s="4">
        <v>128.69999999999999</v>
      </c>
      <c r="P175" s="4">
        <v>148.1</v>
      </c>
      <c r="Q175" s="4">
        <v>140.1</v>
      </c>
      <c r="R175" s="4">
        <f t="shared" si="15"/>
        <v>1779.6999999999998</v>
      </c>
      <c r="S175" s="4">
        <v>151.6</v>
      </c>
      <c r="T175" s="4">
        <f t="shared" si="16"/>
        <v>151.6</v>
      </c>
      <c r="U175" s="4">
        <v>142</v>
      </c>
      <c r="V175" s="4">
        <v>134.1</v>
      </c>
      <c r="W175" s="4">
        <v>140.80000000000001</v>
      </c>
      <c r="X175" s="45">
        <f t="shared" si="17"/>
        <v>416.90000000000003</v>
      </c>
      <c r="Y175" s="45">
        <v>137.30000000000001</v>
      </c>
      <c r="Z175" s="4">
        <v>132.19999999999999</v>
      </c>
      <c r="AA175" s="4">
        <v>133.6</v>
      </c>
      <c r="AB175" s="4">
        <v>117.8</v>
      </c>
      <c r="AC175" s="4">
        <v>137.9</v>
      </c>
      <c r="AD175" s="4">
        <f t="shared" si="18"/>
        <v>658.8</v>
      </c>
      <c r="AE175" s="4">
        <v>131.30000000000001</v>
      </c>
      <c r="AF175" s="4">
        <v>126.2</v>
      </c>
      <c r="AG175" s="45">
        <f t="shared" si="19"/>
        <v>257.5</v>
      </c>
      <c r="AH175" s="4">
        <v>128.4</v>
      </c>
      <c r="AI175" s="4">
        <v>127.7</v>
      </c>
      <c r="AJ175" s="4">
        <f t="shared" si="20"/>
        <v>256.10000000000002</v>
      </c>
      <c r="AK175" s="4">
        <v>136.1</v>
      </c>
      <c r="AL175" s="4"/>
    </row>
    <row r="176" spans="1:38" hidden="1" x14ac:dyDescent="0.25">
      <c r="A176" s="1" t="s">
        <v>30</v>
      </c>
      <c r="B176" s="1">
        <v>2017</v>
      </c>
      <c r="C176" s="1" t="s">
        <v>43</v>
      </c>
      <c r="D176" s="1" t="str">
        <f t="shared" si="14"/>
        <v>November2017Rural</v>
      </c>
      <c r="E176" s="4">
        <v>136.30000000000001</v>
      </c>
      <c r="F176" s="4">
        <v>142.5</v>
      </c>
      <c r="G176" s="4">
        <v>140.5</v>
      </c>
      <c r="H176" s="4">
        <v>141.5</v>
      </c>
      <c r="I176" s="4">
        <v>121.6</v>
      </c>
      <c r="J176" s="4">
        <v>147.30000000000001</v>
      </c>
      <c r="K176" s="4">
        <v>168</v>
      </c>
      <c r="L176" s="4">
        <v>135.80000000000001</v>
      </c>
      <c r="M176" s="4">
        <v>122.5</v>
      </c>
      <c r="N176" s="4">
        <v>136</v>
      </c>
      <c r="O176" s="4">
        <v>131.9</v>
      </c>
      <c r="P176" s="4">
        <v>151.4</v>
      </c>
      <c r="Q176" s="4">
        <v>142.4</v>
      </c>
      <c r="R176" s="4">
        <f t="shared" si="15"/>
        <v>1817.7000000000003</v>
      </c>
      <c r="S176" s="4">
        <v>152.1</v>
      </c>
      <c r="T176" s="4">
        <f t="shared" si="16"/>
        <v>152.1</v>
      </c>
      <c r="U176" s="4">
        <v>148.19999999999999</v>
      </c>
      <c r="V176" s="4">
        <v>141.5</v>
      </c>
      <c r="W176" s="4">
        <v>147.30000000000001</v>
      </c>
      <c r="X176" s="45">
        <f t="shared" si="17"/>
        <v>437</v>
      </c>
      <c r="Y176" s="45">
        <v>134.68723170229282</v>
      </c>
      <c r="Z176" s="4">
        <v>141.1</v>
      </c>
      <c r="AA176" s="4">
        <v>139.4</v>
      </c>
      <c r="AB176" s="4">
        <v>121.6</v>
      </c>
      <c r="AC176" s="4">
        <v>141.5</v>
      </c>
      <c r="AD176" s="4">
        <f t="shared" si="18"/>
        <v>678.28723170229284</v>
      </c>
      <c r="AE176" s="4">
        <v>135.80000000000001</v>
      </c>
      <c r="AF176" s="4">
        <v>128.1</v>
      </c>
      <c r="AG176" s="45">
        <f t="shared" si="19"/>
        <v>263.89999999999998</v>
      </c>
      <c r="AH176" s="4">
        <v>133.69999999999999</v>
      </c>
      <c r="AI176" s="4">
        <v>131.69999999999999</v>
      </c>
      <c r="AJ176" s="4">
        <f t="shared" si="20"/>
        <v>265.39999999999998</v>
      </c>
      <c r="AK176" s="4">
        <v>140</v>
      </c>
      <c r="AL176" s="4"/>
    </row>
    <row r="177" spans="1:38" hidden="1" x14ac:dyDescent="0.25">
      <c r="A177" s="1" t="s">
        <v>32</v>
      </c>
      <c r="B177" s="1">
        <v>2017</v>
      </c>
      <c r="C177" s="1" t="s">
        <v>43</v>
      </c>
      <c r="D177" s="1" t="str">
        <f t="shared" si="14"/>
        <v>November2017Urban</v>
      </c>
      <c r="E177" s="4">
        <v>134.30000000000001</v>
      </c>
      <c r="F177" s="4">
        <v>142.1</v>
      </c>
      <c r="G177" s="4">
        <v>146.69999999999999</v>
      </c>
      <c r="H177" s="4">
        <v>139.5</v>
      </c>
      <c r="I177" s="4">
        <v>115.2</v>
      </c>
      <c r="J177" s="4">
        <v>136.4</v>
      </c>
      <c r="K177" s="4">
        <v>185.2</v>
      </c>
      <c r="L177" s="4">
        <v>122.2</v>
      </c>
      <c r="M177" s="4">
        <v>123.9</v>
      </c>
      <c r="N177" s="4">
        <v>138.30000000000001</v>
      </c>
      <c r="O177" s="4">
        <v>125.4</v>
      </c>
      <c r="P177" s="4">
        <v>146</v>
      </c>
      <c r="Q177" s="4">
        <v>141.5</v>
      </c>
      <c r="R177" s="4">
        <f t="shared" si="15"/>
        <v>1796.7</v>
      </c>
      <c r="S177" s="4">
        <v>156.19999999999999</v>
      </c>
      <c r="T177" s="4">
        <f t="shared" si="16"/>
        <v>156.19999999999999</v>
      </c>
      <c r="U177" s="4">
        <v>135</v>
      </c>
      <c r="V177" s="4">
        <v>125.4</v>
      </c>
      <c r="W177" s="4">
        <v>133.5</v>
      </c>
      <c r="X177" s="45">
        <f t="shared" si="17"/>
        <v>393.9</v>
      </c>
      <c r="Y177" s="45">
        <v>138.6</v>
      </c>
      <c r="Z177" s="4">
        <v>125.7</v>
      </c>
      <c r="AA177" s="4">
        <v>128.80000000000001</v>
      </c>
      <c r="AB177" s="4">
        <v>115.3</v>
      </c>
      <c r="AC177" s="4">
        <v>136.6</v>
      </c>
      <c r="AD177" s="4">
        <f t="shared" si="18"/>
        <v>645</v>
      </c>
      <c r="AE177" s="4">
        <v>127.4</v>
      </c>
      <c r="AF177" s="4">
        <v>124.9</v>
      </c>
      <c r="AG177" s="45">
        <f t="shared" si="19"/>
        <v>252.3</v>
      </c>
      <c r="AH177" s="4">
        <v>125.1</v>
      </c>
      <c r="AI177" s="4">
        <v>124.9</v>
      </c>
      <c r="AJ177" s="4">
        <f t="shared" si="20"/>
        <v>250</v>
      </c>
      <c r="AK177" s="4">
        <v>134.80000000000001</v>
      </c>
      <c r="AL177" s="4"/>
    </row>
    <row r="178" spans="1:38" hidden="1" x14ac:dyDescent="0.25">
      <c r="A178" s="1" t="s">
        <v>33</v>
      </c>
      <c r="B178" s="1">
        <v>2017</v>
      </c>
      <c r="C178" s="1" t="s">
        <v>43</v>
      </c>
      <c r="D178" s="1" t="str">
        <f t="shared" si="14"/>
        <v>November2017Rural+Urban</v>
      </c>
      <c r="E178" s="4">
        <v>135.69999999999999</v>
      </c>
      <c r="F178" s="4">
        <v>142.4</v>
      </c>
      <c r="G178" s="4">
        <v>142.9</v>
      </c>
      <c r="H178" s="4">
        <v>140.80000000000001</v>
      </c>
      <c r="I178" s="4">
        <v>119.2</v>
      </c>
      <c r="J178" s="4">
        <v>142.19999999999999</v>
      </c>
      <c r="K178" s="4">
        <v>173.8</v>
      </c>
      <c r="L178" s="4">
        <v>131.19999999999999</v>
      </c>
      <c r="M178" s="4">
        <v>123</v>
      </c>
      <c r="N178" s="4">
        <v>136.80000000000001</v>
      </c>
      <c r="O178" s="4">
        <v>129.19999999999999</v>
      </c>
      <c r="P178" s="4">
        <v>148.9</v>
      </c>
      <c r="Q178" s="4">
        <v>142.1</v>
      </c>
      <c r="R178" s="4">
        <f t="shared" si="15"/>
        <v>1808.2</v>
      </c>
      <c r="S178" s="4">
        <v>153.19999999999999</v>
      </c>
      <c r="T178" s="4">
        <f t="shared" si="16"/>
        <v>153.19999999999999</v>
      </c>
      <c r="U178" s="4">
        <v>143</v>
      </c>
      <c r="V178" s="4">
        <v>134.80000000000001</v>
      </c>
      <c r="W178" s="4">
        <v>141.80000000000001</v>
      </c>
      <c r="X178" s="45">
        <f t="shared" si="17"/>
        <v>419.6</v>
      </c>
      <c r="Y178" s="45">
        <v>138.6</v>
      </c>
      <c r="Z178" s="4">
        <v>135.30000000000001</v>
      </c>
      <c r="AA178" s="4">
        <v>134.4</v>
      </c>
      <c r="AB178" s="4">
        <v>118.3</v>
      </c>
      <c r="AC178" s="4">
        <v>138.6</v>
      </c>
      <c r="AD178" s="4">
        <f t="shared" si="18"/>
        <v>665.19999999999993</v>
      </c>
      <c r="AE178" s="4">
        <v>132.6</v>
      </c>
      <c r="AF178" s="4">
        <v>126.8</v>
      </c>
      <c r="AG178" s="45">
        <f t="shared" si="19"/>
        <v>259.39999999999998</v>
      </c>
      <c r="AH178" s="4">
        <v>128.9</v>
      </c>
      <c r="AI178" s="4">
        <v>128.4</v>
      </c>
      <c r="AJ178" s="4">
        <f t="shared" si="20"/>
        <v>257.3</v>
      </c>
      <c r="AK178" s="4">
        <v>137.6</v>
      </c>
      <c r="AL178" s="4"/>
    </row>
    <row r="179" spans="1:38" hidden="1" x14ac:dyDescent="0.25">
      <c r="A179" s="1" t="s">
        <v>30</v>
      </c>
      <c r="B179" s="1">
        <v>2017</v>
      </c>
      <c r="C179" s="1" t="s">
        <v>44</v>
      </c>
      <c r="D179" s="1" t="str">
        <f t="shared" si="14"/>
        <v>December2017Rural</v>
      </c>
      <c r="E179" s="4">
        <v>136.4</v>
      </c>
      <c r="F179" s="4">
        <v>143.69999999999999</v>
      </c>
      <c r="G179" s="4">
        <v>144.80000000000001</v>
      </c>
      <c r="H179" s="4">
        <v>141.9</v>
      </c>
      <c r="I179" s="4">
        <v>123.1</v>
      </c>
      <c r="J179" s="4">
        <v>147.19999999999999</v>
      </c>
      <c r="K179" s="4">
        <v>161</v>
      </c>
      <c r="L179" s="4">
        <v>133.80000000000001</v>
      </c>
      <c r="M179" s="4">
        <v>121.9</v>
      </c>
      <c r="N179" s="4">
        <v>135.80000000000001</v>
      </c>
      <c r="O179" s="4">
        <v>131.1</v>
      </c>
      <c r="P179" s="4">
        <v>151.4</v>
      </c>
      <c r="Q179" s="4">
        <v>141.5</v>
      </c>
      <c r="R179" s="4">
        <f t="shared" si="15"/>
        <v>1813.6000000000001</v>
      </c>
      <c r="S179" s="4">
        <v>153.19999999999999</v>
      </c>
      <c r="T179" s="4">
        <f t="shared" si="16"/>
        <v>153.19999999999999</v>
      </c>
      <c r="U179" s="4">
        <v>148</v>
      </c>
      <c r="V179" s="4">
        <v>141.9</v>
      </c>
      <c r="W179" s="4">
        <v>147.19999999999999</v>
      </c>
      <c r="X179" s="45">
        <f t="shared" si="17"/>
        <v>437.09999999999997</v>
      </c>
      <c r="Y179" s="45">
        <v>135.95625176058121</v>
      </c>
      <c r="Z179" s="4">
        <v>142.6</v>
      </c>
      <c r="AA179" s="4">
        <v>139.5</v>
      </c>
      <c r="AB179" s="4">
        <v>122</v>
      </c>
      <c r="AC179" s="4">
        <v>141.1</v>
      </c>
      <c r="AD179" s="4">
        <f t="shared" si="18"/>
        <v>681.1562517605812</v>
      </c>
      <c r="AE179" s="4">
        <v>136.1</v>
      </c>
      <c r="AF179" s="4">
        <v>127.8</v>
      </c>
      <c r="AG179" s="45">
        <f t="shared" si="19"/>
        <v>263.89999999999998</v>
      </c>
      <c r="AH179" s="4">
        <v>133.4</v>
      </c>
      <c r="AI179" s="4">
        <v>131.9</v>
      </c>
      <c r="AJ179" s="4">
        <f t="shared" si="20"/>
        <v>265.3</v>
      </c>
      <c r="AK179" s="4">
        <v>139.80000000000001</v>
      </c>
      <c r="AL179" s="4"/>
    </row>
    <row r="180" spans="1:38" hidden="1" x14ac:dyDescent="0.25">
      <c r="A180" s="1" t="s">
        <v>32</v>
      </c>
      <c r="B180" s="1">
        <v>2017</v>
      </c>
      <c r="C180" s="1" t="s">
        <v>44</v>
      </c>
      <c r="D180" s="1" t="str">
        <f t="shared" si="14"/>
        <v>December2017Urban</v>
      </c>
      <c r="E180" s="4">
        <v>134.4</v>
      </c>
      <c r="F180" s="4">
        <v>142.6</v>
      </c>
      <c r="G180" s="4">
        <v>145.9</v>
      </c>
      <c r="H180" s="4">
        <v>139.5</v>
      </c>
      <c r="I180" s="4">
        <v>115.9</v>
      </c>
      <c r="J180" s="4">
        <v>135</v>
      </c>
      <c r="K180" s="4">
        <v>163.19999999999999</v>
      </c>
      <c r="L180" s="4">
        <v>119.8</v>
      </c>
      <c r="M180" s="4">
        <v>120.7</v>
      </c>
      <c r="N180" s="4">
        <v>139.69999999999999</v>
      </c>
      <c r="O180" s="4">
        <v>125.7</v>
      </c>
      <c r="P180" s="4">
        <v>146.30000000000001</v>
      </c>
      <c r="Q180" s="4">
        <v>138.80000000000001</v>
      </c>
      <c r="R180" s="4">
        <f t="shared" si="15"/>
        <v>1767.5</v>
      </c>
      <c r="S180" s="4">
        <v>157</v>
      </c>
      <c r="T180" s="4">
        <f t="shared" si="16"/>
        <v>157</v>
      </c>
      <c r="U180" s="4">
        <v>135.6</v>
      </c>
      <c r="V180" s="4">
        <v>125.6</v>
      </c>
      <c r="W180" s="4">
        <v>134</v>
      </c>
      <c r="X180" s="45">
        <f t="shared" si="17"/>
        <v>395.2</v>
      </c>
      <c r="Y180" s="45">
        <v>139.1</v>
      </c>
      <c r="Z180" s="4">
        <v>126.8</v>
      </c>
      <c r="AA180" s="4">
        <v>129.30000000000001</v>
      </c>
      <c r="AB180" s="4">
        <v>115.3</v>
      </c>
      <c r="AC180" s="4">
        <v>136.69999999999999</v>
      </c>
      <c r="AD180" s="4">
        <f t="shared" si="18"/>
        <v>647.20000000000005</v>
      </c>
      <c r="AE180" s="4">
        <v>128.19999999999999</v>
      </c>
      <c r="AF180" s="4">
        <v>124.6</v>
      </c>
      <c r="AG180" s="45">
        <f t="shared" si="19"/>
        <v>252.79999999999998</v>
      </c>
      <c r="AH180" s="4">
        <v>125.6</v>
      </c>
      <c r="AI180" s="4">
        <v>125.1</v>
      </c>
      <c r="AJ180" s="4">
        <f t="shared" si="20"/>
        <v>250.7</v>
      </c>
      <c r="AK180" s="4">
        <v>134.1</v>
      </c>
      <c r="AL180" s="4"/>
    </row>
    <row r="181" spans="1:38" hidden="1" x14ac:dyDescent="0.25">
      <c r="A181" s="1" t="s">
        <v>33</v>
      </c>
      <c r="B181" s="1">
        <v>2017</v>
      </c>
      <c r="C181" s="1" t="s">
        <v>44</v>
      </c>
      <c r="D181" s="1" t="str">
        <f t="shared" si="14"/>
        <v>December2017Rural+Urban</v>
      </c>
      <c r="E181" s="4">
        <v>135.80000000000001</v>
      </c>
      <c r="F181" s="4">
        <v>143.30000000000001</v>
      </c>
      <c r="G181" s="4">
        <v>145.19999999999999</v>
      </c>
      <c r="H181" s="4">
        <v>141</v>
      </c>
      <c r="I181" s="4">
        <v>120.5</v>
      </c>
      <c r="J181" s="4">
        <v>141.5</v>
      </c>
      <c r="K181" s="4">
        <v>161.69999999999999</v>
      </c>
      <c r="L181" s="4">
        <v>129.1</v>
      </c>
      <c r="M181" s="4">
        <v>121.5</v>
      </c>
      <c r="N181" s="4">
        <v>137.1</v>
      </c>
      <c r="O181" s="4">
        <v>128.80000000000001</v>
      </c>
      <c r="P181" s="4">
        <v>149</v>
      </c>
      <c r="Q181" s="4">
        <v>140.5</v>
      </c>
      <c r="R181" s="4">
        <f t="shared" si="15"/>
        <v>1794.9999999999998</v>
      </c>
      <c r="S181" s="4">
        <v>154.19999999999999</v>
      </c>
      <c r="T181" s="4">
        <f t="shared" si="16"/>
        <v>154.19999999999999</v>
      </c>
      <c r="U181" s="4">
        <v>143.1</v>
      </c>
      <c r="V181" s="4">
        <v>135.1</v>
      </c>
      <c r="W181" s="4">
        <v>142</v>
      </c>
      <c r="X181" s="45">
        <f t="shared" si="17"/>
        <v>420.2</v>
      </c>
      <c r="Y181" s="45">
        <v>139.1</v>
      </c>
      <c r="Z181" s="4">
        <v>136.6</v>
      </c>
      <c r="AA181" s="4">
        <v>134.69999999999999</v>
      </c>
      <c r="AB181" s="4">
        <v>118.5</v>
      </c>
      <c r="AC181" s="4">
        <v>138.5</v>
      </c>
      <c r="AD181" s="4">
        <f t="shared" si="18"/>
        <v>667.4</v>
      </c>
      <c r="AE181" s="4">
        <v>133.1</v>
      </c>
      <c r="AF181" s="4">
        <v>126.5</v>
      </c>
      <c r="AG181" s="45">
        <f t="shared" si="19"/>
        <v>259.60000000000002</v>
      </c>
      <c r="AH181" s="4">
        <v>129</v>
      </c>
      <c r="AI181" s="4">
        <v>128.6</v>
      </c>
      <c r="AJ181" s="4">
        <f t="shared" si="20"/>
        <v>257.60000000000002</v>
      </c>
      <c r="AK181" s="4">
        <v>137.19999999999999</v>
      </c>
      <c r="AL181" s="4"/>
    </row>
    <row r="182" spans="1:38" hidden="1" x14ac:dyDescent="0.25">
      <c r="A182" s="1" t="s">
        <v>30</v>
      </c>
      <c r="B182" s="1">
        <v>2018</v>
      </c>
      <c r="C182" s="1" t="s">
        <v>31</v>
      </c>
      <c r="D182" s="1" t="str">
        <f t="shared" si="14"/>
        <v>January2018Rural</v>
      </c>
      <c r="E182" s="4">
        <v>136.6</v>
      </c>
      <c r="F182" s="4">
        <v>144.4</v>
      </c>
      <c r="G182" s="4">
        <v>143.80000000000001</v>
      </c>
      <c r="H182" s="4">
        <v>142</v>
      </c>
      <c r="I182" s="4">
        <v>123.2</v>
      </c>
      <c r="J182" s="4">
        <v>147.9</v>
      </c>
      <c r="K182" s="4">
        <v>152.1</v>
      </c>
      <c r="L182" s="4">
        <v>131.80000000000001</v>
      </c>
      <c r="M182" s="4">
        <v>119.5</v>
      </c>
      <c r="N182" s="4">
        <v>136</v>
      </c>
      <c r="O182" s="4">
        <v>131.19999999999999</v>
      </c>
      <c r="P182" s="4">
        <v>151.80000000000001</v>
      </c>
      <c r="Q182" s="4">
        <v>140.4</v>
      </c>
      <c r="R182" s="4">
        <f t="shared" si="15"/>
        <v>1800.7</v>
      </c>
      <c r="S182" s="4">
        <v>153.6</v>
      </c>
      <c r="T182" s="4">
        <f t="shared" si="16"/>
        <v>153.6</v>
      </c>
      <c r="U182" s="4">
        <v>148.30000000000001</v>
      </c>
      <c r="V182" s="4">
        <v>142.30000000000001</v>
      </c>
      <c r="W182" s="4">
        <v>147.5</v>
      </c>
      <c r="X182" s="45">
        <f t="shared" si="17"/>
        <v>438.1</v>
      </c>
      <c r="Y182" s="45">
        <v>137.11691450892292</v>
      </c>
      <c r="Z182" s="4">
        <v>142.30000000000001</v>
      </c>
      <c r="AA182" s="4">
        <v>139.80000000000001</v>
      </c>
      <c r="AB182" s="4">
        <v>122.7</v>
      </c>
      <c r="AC182" s="4">
        <v>141.6</v>
      </c>
      <c r="AD182" s="4">
        <f t="shared" si="18"/>
        <v>683.51691450892292</v>
      </c>
      <c r="AE182" s="4">
        <v>136</v>
      </c>
      <c r="AF182" s="4">
        <v>128.6</v>
      </c>
      <c r="AG182" s="45">
        <f t="shared" si="19"/>
        <v>264.60000000000002</v>
      </c>
      <c r="AH182" s="4">
        <v>134.30000000000001</v>
      </c>
      <c r="AI182" s="4">
        <v>132.30000000000001</v>
      </c>
      <c r="AJ182" s="4">
        <f t="shared" si="20"/>
        <v>266.60000000000002</v>
      </c>
      <c r="AK182" s="4">
        <v>139.30000000000001</v>
      </c>
      <c r="AL182" s="4"/>
    </row>
    <row r="183" spans="1:38" hidden="1" x14ac:dyDescent="0.25">
      <c r="A183" s="1" t="s">
        <v>32</v>
      </c>
      <c r="B183" s="1">
        <v>2018</v>
      </c>
      <c r="C183" s="1" t="s">
        <v>31</v>
      </c>
      <c r="D183" s="1" t="str">
        <f t="shared" si="14"/>
        <v>January2018Urban</v>
      </c>
      <c r="E183" s="4">
        <v>134.6</v>
      </c>
      <c r="F183" s="4">
        <v>143.69999999999999</v>
      </c>
      <c r="G183" s="4">
        <v>143.6</v>
      </c>
      <c r="H183" s="4">
        <v>139.6</v>
      </c>
      <c r="I183" s="4">
        <v>116.4</v>
      </c>
      <c r="J183" s="4">
        <v>133.80000000000001</v>
      </c>
      <c r="K183" s="4">
        <v>150.5</v>
      </c>
      <c r="L183" s="4">
        <v>118.4</v>
      </c>
      <c r="M183" s="4">
        <v>117.3</v>
      </c>
      <c r="N183" s="4">
        <v>140.5</v>
      </c>
      <c r="O183" s="4">
        <v>125.9</v>
      </c>
      <c r="P183" s="4">
        <v>146.80000000000001</v>
      </c>
      <c r="Q183" s="4">
        <v>137.19999999999999</v>
      </c>
      <c r="R183" s="4">
        <f t="shared" si="15"/>
        <v>1748.3000000000002</v>
      </c>
      <c r="S183" s="4">
        <v>157.69999999999999</v>
      </c>
      <c r="T183" s="4">
        <f t="shared" si="16"/>
        <v>157.69999999999999</v>
      </c>
      <c r="U183" s="4">
        <v>136</v>
      </c>
      <c r="V183" s="4">
        <v>125.9</v>
      </c>
      <c r="W183" s="4">
        <v>134.4</v>
      </c>
      <c r="X183" s="45">
        <f t="shared" si="17"/>
        <v>396.29999999999995</v>
      </c>
      <c r="Y183" s="45">
        <v>140.4</v>
      </c>
      <c r="Z183" s="4">
        <v>127.3</v>
      </c>
      <c r="AA183" s="4">
        <v>129.5</v>
      </c>
      <c r="AB183" s="4">
        <v>116.3</v>
      </c>
      <c r="AC183" s="4">
        <v>137.1</v>
      </c>
      <c r="AD183" s="4">
        <f t="shared" si="18"/>
        <v>650.6</v>
      </c>
      <c r="AE183" s="4">
        <v>129</v>
      </c>
      <c r="AF183" s="4">
        <v>125.5</v>
      </c>
      <c r="AG183" s="45">
        <f t="shared" si="19"/>
        <v>254.5</v>
      </c>
      <c r="AH183" s="4">
        <v>126.2</v>
      </c>
      <c r="AI183" s="4">
        <v>125.8</v>
      </c>
      <c r="AJ183" s="4">
        <f t="shared" si="20"/>
        <v>252</v>
      </c>
      <c r="AK183" s="4">
        <v>134.1</v>
      </c>
      <c r="AL183" s="4"/>
    </row>
    <row r="184" spans="1:38" hidden="1" x14ac:dyDescent="0.25">
      <c r="A184" s="1" t="s">
        <v>33</v>
      </c>
      <c r="B184" s="1">
        <v>2018</v>
      </c>
      <c r="C184" s="1" t="s">
        <v>31</v>
      </c>
      <c r="D184" s="1" t="str">
        <f t="shared" si="14"/>
        <v>January2018Rural+Urban</v>
      </c>
      <c r="E184" s="4">
        <v>136</v>
      </c>
      <c r="F184" s="4">
        <v>144.19999999999999</v>
      </c>
      <c r="G184" s="4">
        <v>143.69999999999999</v>
      </c>
      <c r="H184" s="4">
        <v>141.1</v>
      </c>
      <c r="I184" s="4">
        <v>120.7</v>
      </c>
      <c r="J184" s="4">
        <v>141.30000000000001</v>
      </c>
      <c r="K184" s="4">
        <v>151.6</v>
      </c>
      <c r="L184" s="4">
        <v>127.3</v>
      </c>
      <c r="M184" s="4">
        <v>118.8</v>
      </c>
      <c r="N184" s="4">
        <v>137.5</v>
      </c>
      <c r="O184" s="4">
        <v>129</v>
      </c>
      <c r="P184" s="4">
        <v>149.5</v>
      </c>
      <c r="Q184" s="4">
        <v>139.19999999999999</v>
      </c>
      <c r="R184" s="4">
        <f t="shared" si="15"/>
        <v>1779.9</v>
      </c>
      <c r="S184" s="4">
        <v>154.69999999999999</v>
      </c>
      <c r="T184" s="4">
        <f t="shared" si="16"/>
        <v>154.69999999999999</v>
      </c>
      <c r="U184" s="4">
        <v>143.5</v>
      </c>
      <c r="V184" s="4">
        <v>135.5</v>
      </c>
      <c r="W184" s="4">
        <v>142.30000000000001</v>
      </c>
      <c r="X184" s="45">
        <f t="shared" si="17"/>
        <v>421.3</v>
      </c>
      <c r="Y184" s="45">
        <v>140.4</v>
      </c>
      <c r="Z184" s="4">
        <v>136.6</v>
      </c>
      <c r="AA184" s="4">
        <v>134.9</v>
      </c>
      <c r="AB184" s="4">
        <v>119.3</v>
      </c>
      <c r="AC184" s="4">
        <v>139</v>
      </c>
      <c r="AD184" s="4">
        <f t="shared" si="18"/>
        <v>670.19999999999993</v>
      </c>
      <c r="AE184" s="4">
        <v>133.30000000000001</v>
      </c>
      <c r="AF184" s="4">
        <v>127.3</v>
      </c>
      <c r="AG184" s="45">
        <f t="shared" si="19"/>
        <v>260.60000000000002</v>
      </c>
      <c r="AH184" s="4">
        <v>129.69999999999999</v>
      </c>
      <c r="AI184" s="4">
        <v>129.1</v>
      </c>
      <c r="AJ184" s="4">
        <f t="shared" si="20"/>
        <v>258.79999999999995</v>
      </c>
      <c r="AK184" s="4">
        <v>136.9</v>
      </c>
      <c r="AL184" s="4"/>
    </row>
    <row r="185" spans="1:38" hidden="1" x14ac:dyDescent="0.25">
      <c r="A185" s="1" t="s">
        <v>30</v>
      </c>
      <c r="B185" s="1">
        <v>2018</v>
      </c>
      <c r="C185" s="1" t="s">
        <v>34</v>
      </c>
      <c r="D185" s="1" t="str">
        <f t="shared" si="14"/>
        <v>February2018Rural</v>
      </c>
      <c r="E185" s="4">
        <v>136.4</v>
      </c>
      <c r="F185" s="4">
        <v>143.69999999999999</v>
      </c>
      <c r="G185" s="4">
        <v>140.6</v>
      </c>
      <c r="H185" s="4">
        <v>141.5</v>
      </c>
      <c r="I185" s="4">
        <v>122.9</v>
      </c>
      <c r="J185" s="4">
        <v>149.4</v>
      </c>
      <c r="K185" s="4">
        <v>142.4</v>
      </c>
      <c r="L185" s="4">
        <v>130.19999999999999</v>
      </c>
      <c r="M185" s="4">
        <v>117.9</v>
      </c>
      <c r="N185" s="4">
        <v>135.6</v>
      </c>
      <c r="O185" s="4">
        <v>130.5</v>
      </c>
      <c r="P185" s="4">
        <v>151.69999999999999</v>
      </c>
      <c r="Q185" s="4">
        <v>138.69999999999999</v>
      </c>
      <c r="R185" s="4">
        <f t="shared" si="15"/>
        <v>1781.5</v>
      </c>
      <c r="S185" s="4">
        <v>153.30000000000001</v>
      </c>
      <c r="T185" s="4">
        <f t="shared" si="16"/>
        <v>153.30000000000001</v>
      </c>
      <c r="U185" s="4">
        <v>148.69999999999999</v>
      </c>
      <c r="V185" s="4">
        <v>142.4</v>
      </c>
      <c r="W185" s="4">
        <v>147.80000000000001</v>
      </c>
      <c r="X185" s="45">
        <f t="shared" si="17"/>
        <v>438.90000000000003</v>
      </c>
      <c r="Y185" s="45">
        <v>138.21782199686635</v>
      </c>
      <c r="Z185" s="4">
        <v>142.4</v>
      </c>
      <c r="AA185" s="4">
        <v>139.9</v>
      </c>
      <c r="AB185" s="4">
        <v>123.3</v>
      </c>
      <c r="AC185" s="4">
        <v>141.5</v>
      </c>
      <c r="AD185" s="4">
        <f t="shared" si="18"/>
        <v>685.31782199686631</v>
      </c>
      <c r="AE185" s="4">
        <v>136.19999999999999</v>
      </c>
      <c r="AF185" s="4">
        <v>128.80000000000001</v>
      </c>
      <c r="AG185" s="45">
        <f t="shared" si="19"/>
        <v>265</v>
      </c>
      <c r="AH185" s="4">
        <v>134.30000000000001</v>
      </c>
      <c r="AI185" s="4">
        <v>132.5</v>
      </c>
      <c r="AJ185" s="4">
        <f t="shared" si="20"/>
        <v>266.8</v>
      </c>
      <c r="AK185" s="4">
        <v>138.5</v>
      </c>
      <c r="AL185" s="4"/>
    </row>
    <row r="186" spans="1:38" hidden="1" x14ac:dyDescent="0.25">
      <c r="A186" s="1" t="s">
        <v>32</v>
      </c>
      <c r="B186" s="1">
        <v>2018</v>
      </c>
      <c r="C186" s="1" t="s">
        <v>34</v>
      </c>
      <c r="D186" s="1" t="str">
        <f t="shared" si="14"/>
        <v>February2018Urban</v>
      </c>
      <c r="E186" s="4">
        <v>134.80000000000001</v>
      </c>
      <c r="F186" s="4">
        <v>143</v>
      </c>
      <c r="G186" s="4">
        <v>139.9</v>
      </c>
      <c r="H186" s="4">
        <v>139.9</v>
      </c>
      <c r="I186" s="4">
        <v>116.2</v>
      </c>
      <c r="J186" s="4">
        <v>135.5</v>
      </c>
      <c r="K186" s="4">
        <v>136.9</v>
      </c>
      <c r="L186" s="4">
        <v>117</v>
      </c>
      <c r="M186" s="4">
        <v>115.4</v>
      </c>
      <c r="N186" s="4">
        <v>140.69999999999999</v>
      </c>
      <c r="O186" s="4">
        <v>125.9</v>
      </c>
      <c r="P186" s="4">
        <v>147.1</v>
      </c>
      <c r="Q186" s="4">
        <v>135.6</v>
      </c>
      <c r="R186" s="4">
        <f t="shared" si="15"/>
        <v>1727.9</v>
      </c>
      <c r="S186" s="4">
        <v>159.30000000000001</v>
      </c>
      <c r="T186" s="4">
        <f t="shared" si="16"/>
        <v>159.30000000000001</v>
      </c>
      <c r="U186" s="4">
        <v>136.30000000000001</v>
      </c>
      <c r="V186" s="4">
        <v>126.1</v>
      </c>
      <c r="W186" s="4">
        <v>134.69999999999999</v>
      </c>
      <c r="X186" s="45">
        <f t="shared" si="17"/>
        <v>397.09999999999997</v>
      </c>
      <c r="Y186" s="45">
        <v>141.30000000000001</v>
      </c>
      <c r="Z186" s="4">
        <v>127.3</v>
      </c>
      <c r="AA186" s="4">
        <v>129.9</v>
      </c>
      <c r="AB186" s="4">
        <v>117.4</v>
      </c>
      <c r="AC186" s="4">
        <v>137.19999999999999</v>
      </c>
      <c r="AD186" s="4">
        <f t="shared" si="18"/>
        <v>653.09999999999991</v>
      </c>
      <c r="AE186" s="4">
        <v>129.80000000000001</v>
      </c>
      <c r="AF186" s="4">
        <v>126.2</v>
      </c>
      <c r="AG186" s="45">
        <f t="shared" si="19"/>
        <v>256</v>
      </c>
      <c r="AH186" s="4">
        <v>126.5</v>
      </c>
      <c r="AI186" s="4">
        <v>126.5</v>
      </c>
      <c r="AJ186" s="4">
        <f t="shared" si="20"/>
        <v>253</v>
      </c>
      <c r="AK186" s="4">
        <v>134</v>
      </c>
      <c r="AL186" s="4"/>
    </row>
    <row r="187" spans="1:38" hidden="1" x14ac:dyDescent="0.25">
      <c r="A187" s="1" t="s">
        <v>33</v>
      </c>
      <c r="B187" s="1">
        <v>2018</v>
      </c>
      <c r="C187" s="1" t="s">
        <v>34</v>
      </c>
      <c r="D187" s="1" t="str">
        <f t="shared" si="14"/>
        <v>February2018Rural+Urban</v>
      </c>
      <c r="E187" s="4">
        <v>135.9</v>
      </c>
      <c r="F187" s="4">
        <v>143.5</v>
      </c>
      <c r="G187" s="4">
        <v>140.30000000000001</v>
      </c>
      <c r="H187" s="4">
        <v>140.9</v>
      </c>
      <c r="I187" s="4">
        <v>120.4</v>
      </c>
      <c r="J187" s="4">
        <v>142.9</v>
      </c>
      <c r="K187" s="4">
        <v>140.5</v>
      </c>
      <c r="L187" s="4">
        <v>125.8</v>
      </c>
      <c r="M187" s="4">
        <v>117.1</v>
      </c>
      <c r="N187" s="4">
        <v>137.30000000000001</v>
      </c>
      <c r="O187" s="4">
        <v>128.6</v>
      </c>
      <c r="P187" s="4">
        <v>149.6</v>
      </c>
      <c r="Q187" s="4">
        <v>137.6</v>
      </c>
      <c r="R187" s="4">
        <f t="shared" si="15"/>
        <v>1760.3999999999996</v>
      </c>
      <c r="S187" s="4">
        <v>154.9</v>
      </c>
      <c r="T187" s="4">
        <f t="shared" si="16"/>
        <v>154.9</v>
      </c>
      <c r="U187" s="4">
        <v>143.80000000000001</v>
      </c>
      <c r="V187" s="4">
        <v>135.6</v>
      </c>
      <c r="W187" s="4">
        <v>142.6</v>
      </c>
      <c r="X187" s="45">
        <f t="shared" si="17"/>
        <v>422</v>
      </c>
      <c r="Y187" s="45">
        <v>141.30000000000001</v>
      </c>
      <c r="Z187" s="4">
        <v>136.69999999999999</v>
      </c>
      <c r="AA187" s="4">
        <v>135.19999999999999</v>
      </c>
      <c r="AB187" s="4">
        <v>120.2</v>
      </c>
      <c r="AC187" s="4">
        <v>139</v>
      </c>
      <c r="AD187" s="4">
        <f t="shared" si="18"/>
        <v>672.4</v>
      </c>
      <c r="AE187" s="4">
        <v>133.80000000000001</v>
      </c>
      <c r="AF187" s="4">
        <v>127.7</v>
      </c>
      <c r="AG187" s="45">
        <f t="shared" si="19"/>
        <v>261.5</v>
      </c>
      <c r="AH187" s="4">
        <v>129.9</v>
      </c>
      <c r="AI187" s="4">
        <v>129.6</v>
      </c>
      <c r="AJ187" s="4">
        <f t="shared" si="20"/>
        <v>259.5</v>
      </c>
      <c r="AK187" s="4">
        <v>136.4</v>
      </c>
      <c r="AL187" s="4"/>
    </row>
    <row r="188" spans="1:38" hidden="1" x14ac:dyDescent="0.25">
      <c r="A188" s="1" t="s">
        <v>30</v>
      </c>
      <c r="B188" s="1">
        <v>2018</v>
      </c>
      <c r="C188" s="1" t="s">
        <v>35</v>
      </c>
      <c r="D188" s="1" t="str">
        <f t="shared" si="14"/>
        <v>March2018Rural</v>
      </c>
      <c r="E188" s="4">
        <v>136.80000000000001</v>
      </c>
      <c r="F188" s="4">
        <v>143.80000000000001</v>
      </c>
      <c r="G188" s="4">
        <v>140</v>
      </c>
      <c r="H188" s="4">
        <v>142</v>
      </c>
      <c r="I188" s="4">
        <v>123.2</v>
      </c>
      <c r="J188" s="4">
        <v>152.9</v>
      </c>
      <c r="K188" s="4">
        <v>138</v>
      </c>
      <c r="L188" s="4">
        <v>129.30000000000001</v>
      </c>
      <c r="M188" s="4">
        <v>117.1</v>
      </c>
      <c r="N188" s="4">
        <v>136.30000000000001</v>
      </c>
      <c r="O188" s="4">
        <v>131.19999999999999</v>
      </c>
      <c r="P188" s="4">
        <v>152.80000000000001</v>
      </c>
      <c r="Q188" s="4">
        <v>138.6</v>
      </c>
      <c r="R188" s="4">
        <f t="shared" si="15"/>
        <v>1781.9999999999998</v>
      </c>
      <c r="S188" s="4">
        <v>155.1</v>
      </c>
      <c r="T188" s="4">
        <f t="shared" si="16"/>
        <v>155.1</v>
      </c>
      <c r="U188" s="4">
        <v>149.19999999999999</v>
      </c>
      <c r="V188" s="4">
        <v>143</v>
      </c>
      <c r="W188" s="4">
        <v>148.30000000000001</v>
      </c>
      <c r="X188" s="45">
        <f t="shared" si="17"/>
        <v>440.5</v>
      </c>
      <c r="Y188" s="45">
        <v>139.21010980737449</v>
      </c>
      <c r="Z188" s="4">
        <v>142.6</v>
      </c>
      <c r="AA188" s="4">
        <v>139.9</v>
      </c>
      <c r="AB188" s="4">
        <v>124.6</v>
      </c>
      <c r="AC188" s="4">
        <v>142.69999999999999</v>
      </c>
      <c r="AD188" s="4">
        <f t="shared" si="18"/>
        <v>689.01010980737442</v>
      </c>
      <c r="AE188" s="4">
        <v>136.69999999999999</v>
      </c>
      <c r="AF188" s="4">
        <v>129.30000000000001</v>
      </c>
      <c r="AG188" s="45">
        <f t="shared" si="19"/>
        <v>266</v>
      </c>
      <c r="AH188" s="4">
        <v>135.1</v>
      </c>
      <c r="AI188" s="4">
        <v>133.30000000000001</v>
      </c>
      <c r="AJ188" s="4">
        <f t="shared" si="20"/>
        <v>268.39999999999998</v>
      </c>
      <c r="AK188" s="4">
        <v>138.69999999999999</v>
      </c>
      <c r="AL188" s="4"/>
    </row>
    <row r="189" spans="1:38" hidden="1" x14ac:dyDescent="0.25">
      <c r="A189" s="1" t="s">
        <v>32</v>
      </c>
      <c r="B189" s="1">
        <v>2018</v>
      </c>
      <c r="C189" s="1" t="s">
        <v>35</v>
      </c>
      <c r="D189" s="1" t="str">
        <f t="shared" si="14"/>
        <v>March2018Urban</v>
      </c>
      <c r="E189" s="4">
        <v>135</v>
      </c>
      <c r="F189" s="4">
        <v>143.1</v>
      </c>
      <c r="G189" s="4">
        <v>135.5</v>
      </c>
      <c r="H189" s="4">
        <v>139.9</v>
      </c>
      <c r="I189" s="4">
        <v>116.5</v>
      </c>
      <c r="J189" s="4">
        <v>138.5</v>
      </c>
      <c r="K189" s="4">
        <v>128</v>
      </c>
      <c r="L189" s="4">
        <v>115.5</v>
      </c>
      <c r="M189" s="4">
        <v>114.2</v>
      </c>
      <c r="N189" s="4">
        <v>140.69999999999999</v>
      </c>
      <c r="O189" s="4">
        <v>126.2</v>
      </c>
      <c r="P189" s="4">
        <v>147.6</v>
      </c>
      <c r="Q189" s="4">
        <v>134.80000000000001</v>
      </c>
      <c r="R189" s="4">
        <f t="shared" si="15"/>
        <v>1715.5</v>
      </c>
      <c r="S189" s="4">
        <v>159.69999999999999</v>
      </c>
      <c r="T189" s="4">
        <f t="shared" si="16"/>
        <v>159.69999999999999</v>
      </c>
      <c r="U189" s="4">
        <v>136.69999999999999</v>
      </c>
      <c r="V189" s="4">
        <v>126.7</v>
      </c>
      <c r="W189" s="4">
        <v>135.19999999999999</v>
      </c>
      <c r="X189" s="45">
        <f t="shared" si="17"/>
        <v>398.59999999999997</v>
      </c>
      <c r="Y189" s="45">
        <v>142</v>
      </c>
      <c r="Z189" s="4">
        <v>126.4</v>
      </c>
      <c r="AA189" s="4">
        <v>130.80000000000001</v>
      </c>
      <c r="AB189" s="4">
        <v>117.8</v>
      </c>
      <c r="AC189" s="4">
        <v>137.80000000000001</v>
      </c>
      <c r="AD189" s="4">
        <f t="shared" si="18"/>
        <v>654.79999999999995</v>
      </c>
      <c r="AE189" s="4">
        <v>130.5</v>
      </c>
      <c r="AF189" s="4">
        <v>126.7</v>
      </c>
      <c r="AG189" s="45">
        <f t="shared" si="19"/>
        <v>257.2</v>
      </c>
      <c r="AH189" s="4">
        <v>126.8</v>
      </c>
      <c r="AI189" s="4">
        <v>127.1</v>
      </c>
      <c r="AJ189" s="4">
        <f t="shared" si="20"/>
        <v>253.89999999999998</v>
      </c>
      <c r="AK189" s="4">
        <v>134</v>
      </c>
      <c r="AL189" s="4"/>
    </row>
    <row r="190" spans="1:38" hidden="1" x14ac:dyDescent="0.25">
      <c r="A190" s="1" t="s">
        <v>33</v>
      </c>
      <c r="B190" s="1">
        <v>2018</v>
      </c>
      <c r="C190" s="1" t="s">
        <v>35</v>
      </c>
      <c r="D190" s="1" t="str">
        <f t="shared" si="14"/>
        <v>March2018Rural+Urban</v>
      </c>
      <c r="E190" s="4">
        <v>136.19999999999999</v>
      </c>
      <c r="F190" s="4">
        <v>143.6</v>
      </c>
      <c r="G190" s="4">
        <v>138.30000000000001</v>
      </c>
      <c r="H190" s="4">
        <v>141.19999999999999</v>
      </c>
      <c r="I190" s="4">
        <v>120.7</v>
      </c>
      <c r="J190" s="4">
        <v>146.19999999999999</v>
      </c>
      <c r="K190" s="4">
        <v>134.6</v>
      </c>
      <c r="L190" s="4">
        <v>124.6</v>
      </c>
      <c r="M190" s="4">
        <v>116.1</v>
      </c>
      <c r="N190" s="4">
        <v>137.80000000000001</v>
      </c>
      <c r="O190" s="4">
        <v>129.1</v>
      </c>
      <c r="P190" s="4">
        <v>150.4</v>
      </c>
      <c r="Q190" s="4">
        <v>137.19999999999999</v>
      </c>
      <c r="R190" s="4">
        <f t="shared" si="15"/>
        <v>1756</v>
      </c>
      <c r="S190" s="4">
        <v>156.30000000000001</v>
      </c>
      <c r="T190" s="4">
        <f t="shared" si="16"/>
        <v>156.30000000000001</v>
      </c>
      <c r="U190" s="4">
        <v>144.30000000000001</v>
      </c>
      <c r="V190" s="4">
        <v>136.19999999999999</v>
      </c>
      <c r="W190" s="4">
        <v>143.1</v>
      </c>
      <c r="X190" s="45">
        <f t="shared" si="17"/>
        <v>423.6</v>
      </c>
      <c r="Y190" s="45">
        <v>142</v>
      </c>
      <c r="Z190" s="4">
        <v>136.5</v>
      </c>
      <c r="AA190" s="4">
        <v>135.6</v>
      </c>
      <c r="AB190" s="4">
        <v>121</v>
      </c>
      <c r="AC190" s="4">
        <v>139.80000000000001</v>
      </c>
      <c r="AD190" s="4">
        <f t="shared" si="18"/>
        <v>674.90000000000009</v>
      </c>
      <c r="AE190" s="4">
        <v>134.30000000000001</v>
      </c>
      <c r="AF190" s="4">
        <v>128.19999999999999</v>
      </c>
      <c r="AG190" s="45">
        <f t="shared" si="19"/>
        <v>262.5</v>
      </c>
      <c r="AH190" s="4">
        <v>130.4</v>
      </c>
      <c r="AI190" s="4">
        <v>130.30000000000001</v>
      </c>
      <c r="AJ190" s="4">
        <f t="shared" si="20"/>
        <v>260.70000000000005</v>
      </c>
      <c r="AK190" s="4">
        <v>136.5</v>
      </c>
      <c r="AL190" s="4"/>
    </row>
    <row r="191" spans="1:38" hidden="1" x14ac:dyDescent="0.25">
      <c r="A191" s="1" t="s">
        <v>30</v>
      </c>
      <c r="B191" s="1">
        <v>2018</v>
      </c>
      <c r="C191" s="1" t="s">
        <v>36</v>
      </c>
      <c r="D191" s="1" t="str">
        <f t="shared" si="14"/>
        <v>April2018Rural</v>
      </c>
      <c r="E191" s="4">
        <v>137.1</v>
      </c>
      <c r="F191" s="4">
        <v>144.5</v>
      </c>
      <c r="G191" s="4">
        <v>135.9</v>
      </c>
      <c r="H191" s="4">
        <v>142.4</v>
      </c>
      <c r="I191" s="4">
        <v>123.5</v>
      </c>
      <c r="J191" s="4">
        <v>156.4</v>
      </c>
      <c r="K191" s="4">
        <v>135.1</v>
      </c>
      <c r="L191" s="4">
        <v>128.4</v>
      </c>
      <c r="M191" s="4">
        <v>115.2</v>
      </c>
      <c r="N191" s="4">
        <v>137.19999999999999</v>
      </c>
      <c r="O191" s="4">
        <v>131.9</v>
      </c>
      <c r="P191" s="4">
        <v>153.80000000000001</v>
      </c>
      <c r="Q191" s="4">
        <v>138.6</v>
      </c>
      <c r="R191" s="4">
        <f t="shared" si="15"/>
        <v>1780</v>
      </c>
      <c r="S191" s="4">
        <v>156.1</v>
      </c>
      <c r="T191" s="4">
        <f t="shared" si="16"/>
        <v>156.1</v>
      </c>
      <c r="U191" s="4">
        <v>150.1</v>
      </c>
      <c r="V191" s="4">
        <v>143.30000000000001</v>
      </c>
      <c r="W191" s="4">
        <v>149.1</v>
      </c>
      <c r="X191" s="45">
        <f t="shared" si="17"/>
        <v>442.5</v>
      </c>
      <c r="Y191" s="45">
        <v>140.21609403479596</v>
      </c>
      <c r="Z191" s="4">
        <v>143.80000000000001</v>
      </c>
      <c r="AA191" s="4">
        <v>140.9</v>
      </c>
      <c r="AB191" s="4">
        <v>125.3</v>
      </c>
      <c r="AC191" s="4">
        <v>143.69999999999999</v>
      </c>
      <c r="AD191" s="4">
        <f t="shared" si="18"/>
        <v>693.91609403479583</v>
      </c>
      <c r="AE191" s="4">
        <v>137.6</v>
      </c>
      <c r="AF191" s="4">
        <v>130.4</v>
      </c>
      <c r="AG191" s="45">
        <f t="shared" si="19"/>
        <v>268</v>
      </c>
      <c r="AH191" s="4">
        <v>136</v>
      </c>
      <c r="AI191" s="4">
        <v>134.19999999999999</v>
      </c>
      <c r="AJ191" s="4">
        <f t="shared" si="20"/>
        <v>270.2</v>
      </c>
      <c r="AK191" s="4">
        <v>139.1</v>
      </c>
      <c r="AL191" s="4"/>
    </row>
    <row r="192" spans="1:38" hidden="1" x14ac:dyDescent="0.25">
      <c r="A192" s="1" t="s">
        <v>32</v>
      </c>
      <c r="B192" s="1">
        <v>2018</v>
      </c>
      <c r="C192" s="1" t="s">
        <v>36</v>
      </c>
      <c r="D192" s="1" t="str">
        <f t="shared" si="14"/>
        <v>April2018Urban</v>
      </c>
      <c r="E192" s="4">
        <v>135</v>
      </c>
      <c r="F192" s="4">
        <v>144.30000000000001</v>
      </c>
      <c r="G192" s="4">
        <v>130.80000000000001</v>
      </c>
      <c r="H192" s="4">
        <v>140.30000000000001</v>
      </c>
      <c r="I192" s="4">
        <v>116.6</v>
      </c>
      <c r="J192" s="4">
        <v>150.1</v>
      </c>
      <c r="K192" s="4">
        <v>127.6</v>
      </c>
      <c r="L192" s="4">
        <v>114</v>
      </c>
      <c r="M192" s="4">
        <v>110.6</v>
      </c>
      <c r="N192" s="4">
        <v>140.19999999999999</v>
      </c>
      <c r="O192" s="4">
        <v>126.5</v>
      </c>
      <c r="P192" s="4">
        <v>148.30000000000001</v>
      </c>
      <c r="Q192" s="4">
        <v>135.69999999999999</v>
      </c>
      <c r="R192" s="4">
        <f t="shared" si="15"/>
        <v>1720.0000000000002</v>
      </c>
      <c r="S192" s="4">
        <v>159.19999999999999</v>
      </c>
      <c r="T192" s="4">
        <f t="shared" si="16"/>
        <v>159.19999999999999</v>
      </c>
      <c r="U192" s="4">
        <v>137.80000000000001</v>
      </c>
      <c r="V192" s="4">
        <v>127.4</v>
      </c>
      <c r="W192" s="4">
        <v>136.19999999999999</v>
      </c>
      <c r="X192" s="45">
        <f t="shared" si="17"/>
        <v>401.40000000000003</v>
      </c>
      <c r="Y192" s="45">
        <v>142.9</v>
      </c>
      <c r="Z192" s="4">
        <v>124.6</v>
      </c>
      <c r="AA192" s="4">
        <v>131.80000000000001</v>
      </c>
      <c r="AB192" s="4">
        <v>118.9</v>
      </c>
      <c r="AC192" s="4">
        <v>139.69999999999999</v>
      </c>
      <c r="AD192" s="4">
        <f t="shared" si="18"/>
        <v>657.90000000000009</v>
      </c>
      <c r="AE192" s="4">
        <v>131.30000000000001</v>
      </c>
      <c r="AF192" s="4">
        <v>127.6</v>
      </c>
      <c r="AG192" s="45">
        <f t="shared" si="19"/>
        <v>258.89999999999998</v>
      </c>
      <c r="AH192" s="4">
        <v>127.6</v>
      </c>
      <c r="AI192" s="4">
        <v>128.19999999999999</v>
      </c>
      <c r="AJ192" s="4">
        <f t="shared" si="20"/>
        <v>255.79999999999998</v>
      </c>
      <c r="AK192" s="4">
        <v>134.80000000000001</v>
      </c>
      <c r="AL192" s="4"/>
    </row>
    <row r="193" spans="1:38" hidden="1" x14ac:dyDescent="0.25">
      <c r="A193" s="1" t="s">
        <v>33</v>
      </c>
      <c r="B193" s="1">
        <v>2018</v>
      </c>
      <c r="C193" s="1" t="s">
        <v>36</v>
      </c>
      <c r="D193" s="1" t="str">
        <f t="shared" si="14"/>
        <v>April2018Rural+Urban</v>
      </c>
      <c r="E193" s="4">
        <v>136.4</v>
      </c>
      <c r="F193" s="4">
        <v>144.4</v>
      </c>
      <c r="G193" s="4">
        <v>133.9</v>
      </c>
      <c r="H193" s="4">
        <v>141.6</v>
      </c>
      <c r="I193" s="4">
        <v>121</v>
      </c>
      <c r="J193" s="4">
        <v>153.5</v>
      </c>
      <c r="K193" s="4">
        <v>132.6</v>
      </c>
      <c r="L193" s="4">
        <v>123.5</v>
      </c>
      <c r="M193" s="4">
        <v>113.7</v>
      </c>
      <c r="N193" s="4">
        <v>138.19999999999999</v>
      </c>
      <c r="O193" s="4">
        <v>129.6</v>
      </c>
      <c r="P193" s="4">
        <v>151.19999999999999</v>
      </c>
      <c r="Q193" s="4">
        <v>137.5</v>
      </c>
      <c r="R193" s="4">
        <f t="shared" si="15"/>
        <v>1757.1000000000001</v>
      </c>
      <c r="S193" s="4">
        <v>156.9</v>
      </c>
      <c r="T193" s="4">
        <f t="shared" si="16"/>
        <v>156.9</v>
      </c>
      <c r="U193" s="4">
        <v>145.30000000000001</v>
      </c>
      <c r="V193" s="4">
        <v>136.69999999999999</v>
      </c>
      <c r="W193" s="4">
        <v>144</v>
      </c>
      <c r="X193" s="45">
        <f t="shared" si="17"/>
        <v>426</v>
      </c>
      <c r="Y193" s="45">
        <v>142.9</v>
      </c>
      <c r="Z193" s="4">
        <v>136.5</v>
      </c>
      <c r="AA193" s="4">
        <v>136.6</v>
      </c>
      <c r="AB193" s="4">
        <v>121.9</v>
      </c>
      <c r="AC193" s="4">
        <v>141.4</v>
      </c>
      <c r="AD193" s="4">
        <f t="shared" si="18"/>
        <v>679.3</v>
      </c>
      <c r="AE193" s="4">
        <v>135.19999999999999</v>
      </c>
      <c r="AF193" s="4">
        <v>129.19999999999999</v>
      </c>
      <c r="AG193" s="45">
        <f t="shared" si="19"/>
        <v>264.39999999999998</v>
      </c>
      <c r="AH193" s="4">
        <v>131.30000000000001</v>
      </c>
      <c r="AI193" s="4">
        <v>131.30000000000001</v>
      </c>
      <c r="AJ193" s="4">
        <f t="shared" si="20"/>
        <v>262.60000000000002</v>
      </c>
      <c r="AK193" s="4">
        <v>137.1</v>
      </c>
      <c r="AL193" s="4"/>
    </row>
    <row r="194" spans="1:38" hidden="1" x14ac:dyDescent="0.25">
      <c r="A194" s="1" t="s">
        <v>30</v>
      </c>
      <c r="B194" s="1">
        <v>2018</v>
      </c>
      <c r="C194" s="1" t="s">
        <v>37</v>
      </c>
      <c r="D194" s="1" t="str">
        <f t="shared" si="14"/>
        <v>May2018Rural</v>
      </c>
      <c r="E194" s="4">
        <v>137.4</v>
      </c>
      <c r="F194" s="4">
        <v>145.69999999999999</v>
      </c>
      <c r="G194" s="4">
        <v>135.5</v>
      </c>
      <c r="H194" s="4">
        <v>142.9</v>
      </c>
      <c r="I194" s="4">
        <v>123.6</v>
      </c>
      <c r="J194" s="4">
        <v>157.5</v>
      </c>
      <c r="K194" s="4">
        <v>137.80000000000001</v>
      </c>
      <c r="L194" s="4">
        <v>127.2</v>
      </c>
      <c r="M194" s="4">
        <v>111.8</v>
      </c>
      <c r="N194" s="4">
        <v>137.4</v>
      </c>
      <c r="O194" s="4">
        <v>132.19999999999999</v>
      </c>
      <c r="P194" s="4">
        <v>154.30000000000001</v>
      </c>
      <c r="Q194" s="4">
        <v>139.1</v>
      </c>
      <c r="R194" s="4">
        <f t="shared" si="15"/>
        <v>1782.4</v>
      </c>
      <c r="S194" s="4">
        <v>157</v>
      </c>
      <c r="T194" s="4">
        <f t="shared" si="16"/>
        <v>157</v>
      </c>
      <c r="U194" s="4">
        <v>150.80000000000001</v>
      </c>
      <c r="V194" s="4">
        <v>144.1</v>
      </c>
      <c r="W194" s="4">
        <v>149.80000000000001</v>
      </c>
      <c r="X194" s="45">
        <f t="shared" si="17"/>
        <v>444.7</v>
      </c>
      <c r="Y194" s="45">
        <v>141.1160028710041</v>
      </c>
      <c r="Z194" s="4">
        <v>144.30000000000001</v>
      </c>
      <c r="AA194" s="4">
        <v>141.80000000000001</v>
      </c>
      <c r="AB194" s="4">
        <v>126.4</v>
      </c>
      <c r="AC194" s="4">
        <v>144.4</v>
      </c>
      <c r="AD194" s="4">
        <f t="shared" si="18"/>
        <v>698.01600287100416</v>
      </c>
      <c r="AE194" s="4">
        <v>138.4</v>
      </c>
      <c r="AF194" s="4">
        <v>131.19999999999999</v>
      </c>
      <c r="AG194" s="45">
        <f t="shared" si="19"/>
        <v>269.60000000000002</v>
      </c>
      <c r="AH194" s="4">
        <v>136.80000000000001</v>
      </c>
      <c r="AI194" s="4">
        <v>135.1</v>
      </c>
      <c r="AJ194" s="4">
        <f t="shared" si="20"/>
        <v>271.89999999999998</v>
      </c>
      <c r="AK194" s="4">
        <v>139.80000000000001</v>
      </c>
      <c r="AL194" s="4"/>
    </row>
    <row r="195" spans="1:38" hidden="1" x14ac:dyDescent="0.25">
      <c r="A195" s="1" t="s">
        <v>32</v>
      </c>
      <c r="B195" s="1">
        <v>2018</v>
      </c>
      <c r="C195" s="1" t="s">
        <v>37</v>
      </c>
      <c r="D195" s="1" t="str">
        <f t="shared" ref="D195:D258" si="21">_xlfn.CONCAT(C195,B195,A195)</f>
        <v>May2018Urban</v>
      </c>
      <c r="E195" s="4">
        <v>135</v>
      </c>
      <c r="F195" s="4">
        <v>148.19999999999999</v>
      </c>
      <c r="G195" s="4">
        <v>130.5</v>
      </c>
      <c r="H195" s="4">
        <v>140.69999999999999</v>
      </c>
      <c r="I195" s="4">
        <v>116.4</v>
      </c>
      <c r="J195" s="4">
        <v>151.30000000000001</v>
      </c>
      <c r="K195" s="4">
        <v>131.4</v>
      </c>
      <c r="L195" s="4">
        <v>112.8</v>
      </c>
      <c r="M195" s="4">
        <v>105.3</v>
      </c>
      <c r="N195" s="4">
        <v>139.6</v>
      </c>
      <c r="O195" s="4">
        <v>126.6</v>
      </c>
      <c r="P195" s="4">
        <v>148.69999999999999</v>
      </c>
      <c r="Q195" s="4">
        <v>136.4</v>
      </c>
      <c r="R195" s="4">
        <f t="shared" ref="R195:R258" si="22">SUM(E195:Q195)</f>
        <v>1722.8999999999999</v>
      </c>
      <c r="S195" s="4">
        <v>160.30000000000001</v>
      </c>
      <c r="T195" s="4">
        <f t="shared" ref="T195:T258" si="23">S195</f>
        <v>160.30000000000001</v>
      </c>
      <c r="U195" s="4">
        <v>138.6</v>
      </c>
      <c r="V195" s="4">
        <v>127.9</v>
      </c>
      <c r="W195" s="4">
        <v>137</v>
      </c>
      <c r="X195" s="45">
        <f t="shared" ref="X195:X258" si="24">SUM(U195:W195)</f>
        <v>403.5</v>
      </c>
      <c r="Y195" s="45">
        <v>143.19999999999999</v>
      </c>
      <c r="Z195" s="4">
        <v>124.7</v>
      </c>
      <c r="AA195" s="4">
        <v>132.5</v>
      </c>
      <c r="AB195" s="4">
        <v>119.8</v>
      </c>
      <c r="AC195" s="4">
        <v>140.4</v>
      </c>
      <c r="AD195" s="4">
        <f t="shared" ref="AD195:AD258" si="25">SUM(Y195:AC195)</f>
        <v>660.59999999999991</v>
      </c>
      <c r="AE195" s="4">
        <v>132</v>
      </c>
      <c r="AF195" s="4">
        <v>128.1</v>
      </c>
      <c r="AG195" s="45">
        <f t="shared" ref="AG195:AG258" si="26">SUM(AE195:AF195)</f>
        <v>260.10000000000002</v>
      </c>
      <c r="AH195" s="4">
        <v>128</v>
      </c>
      <c r="AI195" s="4">
        <v>128.9</v>
      </c>
      <c r="AJ195" s="4">
        <f t="shared" ref="AJ195:AJ258" si="27">SUM(AH195:AI195)</f>
        <v>256.89999999999998</v>
      </c>
      <c r="AK195" s="4">
        <v>135.4</v>
      </c>
      <c r="AL195" s="4"/>
    </row>
    <row r="196" spans="1:38" hidden="1" x14ac:dyDescent="0.25">
      <c r="A196" s="1" t="s">
        <v>33</v>
      </c>
      <c r="B196" s="1">
        <v>2018</v>
      </c>
      <c r="C196" s="1" t="s">
        <v>37</v>
      </c>
      <c r="D196" s="1" t="str">
        <f t="shared" si="21"/>
        <v>May2018Rural+Urban</v>
      </c>
      <c r="E196" s="4">
        <v>136.6</v>
      </c>
      <c r="F196" s="4">
        <v>146.6</v>
      </c>
      <c r="G196" s="4">
        <v>133.6</v>
      </c>
      <c r="H196" s="4">
        <v>142.1</v>
      </c>
      <c r="I196" s="4">
        <v>121</v>
      </c>
      <c r="J196" s="4">
        <v>154.6</v>
      </c>
      <c r="K196" s="4">
        <v>135.6</v>
      </c>
      <c r="L196" s="4">
        <v>122.3</v>
      </c>
      <c r="M196" s="4">
        <v>109.6</v>
      </c>
      <c r="N196" s="4">
        <v>138.1</v>
      </c>
      <c r="O196" s="4">
        <v>129.9</v>
      </c>
      <c r="P196" s="4">
        <v>151.69999999999999</v>
      </c>
      <c r="Q196" s="4">
        <v>138.1</v>
      </c>
      <c r="R196" s="4">
        <f t="shared" si="22"/>
        <v>1759.8</v>
      </c>
      <c r="S196" s="4">
        <v>157.9</v>
      </c>
      <c r="T196" s="4">
        <f t="shared" si="23"/>
        <v>157.9</v>
      </c>
      <c r="U196" s="4">
        <v>146</v>
      </c>
      <c r="V196" s="4">
        <v>137.4</v>
      </c>
      <c r="W196" s="4">
        <v>144.69999999999999</v>
      </c>
      <c r="X196" s="45">
        <f t="shared" si="24"/>
        <v>428.09999999999997</v>
      </c>
      <c r="Y196" s="45">
        <v>143.19999999999999</v>
      </c>
      <c r="Z196" s="4">
        <v>136.9</v>
      </c>
      <c r="AA196" s="4">
        <v>137.4</v>
      </c>
      <c r="AB196" s="4">
        <v>122.9</v>
      </c>
      <c r="AC196" s="4">
        <v>142.1</v>
      </c>
      <c r="AD196" s="4">
        <f t="shared" si="25"/>
        <v>682.5</v>
      </c>
      <c r="AE196" s="4">
        <v>136</v>
      </c>
      <c r="AF196" s="4">
        <v>129.9</v>
      </c>
      <c r="AG196" s="45">
        <f t="shared" si="26"/>
        <v>265.89999999999998</v>
      </c>
      <c r="AH196" s="4">
        <v>131.80000000000001</v>
      </c>
      <c r="AI196" s="4">
        <v>132.1</v>
      </c>
      <c r="AJ196" s="4">
        <f t="shared" si="27"/>
        <v>263.89999999999998</v>
      </c>
      <c r="AK196" s="4">
        <v>137.80000000000001</v>
      </c>
      <c r="AL196" s="4"/>
    </row>
    <row r="197" spans="1:38" hidden="1" x14ac:dyDescent="0.25">
      <c r="A197" s="1" t="s">
        <v>30</v>
      </c>
      <c r="B197" s="1">
        <v>2018</v>
      </c>
      <c r="C197" s="1" t="s">
        <v>38</v>
      </c>
      <c r="D197" s="1" t="str">
        <f t="shared" si="21"/>
        <v>June2018Rural</v>
      </c>
      <c r="E197" s="4">
        <v>137.6</v>
      </c>
      <c r="F197" s="4">
        <v>148.1</v>
      </c>
      <c r="G197" s="4">
        <v>136.69999999999999</v>
      </c>
      <c r="H197" s="4">
        <v>143.19999999999999</v>
      </c>
      <c r="I197" s="4">
        <v>124</v>
      </c>
      <c r="J197" s="4">
        <v>154.1</v>
      </c>
      <c r="K197" s="4">
        <v>143.5</v>
      </c>
      <c r="L197" s="4">
        <v>126</v>
      </c>
      <c r="M197" s="4">
        <v>112.4</v>
      </c>
      <c r="N197" s="4">
        <v>137.6</v>
      </c>
      <c r="O197" s="4">
        <v>132.80000000000001</v>
      </c>
      <c r="P197" s="4">
        <v>154.30000000000001</v>
      </c>
      <c r="Q197" s="4">
        <v>140</v>
      </c>
      <c r="R197" s="4">
        <f t="shared" si="22"/>
        <v>1790.2999999999997</v>
      </c>
      <c r="S197" s="4">
        <v>157.30000000000001</v>
      </c>
      <c r="T197" s="4">
        <f t="shared" si="23"/>
        <v>157.30000000000001</v>
      </c>
      <c r="U197" s="4">
        <v>151.30000000000001</v>
      </c>
      <c r="V197" s="4">
        <v>144.69999999999999</v>
      </c>
      <c r="W197" s="4">
        <v>150.30000000000001</v>
      </c>
      <c r="X197" s="45">
        <f t="shared" si="24"/>
        <v>446.3</v>
      </c>
      <c r="Y197" s="45">
        <v>141.86024519035271</v>
      </c>
      <c r="Z197" s="4">
        <v>145.1</v>
      </c>
      <c r="AA197" s="4">
        <v>142.19999999999999</v>
      </c>
      <c r="AB197" s="4">
        <v>127.4</v>
      </c>
      <c r="AC197" s="4">
        <v>145.1</v>
      </c>
      <c r="AD197" s="4">
        <f t="shared" si="25"/>
        <v>701.66024519035273</v>
      </c>
      <c r="AE197" s="4">
        <v>138.4</v>
      </c>
      <c r="AF197" s="4">
        <v>131.4</v>
      </c>
      <c r="AG197" s="45">
        <f t="shared" si="26"/>
        <v>269.8</v>
      </c>
      <c r="AH197" s="4">
        <v>137.80000000000001</v>
      </c>
      <c r="AI197" s="4">
        <v>135.6</v>
      </c>
      <c r="AJ197" s="4">
        <f t="shared" si="27"/>
        <v>273.39999999999998</v>
      </c>
      <c r="AK197" s="4">
        <v>140.5</v>
      </c>
      <c r="AL197" s="4"/>
    </row>
    <row r="198" spans="1:38" hidden="1" x14ac:dyDescent="0.25">
      <c r="A198" s="1" t="s">
        <v>32</v>
      </c>
      <c r="B198" s="1">
        <v>2018</v>
      </c>
      <c r="C198" s="1" t="s">
        <v>38</v>
      </c>
      <c r="D198" s="1" t="str">
        <f t="shared" si="21"/>
        <v>June2018Urban</v>
      </c>
      <c r="E198" s="4">
        <v>135.30000000000001</v>
      </c>
      <c r="F198" s="4">
        <v>149.69999999999999</v>
      </c>
      <c r="G198" s="4">
        <v>133.9</v>
      </c>
      <c r="H198" s="4">
        <v>140.80000000000001</v>
      </c>
      <c r="I198" s="4">
        <v>116.6</v>
      </c>
      <c r="J198" s="4">
        <v>152.19999999999999</v>
      </c>
      <c r="K198" s="4">
        <v>144</v>
      </c>
      <c r="L198" s="4">
        <v>112.3</v>
      </c>
      <c r="M198" s="4">
        <v>108.4</v>
      </c>
      <c r="N198" s="4">
        <v>140</v>
      </c>
      <c r="O198" s="4">
        <v>126.7</v>
      </c>
      <c r="P198" s="4">
        <v>149</v>
      </c>
      <c r="Q198" s="4">
        <v>138.4</v>
      </c>
      <c r="R198" s="4">
        <f t="shared" si="22"/>
        <v>1747.3000000000002</v>
      </c>
      <c r="S198" s="4">
        <v>161</v>
      </c>
      <c r="T198" s="4">
        <f t="shared" si="23"/>
        <v>161</v>
      </c>
      <c r="U198" s="4">
        <v>138.9</v>
      </c>
      <c r="V198" s="4">
        <v>128.69999999999999</v>
      </c>
      <c r="W198" s="4">
        <v>137.4</v>
      </c>
      <c r="X198" s="45">
        <f t="shared" si="24"/>
        <v>405</v>
      </c>
      <c r="Y198" s="45">
        <v>142.5</v>
      </c>
      <c r="Z198" s="4">
        <v>126.5</v>
      </c>
      <c r="AA198" s="4">
        <v>133.1</v>
      </c>
      <c r="AB198" s="4">
        <v>120.4</v>
      </c>
      <c r="AC198" s="4">
        <v>141.19999999999999</v>
      </c>
      <c r="AD198" s="4">
        <f t="shared" si="25"/>
        <v>663.7</v>
      </c>
      <c r="AE198" s="4">
        <v>132.6</v>
      </c>
      <c r="AF198" s="4">
        <v>128.19999999999999</v>
      </c>
      <c r="AG198" s="45">
        <f t="shared" si="26"/>
        <v>260.79999999999995</v>
      </c>
      <c r="AH198" s="4">
        <v>128.5</v>
      </c>
      <c r="AI198" s="4">
        <v>129.5</v>
      </c>
      <c r="AJ198" s="4">
        <f t="shared" si="27"/>
        <v>258</v>
      </c>
      <c r="AK198" s="4">
        <v>136.19999999999999</v>
      </c>
      <c r="AL198" s="4"/>
    </row>
    <row r="199" spans="1:38" hidden="1" x14ac:dyDescent="0.25">
      <c r="A199" s="1" t="s">
        <v>33</v>
      </c>
      <c r="B199" s="1">
        <v>2018</v>
      </c>
      <c r="C199" s="1" t="s">
        <v>38</v>
      </c>
      <c r="D199" s="1" t="str">
        <f t="shared" si="21"/>
        <v>June2018Rural+Urban</v>
      </c>
      <c r="E199" s="4">
        <v>136.9</v>
      </c>
      <c r="F199" s="4">
        <v>148.69999999999999</v>
      </c>
      <c r="G199" s="4">
        <v>135.6</v>
      </c>
      <c r="H199" s="4">
        <v>142.30000000000001</v>
      </c>
      <c r="I199" s="4">
        <v>121.3</v>
      </c>
      <c r="J199" s="4">
        <v>153.19999999999999</v>
      </c>
      <c r="K199" s="4">
        <v>143.69999999999999</v>
      </c>
      <c r="L199" s="4">
        <v>121.4</v>
      </c>
      <c r="M199" s="4">
        <v>111.1</v>
      </c>
      <c r="N199" s="4">
        <v>138.4</v>
      </c>
      <c r="O199" s="4">
        <v>130.30000000000001</v>
      </c>
      <c r="P199" s="4">
        <v>151.80000000000001</v>
      </c>
      <c r="Q199" s="4">
        <v>139.4</v>
      </c>
      <c r="R199" s="4">
        <f t="shared" si="22"/>
        <v>1774.1000000000001</v>
      </c>
      <c r="S199" s="4">
        <v>158.30000000000001</v>
      </c>
      <c r="T199" s="4">
        <f t="shared" si="23"/>
        <v>158.30000000000001</v>
      </c>
      <c r="U199" s="4">
        <v>146.4</v>
      </c>
      <c r="V199" s="4">
        <v>138.1</v>
      </c>
      <c r="W199" s="4">
        <v>145.19999999999999</v>
      </c>
      <c r="X199" s="45">
        <f t="shared" si="24"/>
        <v>429.7</v>
      </c>
      <c r="Y199" s="45">
        <v>142.5</v>
      </c>
      <c r="Z199" s="4">
        <v>138.1</v>
      </c>
      <c r="AA199" s="4">
        <v>137.9</v>
      </c>
      <c r="AB199" s="4">
        <v>123.7</v>
      </c>
      <c r="AC199" s="4">
        <v>142.80000000000001</v>
      </c>
      <c r="AD199" s="4">
        <f t="shared" si="25"/>
        <v>685</v>
      </c>
      <c r="AE199" s="4">
        <v>136.19999999999999</v>
      </c>
      <c r="AF199" s="4">
        <v>130.1</v>
      </c>
      <c r="AG199" s="45">
        <f t="shared" si="26"/>
        <v>266.29999999999995</v>
      </c>
      <c r="AH199" s="4">
        <v>132.6</v>
      </c>
      <c r="AI199" s="4">
        <v>132.6</v>
      </c>
      <c r="AJ199" s="4">
        <f t="shared" si="27"/>
        <v>265.2</v>
      </c>
      <c r="AK199" s="4">
        <v>138.5</v>
      </c>
      <c r="AL199" s="4"/>
    </row>
    <row r="200" spans="1:38" hidden="1" x14ac:dyDescent="0.25">
      <c r="A200" s="1" t="s">
        <v>30</v>
      </c>
      <c r="B200" s="1">
        <v>2018</v>
      </c>
      <c r="C200" s="1" t="s">
        <v>39</v>
      </c>
      <c r="D200" s="1" t="str">
        <f t="shared" si="21"/>
        <v>July2018Rural</v>
      </c>
      <c r="E200" s="4">
        <v>138.4</v>
      </c>
      <c r="F200" s="4">
        <v>149.30000000000001</v>
      </c>
      <c r="G200" s="4">
        <v>139.30000000000001</v>
      </c>
      <c r="H200" s="4">
        <v>143.4</v>
      </c>
      <c r="I200" s="4">
        <v>124.1</v>
      </c>
      <c r="J200" s="4">
        <v>153.30000000000001</v>
      </c>
      <c r="K200" s="4">
        <v>154.19999999999999</v>
      </c>
      <c r="L200" s="4">
        <v>126.4</v>
      </c>
      <c r="M200" s="4">
        <v>114.3</v>
      </c>
      <c r="N200" s="4">
        <v>138.19999999999999</v>
      </c>
      <c r="O200" s="4">
        <v>132.80000000000001</v>
      </c>
      <c r="P200" s="4">
        <v>154.80000000000001</v>
      </c>
      <c r="Q200" s="4">
        <v>142</v>
      </c>
      <c r="R200" s="4">
        <f t="shared" si="22"/>
        <v>1810.5000000000002</v>
      </c>
      <c r="S200" s="4">
        <v>156.1</v>
      </c>
      <c r="T200" s="4">
        <f t="shared" si="23"/>
        <v>156.1</v>
      </c>
      <c r="U200" s="4">
        <v>151.5</v>
      </c>
      <c r="V200" s="4">
        <v>145.1</v>
      </c>
      <c r="W200" s="4">
        <v>150.6</v>
      </c>
      <c r="X200" s="45">
        <f t="shared" si="24"/>
        <v>447.20000000000005</v>
      </c>
      <c r="Y200" s="45">
        <v>142.26581578846142</v>
      </c>
      <c r="Z200" s="4">
        <v>146.80000000000001</v>
      </c>
      <c r="AA200" s="4">
        <v>143.1</v>
      </c>
      <c r="AB200" s="4">
        <v>127.5</v>
      </c>
      <c r="AC200" s="4">
        <v>145.80000000000001</v>
      </c>
      <c r="AD200" s="4">
        <f t="shared" si="25"/>
        <v>705.46581578846144</v>
      </c>
      <c r="AE200" s="4">
        <v>139</v>
      </c>
      <c r="AF200" s="4">
        <v>131.4</v>
      </c>
      <c r="AG200" s="45">
        <f t="shared" si="26"/>
        <v>270.39999999999998</v>
      </c>
      <c r="AH200" s="4">
        <v>138.4</v>
      </c>
      <c r="AI200" s="4">
        <v>136</v>
      </c>
      <c r="AJ200" s="4">
        <f t="shared" si="27"/>
        <v>274.39999999999998</v>
      </c>
      <c r="AK200" s="4">
        <v>141.80000000000001</v>
      </c>
      <c r="AL200" s="4"/>
    </row>
    <row r="201" spans="1:38" hidden="1" x14ac:dyDescent="0.25">
      <c r="A201" s="1" t="s">
        <v>32</v>
      </c>
      <c r="B201" s="1">
        <v>2018</v>
      </c>
      <c r="C201" s="1" t="s">
        <v>39</v>
      </c>
      <c r="D201" s="1" t="str">
        <f t="shared" si="21"/>
        <v>July2018Urban</v>
      </c>
      <c r="E201" s="4">
        <v>135.6</v>
      </c>
      <c r="F201" s="4">
        <v>148.6</v>
      </c>
      <c r="G201" s="4">
        <v>139.1</v>
      </c>
      <c r="H201" s="4">
        <v>141</v>
      </c>
      <c r="I201" s="4">
        <v>116.7</v>
      </c>
      <c r="J201" s="4">
        <v>149.69999999999999</v>
      </c>
      <c r="K201" s="4">
        <v>159.19999999999999</v>
      </c>
      <c r="L201" s="4">
        <v>112.6</v>
      </c>
      <c r="M201" s="4">
        <v>111.8</v>
      </c>
      <c r="N201" s="4">
        <v>140.30000000000001</v>
      </c>
      <c r="O201" s="4">
        <v>126.8</v>
      </c>
      <c r="P201" s="4">
        <v>149.4</v>
      </c>
      <c r="Q201" s="4">
        <v>140.30000000000001</v>
      </c>
      <c r="R201" s="4">
        <f t="shared" si="22"/>
        <v>1771.1</v>
      </c>
      <c r="S201" s="4">
        <v>161.4</v>
      </c>
      <c r="T201" s="4">
        <f t="shared" si="23"/>
        <v>161.4</v>
      </c>
      <c r="U201" s="4">
        <v>139.6</v>
      </c>
      <c r="V201" s="4">
        <v>128.9</v>
      </c>
      <c r="W201" s="4">
        <v>137.9</v>
      </c>
      <c r="X201" s="45">
        <f t="shared" si="24"/>
        <v>406.4</v>
      </c>
      <c r="Y201" s="45">
        <v>143.6</v>
      </c>
      <c r="Z201" s="4">
        <v>128.1</v>
      </c>
      <c r="AA201" s="4">
        <v>133.6</v>
      </c>
      <c r="AB201" s="4">
        <v>120.1</v>
      </c>
      <c r="AC201" s="4">
        <v>144</v>
      </c>
      <c r="AD201" s="4">
        <f t="shared" si="25"/>
        <v>669.4</v>
      </c>
      <c r="AE201" s="4">
        <v>133.6</v>
      </c>
      <c r="AF201" s="4">
        <v>128.19999999999999</v>
      </c>
      <c r="AG201" s="45">
        <f t="shared" si="26"/>
        <v>261.79999999999995</v>
      </c>
      <c r="AH201" s="4">
        <v>129</v>
      </c>
      <c r="AI201" s="4">
        <v>130.19999999999999</v>
      </c>
      <c r="AJ201" s="4">
        <f t="shared" si="27"/>
        <v>259.2</v>
      </c>
      <c r="AK201" s="4">
        <v>137.5</v>
      </c>
      <c r="AL201" s="4"/>
    </row>
    <row r="202" spans="1:38" hidden="1" x14ac:dyDescent="0.25">
      <c r="A202" s="1" t="s">
        <v>33</v>
      </c>
      <c r="B202" s="1">
        <v>2018</v>
      </c>
      <c r="C202" s="1" t="s">
        <v>39</v>
      </c>
      <c r="D202" s="1" t="str">
        <f t="shared" si="21"/>
        <v>July2018Rural+Urban</v>
      </c>
      <c r="E202" s="4">
        <v>137.5</v>
      </c>
      <c r="F202" s="4">
        <v>149.1</v>
      </c>
      <c r="G202" s="4">
        <v>139.19999999999999</v>
      </c>
      <c r="H202" s="4">
        <v>142.5</v>
      </c>
      <c r="I202" s="4">
        <v>121.4</v>
      </c>
      <c r="J202" s="4">
        <v>151.6</v>
      </c>
      <c r="K202" s="4">
        <v>155.9</v>
      </c>
      <c r="L202" s="4">
        <v>121.7</v>
      </c>
      <c r="M202" s="4">
        <v>113.5</v>
      </c>
      <c r="N202" s="4">
        <v>138.9</v>
      </c>
      <c r="O202" s="4">
        <v>130.30000000000001</v>
      </c>
      <c r="P202" s="4">
        <v>152.30000000000001</v>
      </c>
      <c r="Q202" s="4">
        <v>141.4</v>
      </c>
      <c r="R202" s="4">
        <f t="shared" si="22"/>
        <v>1795.3</v>
      </c>
      <c r="S202" s="4">
        <v>157.5</v>
      </c>
      <c r="T202" s="4">
        <f t="shared" si="23"/>
        <v>157.5</v>
      </c>
      <c r="U202" s="4">
        <v>146.80000000000001</v>
      </c>
      <c r="V202" s="4">
        <v>138.4</v>
      </c>
      <c r="W202" s="4">
        <v>145.6</v>
      </c>
      <c r="X202" s="45">
        <f t="shared" si="24"/>
        <v>430.80000000000007</v>
      </c>
      <c r="Y202" s="45">
        <v>143.6</v>
      </c>
      <c r="Z202" s="4">
        <v>139.69999999999999</v>
      </c>
      <c r="AA202" s="4">
        <v>138.6</v>
      </c>
      <c r="AB202" s="4">
        <v>123.6</v>
      </c>
      <c r="AC202" s="4">
        <v>144.69999999999999</v>
      </c>
      <c r="AD202" s="4">
        <f t="shared" si="25"/>
        <v>690.2</v>
      </c>
      <c r="AE202" s="4">
        <v>137</v>
      </c>
      <c r="AF202" s="4">
        <v>130.1</v>
      </c>
      <c r="AG202" s="45">
        <f t="shared" si="26"/>
        <v>267.10000000000002</v>
      </c>
      <c r="AH202" s="4">
        <v>133.1</v>
      </c>
      <c r="AI202" s="4">
        <v>133.19999999999999</v>
      </c>
      <c r="AJ202" s="4">
        <f t="shared" si="27"/>
        <v>266.29999999999995</v>
      </c>
      <c r="AK202" s="4">
        <v>139.80000000000001</v>
      </c>
      <c r="AL202" s="4"/>
    </row>
    <row r="203" spans="1:38" hidden="1" x14ac:dyDescent="0.25">
      <c r="A203" s="1" t="s">
        <v>30</v>
      </c>
      <c r="B203" s="1">
        <v>2018</v>
      </c>
      <c r="C203" s="1" t="s">
        <v>40</v>
      </c>
      <c r="D203" s="1" t="str">
        <f t="shared" si="21"/>
        <v>August2018Rural</v>
      </c>
      <c r="E203" s="4">
        <v>139.19999999999999</v>
      </c>
      <c r="F203" s="4">
        <v>148.80000000000001</v>
      </c>
      <c r="G203" s="4">
        <v>139.1</v>
      </c>
      <c r="H203" s="4">
        <v>143.5</v>
      </c>
      <c r="I203" s="4">
        <v>125</v>
      </c>
      <c r="J203" s="4">
        <v>154.4</v>
      </c>
      <c r="K203" s="4">
        <v>156.30000000000001</v>
      </c>
      <c r="L203" s="4">
        <v>126.8</v>
      </c>
      <c r="M203" s="4">
        <v>115.4</v>
      </c>
      <c r="N203" s="4">
        <v>138.6</v>
      </c>
      <c r="O203" s="4">
        <v>133.80000000000001</v>
      </c>
      <c r="P203" s="4">
        <v>155.19999999999999</v>
      </c>
      <c r="Q203" s="4">
        <v>142.69999999999999</v>
      </c>
      <c r="R203" s="4">
        <f t="shared" si="22"/>
        <v>1818.8</v>
      </c>
      <c r="S203" s="4">
        <v>156.4</v>
      </c>
      <c r="T203" s="4">
        <f t="shared" si="23"/>
        <v>156.4</v>
      </c>
      <c r="U203" s="4">
        <v>152.1</v>
      </c>
      <c r="V203" s="4">
        <v>145.80000000000001</v>
      </c>
      <c r="W203" s="4">
        <v>151.30000000000001</v>
      </c>
      <c r="X203" s="45">
        <f t="shared" si="24"/>
        <v>449.2</v>
      </c>
      <c r="Y203" s="45">
        <v>142.64911820553533</v>
      </c>
      <c r="Z203" s="4">
        <v>147.69999999999999</v>
      </c>
      <c r="AA203" s="4">
        <v>143.80000000000001</v>
      </c>
      <c r="AB203" s="4">
        <v>128.30000000000001</v>
      </c>
      <c r="AC203" s="4">
        <v>146.9</v>
      </c>
      <c r="AD203" s="4">
        <f t="shared" si="25"/>
        <v>709.34911820553532</v>
      </c>
      <c r="AE203" s="4">
        <v>139.4</v>
      </c>
      <c r="AF203" s="4">
        <v>131.30000000000001</v>
      </c>
      <c r="AG203" s="45">
        <f t="shared" si="26"/>
        <v>270.70000000000005</v>
      </c>
      <c r="AH203" s="4">
        <v>138.6</v>
      </c>
      <c r="AI203" s="4">
        <v>136.6</v>
      </c>
      <c r="AJ203" s="4">
        <f t="shared" si="27"/>
        <v>275.2</v>
      </c>
      <c r="AK203" s="4">
        <v>142.5</v>
      </c>
      <c r="AL203" s="4"/>
    </row>
    <row r="204" spans="1:38" hidden="1" x14ac:dyDescent="0.25">
      <c r="A204" s="1" t="s">
        <v>32</v>
      </c>
      <c r="B204" s="1">
        <v>2018</v>
      </c>
      <c r="C204" s="1" t="s">
        <v>40</v>
      </c>
      <c r="D204" s="1" t="str">
        <f t="shared" si="21"/>
        <v>August2018Urban</v>
      </c>
      <c r="E204" s="4">
        <v>136.5</v>
      </c>
      <c r="F204" s="4">
        <v>146.4</v>
      </c>
      <c r="G204" s="4">
        <v>136.6</v>
      </c>
      <c r="H204" s="4">
        <v>141.19999999999999</v>
      </c>
      <c r="I204" s="4">
        <v>117.4</v>
      </c>
      <c r="J204" s="4">
        <v>146.30000000000001</v>
      </c>
      <c r="K204" s="4">
        <v>157.30000000000001</v>
      </c>
      <c r="L204" s="4">
        <v>113.6</v>
      </c>
      <c r="M204" s="4">
        <v>113.3</v>
      </c>
      <c r="N204" s="4">
        <v>141.1</v>
      </c>
      <c r="O204" s="4">
        <v>127.4</v>
      </c>
      <c r="P204" s="4">
        <v>150.4</v>
      </c>
      <c r="Q204" s="4">
        <v>140.1</v>
      </c>
      <c r="R204" s="4">
        <f t="shared" si="22"/>
        <v>1767.6</v>
      </c>
      <c r="S204" s="4">
        <v>162.1</v>
      </c>
      <c r="T204" s="4">
        <f t="shared" si="23"/>
        <v>162.1</v>
      </c>
      <c r="U204" s="4">
        <v>140</v>
      </c>
      <c r="V204" s="4">
        <v>129</v>
      </c>
      <c r="W204" s="4">
        <v>138.30000000000001</v>
      </c>
      <c r="X204" s="45">
        <f t="shared" si="24"/>
        <v>407.3</v>
      </c>
      <c r="Y204" s="45">
        <v>144.6</v>
      </c>
      <c r="Z204" s="4">
        <v>129.80000000000001</v>
      </c>
      <c r="AA204" s="4">
        <v>134.4</v>
      </c>
      <c r="AB204" s="4">
        <v>120.7</v>
      </c>
      <c r="AC204" s="4">
        <v>145.30000000000001</v>
      </c>
      <c r="AD204" s="4">
        <f t="shared" si="25"/>
        <v>674.8</v>
      </c>
      <c r="AE204" s="4">
        <v>134.9</v>
      </c>
      <c r="AF204" s="4">
        <v>128.30000000000001</v>
      </c>
      <c r="AG204" s="45">
        <f t="shared" si="26"/>
        <v>263.20000000000005</v>
      </c>
      <c r="AH204" s="4">
        <v>129.80000000000001</v>
      </c>
      <c r="AI204" s="4">
        <v>131</v>
      </c>
      <c r="AJ204" s="4">
        <f t="shared" si="27"/>
        <v>260.8</v>
      </c>
      <c r="AK204" s="4">
        <v>138</v>
      </c>
      <c r="AL204" s="4"/>
    </row>
    <row r="205" spans="1:38" hidden="1" x14ac:dyDescent="0.25">
      <c r="A205" s="1" t="s">
        <v>33</v>
      </c>
      <c r="B205" s="1">
        <v>2018</v>
      </c>
      <c r="C205" s="1" t="s">
        <v>40</v>
      </c>
      <c r="D205" s="1" t="str">
        <f t="shared" si="21"/>
        <v>August2018Rural+Urban</v>
      </c>
      <c r="E205" s="4">
        <v>138.30000000000001</v>
      </c>
      <c r="F205" s="4">
        <v>148</v>
      </c>
      <c r="G205" s="4">
        <v>138.1</v>
      </c>
      <c r="H205" s="4">
        <v>142.6</v>
      </c>
      <c r="I205" s="4">
        <v>122.2</v>
      </c>
      <c r="J205" s="4">
        <v>150.6</v>
      </c>
      <c r="K205" s="4">
        <v>156.6</v>
      </c>
      <c r="L205" s="4">
        <v>122.4</v>
      </c>
      <c r="M205" s="4">
        <v>114.7</v>
      </c>
      <c r="N205" s="4">
        <v>139.4</v>
      </c>
      <c r="O205" s="4">
        <v>131.1</v>
      </c>
      <c r="P205" s="4">
        <v>153</v>
      </c>
      <c r="Q205" s="4">
        <v>141.69999999999999</v>
      </c>
      <c r="R205" s="4">
        <f t="shared" si="22"/>
        <v>1798.7000000000003</v>
      </c>
      <c r="S205" s="4">
        <v>157.9</v>
      </c>
      <c r="T205" s="4">
        <f t="shared" si="23"/>
        <v>157.9</v>
      </c>
      <c r="U205" s="4">
        <v>147.30000000000001</v>
      </c>
      <c r="V205" s="4">
        <v>138.80000000000001</v>
      </c>
      <c r="W205" s="4">
        <v>146.1</v>
      </c>
      <c r="X205" s="45">
        <f t="shared" si="24"/>
        <v>432.20000000000005</v>
      </c>
      <c r="Y205" s="45">
        <v>144.6</v>
      </c>
      <c r="Z205" s="4">
        <v>140.9</v>
      </c>
      <c r="AA205" s="4">
        <v>139.4</v>
      </c>
      <c r="AB205" s="4">
        <v>124.3</v>
      </c>
      <c r="AC205" s="4">
        <v>146</v>
      </c>
      <c r="AD205" s="4">
        <f t="shared" si="25"/>
        <v>695.19999999999993</v>
      </c>
      <c r="AE205" s="4">
        <v>137.69999999999999</v>
      </c>
      <c r="AF205" s="4">
        <v>130.1</v>
      </c>
      <c r="AG205" s="45">
        <f t="shared" si="26"/>
        <v>267.79999999999995</v>
      </c>
      <c r="AH205" s="4">
        <v>133.6</v>
      </c>
      <c r="AI205" s="4">
        <v>133.9</v>
      </c>
      <c r="AJ205" s="4">
        <f t="shared" si="27"/>
        <v>267.5</v>
      </c>
      <c r="AK205" s="4">
        <v>140.4</v>
      </c>
      <c r="AL205" s="4"/>
    </row>
    <row r="206" spans="1:38" hidden="1" x14ac:dyDescent="0.25">
      <c r="A206" s="1" t="s">
        <v>30</v>
      </c>
      <c r="B206" s="1">
        <v>2018</v>
      </c>
      <c r="C206" s="1" t="s">
        <v>41</v>
      </c>
      <c r="D206" s="1" t="str">
        <f t="shared" si="21"/>
        <v>September2018Rural</v>
      </c>
      <c r="E206" s="4">
        <v>139.4</v>
      </c>
      <c r="F206" s="4">
        <v>147.19999999999999</v>
      </c>
      <c r="G206" s="4">
        <v>136.6</v>
      </c>
      <c r="H206" s="4">
        <v>143.69999999999999</v>
      </c>
      <c r="I206" s="4">
        <v>124.6</v>
      </c>
      <c r="J206" s="4">
        <v>150.1</v>
      </c>
      <c r="K206" s="4">
        <v>149.4</v>
      </c>
      <c r="L206" s="4">
        <v>125.4</v>
      </c>
      <c r="M206" s="4">
        <v>114.4</v>
      </c>
      <c r="N206" s="4">
        <v>138.69999999999999</v>
      </c>
      <c r="O206" s="4">
        <v>133.1</v>
      </c>
      <c r="P206" s="4">
        <v>155.9</v>
      </c>
      <c r="Q206" s="4">
        <v>141.30000000000001</v>
      </c>
      <c r="R206" s="4">
        <f t="shared" si="22"/>
        <v>1799.8000000000002</v>
      </c>
      <c r="S206" s="4">
        <v>157.69999999999999</v>
      </c>
      <c r="T206" s="4">
        <f t="shared" si="23"/>
        <v>157.69999999999999</v>
      </c>
      <c r="U206" s="4">
        <v>152.1</v>
      </c>
      <c r="V206" s="4">
        <v>146.1</v>
      </c>
      <c r="W206" s="4">
        <v>151.30000000000001</v>
      </c>
      <c r="X206" s="45">
        <f t="shared" si="24"/>
        <v>449.5</v>
      </c>
      <c r="Y206" s="45">
        <v>143.13057546492772</v>
      </c>
      <c r="Z206" s="4">
        <v>149</v>
      </c>
      <c r="AA206" s="4">
        <v>144</v>
      </c>
      <c r="AB206" s="4">
        <v>129.9</v>
      </c>
      <c r="AC206" s="4">
        <v>147.6</v>
      </c>
      <c r="AD206" s="4">
        <f t="shared" si="25"/>
        <v>713.63057546492769</v>
      </c>
      <c r="AE206" s="4">
        <v>140</v>
      </c>
      <c r="AF206" s="4">
        <v>132</v>
      </c>
      <c r="AG206" s="45">
        <f t="shared" si="26"/>
        <v>272</v>
      </c>
      <c r="AH206" s="4">
        <v>140</v>
      </c>
      <c r="AI206" s="4">
        <v>137.4</v>
      </c>
      <c r="AJ206" s="4">
        <f t="shared" si="27"/>
        <v>277.39999999999998</v>
      </c>
      <c r="AK206" s="4">
        <v>142.1</v>
      </c>
      <c r="AL206" s="4"/>
    </row>
    <row r="207" spans="1:38" hidden="1" x14ac:dyDescent="0.25">
      <c r="A207" s="1" t="s">
        <v>32</v>
      </c>
      <c r="B207" s="1">
        <v>2018</v>
      </c>
      <c r="C207" s="1" t="s">
        <v>41</v>
      </c>
      <c r="D207" s="1" t="str">
        <f t="shared" si="21"/>
        <v>September2018Urban</v>
      </c>
      <c r="E207" s="4">
        <v>137</v>
      </c>
      <c r="F207" s="4">
        <v>143.1</v>
      </c>
      <c r="G207" s="4">
        <v>132.80000000000001</v>
      </c>
      <c r="H207" s="4">
        <v>141.5</v>
      </c>
      <c r="I207" s="4">
        <v>117.8</v>
      </c>
      <c r="J207" s="4">
        <v>140</v>
      </c>
      <c r="K207" s="4">
        <v>151.30000000000001</v>
      </c>
      <c r="L207" s="4">
        <v>113.5</v>
      </c>
      <c r="M207" s="4">
        <v>112.3</v>
      </c>
      <c r="N207" s="4">
        <v>141.19999999999999</v>
      </c>
      <c r="O207" s="4">
        <v>127.7</v>
      </c>
      <c r="P207" s="4">
        <v>151.30000000000001</v>
      </c>
      <c r="Q207" s="4">
        <v>138.9</v>
      </c>
      <c r="R207" s="4">
        <f t="shared" si="22"/>
        <v>1748.4</v>
      </c>
      <c r="S207" s="4">
        <v>163.30000000000001</v>
      </c>
      <c r="T207" s="4">
        <f t="shared" si="23"/>
        <v>163.30000000000001</v>
      </c>
      <c r="U207" s="4">
        <v>140.80000000000001</v>
      </c>
      <c r="V207" s="4">
        <v>129.30000000000001</v>
      </c>
      <c r="W207" s="4">
        <v>139.1</v>
      </c>
      <c r="X207" s="45">
        <f t="shared" si="24"/>
        <v>409.20000000000005</v>
      </c>
      <c r="Y207" s="45">
        <v>145.30000000000001</v>
      </c>
      <c r="Z207" s="4">
        <v>131.19999999999999</v>
      </c>
      <c r="AA207" s="4">
        <v>134.9</v>
      </c>
      <c r="AB207" s="4">
        <v>122.5</v>
      </c>
      <c r="AC207" s="4">
        <v>145.19999999999999</v>
      </c>
      <c r="AD207" s="4">
        <f t="shared" si="25"/>
        <v>679.09999999999991</v>
      </c>
      <c r="AE207" s="4">
        <v>135.69999999999999</v>
      </c>
      <c r="AF207" s="4">
        <v>129.30000000000001</v>
      </c>
      <c r="AG207" s="45">
        <f t="shared" si="26"/>
        <v>265</v>
      </c>
      <c r="AH207" s="4">
        <v>130.19999999999999</v>
      </c>
      <c r="AI207" s="4">
        <v>131.9</v>
      </c>
      <c r="AJ207" s="4">
        <f t="shared" si="27"/>
        <v>262.10000000000002</v>
      </c>
      <c r="AK207" s="4">
        <v>138.1</v>
      </c>
      <c r="AL207" s="4"/>
    </row>
    <row r="208" spans="1:38" hidden="1" x14ac:dyDescent="0.25">
      <c r="A208" s="1" t="s">
        <v>33</v>
      </c>
      <c r="B208" s="1">
        <v>2018</v>
      </c>
      <c r="C208" s="1" t="s">
        <v>41</v>
      </c>
      <c r="D208" s="1" t="str">
        <f t="shared" si="21"/>
        <v>September2018Rural+Urban</v>
      </c>
      <c r="E208" s="4">
        <v>138.6</v>
      </c>
      <c r="F208" s="4">
        <v>145.80000000000001</v>
      </c>
      <c r="G208" s="4">
        <v>135.1</v>
      </c>
      <c r="H208" s="4">
        <v>142.9</v>
      </c>
      <c r="I208" s="4">
        <v>122.1</v>
      </c>
      <c r="J208" s="4">
        <v>145.4</v>
      </c>
      <c r="K208" s="4">
        <v>150</v>
      </c>
      <c r="L208" s="4">
        <v>121.4</v>
      </c>
      <c r="M208" s="4">
        <v>113.7</v>
      </c>
      <c r="N208" s="4">
        <v>139.5</v>
      </c>
      <c r="O208" s="4">
        <v>130.80000000000001</v>
      </c>
      <c r="P208" s="4">
        <v>153.80000000000001</v>
      </c>
      <c r="Q208" s="4">
        <v>140.4</v>
      </c>
      <c r="R208" s="4">
        <f t="shared" si="22"/>
        <v>1779.5</v>
      </c>
      <c r="S208" s="4">
        <v>159.19999999999999</v>
      </c>
      <c r="T208" s="4">
        <f t="shared" si="23"/>
        <v>159.19999999999999</v>
      </c>
      <c r="U208" s="4">
        <v>147.69999999999999</v>
      </c>
      <c r="V208" s="4">
        <v>139.1</v>
      </c>
      <c r="W208" s="4">
        <v>146.5</v>
      </c>
      <c r="X208" s="45">
        <f t="shared" si="24"/>
        <v>433.29999999999995</v>
      </c>
      <c r="Y208" s="45">
        <v>145.30000000000001</v>
      </c>
      <c r="Z208" s="4">
        <v>142.30000000000001</v>
      </c>
      <c r="AA208" s="4">
        <v>139.69999999999999</v>
      </c>
      <c r="AB208" s="4">
        <v>126</v>
      </c>
      <c r="AC208" s="4">
        <v>146.19999999999999</v>
      </c>
      <c r="AD208" s="4">
        <f t="shared" si="25"/>
        <v>699.5</v>
      </c>
      <c r="AE208" s="4">
        <v>138.4</v>
      </c>
      <c r="AF208" s="4">
        <v>130.9</v>
      </c>
      <c r="AG208" s="45">
        <f t="shared" si="26"/>
        <v>269.3</v>
      </c>
      <c r="AH208" s="4">
        <v>134.5</v>
      </c>
      <c r="AI208" s="4">
        <v>134.69999999999999</v>
      </c>
      <c r="AJ208" s="4">
        <f t="shared" si="27"/>
        <v>269.2</v>
      </c>
      <c r="AK208" s="4">
        <v>140.19999999999999</v>
      </c>
      <c r="AL208" s="4"/>
    </row>
    <row r="209" spans="1:38" hidden="1" x14ac:dyDescent="0.25">
      <c r="A209" s="1" t="s">
        <v>30</v>
      </c>
      <c r="B209" s="1">
        <v>2018</v>
      </c>
      <c r="C209" s="1" t="s">
        <v>42</v>
      </c>
      <c r="D209" s="1" t="str">
        <f t="shared" si="21"/>
        <v>October2018Rural</v>
      </c>
      <c r="E209" s="4">
        <v>139.30000000000001</v>
      </c>
      <c r="F209" s="4">
        <v>147.6</v>
      </c>
      <c r="G209" s="4">
        <v>134.6</v>
      </c>
      <c r="H209" s="4">
        <v>141.9</v>
      </c>
      <c r="I209" s="4">
        <v>123.5</v>
      </c>
      <c r="J209" s="4">
        <v>144.5</v>
      </c>
      <c r="K209" s="4">
        <v>147.6</v>
      </c>
      <c r="L209" s="4">
        <v>121.4</v>
      </c>
      <c r="M209" s="4">
        <v>112.3</v>
      </c>
      <c r="N209" s="4">
        <v>139.5</v>
      </c>
      <c r="O209" s="4">
        <v>134.6</v>
      </c>
      <c r="P209" s="4">
        <v>155.19999999999999</v>
      </c>
      <c r="Q209" s="4">
        <v>140.19999999999999</v>
      </c>
      <c r="R209" s="4">
        <f t="shared" si="22"/>
        <v>1782.2</v>
      </c>
      <c r="S209" s="4">
        <v>159.6</v>
      </c>
      <c r="T209" s="4">
        <f t="shared" si="23"/>
        <v>159.6</v>
      </c>
      <c r="U209" s="4">
        <v>150.69999999999999</v>
      </c>
      <c r="V209" s="4">
        <v>144.5</v>
      </c>
      <c r="W209" s="4">
        <v>149.80000000000001</v>
      </c>
      <c r="X209" s="45">
        <f t="shared" si="24"/>
        <v>445</v>
      </c>
      <c r="Y209" s="45">
        <v>143.89394549543604</v>
      </c>
      <c r="Z209" s="4">
        <v>149.69999999999999</v>
      </c>
      <c r="AA209" s="4">
        <v>147.5</v>
      </c>
      <c r="AB209" s="4">
        <v>130.80000000000001</v>
      </c>
      <c r="AC209" s="4">
        <v>148</v>
      </c>
      <c r="AD209" s="4">
        <f t="shared" si="25"/>
        <v>719.89394549543613</v>
      </c>
      <c r="AE209" s="4">
        <v>144.80000000000001</v>
      </c>
      <c r="AF209" s="4">
        <v>134.4</v>
      </c>
      <c r="AG209" s="45">
        <f t="shared" si="26"/>
        <v>279.20000000000005</v>
      </c>
      <c r="AH209" s="4">
        <v>140.1</v>
      </c>
      <c r="AI209" s="4">
        <v>139.80000000000001</v>
      </c>
      <c r="AJ209" s="4">
        <f t="shared" si="27"/>
        <v>279.89999999999998</v>
      </c>
      <c r="AK209" s="4">
        <v>142.19999999999999</v>
      </c>
      <c r="AL209" s="4"/>
    </row>
    <row r="210" spans="1:38" hidden="1" x14ac:dyDescent="0.25">
      <c r="A210" s="1" t="s">
        <v>32</v>
      </c>
      <c r="B210" s="1">
        <v>2018</v>
      </c>
      <c r="C210" s="1" t="s">
        <v>42</v>
      </c>
      <c r="D210" s="1" t="str">
        <f t="shared" si="21"/>
        <v>October2018Urban</v>
      </c>
      <c r="E210" s="4">
        <v>137.6</v>
      </c>
      <c r="F210" s="4">
        <v>144.9</v>
      </c>
      <c r="G210" s="4">
        <v>133.5</v>
      </c>
      <c r="H210" s="4">
        <v>141.5</v>
      </c>
      <c r="I210" s="4">
        <v>118</v>
      </c>
      <c r="J210" s="4">
        <v>139.5</v>
      </c>
      <c r="K210" s="4">
        <v>153</v>
      </c>
      <c r="L210" s="4">
        <v>113.2</v>
      </c>
      <c r="M210" s="4">
        <v>112.8</v>
      </c>
      <c r="N210" s="4">
        <v>141.1</v>
      </c>
      <c r="O210" s="4">
        <v>127.6</v>
      </c>
      <c r="P210" s="4">
        <v>152</v>
      </c>
      <c r="Q210" s="4">
        <v>139.4</v>
      </c>
      <c r="R210" s="4">
        <f t="shared" si="22"/>
        <v>1754.1</v>
      </c>
      <c r="S210" s="4">
        <v>164</v>
      </c>
      <c r="T210" s="4">
        <f t="shared" si="23"/>
        <v>164</v>
      </c>
      <c r="U210" s="4">
        <v>141.5</v>
      </c>
      <c r="V210" s="4">
        <v>129.80000000000001</v>
      </c>
      <c r="W210" s="4">
        <v>139.69999999999999</v>
      </c>
      <c r="X210" s="45">
        <f t="shared" si="24"/>
        <v>411</v>
      </c>
      <c r="Y210" s="45">
        <v>146.30000000000001</v>
      </c>
      <c r="Z210" s="4">
        <v>133.4</v>
      </c>
      <c r="AA210" s="4">
        <v>135.1</v>
      </c>
      <c r="AB210" s="4">
        <v>123.3</v>
      </c>
      <c r="AC210" s="4">
        <v>145.5</v>
      </c>
      <c r="AD210" s="4">
        <f t="shared" si="25"/>
        <v>683.6</v>
      </c>
      <c r="AE210" s="4">
        <v>136.19999999999999</v>
      </c>
      <c r="AF210" s="4">
        <v>130.4</v>
      </c>
      <c r="AG210" s="45">
        <f t="shared" si="26"/>
        <v>266.60000000000002</v>
      </c>
      <c r="AH210" s="4">
        <v>130.69999999999999</v>
      </c>
      <c r="AI210" s="4">
        <v>132.5</v>
      </c>
      <c r="AJ210" s="4">
        <f t="shared" si="27"/>
        <v>263.2</v>
      </c>
      <c r="AK210" s="4">
        <v>138.9</v>
      </c>
      <c r="AL210" s="4"/>
    </row>
    <row r="211" spans="1:38" hidden="1" x14ac:dyDescent="0.25">
      <c r="A211" s="1" t="s">
        <v>33</v>
      </c>
      <c r="B211" s="1">
        <v>2018</v>
      </c>
      <c r="C211" s="1" t="s">
        <v>42</v>
      </c>
      <c r="D211" s="1" t="str">
        <f t="shared" si="21"/>
        <v>October2018Rural+Urban</v>
      </c>
      <c r="E211" s="4">
        <v>137.4</v>
      </c>
      <c r="F211" s="4">
        <v>149.5</v>
      </c>
      <c r="G211" s="4">
        <v>137.30000000000001</v>
      </c>
      <c r="H211" s="4">
        <v>141.9</v>
      </c>
      <c r="I211" s="4">
        <v>121.1</v>
      </c>
      <c r="J211" s="4">
        <v>142.5</v>
      </c>
      <c r="K211" s="4">
        <v>146.69999999999999</v>
      </c>
      <c r="L211" s="4">
        <v>119.1</v>
      </c>
      <c r="M211" s="4">
        <v>111.9</v>
      </c>
      <c r="N211" s="4">
        <v>141</v>
      </c>
      <c r="O211" s="4">
        <v>133.6</v>
      </c>
      <c r="P211" s="4">
        <v>154.5</v>
      </c>
      <c r="Q211" s="4">
        <v>139.69999999999999</v>
      </c>
      <c r="R211" s="4">
        <f t="shared" si="22"/>
        <v>1776.2</v>
      </c>
      <c r="S211" s="4">
        <v>162.6</v>
      </c>
      <c r="T211" s="4">
        <f t="shared" si="23"/>
        <v>162.6</v>
      </c>
      <c r="U211" s="4">
        <v>148</v>
      </c>
      <c r="V211" s="4">
        <v>139.19999999999999</v>
      </c>
      <c r="W211" s="4">
        <v>146.80000000000001</v>
      </c>
      <c r="X211" s="45">
        <f t="shared" si="24"/>
        <v>434</v>
      </c>
      <c r="Y211" s="45">
        <v>146.9</v>
      </c>
      <c r="Z211" s="4">
        <v>145.30000000000001</v>
      </c>
      <c r="AA211" s="4">
        <v>142.19999999999999</v>
      </c>
      <c r="AB211" s="4">
        <v>125.5</v>
      </c>
      <c r="AC211" s="4">
        <v>147.80000000000001</v>
      </c>
      <c r="AD211" s="4">
        <f t="shared" si="25"/>
        <v>707.7</v>
      </c>
      <c r="AE211" s="4">
        <v>142.1</v>
      </c>
      <c r="AF211" s="4">
        <v>132</v>
      </c>
      <c r="AG211" s="45">
        <f t="shared" si="26"/>
        <v>274.10000000000002</v>
      </c>
      <c r="AH211" s="4">
        <v>136.5</v>
      </c>
      <c r="AI211" s="4">
        <v>136.30000000000001</v>
      </c>
      <c r="AJ211" s="4">
        <f t="shared" si="27"/>
        <v>272.8</v>
      </c>
      <c r="AK211" s="4">
        <v>140.80000000000001</v>
      </c>
      <c r="AL211" s="4"/>
    </row>
    <row r="212" spans="1:38" hidden="1" x14ac:dyDescent="0.25">
      <c r="A212" s="1" t="s">
        <v>30</v>
      </c>
      <c r="B212" s="1">
        <v>2018</v>
      </c>
      <c r="C212" s="1" t="s">
        <v>43</v>
      </c>
      <c r="D212" s="1" t="str">
        <f t="shared" si="21"/>
        <v>November2018Rural</v>
      </c>
      <c r="E212" s="4">
        <v>137.1</v>
      </c>
      <c r="F212" s="4">
        <v>150.80000000000001</v>
      </c>
      <c r="G212" s="4">
        <v>136.69999999999999</v>
      </c>
      <c r="H212" s="4">
        <v>141.9</v>
      </c>
      <c r="I212" s="4">
        <v>122.8</v>
      </c>
      <c r="J212" s="4">
        <v>143.9</v>
      </c>
      <c r="K212" s="4">
        <v>147.5</v>
      </c>
      <c r="L212" s="4">
        <v>121</v>
      </c>
      <c r="M212" s="4">
        <v>111.6</v>
      </c>
      <c r="N212" s="4">
        <v>140.6</v>
      </c>
      <c r="O212" s="4">
        <v>137.5</v>
      </c>
      <c r="P212" s="4">
        <v>156.1</v>
      </c>
      <c r="Q212" s="4">
        <v>140</v>
      </c>
      <c r="R212" s="4">
        <f t="shared" si="22"/>
        <v>1787.4999999999995</v>
      </c>
      <c r="S212" s="4">
        <v>161.9</v>
      </c>
      <c r="T212" s="4">
        <f t="shared" si="23"/>
        <v>161.9</v>
      </c>
      <c r="U212" s="4">
        <v>151.69999999999999</v>
      </c>
      <c r="V212" s="4">
        <v>145.5</v>
      </c>
      <c r="W212" s="4">
        <v>150.80000000000001</v>
      </c>
      <c r="X212" s="45">
        <f t="shared" si="24"/>
        <v>448</v>
      </c>
      <c r="Y212" s="45">
        <v>144.74151546287769</v>
      </c>
      <c r="Z212" s="4">
        <v>150.30000000000001</v>
      </c>
      <c r="AA212" s="4">
        <v>148</v>
      </c>
      <c r="AB212" s="4">
        <v>130.30000000000001</v>
      </c>
      <c r="AC212" s="4">
        <v>150.19999999999999</v>
      </c>
      <c r="AD212" s="4">
        <f t="shared" si="25"/>
        <v>723.54151546287767</v>
      </c>
      <c r="AE212" s="4">
        <v>145.4</v>
      </c>
      <c r="AF212" s="4">
        <v>133.1</v>
      </c>
      <c r="AG212" s="45">
        <f t="shared" si="26"/>
        <v>278.5</v>
      </c>
      <c r="AH212" s="4">
        <v>143.1</v>
      </c>
      <c r="AI212" s="4">
        <v>140.1</v>
      </c>
      <c r="AJ212" s="4">
        <f t="shared" si="27"/>
        <v>283.2</v>
      </c>
      <c r="AK212" s="4">
        <v>142.4</v>
      </c>
      <c r="AL212" s="4"/>
    </row>
    <row r="213" spans="1:38" hidden="1" x14ac:dyDescent="0.25">
      <c r="A213" s="1" t="s">
        <v>32</v>
      </c>
      <c r="B213" s="1">
        <v>2018</v>
      </c>
      <c r="C213" s="1" t="s">
        <v>43</v>
      </c>
      <c r="D213" s="1" t="str">
        <f t="shared" si="21"/>
        <v>November2018Urban</v>
      </c>
      <c r="E213" s="4">
        <v>138.1</v>
      </c>
      <c r="F213" s="4">
        <v>146.30000000000001</v>
      </c>
      <c r="G213" s="4">
        <v>137.80000000000001</v>
      </c>
      <c r="H213" s="4">
        <v>141.6</v>
      </c>
      <c r="I213" s="4">
        <v>118.1</v>
      </c>
      <c r="J213" s="4">
        <v>141.5</v>
      </c>
      <c r="K213" s="4">
        <v>145.19999999999999</v>
      </c>
      <c r="L213" s="4">
        <v>115.3</v>
      </c>
      <c r="M213" s="4">
        <v>112.5</v>
      </c>
      <c r="N213" s="4">
        <v>141.4</v>
      </c>
      <c r="O213" s="4">
        <v>128</v>
      </c>
      <c r="P213" s="4">
        <v>152.6</v>
      </c>
      <c r="Q213" s="4">
        <v>139.1</v>
      </c>
      <c r="R213" s="4">
        <f t="shared" si="22"/>
        <v>1757.4999999999998</v>
      </c>
      <c r="S213" s="4">
        <v>164.4</v>
      </c>
      <c r="T213" s="4">
        <f t="shared" si="23"/>
        <v>164.4</v>
      </c>
      <c r="U213" s="4">
        <v>142.4</v>
      </c>
      <c r="V213" s="4">
        <v>130.19999999999999</v>
      </c>
      <c r="W213" s="4">
        <v>140.5</v>
      </c>
      <c r="X213" s="45">
        <f t="shared" si="24"/>
        <v>413.1</v>
      </c>
      <c r="Y213" s="45">
        <v>146.9</v>
      </c>
      <c r="Z213" s="4">
        <v>136.69999999999999</v>
      </c>
      <c r="AA213" s="4">
        <v>135.80000000000001</v>
      </c>
      <c r="AB213" s="4">
        <v>121.2</v>
      </c>
      <c r="AC213" s="4">
        <v>146.1</v>
      </c>
      <c r="AD213" s="4">
        <f t="shared" si="25"/>
        <v>686.7</v>
      </c>
      <c r="AE213" s="4">
        <v>136.80000000000001</v>
      </c>
      <c r="AF213" s="4">
        <v>130.5</v>
      </c>
      <c r="AG213" s="45">
        <f t="shared" si="26"/>
        <v>267.3</v>
      </c>
      <c r="AH213" s="4">
        <v>131.30000000000001</v>
      </c>
      <c r="AI213" s="4">
        <v>132.19999999999999</v>
      </c>
      <c r="AJ213" s="4">
        <f t="shared" si="27"/>
        <v>263.5</v>
      </c>
      <c r="AK213" s="4">
        <v>139</v>
      </c>
      <c r="AL213" s="4"/>
    </row>
    <row r="214" spans="1:38" hidden="1" x14ac:dyDescent="0.25">
      <c r="A214" s="1" t="s">
        <v>33</v>
      </c>
      <c r="B214" s="1">
        <v>2018</v>
      </c>
      <c r="C214" s="1" t="s">
        <v>43</v>
      </c>
      <c r="D214" s="1" t="str">
        <f t="shared" si="21"/>
        <v>November2018Rural+Urban</v>
      </c>
      <c r="E214" s="4">
        <v>137.4</v>
      </c>
      <c r="F214" s="4">
        <v>149.19999999999999</v>
      </c>
      <c r="G214" s="4">
        <v>137.1</v>
      </c>
      <c r="H214" s="4">
        <v>141.80000000000001</v>
      </c>
      <c r="I214" s="4">
        <v>121.1</v>
      </c>
      <c r="J214" s="4">
        <v>142.80000000000001</v>
      </c>
      <c r="K214" s="4">
        <v>146.69999999999999</v>
      </c>
      <c r="L214" s="4">
        <v>119.1</v>
      </c>
      <c r="M214" s="4">
        <v>111.9</v>
      </c>
      <c r="N214" s="4">
        <v>140.9</v>
      </c>
      <c r="O214" s="4">
        <v>133.5</v>
      </c>
      <c r="P214" s="4">
        <v>154.5</v>
      </c>
      <c r="Q214" s="4">
        <v>139.69999999999999</v>
      </c>
      <c r="R214" s="4">
        <f t="shared" si="22"/>
        <v>1775.7000000000003</v>
      </c>
      <c r="S214" s="4">
        <v>162.6</v>
      </c>
      <c r="T214" s="4">
        <f t="shared" si="23"/>
        <v>162.6</v>
      </c>
      <c r="U214" s="4">
        <v>148</v>
      </c>
      <c r="V214" s="4">
        <v>139.1</v>
      </c>
      <c r="W214" s="4">
        <v>146.69999999999999</v>
      </c>
      <c r="X214" s="45">
        <f t="shared" si="24"/>
        <v>433.8</v>
      </c>
      <c r="Y214" s="45">
        <v>146.9</v>
      </c>
      <c r="Z214" s="4">
        <v>145.1</v>
      </c>
      <c r="AA214" s="4">
        <v>142.19999999999999</v>
      </c>
      <c r="AB214" s="4">
        <v>125.5</v>
      </c>
      <c r="AC214" s="4">
        <v>147.80000000000001</v>
      </c>
      <c r="AD214" s="4">
        <f t="shared" si="25"/>
        <v>707.5</v>
      </c>
      <c r="AE214" s="4">
        <v>142.1</v>
      </c>
      <c r="AF214" s="4">
        <v>132</v>
      </c>
      <c r="AG214" s="45">
        <f t="shared" si="26"/>
        <v>274.10000000000002</v>
      </c>
      <c r="AH214" s="4">
        <v>136.5</v>
      </c>
      <c r="AI214" s="4">
        <v>136.30000000000001</v>
      </c>
      <c r="AJ214" s="4">
        <f t="shared" si="27"/>
        <v>272.8</v>
      </c>
      <c r="AK214" s="4">
        <v>140.80000000000001</v>
      </c>
      <c r="AL214" s="4"/>
    </row>
    <row r="215" spans="1:38" hidden="1" x14ac:dyDescent="0.25">
      <c r="A215" s="1" t="s">
        <v>30</v>
      </c>
      <c r="B215" s="1">
        <v>2018</v>
      </c>
      <c r="C215" s="1" t="s">
        <v>44</v>
      </c>
      <c r="D215" s="1" t="str">
        <f t="shared" si="21"/>
        <v>December2018Rural</v>
      </c>
      <c r="E215" s="4">
        <v>137.1</v>
      </c>
      <c r="F215" s="4">
        <v>151.9</v>
      </c>
      <c r="G215" s="4">
        <v>137.4</v>
      </c>
      <c r="H215" s="4">
        <v>142.4</v>
      </c>
      <c r="I215" s="4">
        <v>124.2</v>
      </c>
      <c r="J215" s="4">
        <v>140.19999999999999</v>
      </c>
      <c r="K215" s="4">
        <v>136.6</v>
      </c>
      <c r="L215" s="4">
        <v>120.9</v>
      </c>
      <c r="M215" s="4">
        <v>109.9</v>
      </c>
      <c r="N215" s="4">
        <v>140.19999999999999</v>
      </c>
      <c r="O215" s="4">
        <v>137.80000000000001</v>
      </c>
      <c r="P215" s="4">
        <v>156</v>
      </c>
      <c r="Q215" s="4">
        <v>138.5</v>
      </c>
      <c r="R215" s="4">
        <f t="shared" si="22"/>
        <v>1773.1000000000001</v>
      </c>
      <c r="S215" s="4">
        <v>162.4</v>
      </c>
      <c r="T215" s="4">
        <f t="shared" si="23"/>
        <v>162.4</v>
      </c>
      <c r="U215" s="4">
        <v>151.6</v>
      </c>
      <c r="V215" s="4">
        <v>145.9</v>
      </c>
      <c r="W215" s="4">
        <v>150.80000000000001</v>
      </c>
      <c r="X215" s="45">
        <f t="shared" si="24"/>
        <v>448.3</v>
      </c>
      <c r="Y215" s="45">
        <v>145.48511515813797</v>
      </c>
      <c r="Z215" s="4">
        <v>149</v>
      </c>
      <c r="AA215" s="4">
        <v>149.5</v>
      </c>
      <c r="AB215" s="4">
        <v>128.9</v>
      </c>
      <c r="AC215" s="4">
        <v>155.1</v>
      </c>
      <c r="AD215" s="4">
        <f t="shared" si="25"/>
        <v>727.985115158138</v>
      </c>
      <c r="AE215" s="4">
        <v>149.6</v>
      </c>
      <c r="AF215" s="4">
        <v>133.19999999999999</v>
      </c>
      <c r="AG215" s="45">
        <f t="shared" si="26"/>
        <v>282.79999999999995</v>
      </c>
      <c r="AH215" s="4">
        <v>143.30000000000001</v>
      </c>
      <c r="AI215" s="4">
        <v>141.6</v>
      </c>
      <c r="AJ215" s="4">
        <f t="shared" si="27"/>
        <v>284.89999999999998</v>
      </c>
      <c r="AK215" s="4">
        <v>141.9</v>
      </c>
      <c r="AL215" s="4"/>
    </row>
    <row r="216" spans="1:38" hidden="1" x14ac:dyDescent="0.25">
      <c r="A216" s="1" t="s">
        <v>32</v>
      </c>
      <c r="B216" s="1">
        <v>2018</v>
      </c>
      <c r="C216" s="1" t="s">
        <v>44</v>
      </c>
      <c r="D216" s="1" t="str">
        <f t="shared" si="21"/>
        <v>December2018Urban</v>
      </c>
      <c r="E216" s="4">
        <v>138.5</v>
      </c>
      <c r="F216" s="4">
        <v>147.80000000000001</v>
      </c>
      <c r="G216" s="4">
        <v>141.1</v>
      </c>
      <c r="H216" s="4">
        <v>141.6</v>
      </c>
      <c r="I216" s="4">
        <v>118.1</v>
      </c>
      <c r="J216" s="4">
        <v>138.5</v>
      </c>
      <c r="K216" s="4">
        <v>132.4</v>
      </c>
      <c r="L216" s="4">
        <v>117.5</v>
      </c>
      <c r="M216" s="4">
        <v>111</v>
      </c>
      <c r="N216" s="4">
        <v>141.5</v>
      </c>
      <c r="O216" s="4">
        <v>128.1</v>
      </c>
      <c r="P216" s="4">
        <v>152.9</v>
      </c>
      <c r="Q216" s="4">
        <v>137.6</v>
      </c>
      <c r="R216" s="4">
        <f t="shared" si="22"/>
        <v>1746.6</v>
      </c>
      <c r="S216" s="4">
        <v>164.6</v>
      </c>
      <c r="T216" s="4">
        <f t="shared" si="23"/>
        <v>164.6</v>
      </c>
      <c r="U216" s="4">
        <v>142.69999999999999</v>
      </c>
      <c r="V216" s="4">
        <v>130.30000000000001</v>
      </c>
      <c r="W216" s="4">
        <v>140.80000000000001</v>
      </c>
      <c r="X216" s="45">
        <f t="shared" si="24"/>
        <v>413.8</v>
      </c>
      <c r="Y216" s="45">
        <v>146.5</v>
      </c>
      <c r="Z216" s="4">
        <v>132.4</v>
      </c>
      <c r="AA216" s="4">
        <v>136.19999999999999</v>
      </c>
      <c r="AB216" s="4">
        <v>118.8</v>
      </c>
      <c r="AC216" s="4">
        <v>146.5</v>
      </c>
      <c r="AD216" s="4">
        <f t="shared" si="25"/>
        <v>680.4</v>
      </c>
      <c r="AE216" s="4">
        <v>137.30000000000001</v>
      </c>
      <c r="AF216" s="4">
        <v>130.80000000000001</v>
      </c>
      <c r="AG216" s="45">
        <f t="shared" si="26"/>
        <v>268.10000000000002</v>
      </c>
      <c r="AH216" s="4">
        <v>131.69999999999999</v>
      </c>
      <c r="AI216" s="4">
        <v>131.69999999999999</v>
      </c>
      <c r="AJ216" s="4">
        <f t="shared" si="27"/>
        <v>263.39999999999998</v>
      </c>
      <c r="AK216" s="4">
        <v>138</v>
      </c>
      <c r="AL216" s="4"/>
    </row>
    <row r="217" spans="1:38" hidden="1" x14ac:dyDescent="0.25">
      <c r="A217" s="1" t="s">
        <v>33</v>
      </c>
      <c r="B217" s="1">
        <v>2018</v>
      </c>
      <c r="C217" s="1" t="s">
        <v>44</v>
      </c>
      <c r="D217" s="1" t="str">
        <f t="shared" si="21"/>
        <v>December2018Rural+Urban</v>
      </c>
      <c r="E217" s="4">
        <v>137.5</v>
      </c>
      <c r="F217" s="4">
        <v>150.5</v>
      </c>
      <c r="G217" s="4">
        <v>138.80000000000001</v>
      </c>
      <c r="H217" s="4">
        <v>142.1</v>
      </c>
      <c r="I217" s="4">
        <v>122</v>
      </c>
      <c r="J217" s="4">
        <v>139.4</v>
      </c>
      <c r="K217" s="4">
        <v>135.19999999999999</v>
      </c>
      <c r="L217" s="4">
        <v>119.8</v>
      </c>
      <c r="M217" s="4">
        <v>110.3</v>
      </c>
      <c r="N217" s="4">
        <v>140.6</v>
      </c>
      <c r="O217" s="4">
        <v>133.80000000000001</v>
      </c>
      <c r="P217" s="4">
        <v>154.6</v>
      </c>
      <c r="Q217" s="4">
        <v>138.19999999999999</v>
      </c>
      <c r="R217" s="4">
        <f t="shared" si="22"/>
        <v>1762.7999999999997</v>
      </c>
      <c r="S217" s="4">
        <v>163</v>
      </c>
      <c r="T217" s="4">
        <f t="shared" si="23"/>
        <v>163</v>
      </c>
      <c r="U217" s="4">
        <v>148.1</v>
      </c>
      <c r="V217" s="4">
        <v>139.4</v>
      </c>
      <c r="W217" s="4">
        <v>146.80000000000001</v>
      </c>
      <c r="X217" s="45">
        <f t="shared" si="24"/>
        <v>434.3</v>
      </c>
      <c r="Y217" s="45">
        <v>146.5</v>
      </c>
      <c r="Z217" s="4">
        <v>142.69999999999999</v>
      </c>
      <c r="AA217" s="4">
        <v>143.19999999999999</v>
      </c>
      <c r="AB217" s="4">
        <v>123.6</v>
      </c>
      <c r="AC217" s="4">
        <v>150.1</v>
      </c>
      <c r="AD217" s="4">
        <f t="shared" si="25"/>
        <v>706.1</v>
      </c>
      <c r="AE217" s="4">
        <v>144.9</v>
      </c>
      <c r="AF217" s="4">
        <v>132.19999999999999</v>
      </c>
      <c r="AG217" s="45">
        <f t="shared" si="26"/>
        <v>277.10000000000002</v>
      </c>
      <c r="AH217" s="4">
        <v>136.80000000000001</v>
      </c>
      <c r="AI217" s="4">
        <v>136.80000000000001</v>
      </c>
      <c r="AJ217" s="4">
        <f t="shared" si="27"/>
        <v>273.60000000000002</v>
      </c>
      <c r="AK217" s="4">
        <v>140.1</v>
      </c>
      <c r="AL217" s="4"/>
    </row>
    <row r="218" spans="1:38" hidden="1" x14ac:dyDescent="0.25">
      <c r="A218" s="1" t="s">
        <v>30</v>
      </c>
      <c r="B218" s="1">
        <v>2019</v>
      </c>
      <c r="C218" s="1" t="s">
        <v>31</v>
      </c>
      <c r="D218" s="1" t="str">
        <f t="shared" si="21"/>
        <v>January2019Rural</v>
      </c>
      <c r="E218" s="4">
        <v>136.6</v>
      </c>
      <c r="F218" s="4">
        <v>152.5</v>
      </c>
      <c r="G218" s="4">
        <v>138.19999999999999</v>
      </c>
      <c r="H218" s="4">
        <v>142.4</v>
      </c>
      <c r="I218" s="4">
        <v>123.9</v>
      </c>
      <c r="J218" s="4">
        <v>135.5</v>
      </c>
      <c r="K218" s="4">
        <v>131.69999999999999</v>
      </c>
      <c r="L218" s="4">
        <v>121.3</v>
      </c>
      <c r="M218" s="4">
        <v>108.4</v>
      </c>
      <c r="N218" s="4">
        <v>138.9</v>
      </c>
      <c r="O218" s="4">
        <v>137</v>
      </c>
      <c r="P218" s="4">
        <v>155.80000000000001</v>
      </c>
      <c r="Q218" s="4">
        <v>137.4</v>
      </c>
      <c r="R218" s="4">
        <f t="shared" si="22"/>
        <v>1759.6000000000001</v>
      </c>
      <c r="S218" s="4">
        <v>162.69999999999999</v>
      </c>
      <c r="T218" s="4">
        <f t="shared" si="23"/>
        <v>162.69999999999999</v>
      </c>
      <c r="U218" s="4">
        <v>150.6</v>
      </c>
      <c r="V218" s="4">
        <v>145.1</v>
      </c>
      <c r="W218" s="4">
        <v>149.9</v>
      </c>
      <c r="X218" s="45">
        <f t="shared" si="24"/>
        <v>445.6</v>
      </c>
      <c r="Y218" s="45">
        <v>146.01339734627243</v>
      </c>
      <c r="Z218" s="4">
        <v>146.19999999999999</v>
      </c>
      <c r="AA218" s="4">
        <v>150.1</v>
      </c>
      <c r="AB218" s="4">
        <v>128.6</v>
      </c>
      <c r="AC218" s="4">
        <v>155.19999999999999</v>
      </c>
      <c r="AD218" s="4">
        <f t="shared" si="25"/>
        <v>726.11339734627245</v>
      </c>
      <c r="AE218" s="4">
        <v>149.6</v>
      </c>
      <c r="AF218" s="4">
        <v>133.5</v>
      </c>
      <c r="AG218" s="45">
        <f t="shared" si="26"/>
        <v>283.10000000000002</v>
      </c>
      <c r="AH218" s="4">
        <v>142.9</v>
      </c>
      <c r="AI218" s="4">
        <v>141.69999999999999</v>
      </c>
      <c r="AJ218" s="4">
        <f t="shared" si="27"/>
        <v>284.60000000000002</v>
      </c>
      <c r="AK218" s="4">
        <v>141</v>
      </c>
      <c r="AL218" s="4"/>
    </row>
    <row r="219" spans="1:38" hidden="1" x14ac:dyDescent="0.25">
      <c r="A219" s="1" t="s">
        <v>32</v>
      </c>
      <c r="B219" s="1">
        <v>2019</v>
      </c>
      <c r="C219" s="1" t="s">
        <v>31</v>
      </c>
      <c r="D219" s="1" t="str">
        <f t="shared" si="21"/>
        <v>January2019Urban</v>
      </c>
      <c r="E219" s="4">
        <v>138.30000000000001</v>
      </c>
      <c r="F219" s="4">
        <v>149.4</v>
      </c>
      <c r="G219" s="4">
        <v>143.5</v>
      </c>
      <c r="H219" s="4">
        <v>141.69999999999999</v>
      </c>
      <c r="I219" s="4">
        <v>118.1</v>
      </c>
      <c r="J219" s="4">
        <v>135.19999999999999</v>
      </c>
      <c r="K219" s="4">
        <v>130.5</v>
      </c>
      <c r="L219" s="4">
        <v>118.2</v>
      </c>
      <c r="M219" s="4">
        <v>110.4</v>
      </c>
      <c r="N219" s="4">
        <v>140.4</v>
      </c>
      <c r="O219" s="4">
        <v>128.1</v>
      </c>
      <c r="P219" s="4">
        <v>153.19999999999999</v>
      </c>
      <c r="Q219" s="4">
        <v>137.30000000000001</v>
      </c>
      <c r="R219" s="4">
        <f t="shared" si="22"/>
        <v>1744.3000000000002</v>
      </c>
      <c r="S219" s="4">
        <v>164.7</v>
      </c>
      <c r="T219" s="4">
        <f t="shared" si="23"/>
        <v>164.7</v>
      </c>
      <c r="U219" s="4">
        <v>143</v>
      </c>
      <c r="V219" s="4">
        <v>130.4</v>
      </c>
      <c r="W219" s="4">
        <v>141.1</v>
      </c>
      <c r="X219" s="45">
        <f t="shared" si="24"/>
        <v>414.5</v>
      </c>
      <c r="Y219" s="45">
        <v>147.69999999999999</v>
      </c>
      <c r="Z219" s="4">
        <v>128.6</v>
      </c>
      <c r="AA219" s="4">
        <v>136.30000000000001</v>
      </c>
      <c r="AB219" s="4">
        <v>118.6</v>
      </c>
      <c r="AC219" s="4">
        <v>146.6</v>
      </c>
      <c r="AD219" s="4">
        <f t="shared" si="25"/>
        <v>677.8</v>
      </c>
      <c r="AE219" s="4">
        <v>137.80000000000001</v>
      </c>
      <c r="AF219" s="4">
        <v>131.69999999999999</v>
      </c>
      <c r="AG219" s="45">
        <f t="shared" si="26"/>
        <v>269.5</v>
      </c>
      <c r="AH219" s="4">
        <v>131.9</v>
      </c>
      <c r="AI219" s="4">
        <v>131.80000000000001</v>
      </c>
      <c r="AJ219" s="4">
        <f t="shared" si="27"/>
        <v>263.70000000000005</v>
      </c>
      <c r="AK219" s="4">
        <v>138</v>
      </c>
      <c r="AL219" s="4"/>
    </row>
    <row r="220" spans="1:38" x14ac:dyDescent="0.25">
      <c r="A220" s="1" t="s">
        <v>33</v>
      </c>
      <c r="B220" s="1">
        <v>2019</v>
      </c>
      <c r="C220" s="1" t="s">
        <v>31</v>
      </c>
      <c r="D220" s="1" t="str">
        <f t="shared" si="21"/>
        <v>January2019Rural+Urban</v>
      </c>
      <c r="E220" s="4">
        <v>137.1</v>
      </c>
      <c r="F220" s="4">
        <v>151.4</v>
      </c>
      <c r="G220" s="4">
        <v>140.19999999999999</v>
      </c>
      <c r="H220" s="4">
        <v>142.1</v>
      </c>
      <c r="I220" s="4">
        <v>121.8</v>
      </c>
      <c r="J220" s="4">
        <v>135.4</v>
      </c>
      <c r="K220" s="4">
        <v>131.30000000000001</v>
      </c>
      <c r="L220" s="4">
        <v>120.3</v>
      </c>
      <c r="M220" s="4">
        <v>109.1</v>
      </c>
      <c r="N220" s="4">
        <v>139.4</v>
      </c>
      <c r="O220" s="4">
        <v>133.30000000000001</v>
      </c>
      <c r="P220" s="4">
        <v>154.6</v>
      </c>
      <c r="Q220" s="4">
        <v>137.4</v>
      </c>
      <c r="R220" s="4">
        <f t="shared" si="22"/>
        <v>1753.3999999999999</v>
      </c>
      <c r="S220" s="4">
        <v>163.19999999999999</v>
      </c>
      <c r="T220" s="4">
        <f t="shared" si="23"/>
        <v>163.19999999999999</v>
      </c>
      <c r="U220" s="4">
        <v>147.6</v>
      </c>
      <c r="V220" s="4">
        <v>139</v>
      </c>
      <c r="W220" s="4">
        <v>146.4</v>
      </c>
      <c r="X220" s="45">
        <f t="shared" si="24"/>
        <v>433</v>
      </c>
      <c r="Y220" s="45">
        <v>147.69999999999999</v>
      </c>
      <c r="Z220" s="4">
        <v>139.5</v>
      </c>
      <c r="AA220" s="4">
        <v>143.6</v>
      </c>
      <c r="AB220" s="4">
        <v>123.3</v>
      </c>
      <c r="AC220" s="4">
        <v>150.19999999999999</v>
      </c>
      <c r="AD220" s="4">
        <f t="shared" si="25"/>
        <v>704.3</v>
      </c>
      <c r="AE220" s="4">
        <v>145.1</v>
      </c>
      <c r="AF220" s="4">
        <v>132.80000000000001</v>
      </c>
      <c r="AG220" s="45">
        <f t="shared" si="26"/>
        <v>277.89999999999998</v>
      </c>
      <c r="AH220" s="4">
        <v>136.69999999999999</v>
      </c>
      <c r="AI220" s="4">
        <v>136.9</v>
      </c>
      <c r="AJ220" s="4">
        <f t="shared" si="27"/>
        <v>273.60000000000002</v>
      </c>
      <c r="AK220" s="4">
        <v>139.6</v>
      </c>
      <c r="AL220" s="4"/>
    </row>
    <row r="221" spans="1:38" hidden="1" x14ac:dyDescent="0.25">
      <c r="A221" s="1" t="s">
        <v>30</v>
      </c>
      <c r="B221" s="1">
        <v>2019</v>
      </c>
      <c r="C221" s="1" t="s">
        <v>34</v>
      </c>
      <c r="D221" s="1" t="str">
        <f t="shared" si="21"/>
        <v>February2019Rural</v>
      </c>
      <c r="E221" s="4">
        <v>136.80000000000001</v>
      </c>
      <c r="F221" s="4">
        <v>153</v>
      </c>
      <c r="G221" s="4">
        <v>139.1</v>
      </c>
      <c r="H221" s="4">
        <v>142.5</v>
      </c>
      <c r="I221" s="4">
        <v>124.1</v>
      </c>
      <c r="J221" s="4">
        <v>135.80000000000001</v>
      </c>
      <c r="K221" s="4">
        <v>128.69999999999999</v>
      </c>
      <c r="L221" s="4">
        <v>121.5</v>
      </c>
      <c r="M221" s="4">
        <v>108.3</v>
      </c>
      <c r="N221" s="4">
        <v>139.19999999999999</v>
      </c>
      <c r="O221" s="4">
        <v>137.4</v>
      </c>
      <c r="P221" s="4">
        <v>156.19999999999999</v>
      </c>
      <c r="Q221" s="4">
        <v>137.19999999999999</v>
      </c>
      <c r="R221" s="4">
        <f t="shared" si="22"/>
        <v>1759.8000000000002</v>
      </c>
      <c r="S221" s="4">
        <v>162.80000000000001</v>
      </c>
      <c r="T221" s="4">
        <f t="shared" si="23"/>
        <v>162.80000000000001</v>
      </c>
      <c r="U221" s="4">
        <v>150.5</v>
      </c>
      <c r="V221" s="4">
        <v>146.1</v>
      </c>
      <c r="W221" s="4">
        <v>149.9</v>
      </c>
      <c r="X221" s="45">
        <f t="shared" si="24"/>
        <v>446.5</v>
      </c>
      <c r="Y221" s="45">
        <v>146.4933364408098</v>
      </c>
      <c r="Z221" s="4">
        <v>145.30000000000001</v>
      </c>
      <c r="AA221" s="4">
        <v>150.1</v>
      </c>
      <c r="AB221" s="4">
        <v>129.19999999999999</v>
      </c>
      <c r="AC221" s="4">
        <v>155.5</v>
      </c>
      <c r="AD221" s="4">
        <f t="shared" si="25"/>
        <v>726.59333644080971</v>
      </c>
      <c r="AE221" s="4">
        <v>149.9</v>
      </c>
      <c r="AF221" s="4">
        <v>134.9</v>
      </c>
      <c r="AG221" s="45">
        <f t="shared" si="26"/>
        <v>284.8</v>
      </c>
      <c r="AH221" s="4">
        <v>143.4</v>
      </c>
      <c r="AI221" s="4">
        <v>142.19999999999999</v>
      </c>
      <c r="AJ221" s="4">
        <f t="shared" si="27"/>
        <v>285.60000000000002</v>
      </c>
      <c r="AK221" s="4">
        <v>141</v>
      </c>
      <c r="AL221" s="4"/>
    </row>
    <row r="222" spans="1:38" hidden="1" x14ac:dyDescent="0.25">
      <c r="A222" s="1" t="s">
        <v>32</v>
      </c>
      <c r="B222" s="1">
        <v>2019</v>
      </c>
      <c r="C222" s="1" t="s">
        <v>34</v>
      </c>
      <c r="D222" s="1" t="str">
        <f t="shared" si="21"/>
        <v>February2019Urban</v>
      </c>
      <c r="E222" s="4">
        <v>139.4</v>
      </c>
      <c r="F222" s="4">
        <v>150.1</v>
      </c>
      <c r="G222" s="4">
        <v>145.30000000000001</v>
      </c>
      <c r="H222" s="4">
        <v>141.69999999999999</v>
      </c>
      <c r="I222" s="4">
        <v>118.4</v>
      </c>
      <c r="J222" s="4">
        <v>137</v>
      </c>
      <c r="K222" s="4">
        <v>131.6</v>
      </c>
      <c r="L222" s="4">
        <v>119.9</v>
      </c>
      <c r="M222" s="4">
        <v>110.4</v>
      </c>
      <c r="N222" s="4">
        <v>140.80000000000001</v>
      </c>
      <c r="O222" s="4">
        <v>128.30000000000001</v>
      </c>
      <c r="P222" s="4">
        <v>153.5</v>
      </c>
      <c r="Q222" s="4">
        <v>138</v>
      </c>
      <c r="R222" s="4">
        <f t="shared" si="22"/>
        <v>1754.4</v>
      </c>
      <c r="S222" s="4">
        <v>164.9</v>
      </c>
      <c r="T222" s="4">
        <f t="shared" si="23"/>
        <v>164.9</v>
      </c>
      <c r="U222" s="4">
        <v>143.30000000000001</v>
      </c>
      <c r="V222" s="4">
        <v>130.80000000000001</v>
      </c>
      <c r="W222" s="4">
        <v>141.4</v>
      </c>
      <c r="X222" s="45">
        <f t="shared" si="24"/>
        <v>415.5</v>
      </c>
      <c r="Y222" s="45">
        <v>148.5</v>
      </c>
      <c r="Z222" s="4">
        <v>127.1</v>
      </c>
      <c r="AA222" s="4">
        <v>136.6</v>
      </c>
      <c r="AB222" s="4">
        <v>119.2</v>
      </c>
      <c r="AC222" s="4">
        <v>146.6</v>
      </c>
      <c r="AD222" s="4">
        <f t="shared" si="25"/>
        <v>678.00000000000011</v>
      </c>
      <c r="AE222" s="4">
        <v>138.5</v>
      </c>
      <c r="AF222" s="4">
        <v>133</v>
      </c>
      <c r="AG222" s="45">
        <f t="shared" si="26"/>
        <v>271.5</v>
      </c>
      <c r="AH222" s="4">
        <v>132.19999999999999</v>
      </c>
      <c r="AI222" s="4">
        <v>132.4</v>
      </c>
      <c r="AJ222" s="4">
        <f t="shared" si="27"/>
        <v>264.60000000000002</v>
      </c>
      <c r="AK222" s="4">
        <v>138.6</v>
      </c>
      <c r="AL222" s="4"/>
    </row>
    <row r="223" spans="1:38" hidden="1" x14ac:dyDescent="0.25">
      <c r="A223" s="1" t="s">
        <v>33</v>
      </c>
      <c r="B223" s="1">
        <v>2019</v>
      </c>
      <c r="C223" s="1" t="s">
        <v>34</v>
      </c>
      <c r="D223" s="1" t="str">
        <f t="shared" si="21"/>
        <v>February2019Rural+Urban</v>
      </c>
      <c r="E223" s="4">
        <v>137.6</v>
      </c>
      <c r="F223" s="4">
        <v>152</v>
      </c>
      <c r="G223" s="4">
        <v>141.5</v>
      </c>
      <c r="H223" s="4">
        <v>142.19999999999999</v>
      </c>
      <c r="I223" s="4">
        <v>122</v>
      </c>
      <c r="J223" s="4">
        <v>136.4</v>
      </c>
      <c r="K223" s="4">
        <v>129.69999999999999</v>
      </c>
      <c r="L223" s="4">
        <v>121</v>
      </c>
      <c r="M223" s="4">
        <v>109</v>
      </c>
      <c r="N223" s="4">
        <v>139.69999999999999</v>
      </c>
      <c r="O223" s="4">
        <v>133.6</v>
      </c>
      <c r="P223" s="4">
        <v>154.9</v>
      </c>
      <c r="Q223" s="4">
        <v>137.5</v>
      </c>
      <c r="R223" s="4">
        <f t="shared" si="22"/>
        <v>1757.1</v>
      </c>
      <c r="S223" s="4">
        <v>163.4</v>
      </c>
      <c r="T223" s="4">
        <f t="shared" si="23"/>
        <v>163.4</v>
      </c>
      <c r="U223" s="4">
        <v>147.69999999999999</v>
      </c>
      <c r="V223" s="4">
        <v>139.69999999999999</v>
      </c>
      <c r="W223" s="4">
        <v>146.5</v>
      </c>
      <c r="X223" s="45">
        <f t="shared" si="24"/>
        <v>433.9</v>
      </c>
      <c r="Y223" s="45">
        <v>148.5</v>
      </c>
      <c r="Z223" s="4">
        <v>138.4</v>
      </c>
      <c r="AA223" s="4">
        <v>143.69999999999999</v>
      </c>
      <c r="AB223" s="4">
        <v>123.9</v>
      </c>
      <c r="AC223" s="4">
        <v>150.30000000000001</v>
      </c>
      <c r="AD223" s="4">
        <f t="shared" si="25"/>
        <v>704.8</v>
      </c>
      <c r="AE223" s="4">
        <v>145.6</v>
      </c>
      <c r="AF223" s="4">
        <v>134.1</v>
      </c>
      <c r="AG223" s="45">
        <f t="shared" si="26"/>
        <v>279.7</v>
      </c>
      <c r="AH223" s="4">
        <v>137.1</v>
      </c>
      <c r="AI223" s="4">
        <v>137.4</v>
      </c>
      <c r="AJ223" s="4">
        <f t="shared" si="27"/>
        <v>274.5</v>
      </c>
      <c r="AK223" s="4">
        <v>139.9</v>
      </c>
      <c r="AL223" s="4"/>
    </row>
    <row r="224" spans="1:38" hidden="1" x14ac:dyDescent="0.25">
      <c r="A224" s="1" t="s">
        <v>30</v>
      </c>
      <c r="B224" s="1">
        <v>2019</v>
      </c>
      <c r="C224" s="1" t="s">
        <v>35</v>
      </c>
      <c r="D224" s="1" t="str">
        <f t="shared" si="21"/>
        <v>March2019Rural</v>
      </c>
      <c r="E224" s="4">
        <v>136.9</v>
      </c>
      <c r="F224" s="4">
        <v>154.1</v>
      </c>
      <c r="G224" s="4">
        <v>138.69999999999999</v>
      </c>
      <c r="H224" s="4">
        <v>142.5</v>
      </c>
      <c r="I224" s="4">
        <v>124.1</v>
      </c>
      <c r="J224" s="4">
        <v>136.1</v>
      </c>
      <c r="K224" s="4">
        <v>128.19999999999999</v>
      </c>
      <c r="L224" s="4">
        <v>122.3</v>
      </c>
      <c r="M224" s="4">
        <v>108.3</v>
      </c>
      <c r="N224" s="4">
        <v>138.9</v>
      </c>
      <c r="O224" s="4">
        <v>137.4</v>
      </c>
      <c r="P224" s="4">
        <v>156.4</v>
      </c>
      <c r="Q224" s="4">
        <v>137.30000000000001</v>
      </c>
      <c r="R224" s="4">
        <f t="shared" si="22"/>
        <v>1761.2000000000003</v>
      </c>
      <c r="S224" s="4">
        <v>162.9</v>
      </c>
      <c r="T224" s="4">
        <f t="shared" si="23"/>
        <v>162.9</v>
      </c>
      <c r="U224" s="4">
        <v>150.80000000000001</v>
      </c>
      <c r="V224" s="4">
        <v>146.1</v>
      </c>
      <c r="W224" s="4">
        <v>150.1</v>
      </c>
      <c r="X224" s="45">
        <f t="shared" si="24"/>
        <v>447</v>
      </c>
      <c r="Y224" s="45">
        <v>147.04353877169115</v>
      </c>
      <c r="Z224" s="4">
        <v>146.4</v>
      </c>
      <c r="AA224" s="4">
        <v>150</v>
      </c>
      <c r="AB224" s="4">
        <v>129.9</v>
      </c>
      <c r="AC224" s="4">
        <v>155.5</v>
      </c>
      <c r="AD224" s="4">
        <f t="shared" si="25"/>
        <v>728.8435387716911</v>
      </c>
      <c r="AE224" s="4">
        <v>150.4</v>
      </c>
      <c r="AF224" s="4">
        <v>134</v>
      </c>
      <c r="AG224" s="45">
        <f t="shared" si="26"/>
        <v>284.39999999999998</v>
      </c>
      <c r="AH224" s="4">
        <v>143.80000000000001</v>
      </c>
      <c r="AI224" s="4">
        <v>142.4</v>
      </c>
      <c r="AJ224" s="4">
        <f t="shared" si="27"/>
        <v>286.20000000000005</v>
      </c>
      <c r="AK224" s="4">
        <v>141.19999999999999</v>
      </c>
      <c r="AL224" s="4"/>
    </row>
    <row r="225" spans="1:38" hidden="1" x14ac:dyDescent="0.25">
      <c r="A225" s="1" t="s">
        <v>32</v>
      </c>
      <c r="B225" s="1">
        <v>2019</v>
      </c>
      <c r="C225" s="1" t="s">
        <v>35</v>
      </c>
      <c r="D225" s="1" t="str">
        <f t="shared" si="21"/>
        <v>March2019Urban</v>
      </c>
      <c r="E225" s="4">
        <v>139.69999999999999</v>
      </c>
      <c r="F225" s="4">
        <v>151.1</v>
      </c>
      <c r="G225" s="4">
        <v>142.9</v>
      </c>
      <c r="H225" s="4">
        <v>141.9</v>
      </c>
      <c r="I225" s="4">
        <v>118.4</v>
      </c>
      <c r="J225" s="4">
        <v>139.4</v>
      </c>
      <c r="K225" s="4">
        <v>141.19999999999999</v>
      </c>
      <c r="L225" s="4">
        <v>120.7</v>
      </c>
      <c r="M225" s="4">
        <v>110.4</v>
      </c>
      <c r="N225" s="4">
        <v>140.69999999999999</v>
      </c>
      <c r="O225" s="4">
        <v>128.5</v>
      </c>
      <c r="P225" s="4">
        <v>153.9</v>
      </c>
      <c r="Q225" s="4">
        <v>139.6</v>
      </c>
      <c r="R225" s="4">
        <f t="shared" si="22"/>
        <v>1768.4</v>
      </c>
      <c r="S225" s="4">
        <v>165.3</v>
      </c>
      <c r="T225" s="4">
        <f t="shared" si="23"/>
        <v>165.3</v>
      </c>
      <c r="U225" s="4">
        <v>143.5</v>
      </c>
      <c r="V225" s="4">
        <v>131.19999999999999</v>
      </c>
      <c r="W225" s="4">
        <v>141.6</v>
      </c>
      <c r="X225" s="45">
        <f t="shared" si="24"/>
        <v>416.29999999999995</v>
      </c>
      <c r="Y225" s="45">
        <v>149</v>
      </c>
      <c r="Z225" s="4">
        <v>128.80000000000001</v>
      </c>
      <c r="AA225" s="4">
        <v>136.80000000000001</v>
      </c>
      <c r="AB225" s="4">
        <v>119.9</v>
      </c>
      <c r="AC225" s="4">
        <v>146.69999999999999</v>
      </c>
      <c r="AD225" s="4">
        <f t="shared" si="25"/>
        <v>681.2</v>
      </c>
      <c r="AE225" s="4">
        <v>139.19999999999999</v>
      </c>
      <c r="AF225" s="4">
        <v>132.5</v>
      </c>
      <c r="AG225" s="45">
        <f t="shared" si="26"/>
        <v>271.7</v>
      </c>
      <c r="AH225" s="4">
        <v>133</v>
      </c>
      <c r="AI225" s="4">
        <v>132.80000000000001</v>
      </c>
      <c r="AJ225" s="4">
        <f t="shared" si="27"/>
        <v>265.8</v>
      </c>
      <c r="AK225" s="4">
        <v>139.5</v>
      </c>
      <c r="AL225" s="4"/>
    </row>
    <row r="226" spans="1:38" hidden="1" x14ac:dyDescent="0.25">
      <c r="A226" s="1" t="s">
        <v>33</v>
      </c>
      <c r="B226" s="1">
        <v>2019</v>
      </c>
      <c r="C226" s="1" t="s">
        <v>35</v>
      </c>
      <c r="D226" s="1" t="str">
        <f t="shared" si="21"/>
        <v>March2019Rural+Urban</v>
      </c>
      <c r="E226" s="4">
        <v>137.80000000000001</v>
      </c>
      <c r="F226" s="4">
        <v>153</v>
      </c>
      <c r="G226" s="4">
        <v>140.30000000000001</v>
      </c>
      <c r="H226" s="4">
        <v>142.30000000000001</v>
      </c>
      <c r="I226" s="4">
        <v>122</v>
      </c>
      <c r="J226" s="4">
        <v>137.6</v>
      </c>
      <c r="K226" s="4">
        <v>132.6</v>
      </c>
      <c r="L226" s="4">
        <v>121.8</v>
      </c>
      <c r="M226" s="4">
        <v>109</v>
      </c>
      <c r="N226" s="4">
        <v>139.5</v>
      </c>
      <c r="O226" s="4">
        <v>133.69999999999999</v>
      </c>
      <c r="P226" s="4">
        <v>155.19999999999999</v>
      </c>
      <c r="Q226" s="4">
        <v>138.1</v>
      </c>
      <c r="R226" s="4">
        <f t="shared" si="22"/>
        <v>1762.9</v>
      </c>
      <c r="S226" s="4">
        <v>163.5</v>
      </c>
      <c r="T226" s="4">
        <f t="shared" si="23"/>
        <v>163.5</v>
      </c>
      <c r="U226" s="4">
        <v>147.9</v>
      </c>
      <c r="V226" s="4">
        <v>139.9</v>
      </c>
      <c r="W226" s="4">
        <v>146.69999999999999</v>
      </c>
      <c r="X226" s="45">
        <f t="shared" si="24"/>
        <v>434.5</v>
      </c>
      <c r="Y226" s="45">
        <v>149</v>
      </c>
      <c r="Z226" s="4">
        <v>139.69999999999999</v>
      </c>
      <c r="AA226" s="4">
        <v>143.80000000000001</v>
      </c>
      <c r="AB226" s="4">
        <v>124.6</v>
      </c>
      <c r="AC226" s="4">
        <v>150.30000000000001</v>
      </c>
      <c r="AD226" s="4">
        <f t="shared" si="25"/>
        <v>707.40000000000009</v>
      </c>
      <c r="AE226" s="4">
        <v>146.19999999999999</v>
      </c>
      <c r="AF226" s="4">
        <v>133.4</v>
      </c>
      <c r="AG226" s="45">
        <f t="shared" si="26"/>
        <v>279.60000000000002</v>
      </c>
      <c r="AH226" s="4">
        <v>137.69999999999999</v>
      </c>
      <c r="AI226" s="4">
        <v>137.69999999999999</v>
      </c>
      <c r="AJ226" s="4">
        <f t="shared" si="27"/>
        <v>275.39999999999998</v>
      </c>
      <c r="AK226" s="4">
        <v>140.4</v>
      </c>
      <c r="AL226" s="4"/>
    </row>
    <row r="227" spans="1:38" hidden="1" x14ac:dyDescent="0.25">
      <c r="A227" s="1" t="s">
        <v>30</v>
      </c>
      <c r="B227" s="1">
        <v>2019</v>
      </c>
      <c r="C227" s="1" t="s">
        <v>36</v>
      </c>
      <c r="D227" s="1" t="str">
        <f t="shared" si="21"/>
        <v>April2019Rural</v>
      </c>
      <c r="E227" s="4">
        <v>137.1</v>
      </c>
      <c r="F227" s="4">
        <v>156.19999999999999</v>
      </c>
      <c r="G227" s="4">
        <v>134.69999999999999</v>
      </c>
      <c r="H227" s="4">
        <v>142.4</v>
      </c>
      <c r="I227" s="4">
        <v>124</v>
      </c>
      <c r="J227" s="4">
        <v>143.80000000000001</v>
      </c>
      <c r="K227" s="4">
        <v>129.30000000000001</v>
      </c>
      <c r="L227" s="4">
        <v>122.9</v>
      </c>
      <c r="M227" s="4">
        <v>108.4</v>
      </c>
      <c r="N227" s="4">
        <v>138.69999999999999</v>
      </c>
      <c r="O227" s="4">
        <v>137.5</v>
      </c>
      <c r="P227" s="4">
        <v>156.30000000000001</v>
      </c>
      <c r="Q227" s="4">
        <v>138</v>
      </c>
      <c r="R227" s="4">
        <f t="shared" si="22"/>
        <v>1769.3000000000002</v>
      </c>
      <c r="S227" s="4">
        <v>162.9</v>
      </c>
      <c r="T227" s="4">
        <f t="shared" si="23"/>
        <v>162.9</v>
      </c>
      <c r="U227" s="4">
        <v>150.80000000000001</v>
      </c>
      <c r="V227" s="4">
        <v>146.30000000000001</v>
      </c>
      <c r="W227" s="4">
        <v>150.1</v>
      </c>
      <c r="X227" s="45">
        <f t="shared" si="24"/>
        <v>447.20000000000005</v>
      </c>
      <c r="Y227" s="45">
        <v>147.77225250653038</v>
      </c>
      <c r="Z227" s="4">
        <v>146.6</v>
      </c>
      <c r="AA227" s="4">
        <v>149.4</v>
      </c>
      <c r="AB227" s="4">
        <v>130.19999999999999</v>
      </c>
      <c r="AC227" s="4">
        <v>156.30000000000001</v>
      </c>
      <c r="AD227" s="4">
        <f t="shared" si="25"/>
        <v>730.27225250653032</v>
      </c>
      <c r="AE227" s="4">
        <v>150.9</v>
      </c>
      <c r="AF227" s="4">
        <v>133.69999999999999</v>
      </c>
      <c r="AG227" s="45">
        <f t="shared" si="26"/>
        <v>284.60000000000002</v>
      </c>
      <c r="AH227" s="4">
        <v>144.9</v>
      </c>
      <c r="AI227" s="4">
        <v>142.6</v>
      </c>
      <c r="AJ227" s="4">
        <f t="shared" si="27"/>
        <v>287.5</v>
      </c>
      <c r="AK227" s="4">
        <v>141.69999999999999</v>
      </c>
      <c r="AL227" s="4"/>
    </row>
    <row r="228" spans="1:38" hidden="1" x14ac:dyDescent="0.25">
      <c r="A228" s="1" t="s">
        <v>32</v>
      </c>
      <c r="B228" s="1">
        <v>2019</v>
      </c>
      <c r="C228" s="1" t="s">
        <v>36</v>
      </c>
      <c r="D228" s="1" t="str">
        <f t="shared" si="21"/>
        <v>April2019Urban</v>
      </c>
      <c r="E228" s="4">
        <v>140</v>
      </c>
      <c r="F228" s="4">
        <v>153.69999999999999</v>
      </c>
      <c r="G228" s="4">
        <v>139.4</v>
      </c>
      <c r="H228" s="4">
        <v>141.9</v>
      </c>
      <c r="I228" s="4">
        <v>118.4</v>
      </c>
      <c r="J228" s="4">
        <v>148.6</v>
      </c>
      <c r="K228" s="4">
        <v>150.19999999999999</v>
      </c>
      <c r="L228" s="4">
        <v>121.7</v>
      </c>
      <c r="M228" s="4">
        <v>110.4</v>
      </c>
      <c r="N228" s="4">
        <v>140.4</v>
      </c>
      <c r="O228" s="4">
        <v>128.69999999999999</v>
      </c>
      <c r="P228" s="4">
        <v>154.19999999999999</v>
      </c>
      <c r="Q228" s="4">
        <v>141.69999999999999</v>
      </c>
      <c r="R228" s="4">
        <f t="shared" si="22"/>
        <v>1789.3000000000004</v>
      </c>
      <c r="S228" s="4">
        <v>165.7</v>
      </c>
      <c r="T228" s="4">
        <f t="shared" si="23"/>
        <v>165.7</v>
      </c>
      <c r="U228" s="4">
        <v>143.9</v>
      </c>
      <c r="V228" s="4">
        <v>131.30000000000001</v>
      </c>
      <c r="W228" s="4">
        <v>142</v>
      </c>
      <c r="X228" s="45">
        <f t="shared" si="24"/>
        <v>417.20000000000005</v>
      </c>
      <c r="Y228" s="45">
        <v>149.69999999999999</v>
      </c>
      <c r="Z228" s="4">
        <v>129.1</v>
      </c>
      <c r="AA228" s="4">
        <v>136.9</v>
      </c>
      <c r="AB228" s="4">
        <v>120.2</v>
      </c>
      <c r="AC228" s="4">
        <v>147.69999999999999</v>
      </c>
      <c r="AD228" s="4">
        <f t="shared" si="25"/>
        <v>683.59999999999991</v>
      </c>
      <c r="AE228" s="4">
        <v>139.5</v>
      </c>
      <c r="AF228" s="4">
        <v>132.4</v>
      </c>
      <c r="AG228" s="45">
        <f t="shared" si="26"/>
        <v>271.89999999999998</v>
      </c>
      <c r="AH228" s="4">
        <v>133.80000000000001</v>
      </c>
      <c r="AI228" s="4">
        <v>133.1</v>
      </c>
      <c r="AJ228" s="4">
        <f t="shared" si="27"/>
        <v>266.89999999999998</v>
      </c>
      <c r="AK228" s="4">
        <v>140.6</v>
      </c>
      <c r="AL228" s="4"/>
    </row>
    <row r="229" spans="1:38" hidden="1" x14ac:dyDescent="0.25">
      <c r="A229" s="1" t="s">
        <v>33</v>
      </c>
      <c r="B229" s="1">
        <v>2019</v>
      </c>
      <c r="C229" s="1" t="s">
        <v>36</v>
      </c>
      <c r="D229" s="1" t="str">
        <f t="shared" si="21"/>
        <v>April2019Rural+Urban</v>
      </c>
      <c r="E229" s="4">
        <v>138</v>
      </c>
      <c r="F229" s="4">
        <v>155.30000000000001</v>
      </c>
      <c r="G229" s="4">
        <v>136.5</v>
      </c>
      <c r="H229" s="4">
        <v>142.19999999999999</v>
      </c>
      <c r="I229" s="4">
        <v>121.9</v>
      </c>
      <c r="J229" s="4">
        <v>146</v>
      </c>
      <c r="K229" s="4">
        <v>136.4</v>
      </c>
      <c r="L229" s="4">
        <v>122.5</v>
      </c>
      <c r="M229" s="4">
        <v>109.1</v>
      </c>
      <c r="N229" s="4">
        <v>139.30000000000001</v>
      </c>
      <c r="O229" s="4">
        <v>133.80000000000001</v>
      </c>
      <c r="P229" s="4">
        <v>155.30000000000001</v>
      </c>
      <c r="Q229" s="4">
        <v>139.4</v>
      </c>
      <c r="R229" s="4">
        <f t="shared" si="22"/>
        <v>1775.6999999999998</v>
      </c>
      <c r="S229" s="4">
        <v>163.6</v>
      </c>
      <c r="T229" s="4">
        <f t="shared" si="23"/>
        <v>163.6</v>
      </c>
      <c r="U229" s="4">
        <v>148.1</v>
      </c>
      <c r="V229" s="4">
        <v>140.1</v>
      </c>
      <c r="W229" s="4">
        <v>146.9</v>
      </c>
      <c r="X229" s="45">
        <f t="shared" si="24"/>
        <v>435.1</v>
      </c>
      <c r="Y229" s="45">
        <v>149.69999999999999</v>
      </c>
      <c r="Z229" s="4">
        <v>140</v>
      </c>
      <c r="AA229" s="4">
        <v>143.5</v>
      </c>
      <c r="AB229" s="4">
        <v>124.9</v>
      </c>
      <c r="AC229" s="4">
        <v>151.30000000000001</v>
      </c>
      <c r="AD229" s="4">
        <f t="shared" si="25"/>
        <v>709.40000000000009</v>
      </c>
      <c r="AE229" s="4">
        <v>146.6</v>
      </c>
      <c r="AF229" s="4">
        <v>133.19999999999999</v>
      </c>
      <c r="AG229" s="45">
        <f t="shared" si="26"/>
        <v>279.79999999999995</v>
      </c>
      <c r="AH229" s="4">
        <v>138.6</v>
      </c>
      <c r="AI229" s="4">
        <v>138</v>
      </c>
      <c r="AJ229" s="4">
        <f t="shared" si="27"/>
        <v>276.60000000000002</v>
      </c>
      <c r="AK229" s="4">
        <v>141.19999999999999</v>
      </c>
      <c r="AL229" s="4"/>
    </row>
    <row r="230" spans="1:38" hidden="1" x14ac:dyDescent="0.25">
      <c r="A230" s="1" t="s">
        <v>30</v>
      </c>
      <c r="B230" s="1">
        <v>2019</v>
      </c>
      <c r="C230" s="1" t="s">
        <v>37</v>
      </c>
      <c r="D230" s="1" t="str">
        <f t="shared" si="21"/>
        <v>May2019Rural</v>
      </c>
      <c r="E230" s="4">
        <v>137.4</v>
      </c>
      <c r="F230" s="4">
        <v>159.5</v>
      </c>
      <c r="G230" s="4">
        <v>134.5</v>
      </c>
      <c r="H230" s="4">
        <v>142.6</v>
      </c>
      <c r="I230" s="4">
        <v>124</v>
      </c>
      <c r="J230" s="4">
        <v>143.69999999999999</v>
      </c>
      <c r="K230" s="4">
        <v>133.4</v>
      </c>
      <c r="L230" s="4">
        <v>125.1</v>
      </c>
      <c r="M230" s="4">
        <v>109.3</v>
      </c>
      <c r="N230" s="4">
        <v>139.30000000000001</v>
      </c>
      <c r="O230" s="4">
        <v>137.69999999999999</v>
      </c>
      <c r="P230" s="4">
        <v>156.4</v>
      </c>
      <c r="Q230" s="4">
        <v>139.19999999999999</v>
      </c>
      <c r="R230" s="4">
        <f t="shared" si="22"/>
        <v>1782.1000000000001</v>
      </c>
      <c r="S230" s="4">
        <v>163.30000000000001</v>
      </c>
      <c r="T230" s="4">
        <f t="shared" si="23"/>
        <v>163.30000000000001</v>
      </c>
      <c r="U230" s="4">
        <v>151.30000000000001</v>
      </c>
      <c r="V230" s="4">
        <v>146.6</v>
      </c>
      <c r="W230" s="4">
        <v>150.69999999999999</v>
      </c>
      <c r="X230" s="45">
        <f t="shared" si="24"/>
        <v>448.59999999999997</v>
      </c>
      <c r="Y230" s="45">
        <v>148.41212530211459</v>
      </c>
      <c r="Z230" s="4">
        <v>146.9</v>
      </c>
      <c r="AA230" s="4">
        <v>149.5</v>
      </c>
      <c r="AB230" s="4">
        <v>130.19999999999999</v>
      </c>
      <c r="AC230" s="4">
        <v>156.69999999999999</v>
      </c>
      <c r="AD230" s="4">
        <f t="shared" si="25"/>
        <v>731.7121253021146</v>
      </c>
      <c r="AE230" s="4">
        <v>151.30000000000001</v>
      </c>
      <c r="AF230" s="4">
        <v>133.9</v>
      </c>
      <c r="AG230" s="45">
        <f t="shared" si="26"/>
        <v>285.20000000000005</v>
      </c>
      <c r="AH230" s="4">
        <v>145.9</v>
      </c>
      <c r="AI230" s="4">
        <v>142.9</v>
      </c>
      <c r="AJ230" s="4">
        <f t="shared" si="27"/>
        <v>288.8</v>
      </c>
      <c r="AK230" s="4">
        <v>142.4</v>
      </c>
      <c r="AL230" s="4"/>
    </row>
    <row r="231" spans="1:38" hidden="1" x14ac:dyDescent="0.25">
      <c r="A231" s="1" t="s">
        <v>32</v>
      </c>
      <c r="B231" s="1">
        <v>2019</v>
      </c>
      <c r="C231" s="1" t="s">
        <v>37</v>
      </c>
      <c r="D231" s="1" t="str">
        <f t="shared" si="21"/>
        <v>May2019Urban</v>
      </c>
      <c r="E231" s="4">
        <v>140.4</v>
      </c>
      <c r="F231" s="4">
        <v>156.69999999999999</v>
      </c>
      <c r="G231" s="4">
        <v>138.30000000000001</v>
      </c>
      <c r="H231" s="4">
        <v>142.4</v>
      </c>
      <c r="I231" s="4">
        <v>118.6</v>
      </c>
      <c r="J231" s="4">
        <v>149.69999999999999</v>
      </c>
      <c r="K231" s="4">
        <v>161.6</v>
      </c>
      <c r="L231" s="4">
        <v>124.4</v>
      </c>
      <c r="M231" s="4">
        <v>111.2</v>
      </c>
      <c r="N231" s="4">
        <v>141</v>
      </c>
      <c r="O231" s="4">
        <v>128.9</v>
      </c>
      <c r="P231" s="4">
        <v>154.5</v>
      </c>
      <c r="Q231" s="4">
        <v>143.80000000000001</v>
      </c>
      <c r="R231" s="4">
        <f t="shared" si="22"/>
        <v>1811.5000000000002</v>
      </c>
      <c r="S231" s="4">
        <v>166.2</v>
      </c>
      <c r="T231" s="4">
        <f t="shared" si="23"/>
        <v>166.2</v>
      </c>
      <c r="U231" s="4">
        <v>144</v>
      </c>
      <c r="V231" s="4">
        <v>131.69999999999999</v>
      </c>
      <c r="W231" s="4">
        <v>142.19999999999999</v>
      </c>
      <c r="X231" s="45">
        <f t="shared" si="24"/>
        <v>417.9</v>
      </c>
      <c r="Y231" s="45">
        <v>150.1</v>
      </c>
      <c r="Z231" s="4">
        <v>129.4</v>
      </c>
      <c r="AA231" s="4">
        <v>137.19999999999999</v>
      </c>
      <c r="AB231" s="4">
        <v>120.1</v>
      </c>
      <c r="AC231" s="4">
        <v>148</v>
      </c>
      <c r="AD231" s="4">
        <f t="shared" si="25"/>
        <v>684.8</v>
      </c>
      <c r="AE231" s="4">
        <v>139.80000000000001</v>
      </c>
      <c r="AF231" s="4">
        <v>132.6</v>
      </c>
      <c r="AG231" s="45">
        <f t="shared" si="26"/>
        <v>272.39999999999998</v>
      </c>
      <c r="AH231" s="4">
        <v>134</v>
      </c>
      <c r="AI231" s="4">
        <v>133.30000000000001</v>
      </c>
      <c r="AJ231" s="4">
        <f t="shared" si="27"/>
        <v>267.3</v>
      </c>
      <c r="AK231" s="4">
        <v>141.5</v>
      </c>
      <c r="AL231" s="4"/>
    </row>
    <row r="232" spans="1:38" hidden="1" x14ac:dyDescent="0.25">
      <c r="A232" s="1" t="s">
        <v>33</v>
      </c>
      <c r="B232" s="1">
        <v>2019</v>
      </c>
      <c r="C232" s="1" t="s">
        <v>37</v>
      </c>
      <c r="D232" s="1" t="str">
        <f t="shared" si="21"/>
        <v>May2019Rural+Urban</v>
      </c>
      <c r="E232" s="4">
        <v>138.30000000000001</v>
      </c>
      <c r="F232" s="4">
        <v>158.5</v>
      </c>
      <c r="G232" s="4">
        <v>136</v>
      </c>
      <c r="H232" s="4">
        <v>142.5</v>
      </c>
      <c r="I232" s="4">
        <v>122</v>
      </c>
      <c r="J232" s="4">
        <v>146.5</v>
      </c>
      <c r="K232" s="4">
        <v>143</v>
      </c>
      <c r="L232" s="4">
        <v>124.9</v>
      </c>
      <c r="M232" s="4">
        <v>109.9</v>
      </c>
      <c r="N232" s="4">
        <v>139.9</v>
      </c>
      <c r="O232" s="4">
        <v>134</v>
      </c>
      <c r="P232" s="4">
        <v>155.5</v>
      </c>
      <c r="Q232" s="4">
        <v>140.9</v>
      </c>
      <c r="R232" s="4">
        <f t="shared" si="22"/>
        <v>1791.9000000000003</v>
      </c>
      <c r="S232" s="4">
        <v>164.1</v>
      </c>
      <c r="T232" s="4">
        <f t="shared" si="23"/>
        <v>164.1</v>
      </c>
      <c r="U232" s="4">
        <v>148.4</v>
      </c>
      <c r="V232" s="4">
        <v>140.4</v>
      </c>
      <c r="W232" s="4">
        <v>147.30000000000001</v>
      </c>
      <c r="X232" s="45">
        <f t="shared" si="24"/>
        <v>436.1</v>
      </c>
      <c r="Y232" s="45">
        <v>150.1</v>
      </c>
      <c r="Z232" s="4">
        <v>140.30000000000001</v>
      </c>
      <c r="AA232" s="4">
        <v>143.69999999999999</v>
      </c>
      <c r="AB232" s="4">
        <v>124.9</v>
      </c>
      <c r="AC232" s="4">
        <v>151.6</v>
      </c>
      <c r="AD232" s="4">
        <f t="shared" si="25"/>
        <v>710.6</v>
      </c>
      <c r="AE232" s="4">
        <v>146.9</v>
      </c>
      <c r="AF232" s="4">
        <v>133.4</v>
      </c>
      <c r="AG232" s="45">
        <f t="shared" si="26"/>
        <v>280.3</v>
      </c>
      <c r="AH232" s="4">
        <v>139.19999999999999</v>
      </c>
      <c r="AI232" s="4">
        <v>138.19999999999999</v>
      </c>
      <c r="AJ232" s="4">
        <f t="shared" si="27"/>
        <v>277.39999999999998</v>
      </c>
      <c r="AK232" s="4">
        <v>142</v>
      </c>
      <c r="AL232" s="4"/>
    </row>
    <row r="233" spans="1:38" hidden="1" x14ac:dyDescent="0.25">
      <c r="A233" s="1" t="s">
        <v>30</v>
      </c>
      <c r="B233" s="1">
        <v>2019</v>
      </c>
      <c r="C233" s="1" t="s">
        <v>38</v>
      </c>
      <c r="D233" s="1" t="str">
        <f t="shared" si="21"/>
        <v>June2019Rural</v>
      </c>
      <c r="E233" s="4">
        <v>137.80000000000001</v>
      </c>
      <c r="F233" s="4">
        <v>163.5</v>
      </c>
      <c r="G233" s="4">
        <v>136.19999999999999</v>
      </c>
      <c r="H233" s="4">
        <v>143.19999999999999</v>
      </c>
      <c r="I233" s="4">
        <v>124.3</v>
      </c>
      <c r="J233" s="4">
        <v>143.30000000000001</v>
      </c>
      <c r="K233" s="4">
        <v>140.6</v>
      </c>
      <c r="L233" s="4">
        <v>128.69999999999999</v>
      </c>
      <c r="M233" s="4">
        <v>110.6</v>
      </c>
      <c r="N233" s="4">
        <v>140.4</v>
      </c>
      <c r="O233" s="4">
        <v>138</v>
      </c>
      <c r="P233" s="4">
        <v>156.6</v>
      </c>
      <c r="Q233" s="4">
        <v>141</v>
      </c>
      <c r="R233" s="4">
        <f t="shared" si="22"/>
        <v>1804.1999999999998</v>
      </c>
      <c r="S233" s="4">
        <v>164.2</v>
      </c>
      <c r="T233" s="4">
        <f t="shared" si="23"/>
        <v>164.2</v>
      </c>
      <c r="U233" s="4">
        <v>151.4</v>
      </c>
      <c r="V233" s="4">
        <v>146.5</v>
      </c>
      <c r="W233" s="4">
        <v>150.69999999999999</v>
      </c>
      <c r="X233" s="45">
        <f t="shared" si="24"/>
        <v>448.59999999999997</v>
      </c>
      <c r="Y233" s="45">
        <v>148.98087962003734</v>
      </c>
      <c r="Z233" s="4">
        <v>147.80000000000001</v>
      </c>
      <c r="AA233" s="4">
        <v>149.6</v>
      </c>
      <c r="AB233" s="4">
        <v>130.19999999999999</v>
      </c>
      <c r="AC233" s="4">
        <v>157.69999999999999</v>
      </c>
      <c r="AD233" s="4">
        <f t="shared" si="25"/>
        <v>734.28087962003747</v>
      </c>
      <c r="AE233" s="4">
        <v>151.69999999999999</v>
      </c>
      <c r="AF233" s="4">
        <v>134.80000000000001</v>
      </c>
      <c r="AG233" s="45">
        <f t="shared" si="26"/>
        <v>286.5</v>
      </c>
      <c r="AH233" s="4">
        <v>146.4</v>
      </c>
      <c r="AI233" s="4">
        <v>143.30000000000001</v>
      </c>
      <c r="AJ233" s="4">
        <f t="shared" si="27"/>
        <v>289.70000000000005</v>
      </c>
      <c r="AK233" s="4">
        <v>143.6</v>
      </c>
      <c r="AL233" s="4"/>
    </row>
    <row r="234" spans="1:38" hidden="1" x14ac:dyDescent="0.25">
      <c r="A234" s="1" t="s">
        <v>32</v>
      </c>
      <c r="B234" s="1">
        <v>2019</v>
      </c>
      <c r="C234" s="1" t="s">
        <v>38</v>
      </c>
      <c r="D234" s="1" t="str">
        <f t="shared" si="21"/>
        <v>June2019Urban</v>
      </c>
      <c r="E234" s="4">
        <v>140.69999999999999</v>
      </c>
      <c r="F234" s="4">
        <v>159.6</v>
      </c>
      <c r="G234" s="4">
        <v>140.4</v>
      </c>
      <c r="H234" s="4">
        <v>143.4</v>
      </c>
      <c r="I234" s="4">
        <v>118.6</v>
      </c>
      <c r="J234" s="4">
        <v>150.9</v>
      </c>
      <c r="K234" s="4">
        <v>169.8</v>
      </c>
      <c r="L234" s="4">
        <v>127.4</v>
      </c>
      <c r="M234" s="4">
        <v>111.8</v>
      </c>
      <c r="N234" s="4">
        <v>141</v>
      </c>
      <c r="O234" s="4">
        <v>129</v>
      </c>
      <c r="P234" s="4">
        <v>155.1</v>
      </c>
      <c r="Q234" s="4">
        <v>145.6</v>
      </c>
      <c r="R234" s="4">
        <f t="shared" si="22"/>
        <v>1833.2999999999997</v>
      </c>
      <c r="S234" s="4">
        <v>166.7</v>
      </c>
      <c r="T234" s="4">
        <f t="shared" si="23"/>
        <v>166.7</v>
      </c>
      <c r="U234" s="4">
        <v>144.30000000000001</v>
      </c>
      <c r="V234" s="4">
        <v>131.69999999999999</v>
      </c>
      <c r="W234" s="4">
        <v>142.4</v>
      </c>
      <c r="X234" s="45">
        <f t="shared" si="24"/>
        <v>418.4</v>
      </c>
      <c r="Y234" s="45">
        <v>149.4</v>
      </c>
      <c r="Z234" s="4">
        <v>130.5</v>
      </c>
      <c r="AA234" s="4">
        <v>137.4</v>
      </c>
      <c r="AB234" s="4">
        <v>119.6</v>
      </c>
      <c r="AC234" s="4">
        <v>148.9</v>
      </c>
      <c r="AD234" s="4">
        <f t="shared" si="25"/>
        <v>685.8</v>
      </c>
      <c r="AE234" s="4">
        <v>140.30000000000001</v>
      </c>
      <c r="AF234" s="4">
        <v>133.69999999999999</v>
      </c>
      <c r="AG234" s="45">
        <f t="shared" si="26"/>
        <v>274</v>
      </c>
      <c r="AH234" s="4">
        <v>134.30000000000001</v>
      </c>
      <c r="AI234" s="4">
        <v>133.6</v>
      </c>
      <c r="AJ234" s="4">
        <f t="shared" si="27"/>
        <v>267.89999999999998</v>
      </c>
      <c r="AK234" s="4">
        <v>142.1</v>
      </c>
      <c r="AL234" s="4"/>
    </row>
    <row r="235" spans="1:38" hidden="1" x14ac:dyDescent="0.25">
      <c r="A235" s="1" t="s">
        <v>33</v>
      </c>
      <c r="B235" s="1">
        <v>2019</v>
      </c>
      <c r="C235" s="1" t="s">
        <v>38</v>
      </c>
      <c r="D235" s="1" t="str">
        <f t="shared" si="21"/>
        <v>June2019Rural+Urban</v>
      </c>
      <c r="E235" s="4">
        <v>138.69999999999999</v>
      </c>
      <c r="F235" s="4">
        <v>162.1</v>
      </c>
      <c r="G235" s="4">
        <v>137.80000000000001</v>
      </c>
      <c r="H235" s="4">
        <v>143.30000000000001</v>
      </c>
      <c r="I235" s="4">
        <v>122.2</v>
      </c>
      <c r="J235" s="4">
        <v>146.80000000000001</v>
      </c>
      <c r="K235" s="4">
        <v>150.5</v>
      </c>
      <c r="L235" s="4">
        <v>128.30000000000001</v>
      </c>
      <c r="M235" s="4">
        <v>111</v>
      </c>
      <c r="N235" s="4">
        <v>140.6</v>
      </c>
      <c r="O235" s="4">
        <v>134.19999999999999</v>
      </c>
      <c r="P235" s="4">
        <v>155.9</v>
      </c>
      <c r="Q235" s="4">
        <v>142.69999999999999</v>
      </c>
      <c r="R235" s="4">
        <f t="shared" si="22"/>
        <v>1814.1000000000001</v>
      </c>
      <c r="S235" s="4">
        <v>164.9</v>
      </c>
      <c r="T235" s="4">
        <f t="shared" si="23"/>
        <v>164.9</v>
      </c>
      <c r="U235" s="4">
        <v>148.6</v>
      </c>
      <c r="V235" s="4">
        <v>140.4</v>
      </c>
      <c r="W235" s="4">
        <v>147.4</v>
      </c>
      <c r="X235" s="45">
        <f t="shared" si="24"/>
        <v>436.4</v>
      </c>
      <c r="Y235" s="45">
        <v>149.4</v>
      </c>
      <c r="Z235" s="4">
        <v>141.19999999999999</v>
      </c>
      <c r="AA235" s="4">
        <v>143.80000000000001</v>
      </c>
      <c r="AB235" s="4">
        <v>124.6</v>
      </c>
      <c r="AC235" s="4">
        <v>152.5</v>
      </c>
      <c r="AD235" s="4">
        <f t="shared" si="25"/>
        <v>711.5</v>
      </c>
      <c r="AE235" s="4">
        <v>147.4</v>
      </c>
      <c r="AF235" s="4">
        <v>134.30000000000001</v>
      </c>
      <c r="AG235" s="45">
        <f t="shared" si="26"/>
        <v>281.70000000000005</v>
      </c>
      <c r="AH235" s="4">
        <v>139.6</v>
      </c>
      <c r="AI235" s="4">
        <v>138.6</v>
      </c>
      <c r="AJ235" s="4">
        <f t="shared" si="27"/>
        <v>278.2</v>
      </c>
      <c r="AK235" s="4">
        <v>142.9</v>
      </c>
      <c r="AL235" s="4"/>
    </row>
    <row r="236" spans="1:38" hidden="1" x14ac:dyDescent="0.25">
      <c r="A236" s="1" t="s">
        <v>30</v>
      </c>
      <c r="B236" s="1">
        <v>2019</v>
      </c>
      <c r="C236" s="1" t="s">
        <v>39</v>
      </c>
      <c r="D236" s="1" t="str">
        <f t="shared" si="21"/>
        <v>July2019Rural</v>
      </c>
      <c r="E236" s="4">
        <v>138.4</v>
      </c>
      <c r="F236" s="4">
        <v>164</v>
      </c>
      <c r="G236" s="4">
        <v>138.4</v>
      </c>
      <c r="H236" s="4">
        <v>143.9</v>
      </c>
      <c r="I236" s="4">
        <v>124.4</v>
      </c>
      <c r="J236" s="4">
        <v>146.4</v>
      </c>
      <c r="K236" s="4">
        <v>150.1</v>
      </c>
      <c r="L236" s="4">
        <v>130.6</v>
      </c>
      <c r="M236" s="4">
        <v>110.8</v>
      </c>
      <c r="N236" s="4">
        <v>141.69999999999999</v>
      </c>
      <c r="O236" s="4">
        <v>138.5</v>
      </c>
      <c r="P236" s="4">
        <v>156.69999999999999</v>
      </c>
      <c r="Q236" s="4">
        <v>143</v>
      </c>
      <c r="R236" s="4">
        <f t="shared" si="22"/>
        <v>1826.8999999999999</v>
      </c>
      <c r="S236" s="4">
        <v>164.5</v>
      </c>
      <c r="T236" s="4">
        <f t="shared" si="23"/>
        <v>164.5</v>
      </c>
      <c r="U236" s="4">
        <v>151.6</v>
      </c>
      <c r="V236" s="4">
        <v>146.6</v>
      </c>
      <c r="W236" s="4">
        <v>150.9</v>
      </c>
      <c r="X236" s="45">
        <f t="shared" si="24"/>
        <v>449.1</v>
      </c>
      <c r="Y236" s="45">
        <v>149.28502860318696</v>
      </c>
      <c r="Z236" s="4">
        <v>146.80000000000001</v>
      </c>
      <c r="AA236" s="4">
        <v>150</v>
      </c>
      <c r="AB236" s="4">
        <v>131.19999999999999</v>
      </c>
      <c r="AC236" s="4">
        <v>159.1</v>
      </c>
      <c r="AD236" s="4">
        <f t="shared" si="25"/>
        <v>736.38502860318692</v>
      </c>
      <c r="AE236" s="4">
        <v>152.19999999999999</v>
      </c>
      <c r="AF236" s="4">
        <v>136.1</v>
      </c>
      <c r="AG236" s="45">
        <f t="shared" si="26"/>
        <v>288.29999999999995</v>
      </c>
      <c r="AH236" s="4">
        <v>147.5</v>
      </c>
      <c r="AI236" s="4">
        <v>144.19999999999999</v>
      </c>
      <c r="AJ236" s="4">
        <f t="shared" si="27"/>
        <v>291.7</v>
      </c>
      <c r="AK236" s="4">
        <v>144.9</v>
      </c>
      <c r="AL236" s="4"/>
    </row>
    <row r="237" spans="1:38" hidden="1" x14ac:dyDescent="0.25">
      <c r="A237" s="1" t="s">
        <v>32</v>
      </c>
      <c r="B237" s="1">
        <v>2019</v>
      </c>
      <c r="C237" s="1" t="s">
        <v>39</v>
      </c>
      <c r="D237" s="1" t="str">
        <f t="shared" si="21"/>
        <v>July2019Urban</v>
      </c>
      <c r="E237" s="4">
        <v>141.4</v>
      </c>
      <c r="F237" s="4">
        <v>160.19999999999999</v>
      </c>
      <c r="G237" s="4">
        <v>142.5</v>
      </c>
      <c r="H237" s="4">
        <v>144.1</v>
      </c>
      <c r="I237" s="4">
        <v>119.3</v>
      </c>
      <c r="J237" s="4">
        <v>154.69999999999999</v>
      </c>
      <c r="K237" s="4">
        <v>180.1</v>
      </c>
      <c r="L237" s="4">
        <v>128.9</v>
      </c>
      <c r="M237" s="4">
        <v>111.8</v>
      </c>
      <c r="N237" s="4">
        <v>141.6</v>
      </c>
      <c r="O237" s="4">
        <v>129.5</v>
      </c>
      <c r="P237" s="4">
        <v>155.6</v>
      </c>
      <c r="Q237" s="4">
        <v>147.69999999999999</v>
      </c>
      <c r="R237" s="4">
        <f t="shared" si="22"/>
        <v>1857.3999999999999</v>
      </c>
      <c r="S237" s="4">
        <v>167.2</v>
      </c>
      <c r="T237" s="4">
        <f t="shared" si="23"/>
        <v>167.2</v>
      </c>
      <c r="U237" s="4">
        <v>144.69999999999999</v>
      </c>
      <c r="V237" s="4">
        <v>131.9</v>
      </c>
      <c r="W237" s="4">
        <v>142.69999999999999</v>
      </c>
      <c r="X237" s="45">
        <f t="shared" si="24"/>
        <v>419.3</v>
      </c>
      <c r="Y237" s="45">
        <v>150.6</v>
      </c>
      <c r="Z237" s="4">
        <v>127</v>
      </c>
      <c r="AA237" s="4">
        <v>137.69999999999999</v>
      </c>
      <c r="AB237" s="4">
        <v>120.6</v>
      </c>
      <c r="AC237" s="4">
        <v>150.4</v>
      </c>
      <c r="AD237" s="4">
        <f t="shared" si="25"/>
        <v>686.3</v>
      </c>
      <c r="AE237" s="4">
        <v>140.80000000000001</v>
      </c>
      <c r="AF237" s="4">
        <v>135.1</v>
      </c>
      <c r="AG237" s="45">
        <f t="shared" si="26"/>
        <v>275.89999999999998</v>
      </c>
      <c r="AH237" s="4">
        <v>135</v>
      </c>
      <c r="AI237" s="4">
        <v>134.5</v>
      </c>
      <c r="AJ237" s="4">
        <f t="shared" si="27"/>
        <v>269.5</v>
      </c>
      <c r="AK237" s="4">
        <v>143.30000000000001</v>
      </c>
      <c r="AL237" s="4"/>
    </row>
    <row r="238" spans="1:38" hidden="1" x14ac:dyDescent="0.25">
      <c r="A238" s="1" t="s">
        <v>33</v>
      </c>
      <c r="B238" s="1">
        <v>2019</v>
      </c>
      <c r="C238" s="1" t="s">
        <v>39</v>
      </c>
      <c r="D238" s="1" t="str">
        <f t="shared" si="21"/>
        <v>July2019Rural+Urban</v>
      </c>
      <c r="E238" s="4">
        <v>139.30000000000001</v>
      </c>
      <c r="F238" s="4">
        <v>162.69999999999999</v>
      </c>
      <c r="G238" s="4">
        <v>140</v>
      </c>
      <c r="H238" s="4">
        <v>144</v>
      </c>
      <c r="I238" s="4">
        <v>122.5</v>
      </c>
      <c r="J238" s="4">
        <v>150.30000000000001</v>
      </c>
      <c r="K238" s="4">
        <v>160.30000000000001</v>
      </c>
      <c r="L238" s="4">
        <v>130</v>
      </c>
      <c r="M238" s="4">
        <v>111.1</v>
      </c>
      <c r="N238" s="4">
        <v>141.69999999999999</v>
      </c>
      <c r="O238" s="4">
        <v>134.69999999999999</v>
      </c>
      <c r="P238" s="4">
        <v>156.19999999999999</v>
      </c>
      <c r="Q238" s="4">
        <v>144.69999999999999</v>
      </c>
      <c r="R238" s="4">
        <f t="shared" si="22"/>
        <v>1837.5</v>
      </c>
      <c r="S238" s="4">
        <v>165.2</v>
      </c>
      <c r="T238" s="4">
        <f t="shared" si="23"/>
        <v>165.2</v>
      </c>
      <c r="U238" s="4">
        <v>148.9</v>
      </c>
      <c r="V238" s="4">
        <v>140.5</v>
      </c>
      <c r="W238" s="4">
        <v>147.6</v>
      </c>
      <c r="X238" s="45">
        <f t="shared" si="24"/>
        <v>437</v>
      </c>
      <c r="Y238" s="45">
        <v>150.6</v>
      </c>
      <c r="Z238" s="4">
        <v>139.30000000000001</v>
      </c>
      <c r="AA238" s="4">
        <v>144.19999999999999</v>
      </c>
      <c r="AB238" s="4">
        <v>125.6</v>
      </c>
      <c r="AC238" s="4">
        <v>154</v>
      </c>
      <c r="AD238" s="4">
        <f t="shared" si="25"/>
        <v>713.69999999999993</v>
      </c>
      <c r="AE238" s="4">
        <v>147.9</v>
      </c>
      <c r="AF238" s="4">
        <v>135.69999999999999</v>
      </c>
      <c r="AG238" s="45">
        <f t="shared" si="26"/>
        <v>283.60000000000002</v>
      </c>
      <c r="AH238" s="4">
        <v>140.5</v>
      </c>
      <c r="AI238" s="4">
        <v>139.5</v>
      </c>
      <c r="AJ238" s="4">
        <f t="shared" si="27"/>
        <v>280</v>
      </c>
      <c r="AK238" s="4">
        <v>144.19999999999999</v>
      </c>
      <c r="AL238" s="4"/>
    </row>
    <row r="239" spans="1:38" hidden="1" x14ac:dyDescent="0.25">
      <c r="A239" s="1" t="s">
        <v>30</v>
      </c>
      <c r="B239" s="1">
        <v>2019</v>
      </c>
      <c r="C239" s="1" t="s">
        <v>40</v>
      </c>
      <c r="D239" s="1" t="str">
        <f t="shared" si="21"/>
        <v>August2019Rural</v>
      </c>
      <c r="E239" s="4">
        <v>139.19999999999999</v>
      </c>
      <c r="F239" s="4">
        <v>161.9</v>
      </c>
      <c r="G239" s="4">
        <v>137.1</v>
      </c>
      <c r="H239" s="4">
        <v>144.6</v>
      </c>
      <c r="I239" s="4">
        <v>124.7</v>
      </c>
      <c r="J239" s="4">
        <v>145.5</v>
      </c>
      <c r="K239" s="4">
        <v>156.19999999999999</v>
      </c>
      <c r="L239" s="4">
        <v>131.5</v>
      </c>
      <c r="M239" s="4">
        <v>111.7</v>
      </c>
      <c r="N239" s="4">
        <v>142.69999999999999</v>
      </c>
      <c r="O239" s="4">
        <v>138.5</v>
      </c>
      <c r="P239" s="4">
        <v>156.9</v>
      </c>
      <c r="Q239" s="4">
        <v>144</v>
      </c>
      <c r="R239" s="4">
        <f t="shared" si="22"/>
        <v>1834.5000000000002</v>
      </c>
      <c r="S239" s="4">
        <v>165.1</v>
      </c>
      <c r="T239" s="4">
        <f t="shared" si="23"/>
        <v>165.1</v>
      </c>
      <c r="U239" s="4">
        <v>151.80000000000001</v>
      </c>
      <c r="V239" s="4">
        <v>146.6</v>
      </c>
      <c r="W239" s="4">
        <v>151.1</v>
      </c>
      <c r="X239" s="45">
        <f t="shared" si="24"/>
        <v>449.5</v>
      </c>
      <c r="Y239" s="45">
        <v>149.65311483614875</v>
      </c>
      <c r="Z239" s="4">
        <v>146.4</v>
      </c>
      <c r="AA239" s="4">
        <v>150.19999999999999</v>
      </c>
      <c r="AB239" s="4">
        <v>131.4</v>
      </c>
      <c r="AC239" s="4">
        <v>159.69999999999999</v>
      </c>
      <c r="AD239" s="4">
        <f t="shared" si="25"/>
        <v>737.35311483614873</v>
      </c>
      <c r="AE239" s="4">
        <v>152.69999999999999</v>
      </c>
      <c r="AF239" s="4">
        <v>138.80000000000001</v>
      </c>
      <c r="AG239" s="45">
        <f t="shared" si="26"/>
        <v>291.5</v>
      </c>
      <c r="AH239" s="4">
        <v>148</v>
      </c>
      <c r="AI239" s="4">
        <v>144.9</v>
      </c>
      <c r="AJ239" s="4">
        <f t="shared" si="27"/>
        <v>292.89999999999998</v>
      </c>
      <c r="AK239" s="4">
        <v>145.69999999999999</v>
      </c>
      <c r="AL239" s="4"/>
    </row>
    <row r="240" spans="1:38" hidden="1" x14ac:dyDescent="0.25">
      <c r="A240" s="1" t="s">
        <v>32</v>
      </c>
      <c r="B240" s="1">
        <v>2019</v>
      </c>
      <c r="C240" s="1" t="s">
        <v>40</v>
      </c>
      <c r="D240" s="1" t="str">
        <f t="shared" si="21"/>
        <v>August2019Urban</v>
      </c>
      <c r="E240" s="4">
        <v>142.1</v>
      </c>
      <c r="F240" s="4">
        <v>158.30000000000001</v>
      </c>
      <c r="G240" s="4">
        <v>140.80000000000001</v>
      </c>
      <c r="H240" s="4">
        <v>144.9</v>
      </c>
      <c r="I240" s="4">
        <v>119.9</v>
      </c>
      <c r="J240" s="4">
        <v>153.9</v>
      </c>
      <c r="K240" s="4">
        <v>189.1</v>
      </c>
      <c r="L240" s="4">
        <v>129.80000000000001</v>
      </c>
      <c r="M240" s="4">
        <v>112.7</v>
      </c>
      <c r="N240" s="4">
        <v>142.5</v>
      </c>
      <c r="O240" s="4">
        <v>129.80000000000001</v>
      </c>
      <c r="P240" s="4">
        <v>156.19999999999999</v>
      </c>
      <c r="Q240" s="4">
        <v>149.1</v>
      </c>
      <c r="R240" s="4">
        <f t="shared" si="22"/>
        <v>1869.1</v>
      </c>
      <c r="S240" s="4">
        <v>167.9</v>
      </c>
      <c r="T240" s="4">
        <f t="shared" si="23"/>
        <v>167.9</v>
      </c>
      <c r="U240" s="4">
        <v>145</v>
      </c>
      <c r="V240" s="4">
        <v>132.19999999999999</v>
      </c>
      <c r="W240" s="4">
        <v>143</v>
      </c>
      <c r="X240" s="45">
        <f t="shared" si="24"/>
        <v>420.2</v>
      </c>
      <c r="Y240" s="45">
        <v>151.6</v>
      </c>
      <c r="Z240" s="4">
        <v>125.5</v>
      </c>
      <c r="AA240" s="4">
        <v>138.1</v>
      </c>
      <c r="AB240" s="4">
        <v>120.8</v>
      </c>
      <c r="AC240" s="4">
        <v>151.5</v>
      </c>
      <c r="AD240" s="4">
        <f t="shared" si="25"/>
        <v>687.5</v>
      </c>
      <c r="AE240" s="4">
        <v>141.5</v>
      </c>
      <c r="AF240" s="4">
        <v>137.80000000000001</v>
      </c>
      <c r="AG240" s="45">
        <f t="shared" si="26"/>
        <v>279.3</v>
      </c>
      <c r="AH240" s="4">
        <v>135.4</v>
      </c>
      <c r="AI240" s="4">
        <v>135.30000000000001</v>
      </c>
      <c r="AJ240" s="4">
        <f t="shared" si="27"/>
        <v>270.70000000000005</v>
      </c>
      <c r="AK240" s="4">
        <v>144.19999999999999</v>
      </c>
      <c r="AL240" s="4"/>
    </row>
    <row r="241" spans="1:38" hidden="1" x14ac:dyDescent="0.25">
      <c r="A241" s="1" t="s">
        <v>33</v>
      </c>
      <c r="B241" s="1">
        <v>2019</v>
      </c>
      <c r="C241" s="1" t="s">
        <v>40</v>
      </c>
      <c r="D241" s="1" t="str">
        <f t="shared" si="21"/>
        <v>August2019Rural+Urban</v>
      </c>
      <c r="E241" s="4">
        <v>140.1</v>
      </c>
      <c r="F241" s="4">
        <v>160.6</v>
      </c>
      <c r="G241" s="4">
        <v>138.5</v>
      </c>
      <c r="H241" s="4">
        <v>144.69999999999999</v>
      </c>
      <c r="I241" s="4">
        <v>122.9</v>
      </c>
      <c r="J241" s="4">
        <v>149.4</v>
      </c>
      <c r="K241" s="4">
        <v>167.4</v>
      </c>
      <c r="L241" s="4">
        <v>130.9</v>
      </c>
      <c r="M241" s="4">
        <v>112</v>
      </c>
      <c r="N241" s="4">
        <v>142.6</v>
      </c>
      <c r="O241" s="4">
        <v>134.9</v>
      </c>
      <c r="P241" s="4">
        <v>156.6</v>
      </c>
      <c r="Q241" s="4">
        <v>145.9</v>
      </c>
      <c r="R241" s="4">
        <f t="shared" si="22"/>
        <v>1846.5</v>
      </c>
      <c r="S241" s="4">
        <v>165.8</v>
      </c>
      <c r="T241" s="4">
        <f t="shared" si="23"/>
        <v>165.8</v>
      </c>
      <c r="U241" s="4">
        <v>149.1</v>
      </c>
      <c r="V241" s="4">
        <v>140.6</v>
      </c>
      <c r="W241" s="4">
        <v>147.9</v>
      </c>
      <c r="X241" s="45">
        <f t="shared" si="24"/>
        <v>437.6</v>
      </c>
      <c r="Y241" s="45">
        <v>151.6</v>
      </c>
      <c r="Z241" s="4">
        <v>138.5</v>
      </c>
      <c r="AA241" s="4">
        <v>144.5</v>
      </c>
      <c r="AB241" s="4">
        <v>125.8</v>
      </c>
      <c r="AC241" s="4">
        <v>154.9</v>
      </c>
      <c r="AD241" s="4">
        <f t="shared" si="25"/>
        <v>715.3</v>
      </c>
      <c r="AE241" s="4">
        <v>148.5</v>
      </c>
      <c r="AF241" s="4">
        <v>138.4</v>
      </c>
      <c r="AG241" s="45">
        <f t="shared" si="26"/>
        <v>286.89999999999998</v>
      </c>
      <c r="AH241" s="4">
        <v>140.9</v>
      </c>
      <c r="AI241" s="4">
        <v>140.19999999999999</v>
      </c>
      <c r="AJ241" s="4">
        <f t="shared" si="27"/>
        <v>281.10000000000002</v>
      </c>
      <c r="AK241" s="4">
        <v>145</v>
      </c>
      <c r="AL241" s="4"/>
    </row>
    <row r="242" spans="1:38" hidden="1" x14ac:dyDescent="0.25">
      <c r="A242" s="1" t="s">
        <v>30</v>
      </c>
      <c r="B242" s="1">
        <v>2019</v>
      </c>
      <c r="C242" s="1" t="s">
        <v>41</v>
      </c>
      <c r="D242" s="1" t="str">
        <f t="shared" si="21"/>
        <v>September2019Rural</v>
      </c>
      <c r="E242" s="4">
        <v>140.1</v>
      </c>
      <c r="F242" s="4">
        <v>161.9</v>
      </c>
      <c r="G242" s="4">
        <v>138.30000000000001</v>
      </c>
      <c r="H242" s="4">
        <v>145.69999999999999</v>
      </c>
      <c r="I242" s="4">
        <v>125.1</v>
      </c>
      <c r="J242" s="4">
        <v>143.80000000000001</v>
      </c>
      <c r="K242" s="4">
        <v>163.4</v>
      </c>
      <c r="L242" s="4">
        <v>132.19999999999999</v>
      </c>
      <c r="M242" s="4">
        <v>112.8</v>
      </c>
      <c r="N242" s="4">
        <v>144.19999999999999</v>
      </c>
      <c r="O242" s="4">
        <v>138.5</v>
      </c>
      <c r="P242" s="4">
        <v>157.19999999999999</v>
      </c>
      <c r="Q242" s="4">
        <v>145.5</v>
      </c>
      <c r="R242" s="4">
        <f t="shared" si="22"/>
        <v>1848.7</v>
      </c>
      <c r="S242" s="4">
        <v>165.7</v>
      </c>
      <c r="T242" s="4">
        <f t="shared" si="23"/>
        <v>165.7</v>
      </c>
      <c r="U242" s="4">
        <v>151.69999999999999</v>
      </c>
      <c r="V242" s="4">
        <v>146.6</v>
      </c>
      <c r="W242" s="4">
        <v>151</v>
      </c>
      <c r="X242" s="45">
        <f t="shared" si="24"/>
        <v>449.29999999999995</v>
      </c>
      <c r="Y242" s="45">
        <v>150.12433589548587</v>
      </c>
      <c r="Z242" s="4">
        <v>146.9</v>
      </c>
      <c r="AA242" s="4">
        <v>150.30000000000001</v>
      </c>
      <c r="AB242" s="4">
        <v>131.6</v>
      </c>
      <c r="AC242" s="4">
        <v>160.19999999999999</v>
      </c>
      <c r="AD242" s="4">
        <f t="shared" si="25"/>
        <v>739.12433589548596</v>
      </c>
      <c r="AE242" s="4">
        <v>153.4</v>
      </c>
      <c r="AF242" s="4">
        <v>140.19999999999999</v>
      </c>
      <c r="AG242" s="45">
        <f t="shared" si="26"/>
        <v>293.60000000000002</v>
      </c>
      <c r="AH242" s="4">
        <v>148.30000000000001</v>
      </c>
      <c r="AI242" s="4">
        <v>145.4</v>
      </c>
      <c r="AJ242" s="4">
        <f t="shared" si="27"/>
        <v>293.70000000000005</v>
      </c>
      <c r="AK242" s="4">
        <v>146.69999999999999</v>
      </c>
      <c r="AL242" s="4"/>
    </row>
    <row r="243" spans="1:38" hidden="1" x14ac:dyDescent="0.25">
      <c r="A243" s="1" t="s">
        <v>32</v>
      </c>
      <c r="B243" s="1">
        <v>2019</v>
      </c>
      <c r="C243" s="1" t="s">
        <v>41</v>
      </c>
      <c r="D243" s="1" t="str">
        <f t="shared" si="21"/>
        <v>September2019Urban</v>
      </c>
      <c r="E243" s="4">
        <v>142.69999999999999</v>
      </c>
      <c r="F243" s="4">
        <v>158.69999999999999</v>
      </c>
      <c r="G243" s="4">
        <v>141.6</v>
      </c>
      <c r="H243" s="4">
        <v>144.9</v>
      </c>
      <c r="I243" s="4">
        <v>120.8</v>
      </c>
      <c r="J243" s="4">
        <v>149.80000000000001</v>
      </c>
      <c r="K243" s="4">
        <v>192.4</v>
      </c>
      <c r="L243" s="4">
        <v>130.30000000000001</v>
      </c>
      <c r="M243" s="4">
        <v>114</v>
      </c>
      <c r="N243" s="4">
        <v>143.80000000000001</v>
      </c>
      <c r="O243" s="4">
        <v>130</v>
      </c>
      <c r="P243" s="4">
        <v>156.4</v>
      </c>
      <c r="Q243" s="4">
        <v>149.5</v>
      </c>
      <c r="R243" s="4">
        <f t="shared" si="22"/>
        <v>1874.9</v>
      </c>
      <c r="S243" s="4">
        <v>168.6</v>
      </c>
      <c r="T243" s="4">
        <f t="shared" si="23"/>
        <v>168.6</v>
      </c>
      <c r="U243" s="4">
        <v>145.30000000000001</v>
      </c>
      <c r="V243" s="4">
        <v>132.19999999999999</v>
      </c>
      <c r="W243" s="4">
        <v>143.30000000000001</v>
      </c>
      <c r="X243" s="45">
        <f t="shared" si="24"/>
        <v>420.8</v>
      </c>
      <c r="Y243" s="45">
        <v>152.19999999999999</v>
      </c>
      <c r="Z243" s="4">
        <v>126.6</v>
      </c>
      <c r="AA243" s="4">
        <v>138.30000000000001</v>
      </c>
      <c r="AB243" s="4">
        <v>121.2</v>
      </c>
      <c r="AC243" s="4">
        <v>151.6</v>
      </c>
      <c r="AD243" s="4">
        <f t="shared" si="25"/>
        <v>689.9</v>
      </c>
      <c r="AE243" s="4">
        <v>141.9</v>
      </c>
      <c r="AF243" s="4">
        <v>139</v>
      </c>
      <c r="AG243" s="45">
        <f t="shared" si="26"/>
        <v>280.89999999999998</v>
      </c>
      <c r="AH243" s="4">
        <v>135.9</v>
      </c>
      <c r="AI243" s="4">
        <v>135.69999999999999</v>
      </c>
      <c r="AJ243" s="4">
        <f t="shared" si="27"/>
        <v>271.60000000000002</v>
      </c>
      <c r="AK243" s="4">
        <v>144.69999999999999</v>
      </c>
      <c r="AL243" s="4"/>
    </row>
    <row r="244" spans="1:38" hidden="1" x14ac:dyDescent="0.25">
      <c r="A244" s="1" t="s">
        <v>33</v>
      </c>
      <c r="B244" s="1">
        <v>2019</v>
      </c>
      <c r="C244" s="1" t="s">
        <v>41</v>
      </c>
      <c r="D244" s="1" t="str">
        <f t="shared" si="21"/>
        <v>September2019Rural+Urban</v>
      </c>
      <c r="E244" s="4">
        <v>140.9</v>
      </c>
      <c r="F244" s="4">
        <v>160.80000000000001</v>
      </c>
      <c r="G244" s="4">
        <v>139.6</v>
      </c>
      <c r="H244" s="4">
        <v>145.4</v>
      </c>
      <c r="I244" s="4">
        <v>123.5</v>
      </c>
      <c r="J244" s="4">
        <v>146.6</v>
      </c>
      <c r="K244" s="4">
        <v>173.2</v>
      </c>
      <c r="L244" s="4">
        <v>131.6</v>
      </c>
      <c r="M244" s="4">
        <v>113.2</v>
      </c>
      <c r="N244" s="4">
        <v>144.1</v>
      </c>
      <c r="O244" s="4">
        <v>135</v>
      </c>
      <c r="P244" s="4">
        <v>156.80000000000001</v>
      </c>
      <c r="Q244" s="4">
        <v>147</v>
      </c>
      <c r="R244" s="4">
        <f t="shared" si="22"/>
        <v>1857.6999999999998</v>
      </c>
      <c r="S244" s="4">
        <v>166.5</v>
      </c>
      <c r="T244" s="4">
        <f t="shared" si="23"/>
        <v>166.5</v>
      </c>
      <c r="U244" s="4">
        <v>149.19999999999999</v>
      </c>
      <c r="V244" s="4">
        <v>140.6</v>
      </c>
      <c r="W244" s="4">
        <v>147.9</v>
      </c>
      <c r="X244" s="45">
        <f t="shared" si="24"/>
        <v>437.69999999999993</v>
      </c>
      <c r="Y244" s="45">
        <v>152.19999999999999</v>
      </c>
      <c r="Z244" s="4">
        <v>139.19999999999999</v>
      </c>
      <c r="AA244" s="4">
        <v>144.6</v>
      </c>
      <c r="AB244" s="4">
        <v>126.1</v>
      </c>
      <c r="AC244" s="4">
        <v>155.19999999999999</v>
      </c>
      <c r="AD244" s="4">
        <f t="shared" si="25"/>
        <v>717.3</v>
      </c>
      <c r="AE244" s="4">
        <v>149</v>
      </c>
      <c r="AF244" s="4">
        <v>139.69999999999999</v>
      </c>
      <c r="AG244" s="45">
        <f t="shared" si="26"/>
        <v>288.7</v>
      </c>
      <c r="AH244" s="4">
        <v>141.30000000000001</v>
      </c>
      <c r="AI244" s="4">
        <v>140.69999999999999</v>
      </c>
      <c r="AJ244" s="4">
        <f t="shared" si="27"/>
        <v>282</v>
      </c>
      <c r="AK244" s="4">
        <v>145.80000000000001</v>
      </c>
      <c r="AL244" s="4"/>
    </row>
    <row r="245" spans="1:38" hidden="1" x14ac:dyDescent="0.25">
      <c r="A245" s="1" t="s">
        <v>30</v>
      </c>
      <c r="B245" s="1">
        <v>2019</v>
      </c>
      <c r="C245" s="1" t="s">
        <v>42</v>
      </c>
      <c r="D245" s="1" t="str">
        <f t="shared" si="21"/>
        <v>October2019Rural</v>
      </c>
      <c r="E245" s="4">
        <v>141</v>
      </c>
      <c r="F245" s="4">
        <v>161.6</v>
      </c>
      <c r="G245" s="4">
        <v>141.19999999999999</v>
      </c>
      <c r="H245" s="4">
        <v>146.5</v>
      </c>
      <c r="I245" s="4">
        <v>125.6</v>
      </c>
      <c r="J245" s="4">
        <v>145.69999999999999</v>
      </c>
      <c r="K245" s="4">
        <v>178.8</v>
      </c>
      <c r="L245" s="4">
        <v>133.1</v>
      </c>
      <c r="M245" s="4">
        <v>113.6</v>
      </c>
      <c r="N245" s="4">
        <v>145.5</v>
      </c>
      <c r="O245" s="4">
        <v>138.6</v>
      </c>
      <c r="P245" s="4">
        <v>157.4</v>
      </c>
      <c r="Q245" s="4">
        <v>148.30000000000001</v>
      </c>
      <c r="R245" s="4">
        <f t="shared" si="22"/>
        <v>1876.8999999999996</v>
      </c>
      <c r="S245" s="4">
        <v>166.3</v>
      </c>
      <c r="T245" s="4">
        <f t="shared" si="23"/>
        <v>166.3</v>
      </c>
      <c r="U245" s="4">
        <v>151.69999999999999</v>
      </c>
      <c r="V245" s="4">
        <v>146.69999999999999</v>
      </c>
      <c r="W245" s="4">
        <v>151</v>
      </c>
      <c r="X245" s="45">
        <f t="shared" si="24"/>
        <v>449.4</v>
      </c>
      <c r="Y245" s="45">
        <v>150.8736088149802</v>
      </c>
      <c r="Z245" s="4">
        <v>147.69999999999999</v>
      </c>
      <c r="AA245" s="4">
        <v>150.6</v>
      </c>
      <c r="AB245" s="4">
        <v>131.69999999999999</v>
      </c>
      <c r="AC245" s="4">
        <v>160.69999999999999</v>
      </c>
      <c r="AD245" s="4">
        <f t="shared" si="25"/>
        <v>741.57360881498016</v>
      </c>
      <c r="AE245" s="4">
        <v>153.69999999999999</v>
      </c>
      <c r="AF245" s="4">
        <v>140.30000000000001</v>
      </c>
      <c r="AG245" s="45">
        <f t="shared" si="26"/>
        <v>294</v>
      </c>
      <c r="AH245" s="4">
        <v>148.69999999999999</v>
      </c>
      <c r="AI245" s="4">
        <v>145.69999999999999</v>
      </c>
      <c r="AJ245" s="4">
        <f t="shared" si="27"/>
        <v>294.39999999999998</v>
      </c>
      <c r="AK245" s="4">
        <v>148.30000000000001</v>
      </c>
      <c r="AL245" s="4"/>
    </row>
    <row r="246" spans="1:38" hidden="1" x14ac:dyDescent="0.25">
      <c r="A246" s="1" t="s">
        <v>32</v>
      </c>
      <c r="B246" s="1">
        <v>2019</v>
      </c>
      <c r="C246" s="1" t="s">
        <v>42</v>
      </c>
      <c r="D246" s="1" t="str">
        <f t="shared" si="21"/>
        <v>October2019Urban</v>
      </c>
      <c r="E246" s="4">
        <v>143.5</v>
      </c>
      <c r="F246" s="4">
        <v>159.80000000000001</v>
      </c>
      <c r="G246" s="4">
        <v>144.69999999999999</v>
      </c>
      <c r="H246" s="4">
        <v>145.6</v>
      </c>
      <c r="I246" s="4">
        <v>121.1</v>
      </c>
      <c r="J246" s="4">
        <v>150.6</v>
      </c>
      <c r="K246" s="4">
        <v>207.2</v>
      </c>
      <c r="L246" s="4">
        <v>131.19999999999999</v>
      </c>
      <c r="M246" s="4">
        <v>114.8</v>
      </c>
      <c r="N246" s="4">
        <v>145.19999999999999</v>
      </c>
      <c r="O246" s="4">
        <v>130.19999999999999</v>
      </c>
      <c r="P246" s="4">
        <v>156.80000000000001</v>
      </c>
      <c r="Q246" s="4">
        <v>151.9</v>
      </c>
      <c r="R246" s="4">
        <f t="shared" si="22"/>
        <v>1902.6000000000001</v>
      </c>
      <c r="S246" s="4">
        <v>169.3</v>
      </c>
      <c r="T246" s="4">
        <f t="shared" si="23"/>
        <v>169.3</v>
      </c>
      <c r="U246" s="4">
        <v>145.9</v>
      </c>
      <c r="V246" s="4">
        <v>132.4</v>
      </c>
      <c r="W246" s="4">
        <v>143.9</v>
      </c>
      <c r="X246" s="45">
        <f t="shared" si="24"/>
        <v>422.20000000000005</v>
      </c>
      <c r="Y246" s="45">
        <v>153</v>
      </c>
      <c r="Z246" s="4">
        <v>128.9</v>
      </c>
      <c r="AA246" s="4">
        <v>138.69999999999999</v>
      </c>
      <c r="AB246" s="4">
        <v>121.5</v>
      </c>
      <c r="AC246" s="4">
        <v>151.69999999999999</v>
      </c>
      <c r="AD246" s="4">
        <f t="shared" si="25"/>
        <v>693.8</v>
      </c>
      <c r="AE246" s="4">
        <v>142.4</v>
      </c>
      <c r="AF246" s="4">
        <v>139.5</v>
      </c>
      <c r="AG246" s="45">
        <f t="shared" si="26"/>
        <v>281.89999999999998</v>
      </c>
      <c r="AH246" s="4">
        <v>136.19999999999999</v>
      </c>
      <c r="AI246" s="4">
        <v>136</v>
      </c>
      <c r="AJ246" s="4">
        <f t="shared" si="27"/>
        <v>272.2</v>
      </c>
      <c r="AK246" s="4">
        <v>146</v>
      </c>
      <c r="AL246" s="4"/>
    </row>
    <row r="247" spans="1:38" hidden="1" x14ac:dyDescent="0.25">
      <c r="A247" s="1" t="s">
        <v>33</v>
      </c>
      <c r="B247" s="1">
        <v>2019</v>
      </c>
      <c r="C247" s="1" t="s">
        <v>42</v>
      </c>
      <c r="D247" s="1" t="str">
        <f t="shared" si="21"/>
        <v>October2019Rural+Urban</v>
      </c>
      <c r="E247" s="4">
        <v>141.80000000000001</v>
      </c>
      <c r="F247" s="4">
        <v>161</v>
      </c>
      <c r="G247" s="4">
        <v>142.6</v>
      </c>
      <c r="H247" s="4">
        <v>146.19999999999999</v>
      </c>
      <c r="I247" s="4">
        <v>123.9</v>
      </c>
      <c r="J247" s="4">
        <v>148</v>
      </c>
      <c r="K247" s="4">
        <v>188.4</v>
      </c>
      <c r="L247" s="4">
        <v>132.5</v>
      </c>
      <c r="M247" s="4">
        <v>114</v>
      </c>
      <c r="N247" s="4">
        <v>145.4</v>
      </c>
      <c r="O247" s="4">
        <v>135.1</v>
      </c>
      <c r="P247" s="4">
        <v>157.1</v>
      </c>
      <c r="Q247" s="4">
        <v>149.6</v>
      </c>
      <c r="R247" s="4">
        <f t="shared" si="22"/>
        <v>1885.5999999999997</v>
      </c>
      <c r="S247" s="4">
        <v>167.1</v>
      </c>
      <c r="T247" s="4">
        <f t="shared" si="23"/>
        <v>167.1</v>
      </c>
      <c r="U247" s="4">
        <v>149.4</v>
      </c>
      <c r="V247" s="4">
        <v>140.80000000000001</v>
      </c>
      <c r="W247" s="4">
        <v>148.19999999999999</v>
      </c>
      <c r="X247" s="45">
        <f t="shared" si="24"/>
        <v>438.40000000000003</v>
      </c>
      <c r="Y247" s="45">
        <v>153</v>
      </c>
      <c r="Z247" s="4">
        <v>140.6</v>
      </c>
      <c r="AA247" s="4">
        <v>145</v>
      </c>
      <c r="AB247" s="4">
        <v>126.3</v>
      </c>
      <c r="AC247" s="4">
        <v>155.4</v>
      </c>
      <c r="AD247" s="4">
        <f t="shared" si="25"/>
        <v>720.3</v>
      </c>
      <c r="AE247" s="4">
        <v>149.4</v>
      </c>
      <c r="AF247" s="4">
        <v>140</v>
      </c>
      <c r="AG247" s="45">
        <f t="shared" si="26"/>
        <v>289.39999999999998</v>
      </c>
      <c r="AH247" s="4">
        <v>141.69999999999999</v>
      </c>
      <c r="AI247" s="4">
        <v>141</v>
      </c>
      <c r="AJ247" s="4">
        <f t="shared" si="27"/>
        <v>282.7</v>
      </c>
      <c r="AK247" s="4">
        <v>147.19999999999999</v>
      </c>
      <c r="AL247" s="4"/>
    </row>
    <row r="248" spans="1:38" hidden="1" x14ac:dyDescent="0.25">
      <c r="A248" s="1" t="s">
        <v>30</v>
      </c>
      <c r="B248" s="1">
        <v>2019</v>
      </c>
      <c r="C248" s="1" t="s">
        <v>43</v>
      </c>
      <c r="D248" s="1" t="str">
        <f t="shared" si="21"/>
        <v>November2019Rural</v>
      </c>
      <c r="E248" s="4">
        <v>141.80000000000001</v>
      </c>
      <c r="F248" s="4">
        <v>163.69999999999999</v>
      </c>
      <c r="G248" s="4">
        <v>143.80000000000001</v>
      </c>
      <c r="H248" s="4">
        <v>147.1</v>
      </c>
      <c r="I248" s="4">
        <v>126</v>
      </c>
      <c r="J248" s="4">
        <v>146.19999999999999</v>
      </c>
      <c r="K248" s="4">
        <v>191.4</v>
      </c>
      <c r="L248" s="4">
        <v>136.19999999999999</v>
      </c>
      <c r="M248" s="4">
        <v>113.8</v>
      </c>
      <c r="N248" s="4">
        <v>147.30000000000001</v>
      </c>
      <c r="O248" s="4">
        <v>138.69999999999999</v>
      </c>
      <c r="P248" s="4">
        <v>157.69999999999999</v>
      </c>
      <c r="Q248" s="4">
        <v>150.9</v>
      </c>
      <c r="R248" s="4">
        <f t="shared" si="22"/>
        <v>1904.6000000000001</v>
      </c>
      <c r="S248" s="4">
        <v>167.2</v>
      </c>
      <c r="T248" s="4">
        <f t="shared" si="23"/>
        <v>167.2</v>
      </c>
      <c r="U248" s="4">
        <v>152.30000000000001</v>
      </c>
      <c r="V248" s="4">
        <v>147</v>
      </c>
      <c r="W248" s="4">
        <v>151.5</v>
      </c>
      <c r="X248" s="45">
        <f t="shared" si="24"/>
        <v>450.8</v>
      </c>
      <c r="Y248" s="45">
        <v>151.58345106073497</v>
      </c>
      <c r="Z248" s="4">
        <v>148.4</v>
      </c>
      <c r="AA248" s="4">
        <v>150.9</v>
      </c>
      <c r="AB248" s="4">
        <v>132.1</v>
      </c>
      <c r="AC248" s="4">
        <v>160.80000000000001</v>
      </c>
      <c r="AD248" s="4">
        <f t="shared" si="25"/>
        <v>743.78345106073493</v>
      </c>
      <c r="AE248" s="4">
        <v>154.30000000000001</v>
      </c>
      <c r="AF248" s="4">
        <v>140.6</v>
      </c>
      <c r="AG248" s="45">
        <f t="shared" si="26"/>
        <v>294.89999999999998</v>
      </c>
      <c r="AH248" s="4">
        <v>149.1</v>
      </c>
      <c r="AI248" s="4">
        <v>146.1</v>
      </c>
      <c r="AJ248" s="4">
        <f t="shared" si="27"/>
        <v>295.2</v>
      </c>
      <c r="AK248" s="4">
        <v>149.9</v>
      </c>
      <c r="AL248" s="4"/>
    </row>
    <row r="249" spans="1:38" hidden="1" x14ac:dyDescent="0.25">
      <c r="A249" s="1" t="s">
        <v>32</v>
      </c>
      <c r="B249" s="1">
        <v>2019</v>
      </c>
      <c r="C249" s="1" t="s">
        <v>43</v>
      </c>
      <c r="D249" s="1" t="str">
        <f t="shared" si="21"/>
        <v>November2019Urban</v>
      </c>
      <c r="E249" s="4">
        <v>144.1</v>
      </c>
      <c r="F249" s="4">
        <v>162.4</v>
      </c>
      <c r="G249" s="4">
        <v>148.4</v>
      </c>
      <c r="H249" s="4">
        <v>145.9</v>
      </c>
      <c r="I249" s="4">
        <v>121.5</v>
      </c>
      <c r="J249" s="4">
        <v>148.80000000000001</v>
      </c>
      <c r="K249" s="4">
        <v>215.7</v>
      </c>
      <c r="L249" s="4">
        <v>134.6</v>
      </c>
      <c r="M249" s="4">
        <v>115</v>
      </c>
      <c r="N249" s="4">
        <v>146.30000000000001</v>
      </c>
      <c r="O249" s="4">
        <v>130.5</v>
      </c>
      <c r="P249" s="4">
        <v>157.19999999999999</v>
      </c>
      <c r="Q249" s="4">
        <v>153.6</v>
      </c>
      <c r="R249" s="4">
        <f t="shared" si="22"/>
        <v>1923.9999999999998</v>
      </c>
      <c r="S249" s="4">
        <v>169.9</v>
      </c>
      <c r="T249" s="4">
        <f t="shared" si="23"/>
        <v>169.9</v>
      </c>
      <c r="U249" s="4">
        <v>146.30000000000001</v>
      </c>
      <c r="V249" s="4">
        <v>132.6</v>
      </c>
      <c r="W249" s="4">
        <v>144.19999999999999</v>
      </c>
      <c r="X249" s="45">
        <f t="shared" si="24"/>
        <v>423.09999999999997</v>
      </c>
      <c r="Y249" s="45">
        <v>153.5</v>
      </c>
      <c r="Z249" s="4">
        <v>132.19999999999999</v>
      </c>
      <c r="AA249" s="4">
        <v>139.1</v>
      </c>
      <c r="AB249" s="4">
        <v>121.7</v>
      </c>
      <c r="AC249" s="4">
        <v>151.80000000000001</v>
      </c>
      <c r="AD249" s="4">
        <f t="shared" si="25"/>
        <v>698.3</v>
      </c>
      <c r="AE249" s="4">
        <v>142.80000000000001</v>
      </c>
      <c r="AF249" s="4">
        <v>139.80000000000001</v>
      </c>
      <c r="AG249" s="45">
        <f t="shared" si="26"/>
        <v>282.60000000000002</v>
      </c>
      <c r="AH249" s="4">
        <v>136.69999999999999</v>
      </c>
      <c r="AI249" s="4">
        <v>136.30000000000001</v>
      </c>
      <c r="AJ249" s="4">
        <f t="shared" si="27"/>
        <v>273</v>
      </c>
      <c r="AK249" s="4">
        <v>147</v>
      </c>
      <c r="AL249" s="4"/>
    </row>
    <row r="250" spans="1:38" hidden="1" x14ac:dyDescent="0.25">
      <c r="A250" s="1" t="s">
        <v>33</v>
      </c>
      <c r="B250" s="1">
        <v>2019</v>
      </c>
      <c r="C250" s="1" t="s">
        <v>43</v>
      </c>
      <c r="D250" s="1" t="str">
        <f t="shared" si="21"/>
        <v>November2019Rural+Urban</v>
      </c>
      <c r="E250" s="4">
        <v>142.5</v>
      </c>
      <c r="F250" s="4">
        <v>163.19999999999999</v>
      </c>
      <c r="G250" s="4">
        <v>145.6</v>
      </c>
      <c r="H250" s="4">
        <v>146.69999999999999</v>
      </c>
      <c r="I250" s="4">
        <v>124.3</v>
      </c>
      <c r="J250" s="4">
        <v>147.4</v>
      </c>
      <c r="K250" s="4">
        <v>199.6</v>
      </c>
      <c r="L250" s="4">
        <v>135.69999999999999</v>
      </c>
      <c r="M250" s="4">
        <v>114.2</v>
      </c>
      <c r="N250" s="4">
        <v>147</v>
      </c>
      <c r="O250" s="4">
        <v>135.30000000000001</v>
      </c>
      <c r="P250" s="4">
        <v>157.5</v>
      </c>
      <c r="Q250" s="4">
        <v>151.9</v>
      </c>
      <c r="R250" s="4">
        <f t="shared" si="22"/>
        <v>1910.9</v>
      </c>
      <c r="S250" s="4">
        <v>167.9</v>
      </c>
      <c r="T250" s="4">
        <f t="shared" si="23"/>
        <v>167.9</v>
      </c>
      <c r="U250" s="4">
        <v>149.9</v>
      </c>
      <c r="V250" s="4">
        <v>141</v>
      </c>
      <c r="W250" s="4">
        <v>148.6</v>
      </c>
      <c r="X250" s="45">
        <f t="shared" si="24"/>
        <v>439.5</v>
      </c>
      <c r="Y250" s="45">
        <v>153.5</v>
      </c>
      <c r="Z250" s="4">
        <v>142.30000000000001</v>
      </c>
      <c r="AA250" s="4">
        <v>145.30000000000001</v>
      </c>
      <c r="AB250" s="4">
        <v>126.6</v>
      </c>
      <c r="AC250" s="4">
        <v>155.5</v>
      </c>
      <c r="AD250" s="4">
        <f t="shared" si="25"/>
        <v>723.2</v>
      </c>
      <c r="AE250" s="4">
        <v>149.9</v>
      </c>
      <c r="AF250" s="4">
        <v>140.30000000000001</v>
      </c>
      <c r="AG250" s="45">
        <f t="shared" si="26"/>
        <v>290.20000000000005</v>
      </c>
      <c r="AH250" s="4">
        <v>142.1</v>
      </c>
      <c r="AI250" s="4">
        <v>141.30000000000001</v>
      </c>
      <c r="AJ250" s="4">
        <f t="shared" si="27"/>
        <v>283.39999999999998</v>
      </c>
      <c r="AK250" s="4">
        <v>148.6</v>
      </c>
      <c r="AL250" s="4"/>
    </row>
    <row r="251" spans="1:38" hidden="1" x14ac:dyDescent="0.25">
      <c r="A251" s="1" t="s">
        <v>30</v>
      </c>
      <c r="B251" s="1">
        <v>2019</v>
      </c>
      <c r="C251" s="1" t="s">
        <v>44</v>
      </c>
      <c r="D251" s="1" t="str">
        <f t="shared" si="21"/>
        <v>December2019Rural</v>
      </c>
      <c r="E251" s="4">
        <v>142.80000000000001</v>
      </c>
      <c r="F251" s="4">
        <v>165.3</v>
      </c>
      <c r="G251" s="4">
        <v>149.5</v>
      </c>
      <c r="H251" s="4">
        <v>148.69999999999999</v>
      </c>
      <c r="I251" s="4">
        <v>127.5</v>
      </c>
      <c r="J251" s="4">
        <v>144.30000000000001</v>
      </c>
      <c r="K251" s="4">
        <v>209.5</v>
      </c>
      <c r="L251" s="4">
        <v>138.80000000000001</v>
      </c>
      <c r="M251" s="4">
        <v>113.6</v>
      </c>
      <c r="N251" s="4">
        <v>149.1</v>
      </c>
      <c r="O251" s="4">
        <v>139.30000000000001</v>
      </c>
      <c r="P251" s="4">
        <v>158.30000000000001</v>
      </c>
      <c r="Q251" s="4">
        <v>154.30000000000001</v>
      </c>
      <c r="R251" s="4">
        <f t="shared" si="22"/>
        <v>1940.9999999999995</v>
      </c>
      <c r="S251" s="4">
        <v>167.8</v>
      </c>
      <c r="T251" s="4">
        <f t="shared" si="23"/>
        <v>167.8</v>
      </c>
      <c r="U251" s="4">
        <v>152.6</v>
      </c>
      <c r="V251" s="4">
        <v>147.30000000000001</v>
      </c>
      <c r="W251" s="4">
        <v>151.9</v>
      </c>
      <c r="X251" s="45">
        <f t="shared" si="24"/>
        <v>451.79999999999995</v>
      </c>
      <c r="Y251" s="45">
        <v>152.22015508568902</v>
      </c>
      <c r="Z251" s="4">
        <v>149.9</v>
      </c>
      <c r="AA251" s="4">
        <v>151.19999999999999</v>
      </c>
      <c r="AB251" s="4">
        <v>135</v>
      </c>
      <c r="AC251" s="4">
        <v>161.1</v>
      </c>
      <c r="AD251" s="4">
        <f t="shared" si="25"/>
        <v>749.42015508568909</v>
      </c>
      <c r="AE251" s="4">
        <v>154.80000000000001</v>
      </c>
      <c r="AF251" s="4">
        <v>140.6</v>
      </c>
      <c r="AG251" s="45">
        <f t="shared" si="26"/>
        <v>295.39999999999998</v>
      </c>
      <c r="AH251" s="4">
        <v>149.5</v>
      </c>
      <c r="AI251" s="4">
        <v>147.1</v>
      </c>
      <c r="AJ251" s="4">
        <f t="shared" si="27"/>
        <v>296.60000000000002</v>
      </c>
      <c r="AK251" s="4">
        <v>152.30000000000001</v>
      </c>
      <c r="AL251" s="4"/>
    </row>
    <row r="252" spans="1:38" hidden="1" x14ac:dyDescent="0.25">
      <c r="A252" s="1" t="s">
        <v>32</v>
      </c>
      <c r="B252" s="1">
        <v>2019</v>
      </c>
      <c r="C252" s="1" t="s">
        <v>44</v>
      </c>
      <c r="D252" s="1" t="str">
        <f t="shared" si="21"/>
        <v>December2019Urban</v>
      </c>
      <c r="E252" s="4">
        <v>144.9</v>
      </c>
      <c r="F252" s="4">
        <v>164.5</v>
      </c>
      <c r="G252" s="4">
        <v>153.69999999999999</v>
      </c>
      <c r="H252" s="4">
        <v>147.5</v>
      </c>
      <c r="I252" s="4">
        <v>122.7</v>
      </c>
      <c r="J252" s="4">
        <v>147.19999999999999</v>
      </c>
      <c r="K252" s="4">
        <v>231.5</v>
      </c>
      <c r="L252" s="4">
        <v>137.19999999999999</v>
      </c>
      <c r="M252" s="4">
        <v>114.7</v>
      </c>
      <c r="N252" s="4">
        <v>148</v>
      </c>
      <c r="O252" s="4">
        <v>130.80000000000001</v>
      </c>
      <c r="P252" s="4">
        <v>157.69999999999999</v>
      </c>
      <c r="Q252" s="4">
        <v>156.30000000000001</v>
      </c>
      <c r="R252" s="4">
        <f t="shared" si="22"/>
        <v>1956.7</v>
      </c>
      <c r="S252" s="4">
        <v>170.4</v>
      </c>
      <c r="T252" s="4">
        <f t="shared" si="23"/>
        <v>170.4</v>
      </c>
      <c r="U252" s="4">
        <v>146.80000000000001</v>
      </c>
      <c r="V252" s="4">
        <v>132.80000000000001</v>
      </c>
      <c r="W252" s="4">
        <v>144.6</v>
      </c>
      <c r="X252" s="45">
        <f t="shared" si="24"/>
        <v>424.20000000000005</v>
      </c>
      <c r="Y252" s="45">
        <v>152.80000000000001</v>
      </c>
      <c r="Z252" s="4">
        <v>133.6</v>
      </c>
      <c r="AA252" s="4">
        <v>139.80000000000001</v>
      </c>
      <c r="AB252" s="4">
        <v>125.2</v>
      </c>
      <c r="AC252" s="4">
        <v>151.9</v>
      </c>
      <c r="AD252" s="4">
        <f t="shared" si="25"/>
        <v>703.3</v>
      </c>
      <c r="AE252" s="4">
        <v>143.19999999999999</v>
      </c>
      <c r="AF252" s="4">
        <v>140.19999999999999</v>
      </c>
      <c r="AG252" s="45">
        <f t="shared" si="26"/>
        <v>283.39999999999998</v>
      </c>
      <c r="AH252" s="4">
        <v>136.80000000000001</v>
      </c>
      <c r="AI252" s="4">
        <v>137.69999999999999</v>
      </c>
      <c r="AJ252" s="4">
        <f t="shared" si="27"/>
        <v>274.5</v>
      </c>
      <c r="AK252" s="4">
        <v>148.30000000000001</v>
      </c>
      <c r="AL252" s="4"/>
    </row>
    <row r="253" spans="1:38" hidden="1" x14ac:dyDescent="0.25">
      <c r="A253" s="1" t="s">
        <v>33</v>
      </c>
      <c r="B253" s="1">
        <v>2019</v>
      </c>
      <c r="C253" s="1" t="s">
        <v>44</v>
      </c>
      <c r="D253" s="1" t="str">
        <f t="shared" si="21"/>
        <v>December2019Rural+Urban</v>
      </c>
      <c r="E253" s="4">
        <v>143.5</v>
      </c>
      <c r="F253" s="4">
        <v>165</v>
      </c>
      <c r="G253" s="4">
        <v>151.1</v>
      </c>
      <c r="H253" s="4">
        <v>148.30000000000001</v>
      </c>
      <c r="I253" s="4">
        <v>125.7</v>
      </c>
      <c r="J253" s="4">
        <v>145.69999999999999</v>
      </c>
      <c r="K253" s="4">
        <v>217</v>
      </c>
      <c r="L253" s="4">
        <v>138.30000000000001</v>
      </c>
      <c r="M253" s="4">
        <v>114</v>
      </c>
      <c r="N253" s="4">
        <v>148.69999999999999</v>
      </c>
      <c r="O253" s="4">
        <v>135.80000000000001</v>
      </c>
      <c r="P253" s="4">
        <v>158</v>
      </c>
      <c r="Q253" s="4">
        <v>155</v>
      </c>
      <c r="R253" s="4">
        <f t="shared" si="22"/>
        <v>1946.1000000000001</v>
      </c>
      <c r="S253" s="4">
        <v>168.5</v>
      </c>
      <c r="T253" s="4">
        <f t="shared" si="23"/>
        <v>168.5</v>
      </c>
      <c r="U253" s="4">
        <v>150.30000000000001</v>
      </c>
      <c r="V253" s="4">
        <v>141.30000000000001</v>
      </c>
      <c r="W253" s="4">
        <v>149</v>
      </c>
      <c r="X253" s="45">
        <f t="shared" si="24"/>
        <v>440.6</v>
      </c>
      <c r="Y253" s="45">
        <v>152.80000000000001</v>
      </c>
      <c r="Z253" s="4">
        <v>143.69999999999999</v>
      </c>
      <c r="AA253" s="4">
        <v>145.80000000000001</v>
      </c>
      <c r="AB253" s="4">
        <v>129.80000000000001</v>
      </c>
      <c r="AC253" s="4">
        <v>155.69999999999999</v>
      </c>
      <c r="AD253" s="4">
        <f t="shared" si="25"/>
        <v>727.8</v>
      </c>
      <c r="AE253" s="4">
        <v>150.4</v>
      </c>
      <c r="AF253" s="4">
        <v>140.4</v>
      </c>
      <c r="AG253" s="45">
        <f t="shared" si="26"/>
        <v>290.8</v>
      </c>
      <c r="AH253" s="4">
        <v>142.30000000000001</v>
      </c>
      <c r="AI253" s="4">
        <v>142.5</v>
      </c>
      <c r="AJ253" s="4">
        <f t="shared" si="27"/>
        <v>284.8</v>
      </c>
      <c r="AK253" s="4">
        <v>150.4</v>
      </c>
      <c r="AL253" s="4"/>
    </row>
    <row r="254" spans="1:38" hidden="1" x14ac:dyDescent="0.25">
      <c r="A254" s="1" t="s">
        <v>30</v>
      </c>
      <c r="B254" s="1">
        <v>2020</v>
      </c>
      <c r="C254" s="1" t="s">
        <v>31</v>
      </c>
      <c r="D254" s="1" t="str">
        <f t="shared" si="21"/>
        <v>January2020Rural</v>
      </c>
      <c r="E254" s="4">
        <v>143.69999999999999</v>
      </c>
      <c r="F254" s="4">
        <v>167.3</v>
      </c>
      <c r="G254" s="4">
        <v>153.5</v>
      </c>
      <c r="H254" s="4">
        <v>150.5</v>
      </c>
      <c r="I254" s="4">
        <v>132</v>
      </c>
      <c r="J254" s="4">
        <v>142.19999999999999</v>
      </c>
      <c r="K254" s="4">
        <v>191.5</v>
      </c>
      <c r="L254" s="4">
        <v>141.1</v>
      </c>
      <c r="M254" s="4">
        <v>113.8</v>
      </c>
      <c r="N254" s="4">
        <v>151.6</v>
      </c>
      <c r="O254" s="4">
        <v>139.69999999999999</v>
      </c>
      <c r="P254" s="4">
        <v>158.69999999999999</v>
      </c>
      <c r="Q254" s="4">
        <v>153</v>
      </c>
      <c r="R254" s="4">
        <f t="shared" si="22"/>
        <v>1938.6</v>
      </c>
      <c r="S254" s="4">
        <v>168.6</v>
      </c>
      <c r="T254" s="4">
        <f t="shared" si="23"/>
        <v>168.6</v>
      </c>
      <c r="U254" s="4">
        <v>152.80000000000001</v>
      </c>
      <c r="V254" s="4">
        <v>147.4</v>
      </c>
      <c r="W254" s="4">
        <v>152.1</v>
      </c>
      <c r="X254" s="45">
        <f t="shared" si="24"/>
        <v>452.30000000000007</v>
      </c>
      <c r="Y254" s="45">
        <v>152.5863572179338</v>
      </c>
      <c r="Z254" s="4">
        <v>150.4</v>
      </c>
      <c r="AA254" s="4">
        <v>151.69999999999999</v>
      </c>
      <c r="AB254" s="4">
        <v>136.30000000000001</v>
      </c>
      <c r="AC254" s="4">
        <v>161.69999999999999</v>
      </c>
      <c r="AD254" s="4">
        <f t="shared" si="25"/>
        <v>752.68635721793385</v>
      </c>
      <c r="AE254" s="4">
        <v>155.69999999999999</v>
      </c>
      <c r="AF254" s="4">
        <v>142.5</v>
      </c>
      <c r="AG254" s="45">
        <f t="shared" si="26"/>
        <v>298.2</v>
      </c>
      <c r="AH254" s="4">
        <v>150.1</v>
      </c>
      <c r="AI254" s="4">
        <v>148.1</v>
      </c>
      <c r="AJ254" s="4">
        <f t="shared" si="27"/>
        <v>298.2</v>
      </c>
      <c r="AK254" s="4">
        <v>151.9</v>
      </c>
      <c r="AL254" s="4"/>
    </row>
    <row r="255" spans="1:38" hidden="1" x14ac:dyDescent="0.25">
      <c r="A255" s="1" t="s">
        <v>32</v>
      </c>
      <c r="B255" s="1">
        <v>2020</v>
      </c>
      <c r="C255" s="1" t="s">
        <v>31</v>
      </c>
      <c r="D255" s="1" t="str">
        <f t="shared" si="21"/>
        <v>January2020Urban</v>
      </c>
      <c r="E255" s="4">
        <v>145.6</v>
      </c>
      <c r="F255" s="4">
        <v>167.6</v>
      </c>
      <c r="G255" s="4">
        <v>157</v>
      </c>
      <c r="H255" s="4">
        <v>149.30000000000001</v>
      </c>
      <c r="I255" s="4">
        <v>126.3</v>
      </c>
      <c r="J255" s="4">
        <v>144.4</v>
      </c>
      <c r="K255" s="4">
        <v>207.8</v>
      </c>
      <c r="L255" s="4">
        <v>139.1</v>
      </c>
      <c r="M255" s="4">
        <v>114.8</v>
      </c>
      <c r="N255" s="4">
        <v>149.5</v>
      </c>
      <c r="O255" s="4">
        <v>131.1</v>
      </c>
      <c r="P255" s="4">
        <v>158.5</v>
      </c>
      <c r="Q255" s="4">
        <v>154.4</v>
      </c>
      <c r="R255" s="4">
        <f t="shared" si="22"/>
        <v>1945.3999999999999</v>
      </c>
      <c r="S255" s="4">
        <v>170.8</v>
      </c>
      <c r="T255" s="4">
        <f t="shared" si="23"/>
        <v>170.8</v>
      </c>
      <c r="U255" s="4">
        <v>147</v>
      </c>
      <c r="V255" s="4">
        <v>133.19999999999999</v>
      </c>
      <c r="W255" s="4">
        <v>144.9</v>
      </c>
      <c r="X255" s="45">
        <f t="shared" si="24"/>
        <v>425.1</v>
      </c>
      <c r="Y255" s="45">
        <v>153.9</v>
      </c>
      <c r="Z255" s="4">
        <v>135.1</v>
      </c>
      <c r="AA255" s="4">
        <v>140.1</v>
      </c>
      <c r="AB255" s="4">
        <v>126.1</v>
      </c>
      <c r="AC255" s="4">
        <v>152.1</v>
      </c>
      <c r="AD255" s="4">
        <f t="shared" si="25"/>
        <v>707.30000000000007</v>
      </c>
      <c r="AE255" s="4">
        <v>143.80000000000001</v>
      </c>
      <c r="AF255" s="4">
        <v>142.1</v>
      </c>
      <c r="AG255" s="45">
        <f t="shared" si="26"/>
        <v>285.89999999999998</v>
      </c>
      <c r="AH255" s="4">
        <v>137.19999999999999</v>
      </c>
      <c r="AI255" s="4">
        <v>138.4</v>
      </c>
      <c r="AJ255" s="4">
        <f t="shared" si="27"/>
        <v>275.60000000000002</v>
      </c>
      <c r="AK255" s="4">
        <v>148.19999999999999</v>
      </c>
      <c r="AL255" s="4"/>
    </row>
    <row r="256" spans="1:38" hidden="1" x14ac:dyDescent="0.25">
      <c r="A256" s="1" t="s">
        <v>33</v>
      </c>
      <c r="B256" s="1">
        <v>2020</v>
      </c>
      <c r="C256" s="1" t="s">
        <v>31</v>
      </c>
      <c r="D256" s="1" t="str">
        <f t="shared" si="21"/>
        <v>January2020Rural+Urban</v>
      </c>
      <c r="E256" s="4">
        <v>144.30000000000001</v>
      </c>
      <c r="F256" s="4">
        <v>167.4</v>
      </c>
      <c r="G256" s="4">
        <v>154.9</v>
      </c>
      <c r="H256" s="4">
        <v>150.1</v>
      </c>
      <c r="I256" s="4">
        <v>129.9</v>
      </c>
      <c r="J256" s="4">
        <v>143.19999999999999</v>
      </c>
      <c r="K256" s="4">
        <v>197</v>
      </c>
      <c r="L256" s="4">
        <v>140.4</v>
      </c>
      <c r="M256" s="4">
        <v>114.1</v>
      </c>
      <c r="N256" s="4">
        <v>150.9</v>
      </c>
      <c r="O256" s="4">
        <v>136.1</v>
      </c>
      <c r="P256" s="4">
        <v>158.6</v>
      </c>
      <c r="Q256" s="4">
        <v>153.5</v>
      </c>
      <c r="R256" s="4">
        <f t="shared" si="22"/>
        <v>1940.3999999999999</v>
      </c>
      <c r="S256" s="4">
        <v>169.2</v>
      </c>
      <c r="T256" s="4">
        <f t="shared" si="23"/>
        <v>169.2</v>
      </c>
      <c r="U256" s="4">
        <v>150.5</v>
      </c>
      <c r="V256" s="4">
        <v>141.5</v>
      </c>
      <c r="W256" s="4">
        <v>149.19999999999999</v>
      </c>
      <c r="X256" s="45">
        <f t="shared" si="24"/>
        <v>441.2</v>
      </c>
      <c r="Y256" s="45">
        <v>153.9</v>
      </c>
      <c r="Z256" s="4">
        <v>144.6</v>
      </c>
      <c r="AA256" s="4">
        <v>146.19999999999999</v>
      </c>
      <c r="AB256" s="4">
        <v>130.9</v>
      </c>
      <c r="AC256" s="4">
        <v>156.1</v>
      </c>
      <c r="AD256" s="4">
        <f t="shared" si="25"/>
        <v>731.7</v>
      </c>
      <c r="AE256" s="4">
        <v>151.19999999999999</v>
      </c>
      <c r="AF256" s="4">
        <v>142.30000000000001</v>
      </c>
      <c r="AG256" s="45">
        <f t="shared" si="26"/>
        <v>293.5</v>
      </c>
      <c r="AH256" s="4">
        <v>142.80000000000001</v>
      </c>
      <c r="AI256" s="4">
        <v>143.4</v>
      </c>
      <c r="AJ256" s="4">
        <f t="shared" si="27"/>
        <v>286.20000000000005</v>
      </c>
      <c r="AK256" s="4">
        <v>150.19999999999999</v>
      </c>
      <c r="AL256" s="4"/>
    </row>
    <row r="257" spans="1:38" hidden="1" x14ac:dyDescent="0.25">
      <c r="A257" s="1" t="s">
        <v>30</v>
      </c>
      <c r="B257" s="1">
        <v>2020</v>
      </c>
      <c r="C257" s="1" t="s">
        <v>34</v>
      </c>
      <c r="D257" s="1" t="str">
        <f t="shared" si="21"/>
        <v>February2020Rural</v>
      </c>
      <c r="E257" s="4">
        <v>144.19999999999999</v>
      </c>
      <c r="F257" s="4">
        <v>167.5</v>
      </c>
      <c r="G257" s="4">
        <v>150.9</v>
      </c>
      <c r="H257" s="4">
        <v>150.9</v>
      </c>
      <c r="I257" s="4">
        <v>133.69999999999999</v>
      </c>
      <c r="J257" s="4">
        <v>140.69999999999999</v>
      </c>
      <c r="K257" s="4">
        <v>165.1</v>
      </c>
      <c r="L257" s="4">
        <v>141.80000000000001</v>
      </c>
      <c r="M257" s="4">
        <v>113.1</v>
      </c>
      <c r="N257" s="4">
        <v>152.80000000000001</v>
      </c>
      <c r="O257" s="4">
        <v>140.1</v>
      </c>
      <c r="P257" s="4">
        <v>159.19999999999999</v>
      </c>
      <c r="Q257" s="4">
        <v>149.80000000000001</v>
      </c>
      <c r="R257" s="4">
        <f t="shared" si="22"/>
        <v>1909.7999999999997</v>
      </c>
      <c r="S257" s="4">
        <v>169.4</v>
      </c>
      <c r="T257" s="4">
        <f t="shared" si="23"/>
        <v>169.4</v>
      </c>
      <c r="U257" s="4">
        <v>153</v>
      </c>
      <c r="V257" s="4">
        <v>147.5</v>
      </c>
      <c r="W257" s="4">
        <v>152.30000000000001</v>
      </c>
      <c r="X257" s="45">
        <f t="shared" si="24"/>
        <v>452.8</v>
      </c>
      <c r="Y257" s="45">
        <v>152.97666259603977</v>
      </c>
      <c r="Z257" s="4">
        <v>152.30000000000001</v>
      </c>
      <c r="AA257" s="4">
        <v>151.80000000000001</v>
      </c>
      <c r="AB257" s="4">
        <v>136</v>
      </c>
      <c r="AC257" s="4">
        <v>161.9</v>
      </c>
      <c r="AD257" s="4">
        <f t="shared" si="25"/>
        <v>754.97666259603977</v>
      </c>
      <c r="AE257" s="4">
        <v>156.19999999999999</v>
      </c>
      <c r="AF257" s="4">
        <v>143.4</v>
      </c>
      <c r="AG257" s="45">
        <f t="shared" si="26"/>
        <v>299.60000000000002</v>
      </c>
      <c r="AH257" s="4">
        <v>150.4</v>
      </c>
      <c r="AI257" s="4">
        <v>148.4</v>
      </c>
      <c r="AJ257" s="4">
        <f t="shared" si="27"/>
        <v>298.8</v>
      </c>
      <c r="AK257" s="4">
        <v>150.4</v>
      </c>
      <c r="AL257" s="4"/>
    </row>
    <row r="258" spans="1:38" hidden="1" x14ac:dyDescent="0.25">
      <c r="A258" s="1" t="s">
        <v>32</v>
      </c>
      <c r="B258" s="1">
        <v>2020</v>
      </c>
      <c r="C258" s="1" t="s">
        <v>34</v>
      </c>
      <c r="D258" s="1" t="str">
        <f t="shared" si="21"/>
        <v>February2020Urban</v>
      </c>
      <c r="E258" s="4">
        <v>146.19999999999999</v>
      </c>
      <c r="F258" s="4">
        <v>167.6</v>
      </c>
      <c r="G258" s="4">
        <v>153.1</v>
      </c>
      <c r="H258" s="4">
        <v>150.69999999999999</v>
      </c>
      <c r="I258" s="4">
        <v>127.4</v>
      </c>
      <c r="J258" s="4">
        <v>143.1</v>
      </c>
      <c r="K258" s="4">
        <v>181.7</v>
      </c>
      <c r="L258" s="4">
        <v>139.6</v>
      </c>
      <c r="M258" s="4">
        <v>114.6</v>
      </c>
      <c r="N258" s="4">
        <v>150.4</v>
      </c>
      <c r="O258" s="4">
        <v>131.5</v>
      </c>
      <c r="P258" s="4">
        <v>159</v>
      </c>
      <c r="Q258" s="4">
        <v>151.69999999999999</v>
      </c>
      <c r="R258" s="4">
        <f t="shared" si="22"/>
        <v>1916.6</v>
      </c>
      <c r="S258" s="4">
        <v>172</v>
      </c>
      <c r="T258" s="4">
        <f t="shared" si="23"/>
        <v>172</v>
      </c>
      <c r="U258" s="4">
        <v>147.30000000000001</v>
      </c>
      <c r="V258" s="4">
        <v>133.5</v>
      </c>
      <c r="W258" s="4">
        <v>145.19999999999999</v>
      </c>
      <c r="X258" s="45">
        <f t="shared" si="24"/>
        <v>426</v>
      </c>
      <c r="Y258" s="45">
        <v>154.80000000000001</v>
      </c>
      <c r="Z258" s="4">
        <v>138.9</v>
      </c>
      <c r="AA258" s="4">
        <v>140.4</v>
      </c>
      <c r="AB258" s="4">
        <v>125.2</v>
      </c>
      <c r="AC258" s="4">
        <v>152.19999999999999</v>
      </c>
      <c r="AD258" s="4">
        <f t="shared" si="25"/>
        <v>711.5</v>
      </c>
      <c r="AE258" s="4">
        <v>144.4</v>
      </c>
      <c r="AF258" s="4">
        <v>143.5</v>
      </c>
      <c r="AG258" s="45">
        <f t="shared" si="26"/>
        <v>287.89999999999998</v>
      </c>
      <c r="AH258" s="4">
        <v>137.69999999999999</v>
      </c>
      <c r="AI258" s="4">
        <v>138.4</v>
      </c>
      <c r="AJ258" s="4">
        <f t="shared" si="27"/>
        <v>276.10000000000002</v>
      </c>
      <c r="AK258" s="4">
        <v>147.69999999999999</v>
      </c>
      <c r="AL258" s="4"/>
    </row>
    <row r="259" spans="1:38" hidden="1" x14ac:dyDescent="0.25">
      <c r="A259" s="1" t="s">
        <v>33</v>
      </c>
      <c r="B259" s="1">
        <v>2020</v>
      </c>
      <c r="C259" s="1" t="s">
        <v>34</v>
      </c>
      <c r="D259" s="1" t="str">
        <f t="shared" ref="D259:D322" si="28">_xlfn.CONCAT(C259,B259,A259)</f>
        <v>February2020Rural+Urban</v>
      </c>
      <c r="E259" s="4">
        <v>144.80000000000001</v>
      </c>
      <c r="F259" s="4">
        <v>167.5</v>
      </c>
      <c r="G259" s="4">
        <v>151.80000000000001</v>
      </c>
      <c r="H259" s="4">
        <v>150.80000000000001</v>
      </c>
      <c r="I259" s="4">
        <v>131.4</v>
      </c>
      <c r="J259" s="4">
        <v>141.80000000000001</v>
      </c>
      <c r="K259" s="4">
        <v>170.7</v>
      </c>
      <c r="L259" s="4">
        <v>141.1</v>
      </c>
      <c r="M259" s="4">
        <v>113.6</v>
      </c>
      <c r="N259" s="4">
        <v>152</v>
      </c>
      <c r="O259" s="4">
        <v>136.5</v>
      </c>
      <c r="P259" s="4">
        <v>159.1</v>
      </c>
      <c r="Q259" s="4">
        <v>150.5</v>
      </c>
      <c r="R259" s="4">
        <f t="shared" ref="R259:R322" si="29">SUM(E259:Q259)</f>
        <v>1911.6</v>
      </c>
      <c r="S259" s="4">
        <v>170.1</v>
      </c>
      <c r="T259" s="4">
        <f t="shared" ref="T259:T322" si="30">S259</f>
        <v>170.1</v>
      </c>
      <c r="U259" s="4">
        <v>150.80000000000001</v>
      </c>
      <c r="V259" s="4">
        <v>141.69999999999999</v>
      </c>
      <c r="W259" s="4">
        <v>149.5</v>
      </c>
      <c r="X259" s="45">
        <f t="shared" ref="X259:X322" si="31">SUM(U259:W259)</f>
        <v>442</v>
      </c>
      <c r="Y259" s="45">
        <v>154.80000000000001</v>
      </c>
      <c r="Z259" s="4">
        <v>147.19999999999999</v>
      </c>
      <c r="AA259" s="4">
        <v>146.4</v>
      </c>
      <c r="AB259" s="4">
        <v>130.30000000000001</v>
      </c>
      <c r="AC259" s="4">
        <v>156.19999999999999</v>
      </c>
      <c r="AD259" s="4">
        <f t="shared" ref="AD259:AD322" si="32">SUM(Y259:AC259)</f>
        <v>734.90000000000009</v>
      </c>
      <c r="AE259" s="4">
        <v>151.69999999999999</v>
      </c>
      <c r="AF259" s="4">
        <v>143.4</v>
      </c>
      <c r="AG259" s="45">
        <f t="shared" ref="AG259:AG322" si="33">SUM(AE259:AF259)</f>
        <v>295.10000000000002</v>
      </c>
      <c r="AH259" s="4">
        <v>143.19999999999999</v>
      </c>
      <c r="AI259" s="4">
        <v>143.6</v>
      </c>
      <c r="AJ259" s="4">
        <f t="shared" ref="AJ259:AJ322" si="34">SUM(AH259:AI259)</f>
        <v>286.79999999999995</v>
      </c>
      <c r="AK259" s="4">
        <v>149.1</v>
      </c>
      <c r="AL259" s="4"/>
    </row>
    <row r="260" spans="1:38" hidden="1" x14ac:dyDescent="0.25">
      <c r="A260" s="1" t="s">
        <v>30</v>
      </c>
      <c r="B260" s="1">
        <v>2020</v>
      </c>
      <c r="C260" s="1" t="s">
        <v>35</v>
      </c>
      <c r="D260" s="1" t="str">
        <f t="shared" si="28"/>
        <v>March2020Rural</v>
      </c>
      <c r="E260" s="4">
        <v>144.4</v>
      </c>
      <c r="F260" s="4">
        <v>166.8</v>
      </c>
      <c r="G260" s="4">
        <v>147.6</v>
      </c>
      <c r="H260" s="4">
        <v>151.69999999999999</v>
      </c>
      <c r="I260" s="4">
        <v>133.30000000000001</v>
      </c>
      <c r="J260" s="4">
        <v>141.80000000000001</v>
      </c>
      <c r="K260" s="4">
        <v>152.30000000000001</v>
      </c>
      <c r="L260" s="4">
        <v>141.80000000000001</v>
      </c>
      <c r="M260" s="4">
        <v>112.6</v>
      </c>
      <c r="N260" s="4">
        <v>154</v>
      </c>
      <c r="O260" s="4">
        <v>140.1</v>
      </c>
      <c r="P260" s="4">
        <v>160</v>
      </c>
      <c r="Q260" s="4">
        <v>148.19999999999999</v>
      </c>
      <c r="R260" s="4">
        <f t="shared" si="29"/>
        <v>1894.5999999999997</v>
      </c>
      <c r="S260" s="4">
        <v>170.5</v>
      </c>
      <c r="T260" s="4">
        <f t="shared" si="30"/>
        <v>170.5</v>
      </c>
      <c r="U260" s="4">
        <v>153.4</v>
      </c>
      <c r="V260" s="4">
        <v>147.6</v>
      </c>
      <c r="W260" s="4">
        <v>152.5</v>
      </c>
      <c r="X260" s="45">
        <f t="shared" si="31"/>
        <v>453.5</v>
      </c>
      <c r="Y260" s="45">
        <v>153.42035276662915</v>
      </c>
      <c r="Z260" s="4">
        <v>153.4</v>
      </c>
      <c r="AA260" s="4">
        <v>151.5</v>
      </c>
      <c r="AB260" s="4">
        <v>135.80000000000001</v>
      </c>
      <c r="AC260" s="4">
        <v>161.19999999999999</v>
      </c>
      <c r="AD260" s="4">
        <f t="shared" si="32"/>
        <v>755.32035276662918</v>
      </c>
      <c r="AE260" s="4">
        <v>156.69999999999999</v>
      </c>
      <c r="AF260" s="4">
        <v>145.1</v>
      </c>
      <c r="AG260" s="45">
        <f t="shared" si="33"/>
        <v>301.79999999999995</v>
      </c>
      <c r="AH260" s="4">
        <v>151.19999999999999</v>
      </c>
      <c r="AI260" s="4">
        <v>148.6</v>
      </c>
      <c r="AJ260" s="4">
        <f t="shared" si="34"/>
        <v>299.79999999999995</v>
      </c>
      <c r="AK260" s="4">
        <v>149.80000000000001</v>
      </c>
      <c r="AL260" s="4"/>
    </row>
    <row r="261" spans="1:38" hidden="1" x14ac:dyDescent="0.25">
      <c r="A261" s="1" t="s">
        <v>32</v>
      </c>
      <c r="B261" s="1">
        <v>2020</v>
      </c>
      <c r="C261" s="1" t="s">
        <v>35</v>
      </c>
      <c r="D261" s="1" t="str">
        <f t="shared" si="28"/>
        <v>March2020Urban</v>
      </c>
      <c r="E261" s="4">
        <v>146.5</v>
      </c>
      <c r="F261" s="4">
        <v>167.5</v>
      </c>
      <c r="G261" s="4">
        <v>148.9</v>
      </c>
      <c r="H261" s="4">
        <v>151.1</v>
      </c>
      <c r="I261" s="4">
        <v>127.5</v>
      </c>
      <c r="J261" s="4">
        <v>143.30000000000001</v>
      </c>
      <c r="K261" s="4">
        <v>167</v>
      </c>
      <c r="L261" s="4">
        <v>139.69999999999999</v>
      </c>
      <c r="M261" s="4">
        <v>114.4</v>
      </c>
      <c r="N261" s="4">
        <v>151.5</v>
      </c>
      <c r="O261" s="4">
        <v>131.9</v>
      </c>
      <c r="P261" s="4">
        <v>159.1</v>
      </c>
      <c r="Q261" s="4">
        <v>150.1</v>
      </c>
      <c r="R261" s="4">
        <f t="shared" si="29"/>
        <v>1898.5</v>
      </c>
      <c r="S261" s="4">
        <v>173.3</v>
      </c>
      <c r="T261" s="4">
        <f t="shared" si="30"/>
        <v>173.3</v>
      </c>
      <c r="U261" s="4">
        <v>147.69999999999999</v>
      </c>
      <c r="V261" s="4">
        <v>133.80000000000001</v>
      </c>
      <c r="W261" s="4">
        <v>145.6</v>
      </c>
      <c r="X261" s="45">
        <f t="shared" si="31"/>
        <v>427.1</v>
      </c>
      <c r="Y261" s="45">
        <v>154.5</v>
      </c>
      <c r="Z261" s="4">
        <v>141.4</v>
      </c>
      <c r="AA261" s="4">
        <v>140.80000000000001</v>
      </c>
      <c r="AB261" s="4">
        <v>124.6</v>
      </c>
      <c r="AC261" s="4">
        <v>152.5</v>
      </c>
      <c r="AD261" s="4">
        <f t="shared" si="32"/>
        <v>713.8</v>
      </c>
      <c r="AE261" s="4">
        <v>145</v>
      </c>
      <c r="AF261" s="4">
        <v>145.30000000000001</v>
      </c>
      <c r="AG261" s="45">
        <f t="shared" si="33"/>
        <v>290.3</v>
      </c>
      <c r="AH261" s="4">
        <v>137.9</v>
      </c>
      <c r="AI261" s="4">
        <v>138.69999999999999</v>
      </c>
      <c r="AJ261" s="4">
        <f t="shared" si="34"/>
        <v>276.60000000000002</v>
      </c>
      <c r="AK261" s="4">
        <v>147.30000000000001</v>
      </c>
      <c r="AL261" s="4"/>
    </row>
    <row r="262" spans="1:38" hidden="1" x14ac:dyDescent="0.25">
      <c r="A262" s="1" t="s">
        <v>33</v>
      </c>
      <c r="B262" s="1">
        <v>2020</v>
      </c>
      <c r="C262" s="1" t="s">
        <v>35</v>
      </c>
      <c r="D262" s="1" t="str">
        <f t="shared" si="28"/>
        <v>March2020Rural+Urban</v>
      </c>
      <c r="E262" s="4">
        <v>145.1</v>
      </c>
      <c r="F262" s="4">
        <v>167</v>
      </c>
      <c r="G262" s="4">
        <v>148.1</v>
      </c>
      <c r="H262" s="4">
        <v>151.5</v>
      </c>
      <c r="I262" s="4">
        <v>131.19999999999999</v>
      </c>
      <c r="J262" s="4">
        <v>142.5</v>
      </c>
      <c r="K262" s="4">
        <v>157.30000000000001</v>
      </c>
      <c r="L262" s="4">
        <v>141.1</v>
      </c>
      <c r="M262" s="4">
        <v>113.2</v>
      </c>
      <c r="N262" s="4">
        <v>153.19999999999999</v>
      </c>
      <c r="O262" s="4">
        <v>136.69999999999999</v>
      </c>
      <c r="P262" s="4">
        <v>159.6</v>
      </c>
      <c r="Q262" s="4">
        <v>148.9</v>
      </c>
      <c r="R262" s="4">
        <f t="shared" si="29"/>
        <v>1895.4</v>
      </c>
      <c r="S262" s="4">
        <v>171.2</v>
      </c>
      <c r="T262" s="4">
        <f t="shared" si="30"/>
        <v>171.2</v>
      </c>
      <c r="U262" s="4">
        <v>151.19999999999999</v>
      </c>
      <c r="V262" s="4">
        <v>141.9</v>
      </c>
      <c r="W262" s="4">
        <v>149.80000000000001</v>
      </c>
      <c r="X262" s="45">
        <f t="shared" si="31"/>
        <v>442.90000000000003</v>
      </c>
      <c r="Y262" s="45">
        <v>154.5</v>
      </c>
      <c r="Z262" s="4">
        <v>148.9</v>
      </c>
      <c r="AA262" s="4">
        <v>146.4</v>
      </c>
      <c r="AB262" s="4">
        <v>129.9</v>
      </c>
      <c r="AC262" s="4">
        <v>156.1</v>
      </c>
      <c r="AD262" s="4">
        <f t="shared" si="32"/>
        <v>735.8</v>
      </c>
      <c r="AE262" s="4">
        <v>152.30000000000001</v>
      </c>
      <c r="AF262" s="4">
        <v>145.19999999999999</v>
      </c>
      <c r="AG262" s="45">
        <f t="shared" si="33"/>
        <v>297.5</v>
      </c>
      <c r="AH262" s="4">
        <v>143.69999999999999</v>
      </c>
      <c r="AI262" s="4">
        <v>143.80000000000001</v>
      </c>
      <c r="AJ262" s="4">
        <f t="shared" si="34"/>
        <v>287.5</v>
      </c>
      <c r="AK262" s="4">
        <v>148.6</v>
      </c>
      <c r="AL262" s="4"/>
    </row>
    <row r="263" spans="1:38" hidden="1" x14ac:dyDescent="0.25">
      <c r="A263" s="1" t="s">
        <v>30</v>
      </c>
      <c r="B263" s="1">
        <v>2020</v>
      </c>
      <c r="C263" s="1" t="s">
        <v>36</v>
      </c>
      <c r="D263" s="1" t="str">
        <f t="shared" si="28"/>
        <v>April2020Rural</v>
      </c>
      <c r="E263" s="4">
        <v>147.19999999999999</v>
      </c>
      <c r="F263" s="4">
        <v>168.9</v>
      </c>
      <c r="G263" s="4">
        <v>146.9</v>
      </c>
      <c r="H263" s="4">
        <v>155.6</v>
      </c>
      <c r="I263" s="4">
        <v>137.1</v>
      </c>
      <c r="J263" s="4">
        <v>147.30000000000001</v>
      </c>
      <c r="K263" s="4">
        <v>162.69999999999999</v>
      </c>
      <c r="L263" s="4">
        <v>150.19999999999999</v>
      </c>
      <c r="M263" s="4">
        <v>119.8</v>
      </c>
      <c r="N263" s="4">
        <v>158.69999999999999</v>
      </c>
      <c r="O263" s="4">
        <v>139.19999999999999</v>
      </c>
      <c r="P263" s="4">
        <v>162.1</v>
      </c>
      <c r="Q263" s="4">
        <v>152.80000000000001</v>
      </c>
      <c r="R263" s="4">
        <f t="shared" si="29"/>
        <v>1948.5</v>
      </c>
      <c r="S263" s="4">
        <v>171.1</v>
      </c>
      <c r="T263" s="4">
        <f t="shared" si="30"/>
        <v>171.1</v>
      </c>
      <c r="U263" s="4">
        <v>153.9</v>
      </c>
      <c r="V263" s="4">
        <v>148.1</v>
      </c>
      <c r="W263" s="4">
        <v>153.1</v>
      </c>
      <c r="X263" s="45">
        <f t="shared" si="31"/>
        <v>455.1</v>
      </c>
      <c r="Y263" s="4">
        <v>153.93148584228916</v>
      </c>
      <c r="Z263" s="4">
        <v>148.4</v>
      </c>
      <c r="AA263" s="4">
        <v>152</v>
      </c>
      <c r="AB263" s="4">
        <v>136.30000000000001</v>
      </c>
      <c r="AC263" s="4">
        <v>161.69999999999999</v>
      </c>
      <c r="AD263" s="4">
        <f t="shared" si="32"/>
        <v>752.33148584228911</v>
      </c>
      <c r="AE263" s="4">
        <v>154.30000000000001</v>
      </c>
      <c r="AF263" s="4">
        <v>145.6</v>
      </c>
      <c r="AG263" s="45">
        <f t="shared" si="33"/>
        <v>299.89999999999998</v>
      </c>
      <c r="AH263" s="4">
        <v>151.69999999999999</v>
      </c>
      <c r="AI263" s="4">
        <v>148.4</v>
      </c>
      <c r="AJ263" s="4">
        <f t="shared" si="34"/>
        <v>300.10000000000002</v>
      </c>
      <c r="AK263" s="4">
        <v>151.69724137302953</v>
      </c>
      <c r="AL263" s="4"/>
    </row>
    <row r="264" spans="1:38" hidden="1" x14ac:dyDescent="0.25">
      <c r="A264" s="1" t="s">
        <v>32</v>
      </c>
      <c r="B264" s="1">
        <v>2020</v>
      </c>
      <c r="C264" s="1" t="s">
        <v>36</v>
      </c>
      <c r="D264" s="1" t="str">
        <f t="shared" si="28"/>
        <v>April2020Urban</v>
      </c>
      <c r="E264" s="4">
        <v>151.80000000000001</v>
      </c>
      <c r="F264" s="4">
        <v>171.3</v>
      </c>
      <c r="G264" s="4">
        <v>151.9</v>
      </c>
      <c r="H264" s="4">
        <v>155.5</v>
      </c>
      <c r="I264" s="4">
        <v>131.6</v>
      </c>
      <c r="J264" s="4">
        <v>152.9</v>
      </c>
      <c r="K264" s="4">
        <v>180</v>
      </c>
      <c r="L264" s="4">
        <v>150.80000000000001</v>
      </c>
      <c r="M264" s="4">
        <v>121.2</v>
      </c>
      <c r="N264" s="4">
        <v>154</v>
      </c>
      <c r="O264" s="4">
        <v>133.5</v>
      </c>
      <c r="P264" s="4">
        <v>162.69999999999999</v>
      </c>
      <c r="Q264" s="4">
        <v>156.1</v>
      </c>
      <c r="R264" s="4">
        <f t="shared" si="29"/>
        <v>1973.3</v>
      </c>
      <c r="S264" s="4">
        <v>179.1</v>
      </c>
      <c r="T264" s="4">
        <f t="shared" si="30"/>
        <v>179.1</v>
      </c>
      <c r="U264" s="4">
        <v>152.6</v>
      </c>
      <c r="V264" s="4">
        <v>138.30000000000001</v>
      </c>
      <c r="W264" s="4">
        <v>150.4</v>
      </c>
      <c r="X264" s="45">
        <f t="shared" si="31"/>
        <v>441.29999999999995</v>
      </c>
      <c r="Y264" s="4">
        <v>155.6</v>
      </c>
      <c r="Z264" s="4">
        <v>137.1</v>
      </c>
      <c r="AA264" s="4">
        <v>145.5</v>
      </c>
      <c r="AB264" s="4">
        <v>128.69999999999999</v>
      </c>
      <c r="AC264" s="4">
        <v>157.6</v>
      </c>
      <c r="AD264" s="4">
        <f t="shared" si="32"/>
        <v>724.5</v>
      </c>
      <c r="AE264" s="4">
        <v>144.80000000000001</v>
      </c>
      <c r="AF264" s="4">
        <v>150.1</v>
      </c>
      <c r="AG264" s="45">
        <f t="shared" si="33"/>
        <v>294.89999999999998</v>
      </c>
      <c r="AH264" s="4">
        <v>142.5</v>
      </c>
      <c r="AI264" s="4">
        <v>142.5</v>
      </c>
      <c r="AJ264" s="4">
        <f t="shared" si="34"/>
        <v>285</v>
      </c>
      <c r="AK264" s="4">
        <v>149.14615384615382</v>
      </c>
      <c r="AL264" s="4"/>
    </row>
    <row r="265" spans="1:38" hidden="1" x14ac:dyDescent="0.25">
      <c r="A265" s="1" t="s">
        <v>33</v>
      </c>
      <c r="B265" s="1">
        <v>2020</v>
      </c>
      <c r="C265" s="1" t="s">
        <v>36</v>
      </c>
      <c r="D265" s="1" t="str">
        <f t="shared" si="28"/>
        <v>April2020Rural+Urban</v>
      </c>
      <c r="E265" s="4">
        <v>148.69999999999999</v>
      </c>
      <c r="F265" s="4">
        <v>169.7</v>
      </c>
      <c r="G265" s="4">
        <v>148.80000000000001</v>
      </c>
      <c r="H265" s="4">
        <v>155.6</v>
      </c>
      <c r="I265" s="4">
        <v>135.1</v>
      </c>
      <c r="J265" s="4">
        <v>149.9</v>
      </c>
      <c r="K265" s="4">
        <v>168.6</v>
      </c>
      <c r="L265" s="4">
        <v>150.4</v>
      </c>
      <c r="M265" s="4">
        <v>120.3</v>
      </c>
      <c r="N265" s="4">
        <v>157.1</v>
      </c>
      <c r="O265" s="4">
        <v>136.80000000000001</v>
      </c>
      <c r="P265" s="4">
        <v>162.4</v>
      </c>
      <c r="Q265" s="4">
        <v>154</v>
      </c>
      <c r="R265" s="4">
        <f t="shared" si="29"/>
        <v>1957.3999999999999</v>
      </c>
      <c r="S265" s="4">
        <v>173.2</v>
      </c>
      <c r="T265" s="4">
        <f t="shared" si="30"/>
        <v>173.2</v>
      </c>
      <c r="U265" s="4">
        <v>153.4</v>
      </c>
      <c r="V265" s="4">
        <v>144</v>
      </c>
      <c r="W265" s="4">
        <v>152</v>
      </c>
      <c r="X265" s="45">
        <f t="shared" si="31"/>
        <v>449.4</v>
      </c>
      <c r="Y265" s="4">
        <v>155.6</v>
      </c>
      <c r="Z265" s="4">
        <v>144.1</v>
      </c>
      <c r="AA265" s="4">
        <v>148.9</v>
      </c>
      <c r="AB265" s="4">
        <v>132.30000000000001</v>
      </c>
      <c r="AC265" s="4">
        <v>159.30000000000001</v>
      </c>
      <c r="AD265" s="4">
        <f t="shared" si="32"/>
        <v>740.2</v>
      </c>
      <c r="AE265" s="4">
        <v>150.69999999999999</v>
      </c>
      <c r="AF265" s="4">
        <v>147.5</v>
      </c>
      <c r="AG265" s="45">
        <f t="shared" si="33"/>
        <v>298.2</v>
      </c>
      <c r="AH265" s="4">
        <v>146.5</v>
      </c>
      <c r="AI265" s="4">
        <v>145.5</v>
      </c>
      <c r="AJ265" s="4">
        <f t="shared" si="34"/>
        <v>292</v>
      </c>
      <c r="AK265" s="4">
        <v>150.41666666666663</v>
      </c>
      <c r="AL265" s="4"/>
    </row>
    <row r="266" spans="1:38" hidden="1" x14ac:dyDescent="0.25">
      <c r="A266" s="1" t="s">
        <v>30</v>
      </c>
      <c r="B266" s="1">
        <v>2020</v>
      </c>
      <c r="C266" s="1" t="s">
        <v>37</v>
      </c>
      <c r="D266" s="1" t="str">
        <f t="shared" si="28"/>
        <v>May2020Rural</v>
      </c>
      <c r="E266" s="4">
        <v>147.5</v>
      </c>
      <c r="F266" s="4">
        <v>181.5</v>
      </c>
      <c r="G266" s="4">
        <v>146.4</v>
      </c>
      <c r="H266" s="4">
        <v>154.9</v>
      </c>
      <c r="I266" s="4">
        <v>139.19999999999999</v>
      </c>
      <c r="J266" s="4">
        <v>146.19999999999999</v>
      </c>
      <c r="K266" s="4">
        <v>145.1</v>
      </c>
      <c r="L266" s="4">
        <v>151.1</v>
      </c>
      <c r="M266" s="4">
        <v>116.2</v>
      </c>
      <c r="N266" s="4">
        <v>158.69999999999999</v>
      </c>
      <c r="O266" s="4">
        <v>141.4</v>
      </c>
      <c r="P266" s="4">
        <v>161.9</v>
      </c>
      <c r="Q266" s="4">
        <v>151.4</v>
      </c>
      <c r="R266" s="4">
        <f t="shared" si="29"/>
        <v>1941.5000000000002</v>
      </c>
      <c r="S266" s="4">
        <v>171.2</v>
      </c>
      <c r="T266" s="4">
        <f t="shared" si="30"/>
        <v>171.2</v>
      </c>
      <c r="U266" s="4">
        <v>154</v>
      </c>
      <c r="V266" s="4">
        <v>148.19999999999999</v>
      </c>
      <c r="W266" s="4">
        <v>153.19999999999999</v>
      </c>
      <c r="X266" s="45">
        <f t="shared" si="31"/>
        <v>455.4</v>
      </c>
      <c r="Y266" s="4">
        <v>154.45872235610645</v>
      </c>
      <c r="Z266" s="4">
        <v>146.4</v>
      </c>
      <c r="AA266" s="4">
        <v>152.1</v>
      </c>
      <c r="AB266" s="4">
        <v>136.30000000000001</v>
      </c>
      <c r="AC266" s="4">
        <v>161.80000000000001</v>
      </c>
      <c r="AD266" s="4">
        <f t="shared" si="32"/>
        <v>751.0587223561065</v>
      </c>
      <c r="AE266" s="4">
        <v>157</v>
      </c>
      <c r="AF266" s="4">
        <v>145.69999999999999</v>
      </c>
      <c r="AG266" s="45">
        <f t="shared" si="33"/>
        <v>302.7</v>
      </c>
      <c r="AH266" s="4">
        <v>151.80000000000001</v>
      </c>
      <c r="AI266" s="4">
        <v>149.19999999999999</v>
      </c>
      <c r="AJ266" s="4">
        <f t="shared" si="34"/>
        <v>301</v>
      </c>
      <c r="AK266" s="4">
        <v>151.43487726163113</v>
      </c>
      <c r="AL266" s="4"/>
    </row>
    <row r="267" spans="1:38" hidden="1" x14ac:dyDescent="0.25">
      <c r="A267" s="1" t="s">
        <v>32</v>
      </c>
      <c r="B267" s="1">
        <v>2020</v>
      </c>
      <c r="C267" s="1" t="s">
        <v>37</v>
      </c>
      <c r="D267" s="1" t="str">
        <f t="shared" si="28"/>
        <v>May2020Urban</v>
      </c>
      <c r="E267" s="4">
        <v>150.4</v>
      </c>
      <c r="F267" s="4">
        <v>188.1</v>
      </c>
      <c r="G267" s="4">
        <v>150</v>
      </c>
      <c r="H267" s="4">
        <v>155.4</v>
      </c>
      <c r="I267" s="4">
        <v>131.9</v>
      </c>
      <c r="J267" s="4">
        <v>153</v>
      </c>
      <c r="K267" s="4">
        <v>161.80000000000001</v>
      </c>
      <c r="L267" s="4">
        <v>151.4</v>
      </c>
      <c r="M267" s="4">
        <v>117.2</v>
      </c>
      <c r="N267" s="4">
        <v>154.69999999999999</v>
      </c>
      <c r="O267" s="4">
        <v>134.1</v>
      </c>
      <c r="P267" s="4">
        <v>162.4</v>
      </c>
      <c r="Q267" s="4">
        <v>154.80000000000001</v>
      </c>
      <c r="R267" s="4">
        <f t="shared" si="29"/>
        <v>1965.2</v>
      </c>
      <c r="S267" s="4">
        <v>183.4</v>
      </c>
      <c r="T267" s="4">
        <f t="shared" si="30"/>
        <v>183.4</v>
      </c>
      <c r="U267" s="4">
        <v>153</v>
      </c>
      <c r="V267" s="4">
        <v>138.6</v>
      </c>
      <c r="W267" s="4">
        <v>150.80000000000001</v>
      </c>
      <c r="X267" s="45">
        <f t="shared" si="31"/>
        <v>442.40000000000003</v>
      </c>
      <c r="Y267" s="4">
        <v>155.6</v>
      </c>
      <c r="Z267" s="4">
        <v>136.19999999999999</v>
      </c>
      <c r="AA267" s="4">
        <v>145.9</v>
      </c>
      <c r="AB267" s="4">
        <v>129.1</v>
      </c>
      <c r="AC267" s="4">
        <v>158</v>
      </c>
      <c r="AD267" s="4">
        <f t="shared" si="32"/>
        <v>724.8</v>
      </c>
      <c r="AE267" s="4">
        <v>146.1</v>
      </c>
      <c r="AF267" s="4">
        <v>150.5</v>
      </c>
      <c r="AG267" s="45">
        <f t="shared" si="33"/>
        <v>296.60000000000002</v>
      </c>
      <c r="AH267" s="4">
        <v>142.9</v>
      </c>
      <c r="AI267" s="4">
        <v>143</v>
      </c>
      <c r="AJ267" s="4">
        <f t="shared" si="34"/>
        <v>285.89999999999998</v>
      </c>
      <c r="AK267" s="4">
        <v>148.98076923076925</v>
      </c>
      <c r="AL267" s="4"/>
    </row>
    <row r="268" spans="1:38" hidden="1" x14ac:dyDescent="0.25">
      <c r="A268" s="1" t="s">
        <v>33</v>
      </c>
      <c r="B268" s="1">
        <v>2020</v>
      </c>
      <c r="C268" s="1" t="s">
        <v>37</v>
      </c>
      <c r="D268" s="1" t="str">
        <f t="shared" si="28"/>
        <v>May2020Rural+Urban</v>
      </c>
      <c r="E268" s="4">
        <v>148.4</v>
      </c>
      <c r="F268" s="4">
        <v>183.8</v>
      </c>
      <c r="G268" s="4">
        <v>147.80000000000001</v>
      </c>
      <c r="H268" s="4">
        <v>155.1</v>
      </c>
      <c r="I268" s="4">
        <v>136.5</v>
      </c>
      <c r="J268" s="4">
        <v>149.4</v>
      </c>
      <c r="K268" s="4">
        <v>150.80000000000001</v>
      </c>
      <c r="L268" s="4">
        <v>151.19999999999999</v>
      </c>
      <c r="M268" s="4">
        <v>116.5</v>
      </c>
      <c r="N268" s="4">
        <v>157.4</v>
      </c>
      <c r="O268" s="4">
        <v>138.4</v>
      </c>
      <c r="P268" s="4">
        <v>162.1</v>
      </c>
      <c r="Q268" s="4">
        <v>152.69999999999999</v>
      </c>
      <c r="R268" s="4">
        <f t="shared" si="29"/>
        <v>1950.1000000000001</v>
      </c>
      <c r="S268" s="4">
        <v>174.4</v>
      </c>
      <c r="T268" s="4">
        <f t="shared" si="30"/>
        <v>174.4</v>
      </c>
      <c r="U268" s="4">
        <v>153.6</v>
      </c>
      <c r="V268" s="4">
        <v>144.19999999999999</v>
      </c>
      <c r="W268" s="4">
        <v>152.30000000000001</v>
      </c>
      <c r="X268" s="45">
        <f t="shared" si="31"/>
        <v>450.09999999999997</v>
      </c>
      <c r="Y268" s="4">
        <v>155.6</v>
      </c>
      <c r="Z268" s="4">
        <v>142.5</v>
      </c>
      <c r="AA268" s="4">
        <v>149.19999999999999</v>
      </c>
      <c r="AB268" s="4">
        <v>132.5</v>
      </c>
      <c r="AC268" s="4">
        <v>159.6</v>
      </c>
      <c r="AD268" s="4">
        <f t="shared" si="32"/>
        <v>739.4</v>
      </c>
      <c r="AE268" s="4">
        <v>152.9</v>
      </c>
      <c r="AF268" s="4">
        <v>147.69999999999999</v>
      </c>
      <c r="AG268" s="45">
        <f t="shared" si="33"/>
        <v>300.60000000000002</v>
      </c>
      <c r="AH268" s="4">
        <v>146.80000000000001</v>
      </c>
      <c r="AI268" s="4">
        <v>146.19999999999999</v>
      </c>
      <c r="AJ268" s="4">
        <f t="shared" si="34"/>
        <v>293</v>
      </c>
      <c r="AK268" s="4">
        <v>150.15662393162393</v>
      </c>
      <c r="AL268" s="4"/>
    </row>
    <row r="269" spans="1:38" hidden="1" x14ac:dyDescent="0.25">
      <c r="A269" s="1" t="s">
        <v>30</v>
      </c>
      <c r="B269" s="1">
        <v>2020</v>
      </c>
      <c r="C269" s="1" t="s">
        <v>38</v>
      </c>
      <c r="D269" s="1" t="str">
        <f t="shared" si="28"/>
        <v>June2020Rural</v>
      </c>
      <c r="E269" s="4">
        <v>148.19999999999999</v>
      </c>
      <c r="F269" s="4">
        <v>190.3</v>
      </c>
      <c r="G269" s="4">
        <v>149.4</v>
      </c>
      <c r="H269" s="4">
        <v>153.30000000000001</v>
      </c>
      <c r="I269" s="4">
        <v>138.19999999999999</v>
      </c>
      <c r="J269" s="4">
        <v>143.19999999999999</v>
      </c>
      <c r="K269" s="4">
        <v>148.9</v>
      </c>
      <c r="L269" s="4">
        <v>150.30000000000001</v>
      </c>
      <c r="M269" s="4">
        <v>113.2</v>
      </c>
      <c r="N269" s="4">
        <v>159.80000000000001</v>
      </c>
      <c r="O269" s="4">
        <v>142.1</v>
      </c>
      <c r="P269" s="4">
        <v>161.80000000000001</v>
      </c>
      <c r="Q269" s="4">
        <v>152.30000000000001</v>
      </c>
      <c r="R269" s="4">
        <f t="shared" si="29"/>
        <v>1951</v>
      </c>
      <c r="S269" s="4">
        <v>182.4</v>
      </c>
      <c r="T269" s="4">
        <f t="shared" si="30"/>
        <v>182.4</v>
      </c>
      <c r="U269" s="4">
        <v>154.69999999999999</v>
      </c>
      <c r="V269" s="4">
        <v>150</v>
      </c>
      <c r="W269" s="4">
        <v>154.1</v>
      </c>
      <c r="X269" s="45">
        <f t="shared" si="31"/>
        <v>458.79999999999995</v>
      </c>
      <c r="Y269" s="45">
        <v>154.80117344055827</v>
      </c>
      <c r="Z269" s="4">
        <v>144.9</v>
      </c>
      <c r="AA269" s="4">
        <v>151.69999999999999</v>
      </c>
      <c r="AB269" s="4">
        <v>141.4</v>
      </c>
      <c r="AC269" s="4">
        <v>161.80000000000001</v>
      </c>
      <c r="AD269" s="4">
        <f t="shared" si="32"/>
        <v>754.60117344055834</v>
      </c>
      <c r="AE269" s="4">
        <v>158.19999999999999</v>
      </c>
      <c r="AF269" s="4">
        <v>151.19999999999999</v>
      </c>
      <c r="AG269" s="45">
        <f t="shared" si="33"/>
        <v>309.39999999999998</v>
      </c>
      <c r="AH269" s="4">
        <v>153.19999999999999</v>
      </c>
      <c r="AI269" s="4">
        <v>151.69999999999999</v>
      </c>
      <c r="AJ269" s="4">
        <f t="shared" si="34"/>
        <v>304.89999999999998</v>
      </c>
      <c r="AK269" s="4">
        <v>152.69999999999999</v>
      </c>
      <c r="AL269" s="4"/>
    </row>
    <row r="270" spans="1:38" hidden="1" x14ac:dyDescent="0.25">
      <c r="A270" s="1" t="s">
        <v>32</v>
      </c>
      <c r="B270" s="1">
        <v>2020</v>
      </c>
      <c r="C270" s="1" t="s">
        <v>38</v>
      </c>
      <c r="D270" s="1" t="str">
        <f t="shared" si="28"/>
        <v>June2020Urban</v>
      </c>
      <c r="E270" s="4">
        <v>152.69999999999999</v>
      </c>
      <c r="F270" s="4">
        <v>197</v>
      </c>
      <c r="G270" s="4">
        <v>154.6</v>
      </c>
      <c r="H270" s="4">
        <v>153.4</v>
      </c>
      <c r="I270" s="4">
        <v>132.9</v>
      </c>
      <c r="J270" s="4">
        <v>151.80000000000001</v>
      </c>
      <c r="K270" s="4">
        <v>171.2</v>
      </c>
      <c r="L270" s="4">
        <v>152</v>
      </c>
      <c r="M270" s="4">
        <v>116.3</v>
      </c>
      <c r="N270" s="4">
        <v>158.80000000000001</v>
      </c>
      <c r="O270" s="4">
        <v>135.6</v>
      </c>
      <c r="P270" s="4">
        <v>161.69999999999999</v>
      </c>
      <c r="Q270" s="4">
        <v>157</v>
      </c>
      <c r="R270" s="4">
        <f t="shared" si="29"/>
        <v>1994.9999999999998</v>
      </c>
      <c r="S270" s="4">
        <v>186.7</v>
      </c>
      <c r="T270" s="4">
        <f t="shared" si="30"/>
        <v>186.7</v>
      </c>
      <c r="U270" s="4">
        <v>149.1</v>
      </c>
      <c r="V270" s="4">
        <v>136.6</v>
      </c>
      <c r="W270" s="4">
        <v>147.19999999999999</v>
      </c>
      <c r="X270" s="45">
        <f t="shared" si="31"/>
        <v>432.9</v>
      </c>
      <c r="Y270" s="45">
        <v>154.69999999999999</v>
      </c>
      <c r="Z270" s="4">
        <v>137.1</v>
      </c>
      <c r="AA270" s="4">
        <v>140.4</v>
      </c>
      <c r="AB270" s="4">
        <v>129.30000000000001</v>
      </c>
      <c r="AC270" s="4">
        <v>152.5</v>
      </c>
      <c r="AD270" s="4">
        <f t="shared" si="32"/>
        <v>714</v>
      </c>
      <c r="AE270" s="4">
        <v>148.1</v>
      </c>
      <c r="AF270" s="4">
        <v>152.19999999999999</v>
      </c>
      <c r="AG270" s="45">
        <f t="shared" si="33"/>
        <v>300.29999999999995</v>
      </c>
      <c r="AH270" s="4">
        <v>144.5</v>
      </c>
      <c r="AI270" s="4">
        <v>142</v>
      </c>
      <c r="AJ270" s="4">
        <f t="shared" si="34"/>
        <v>286.5</v>
      </c>
      <c r="AK270" s="4">
        <v>150.80000000000001</v>
      </c>
      <c r="AL270" s="4"/>
    </row>
    <row r="271" spans="1:38" hidden="1" x14ac:dyDescent="0.25">
      <c r="A271" s="1" t="s">
        <v>33</v>
      </c>
      <c r="B271" s="1">
        <v>2020</v>
      </c>
      <c r="C271" s="1" t="s">
        <v>38</v>
      </c>
      <c r="D271" s="1" t="str">
        <f t="shared" si="28"/>
        <v>June2020Rural+Urban</v>
      </c>
      <c r="E271" s="4">
        <v>149.6</v>
      </c>
      <c r="F271" s="4">
        <v>192.7</v>
      </c>
      <c r="G271" s="4">
        <v>151.4</v>
      </c>
      <c r="H271" s="4">
        <v>153.30000000000001</v>
      </c>
      <c r="I271" s="4">
        <v>136.30000000000001</v>
      </c>
      <c r="J271" s="4">
        <v>147.19999999999999</v>
      </c>
      <c r="K271" s="4">
        <v>156.5</v>
      </c>
      <c r="L271" s="4">
        <v>150.9</v>
      </c>
      <c r="M271" s="4">
        <v>114.2</v>
      </c>
      <c r="N271" s="4">
        <v>159.5</v>
      </c>
      <c r="O271" s="4">
        <v>139.4</v>
      </c>
      <c r="P271" s="4">
        <v>161.80000000000001</v>
      </c>
      <c r="Q271" s="4">
        <v>154</v>
      </c>
      <c r="R271" s="4">
        <f t="shared" si="29"/>
        <v>1966.8000000000002</v>
      </c>
      <c r="S271" s="4">
        <v>183.5</v>
      </c>
      <c r="T271" s="4">
        <f t="shared" si="30"/>
        <v>183.5</v>
      </c>
      <c r="U271" s="4">
        <v>152.5</v>
      </c>
      <c r="V271" s="4">
        <v>144.4</v>
      </c>
      <c r="W271" s="4">
        <v>151.4</v>
      </c>
      <c r="X271" s="45">
        <f t="shared" si="31"/>
        <v>448.29999999999995</v>
      </c>
      <c r="Y271" s="45">
        <v>154.69999999999999</v>
      </c>
      <c r="Z271" s="4">
        <v>141.9</v>
      </c>
      <c r="AA271" s="4">
        <v>146.4</v>
      </c>
      <c r="AB271" s="4">
        <v>135</v>
      </c>
      <c r="AC271" s="4">
        <v>156.4</v>
      </c>
      <c r="AD271" s="4">
        <f t="shared" si="32"/>
        <v>734.4</v>
      </c>
      <c r="AE271" s="4">
        <v>154.4</v>
      </c>
      <c r="AF271" s="4">
        <v>151.6</v>
      </c>
      <c r="AG271" s="45">
        <f t="shared" si="33"/>
        <v>306</v>
      </c>
      <c r="AH271" s="4">
        <v>148.30000000000001</v>
      </c>
      <c r="AI271" s="4">
        <v>147</v>
      </c>
      <c r="AJ271" s="4">
        <f t="shared" si="34"/>
        <v>295.3</v>
      </c>
      <c r="AK271" s="4">
        <v>151.80000000000001</v>
      </c>
      <c r="AL271" s="4"/>
    </row>
    <row r="272" spans="1:38" hidden="1" x14ac:dyDescent="0.25">
      <c r="A272" s="1" t="s">
        <v>30</v>
      </c>
      <c r="B272" s="1">
        <v>2020</v>
      </c>
      <c r="C272" s="1" t="s">
        <v>39</v>
      </c>
      <c r="D272" s="1" t="str">
        <f t="shared" si="28"/>
        <v>July2020Rural</v>
      </c>
      <c r="E272" s="4">
        <v>148.19999999999999</v>
      </c>
      <c r="F272" s="4">
        <v>190.3</v>
      </c>
      <c r="G272" s="4">
        <v>149.4</v>
      </c>
      <c r="H272" s="4">
        <v>153.30000000000001</v>
      </c>
      <c r="I272" s="4">
        <v>138.19999999999999</v>
      </c>
      <c r="J272" s="4">
        <v>143.19999999999999</v>
      </c>
      <c r="K272" s="4">
        <v>148.9</v>
      </c>
      <c r="L272" s="4">
        <v>150.30000000000001</v>
      </c>
      <c r="M272" s="4">
        <v>113.2</v>
      </c>
      <c r="N272" s="4">
        <v>159.80000000000001</v>
      </c>
      <c r="O272" s="4">
        <v>142.1</v>
      </c>
      <c r="P272" s="4">
        <v>161.80000000000001</v>
      </c>
      <c r="Q272" s="4">
        <v>152.30000000000001</v>
      </c>
      <c r="R272" s="4">
        <f t="shared" si="29"/>
        <v>1951</v>
      </c>
      <c r="S272" s="4">
        <v>182.4</v>
      </c>
      <c r="T272" s="4">
        <f t="shared" si="30"/>
        <v>182.4</v>
      </c>
      <c r="U272" s="4">
        <v>154.69999999999999</v>
      </c>
      <c r="V272" s="4">
        <v>150</v>
      </c>
      <c r="W272" s="4">
        <v>154.1</v>
      </c>
      <c r="X272" s="45">
        <f t="shared" si="31"/>
        <v>458.79999999999995</v>
      </c>
      <c r="Y272" s="45">
        <v>154.99904240432821</v>
      </c>
      <c r="Z272" s="4">
        <v>144.9</v>
      </c>
      <c r="AA272" s="4">
        <v>151.69999999999999</v>
      </c>
      <c r="AB272" s="4">
        <v>141.4</v>
      </c>
      <c r="AC272" s="4">
        <v>161.80000000000001</v>
      </c>
      <c r="AD272" s="4">
        <f t="shared" si="32"/>
        <v>754.79904240432825</v>
      </c>
      <c r="AE272" s="4">
        <v>158.19999999999999</v>
      </c>
      <c r="AF272" s="4">
        <v>151.19999999999999</v>
      </c>
      <c r="AG272" s="45">
        <f t="shared" si="33"/>
        <v>309.39999999999998</v>
      </c>
      <c r="AH272" s="4">
        <v>153.19999999999999</v>
      </c>
      <c r="AI272" s="4">
        <v>151.69999999999999</v>
      </c>
      <c r="AJ272" s="4">
        <f t="shared" si="34"/>
        <v>304.89999999999998</v>
      </c>
      <c r="AK272" s="4">
        <v>152.69999999999999</v>
      </c>
      <c r="AL272" s="4"/>
    </row>
    <row r="273" spans="1:38" hidden="1" x14ac:dyDescent="0.25">
      <c r="A273" s="1" t="s">
        <v>32</v>
      </c>
      <c r="B273" s="1">
        <v>2020</v>
      </c>
      <c r="C273" s="1" t="s">
        <v>39</v>
      </c>
      <c r="D273" s="1" t="str">
        <f t="shared" si="28"/>
        <v>July2020Urban</v>
      </c>
      <c r="E273" s="4">
        <v>152.69999999999999</v>
      </c>
      <c r="F273" s="4">
        <v>197</v>
      </c>
      <c r="G273" s="4">
        <v>154.6</v>
      </c>
      <c r="H273" s="4">
        <v>153.4</v>
      </c>
      <c r="I273" s="4">
        <v>132.9</v>
      </c>
      <c r="J273" s="4">
        <v>151.80000000000001</v>
      </c>
      <c r="K273" s="4">
        <v>171.2</v>
      </c>
      <c r="L273" s="4">
        <v>152</v>
      </c>
      <c r="M273" s="4">
        <v>116.3</v>
      </c>
      <c r="N273" s="4">
        <v>158.80000000000001</v>
      </c>
      <c r="O273" s="4">
        <v>135.6</v>
      </c>
      <c r="P273" s="4">
        <v>161.69999999999999</v>
      </c>
      <c r="Q273" s="4">
        <v>157</v>
      </c>
      <c r="R273" s="4">
        <f t="shared" si="29"/>
        <v>1994.9999999999998</v>
      </c>
      <c r="S273" s="4">
        <v>186.7</v>
      </c>
      <c r="T273" s="4">
        <f t="shared" si="30"/>
        <v>186.7</v>
      </c>
      <c r="U273" s="4">
        <v>149.1</v>
      </c>
      <c r="V273" s="4">
        <v>136.6</v>
      </c>
      <c r="W273" s="4">
        <v>147.19999999999999</v>
      </c>
      <c r="X273" s="45">
        <f t="shared" si="31"/>
        <v>432.9</v>
      </c>
      <c r="Y273" s="45">
        <v>154.69999999999999</v>
      </c>
      <c r="Z273" s="4">
        <v>137.1</v>
      </c>
      <c r="AA273" s="4">
        <v>140.4</v>
      </c>
      <c r="AB273" s="4">
        <v>129.30000000000001</v>
      </c>
      <c r="AC273" s="4">
        <v>152.5</v>
      </c>
      <c r="AD273" s="4">
        <f t="shared" si="32"/>
        <v>714</v>
      </c>
      <c r="AE273" s="4">
        <v>148.1</v>
      </c>
      <c r="AF273" s="4">
        <v>152.19999999999999</v>
      </c>
      <c r="AG273" s="45">
        <f t="shared" si="33"/>
        <v>300.29999999999995</v>
      </c>
      <c r="AH273" s="4">
        <v>144.5</v>
      </c>
      <c r="AI273" s="4">
        <v>142</v>
      </c>
      <c r="AJ273" s="4">
        <f t="shared" si="34"/>
        <v>286.5</v>
      </c>
      <c r="AK273" s="4">
        <v>150.80000000000001</v>
      </c>
      <c r="AL273" s="4"/>
    </row>
    <row r="274" spans="1:38" hidden="1" x14ac:dyDescent="0.25">
      <c r="A274" s="1" t="s">
        <v>33</v>
      </c>
      <c r="B274" s="1">
        <v>2020</v>
      </c>
      <c r="C274" s="1" t="s">
        <v>39</v>
      </c>
      <c r="D274" s="1" t="str">
        <f t="shared" si="28"/>
        <v>July2020Rural+Urban</v>
      </c>
      <c r="E274" s="4">
        <v>149.6</v>
      </c>
      <c r="F274" s="4">
        <v>192.7</v>
      </c>
      <c r="G274" s="4">
        <v>151.4</v>
      </c>
      <c r="H274" s="4">
        <v>153.30000000000001</v>
      </c>
      <c r="I274" s="4">
        <v>136.30000000000001</v>
      </c>
      <c r="J274" s="4">
        <v>147.19999999999999</v>
      </c>
      <c r="K274" s="4">
        <v>156.5</v>
      </c>
      <c r="L274" s="4">
        <v>150.9</v>
      </c>
      <c r="M274" s="4">
        <v>114.2</v>
      </c>
      <c r="N274" s="4">
        <v>159.5</v>
      </c>
      <c r="O274" s="4">
        <v>139.4</v>
      </c>
      <c r="P274" s="4">
        <v>161.80000000000001</v>
      </c>
      <c r="Q274" s="4">
        <v>154</v>
      </c>
      <c r="R274" s="4">
        <f t="shared" si="29"/>
        <v>1966.8000000000002</v>
      </c>
      <c r="S274" s="4">
        <v>183.5</v>
      </c>
      <c r="T274" s="4">
        <f t="shared" si="30"/>
        <v>183.5</v>
      </c>
      <c r="U274" s="4">
        <v>152.5</v>
      </c>
      <c r="V274" s="4">
        <v>144.4</v>
      </c>
      <c r="W274" s="4">
        <v>151.4</v>
      </c>
      <c r="X274" s="45">
        <f t="shared" si="31"/>
        <v>448.29999999999995</v>
      </c>
      <c r="Y274" s="45">
        <v>154.69999999999999</v>
      </c>
      <c r="Z274" s="4">
        <v>141.9</v>
      </c>
      <c r="AA274" s="4">
        <v>146.4</v>
      </c>
      <c r="AB274" s="4">
        <v>135</v>
      </c>
      <c r="AC274" s="4">
        <v>156.4</v>
      </c>
      <c r="AD274" s="4">
        <f t="shared" si="32"/>
        <v>734.4</v>
      </c>
      <c r="AE274" s="4">
        <v>154.4</v>
      </c>
      <c r="AF274" s="4">
        <v>151.6</v>
      </c>
      <c r="AG274" s="45">
        <f t="shared" si="33"/>
        <v>306</v>
      </c>
      <c r="AH274" s="4">
        <v>148.30000000000001</v>
      </c>
      <c r="AI274" s="4">
        <v>147</v>
      </c>
      <c r="AJ274" s="4">
        <f t="shared" si="34"/>
        <v>295.3</v>
      </c>
      <c r="AK274" s="4">
        <v>151.80000000000001</v>
      </c>
      <c r="AL274" s="4"/>
    </row>
    <row r="275" spans="1:38" hidden="1" x14ac:dyDescent="0.25">
      <c r="A275" s="1" t="s">
        <v>30</v>
      </c>
      <c r="B275" s="1">
        <v>2020</v>
      </c>
      <c r="C275" s="1" t="s">
        <v>40</v>
      </c>
      <c r="D275" s="1" t="str">
        <f t="shared" si="28"/>
        <v>August2020Rural</v>
      </c>
      <c r="E275" s="4">
        <v>147.6</v>
      </c>
      <c r="F275" s="4">
        <v>187.2</v>
      </c>
      <c r="G275" s="4">
        <v>148.4</v>
      </c>
      <c r="H275" s="4">
        <v>153.30000000000001</v>
      </c>
      <c r="I275" s="4">
        <v>139.80000000000001</v>
      </c>
      <c r="J275" s="4">
        <v>146.9</v>
      </c>
      <c r="K275" s="4">
        <v>171</v>
      </c>
      <c r="L275" s="4">
        <v>149.9</v>
      </c>
      <c r="M275" s="4">
        <v>114.2</v>
      </c>
      <c r="N275" s="4">
        <v>160</v>
      </c>
      <c r="O275" s="4">
        <v>143.5</v>
      </c>
      <c r="P275" s="4">
        <v>161.5</v>
      </c>
      <c r="Q275" s="4">
        <v>155.30000000000001</v>
      </c>
      <c r="R275" s="4">
        <f t="shared" si="29"/>
        <v>1978.6</v>
      </c>
      <c r="S275" s="4">
        <v>180.9</v>
      </c>
      <c r="T275" s="4">
        <f t="shared" si="30"/>
        <v>180.9</v>
      </c>
      <c r="U275" s="4">
        <v>155.1</v>
      </c>
      <c r="V275" s="4">
        <v>149.30000000000001</v>
      </c>
      <c r="W275" s="4">
        <v>154.30000000000001</v>
      </c>
      <c r="X275" s="45">
        <f t="shared" si="31"/>
        <v>458.7</v>
      </c>
      <c r="Y275" s="45">
        <v>154.91765980011033</v>
      </c>
      <c r="Z275" s="4">
        <v>145.80000000000001</v>
      </c>
      <c r="AA275" s="4">
        <v>151.9</v>
      </c>
      <c r="AB275" s="4">
        <v>143.6</v>
      </c>
      <c r="AC275" s="4">
        <v>162.69999999999999</v>
      </c>
      <c r="AD275" s="4">
        <f t="shared" si="32"/>
        <v>758.91765980011041</v>
      </c>
      <c r="AE275" s="4">
        <v>158.80000000000001</v>
      </c>
      <c r="AF275" s="4">
        <v>153.6</v>
      </c>
      <c r="AG275" s="45">
        <f t="shared" si="33"/>
        <v>312.39999999999998</v>
      </c>
      <c r="AH275" s="4">
        <v>152.19999999999999</v>
      </c>
      <c r="AI275" s="4">
        <v>153</v>
      </c>
      <c r="AJ275" s="4">
        <f t="shared" si="34"/>
        <v>305.2</v>
      </c>
      <c r="AK275" s="4">
        <v>154.69999999999999</v>
      </c>
      <c r="AL275" s="4"/>
    </row>
    <row r="276" spans="1:38" hidden="1" x14ac:dyDescent="0.25">
      <c r="A276" s="1" t="s">
        <v>32</v>
      </c>
      <c r="B276" s="1">
        <v>2020</v>
      </c>
      <c r="C276" s="1" t="s">
        <v>40</v>
      </c>
      <c r="D276" s="1" t="str">
        <f t="shared" si="28"/>
        <v>August2020Urban</v>
      </c>
      <c r="E276" s="4">
        <v>151.6</v>
      </c>
      <c r="F276" s="4">
        <v>197.8</v>
      </c>
      <c r="G276" s="4">
        <v>154.5</v>
      </c>
      <c r="H276" s="4">
        <v>153.4</v>
      </c>
      <c r="I276" s="4">
        <v>133.4</v>
      </c>
      <c r="J276" s="4">
        <v>154.5</v>
      </c>
      <c r="K276" s="4">
        <v>191.9</v>
      </c>
      <c r="L276" s="4">
        <v>151.30000000000001</v>
      </c>
      <c r="M276" s="4">
        <v>116.8</v>
      </c>
      <c r="N276" s="4">
        <v>160</v>
      </c>
      <c r="O276" s="4">
        <v>136.5</v>
      </c>
      <c r="P276" s="4">
        <v>163.30000000000001</v>
      </c>
      <c r="Q276" s="4">
        <v>159.9</v>
      </c>
      <c r="R276" s="4">
        <f t="shared" si="29"/>
        <v>2024.8999999999999</v>
      </c>
      <c r="S276" s="4">
        <v>187.2</v>
      </c>
      <c r="T276" s="4">
        <f t="shared" si="30"/>
        <v>187.2</v>
      </c>
      <c r="U276" s="4">
        <v>150</v>
      </c>
      <c r="V276" s="4">
        <v>135.19999999999999</v>
      </c>
      <c r="W276" s="4">
        <v>147.80000000000001</v>
      </c>
      <c r="X276" s="45">
        <f t="shared" si="31"/>
        <v>433</v>
      </c>
      <c r="Y276" s="45">
        <v>155.5</v>
      </c>
      <c r="Z276" s="4">
        <v>138.30000000000001</v>
      </c>
      <c r="AA276" s="4">
        <v>144.5</v>
      </c>
      <c r="AB276" s="4">
        <v>133.9</v>
      </c>
      <c r="AC276" s="4">
        <v>155.5</v>
      </c>
      <c r="AD276" s="4">
        <f t="shared" si="32"/>
        <v>727.7</v>
      </c>
      <c r="AE276" s="4">
        <v>148.69999999999999</v>
      </c>
      <c r="AF276" s="4">
        <v>155.19999999999999</v>
      </c>
      <c r="AG276" s="45">
        <f t="shared" si="33"/>
        <v>303.89999999999998</v>
      </c>
      <c r="AH276" s="4">
        <v>141.19999999999999</v>
      </c>
      <c r="AI276" s="4">
        <v>144.80000000000001</v>
      </c>
      <c r="AJ276" s="4">
        <f t="shared" si="34"/>
        <v>286</v>
      </c>
      <c r="AK276" s="4">
        <v>152.9</v>
      </c>
      <c r="AL276" s="4"/>
    </row>
    <row r="277" spans="1:38" hidden="1" x14ac:dyDescent="0.25">
      <c r="A277" s="1" t="s">
        <v>33</v>
      </c>
      <c r="B277" s="1">
        <v>2020</v>
      </c>
      <c r="C277" s="1" t="s">
        <v>40</v>
      </c>
      <c r="D277" s="1" t="str">
        <f t="shared" si="28"/>
        <v>August2020Rural+Urban</v>
      </c>
      <c r="E277" s="4">
        <v>148.9</v>
      </c>
      <c r="F277" s="4">
        <v>190.9</v>
      </c>
      <c r="G277" s="4">
        <v>150.80000000000001</v>
      </c>
      <c r="H277" s="4">
        <v>153.30000000000001</v>
      </c>
      <c r="I277" s="4">
        <v>137.4</v>
      </c>
      <c r="J277" s="4">
        <v>150.4</v>
      </c>
      <c r="K277" s="4">
        <v>178.1</v>
      </c>
      <c r="L277" s="4">
        <v>150.4</v>
      </c>
      <c r="M277" s="4">
        <v>115.1</v>
      </c>
      <c r="N277" s="4">
        <v>160</v>
      </c>
      <c r="O277" s="4">
        <v>140.6</v>
      </c>
      <c r="P277" s="4">
        <v>162.30000000000001</v>
      </c>
      <c r="Q277" s="4">
        <v>157</v>
      </c>
      <c r="R277" s="4">
        <f t="shared" si="29"/>
        <v>1995.1999999999998</v>
      </c>
      <c r="S277" s="4">
        <v>182.6</v>
      </c>
      <c r="T277" s="4">
        <f t="shared" si="30"/>
        <v>182.6</v>
      </c>
      <c r="U277" s="4">
        <v>153.1</v>
      </c>
      <c r="V277" s="4">
        <v>143.4</v>
      </c>
      <c r="W277" s="4">
        <v>151.69999999999999</v>
      </c>
      <c r="X277" s="45">
        <f t="shared" si="31"/>
        <v>448.2</v>
      </c>
      <c r="Y277" s="45">
        <v>155.5</v>
      </c>
      <c r="Z277" s="4">
        <v>143</v>
      </c>
      <c r="AA277" s="4">
        <v>148.4</v>
      </c>
      <c r="AB277" s="4">
        <v>138.5</v>
      </c>
      <c r="AC277" s="4">
        <v>158.5</v>
      </c>
      <c r="AD277" s="4">
        <f t="shared" si="32"/>
        <v>743.9</v>
      </c>
      <c r="AE277" s="4">
        <v>155</v>
      </c>
      <c r="AF277" s="4">
        <v>154.30000000000001</v>
      </c>
      <c r="AG277" s="45">
        <f t="shared" si="33"/>
        <v>309.3</v>
      </c>
      <c r="AH277" s="4">
        <v>146</v>
      </c>
      <c r="AI277" s="4">
        <v>149</v>
      </c>
      <c r="AJ277" s="4">
        <f t="shared" si="34"/>
        <v>295</v>
      </c>
      <c r="AK277" s="4">
        <v>153.9</v>
      </c>
      <c r="AL277" s="4"/>
    </row>
    <row r="278" spans="1:38" hidden="1" x14ac:dyDescent="0.25">
      <c r="A278" s="1" t="s">
        <v>30</v>
      </c>
      <c r="B278" s="1">
        <v>2020</v>
      </c>
      <c r="C278" s="1" t="s">
        <v>41</v>
      </c>
      <c r="D278" s="1" t="str">
        <f t="shared" si="28"/>
        <v>September2020Rural</v>
      </c>
      <c r="E278" s="4">
        <v>146.9</v>
      </c>
      <c r="F278" s="4">
        <v>183.9</v>
      </c>
      <c r="G278" s="4">
        <v>149.5</v>
      </c>
      <c r="H278" s="4">
        <v>153.4</v>
      </c>
      <c r="I278" s="4">
        <v>140.4</v>
      </c>
      <c r="J278" s="4">
        <v>147</v>
      </c>
      <c r="K278" s="4">
        <v>178.8</v>
      </c>
      <c r="L278" s="4">
        <v>149.30000000000001</v>
      </c>
      <c r="M278" s="4">
        <v>115.1</v>
      </c>
      <c r="N278" s="4">
        <v>160</v>
      </c>
      <c r="O278" s="4">
        <v>145.4</v>
      </c>
      <c r="P278" s="4">
        <v>161.6</v>
      </c>
      <c r="Q278" s="4">
        <v>156.1</v>
      </c>
      <c r="R278" s="4">
        <f t="shared" si="29"/>
        <v>1987.3999999999999</v>
      </c>
      <c r="S278" s="4">
        <v>182.9</v>
      </c>
      <c r="T278" s="4">
        <f t="shared" si="30"/>
        <v>182.9</v>
      </c>
      <c r="U278" s="4">
        <v>155.4</v>
      </c>
      <c r="V278" s="4">
        <v>149.9</v>
      </c>
      <c r="W278" s="4">
        <v>154.6</v>
      </c>
      <c r="X278" s="45">
        <f t="shared" si="31"/>
        <v>459.9</v>
      </c>
      <c r="Y278" s="45">
        <v>154.94643062722187</v>
      </c>
      <c r="Z278" s="4">
        <v>146.4</v>
      </c>
      <c r="AA278" s="4">
        <v>151.6</v>
      </c>
      <c r="AB278" s="4">
        <v>144.6</v>
      </c>
      <c r="AC278" s="4">
        <v>161.1</v>
      </c>
      <c r="AD278" s="4">
        <f t="shared" si="32"/>
        <v>758.64643062722189</v>
      </c>
      <c r="AE278" s="4">
        <v>159.1</v>
      </c>
      <c r="AF278" s="4">
        <v>157.4</v>
      </c>
      <c r="AG278" s="45">
        <f t="shared" si="33"/>
        <v>316.5</v>
      </c>
      <c r="AH278" s="4">
        <v>152.80000000000001</v>
      </c>
      <c r="AI278" s="4">
        <v>153.69999999999999</v>
      </c>
      <c r="AJ278" s="4">
        <f t="shared" si="34"/>
        <v>306.5</v>
      </c>
      <c r="AK278" s="4">
        <v>155.4</v>
      </c>
      <c r="AL278" s="4"/>
    </row>
    <row r="279" spans="1:38" hidden="1" x14ac:dyDescent="0.25">
      <c r="A279" s="1" t="s">
        <v>32</v>
      </c>
      <c r="B279" s="1">
        <v>2020</v>
      </c>
      <c r="C279" s="1" t="s">
        <v>41</v>
      </c>
      <c r="D279" s="1" t="str">
        <f t="shared" si="28"/>
        <v>September2020Urban</v>
      </c>
      <c r="E279" s="4">
        <v>151.5</v>
      </c>
      <c r="F279" s="4">
        <v>193.1</v>
      </c>
      <c r="G279" s="4">
        <v>157.30000000000001</v>
      </c>
      <c r="H279" s="4">
        <v>153.9</v>
      </c>
      <c r="I279" s="4">
        <v>134.4</v>
      </c>
      <c r="J279" s="4">
        <v>155.4</v>
      </c>
      <c r="K279" s="4">
        <v>202</v>
      </c>
      <c r="L279" s="4">
        <v>150.80000000000001</v>
      </c>
      <c r="M279" s="4">
        <v>118.9</v>
      </c>
      <c r="N279" s="4">
        <v>160.9</v>
      </c>
      <c r="O279" s="4">
        <v>137.69999999999999</v>
      </c>
      <c r="P279" s="4">
        <v>164.4</v>
      </c>
      <c r="Q279" s="4">
        <v>161.30000000000001</v>
      </c>
      <c r="R279" s="4">
        <f t="shared" si="29"/>
        <v>2041.6000000000001</v>
      </c>
      <c r="S279" s="4">
        <v>188.7</v>
      </c>
      <c r="T279" s="4">
        <f t="shared" si="30"/>
        <v>188.7</v>
      </c>
      <c r="U279" s="4">
        <v>150.19999999999999</v>
      </c>
      <c r="V279" s="4">
        <v>136.30000000000001</v>
      </c>
      <c r="W279" s="4">
        <v>148.1</v>
      </c>
      <c r="X279" s="45">
        <f t="shared" si="31"/>
        <v>434.6</v>
      </c>
      <c r="Y279" s="45">
        <v>156.30000000000001</v>
      </c>
      <c r="Z279" s="4">
        <v>137.19999999999999</v>
      </c>
      <c r="AA279" s="4">
        <v>145.4</v>
      </c>
      <c r="AB279" s="4">
        <v>135.1</v>
      </c>
      <c r="AC279" s="4">
        <v>154.9</v>
      </c>
      <c r="AD279" s="4">
        <f t="shared" si="32"/>
        <v>728.9</v>
      </c>
      <c r="AE279" s="4">
        <v>150</v>
      </c>
      <c r="AF279" s="4">
        <v>159.80000000000001</v>
      </c>
      <c r="AG279" s="45">
        <f t="shared" si="33"/>
        <v>309.8</v>
      </c>
      <c r="AH279" s="4">
        <v>141.80000000000001</v>
      </c>
      <c r="AI279" s="4">
        <v>146</v>
      </c>
      <c r="AJ279" s="4">
        <f t="shared" si="34"/>
        <v>287.8</v>
      </c>
      <c r="AK279" s="4">
        <v>154</v>
      </c>
      <c r="AL279" s="4"/>
    </row>
    <row r="280" spans="1:38" hidden="1" x14ac:dyDescent="0.25">
      <c r="A280" s="1" t="s">
        <v>33</v>
      </c>
      <c r="B280" s="1">
        <v>2020</v>
      </c>
      <c r="C280" s="1" t="s">
        <v>41</v>
      </c>
      <c r="D280" s="1" t="str">
        <f t="shared" si="28"/>
        <v>September2020Rural+Urban</v>
      </c>
      <c r="E280" s="4">
        <v>148.4</v>
      </c>
      <c r="F280" s="4">
        <v>187.1</v>
      </c>
      <c r="G280" s="4">
        <v>152.5</v>
      </c>
      <c r="H280" s="4">
        <v>153.6</v>
      </c>
      <c r="I280" s="4">
        <v>138.19999999999999</v>
      </c>
      <c r="J280" s="4">
        <v>150.9</v>
      </c>
      <c r="K280" s="4">
        <v>186.7</v>
      </c>
      <c r="L280" s="4">
        <v>149.80000000000001</v>
      </c>
      <c r="M280" s="4">
        <v>116.4</v>
      </c>
      <c r="N280" s="4">
        <v>160.30000000000001</v>
      </c>
      <c r="O280" s="4">
        <v>142.19999999999999</v>
      </c>
      <c r="P280" s="4">
        <v>162.9</v>
      </c>
      <c r="Q280" s="4">
        <v>158</v>
      </c>
      <c r="R280" s="4">
        <f t="shared" si="29"/>
        <v>2007</v>
      </c>
      <c r="S280" s="4">
        <v>184.4</v>
      </c>
      <c r="T280" s="4">
        <f t="shared" si="30"/>
        <v>184.4</v>
      </c>
      <c r="U280" s="4">
        <v>153.4</v>
      </c>
      <c r="V280" s="4">
        <v>144.30000000000001</v>
      </c>
      <c r="W280" s="4">
        <v>152</v>
      </c>
      <c r="X280" s="45">
        <f t="shared" si="31"/>
        <v>449.70000000000005</v>
      </c>
      <c r="Y280" s="45">
        <v>156.30000000000001</v>
      </c>
      <c r="Z280" s="4">
        <v>142.9</v>
      </c>
      <c r="AA280" s="4">
        <v>148.69999999999999</v>
      </c>
      <c r="AB280" s="4">
        <v>139.6</v>
      </c>
      <c r="AC280" s="4">
        <v>157.5</v>
      </c>
      <c r="AD280" s="4">
        <f t="shared" si="32"/>
        <v>745</v>
      </c>
      <c r="AE280" s="4">
        <v>155.6</v>
      </c>
      <c r="AF280" s="4">
        <v>158.4</v>
      </c>
      <c r="AG280" s="45">
        <f t="shared" si="33"/>
        <v>314</v>
      </c>
      <c r="AH280" s="4">
        <v>146.6</v>
      </c>
      <c r="AI280" s="4">
        <v>150</v>
      </c>
      <c r="AJ280" s="4">
        <f t="shared" si="34"/>
        <v>296.60000000000002</v>
      </c>
      <c r="AK280" s="4">
        <v>154.69999999999999</v>
      </c>
      <c r="AL280" s="4"/>
    </row>
    <row r="281" spans="1:38" hidden="1" x14ac:dyDescent="0.25">
      <c r="A281" s="1" t="s">
        <v>30</v>
      </c>
      <c r="B281" s="1">
        <v>2020</v>
      </c>
      <c r="C281" s="1" t="s">
        <v>42</v>
      </c>
      <c r="D281" s="1" t="str">
        <f t="shared" si="28"/>
        <v>October2020Rural</v>
      </c>
      <c r="E281" s="4">
        <v>146</v>
      </c>
      <c r="F281" s="4">
        <v>186.3</v>
      </c>
      <c r="G281" s="4">
        <v>159.19999999999999</v>
      </c>
      <c r="H281" s="4">
        <v>153.6</v>
      </c>
      <c r="I281" s="4">
        <v>142.6</v>
      </c>
      <c r="J281" s="4">
        <v>147.19999999999999</v>
      </c>
      <c r="K281" s="4">
        <v>200.6</v>
      </c>
      <c r="L281" s="4">
        <v>150.30000000000001</v>
      </c>
      <c r="M281" s="4">
        <v>115.3</v>
      </c>
      <c r="N281" s="4">
        <v>160.9</v>
      </c>
      <c r="O281" s="4">
        <v>147.4</v>
      </c>
      <c r="P281" s="4">
        <v>161.9</v>
      </c>
      <c r="Q281" s="4">
        <v>159.6</v>
      </c>
      <c r="R281" s="4">
        <f t="shared" si="29"/>
        <v>2030.9</v>
      </c>
      <c r="S281" s="4">
        <v>182.7</v>
      </c>
      <c r="T281" s="4">
        <f t="shared" si="30"/>
        <v>182.7</v>
      </c>
      <c r="U281" s="4">
        <v>155.69999999999999</v>
      </c>
      <c r="V281" s="4">
        <v>150.6</v>
      </c>
      <c r="W281" s="4">
        <v>155</v>
      </c>
      <c r="X281" s="45">
        <f t="shared" si="31"/>
        <v>461.29999999999995</v>
      </c>
      <c r="Y281" s="45">
        <v>155.31812587018447</v>
      </c>
      <c r="Z281" s="4">
        <v>146.80000000000001</v>
      </c>
      <c r="AA281" s="4">
        <v>152</v>
      </c>
      <c r="AB281" s="4">
        <v>146.4</v>
      </c>
      <c r="AC281" s="4">
        <v>162.5</v>
      </c>
      <c r="AD281" s="4">
        <f t="shared" si="32"/>
        <v>763.01812587018446</v>
      </c>
      <c r="AE281" s="4">
        <v>159.5</v>
      </c>
      <c r="AF281" s="4">
        <v>156.19999999999999</v>
      </c>
      <c r="AG281" s="45">
        <f t="shared" si="33"/>
        <v>315.7</v>
      </c>
      <c r="AH281" s="4">
        <v>152.4</v>
      </c>
      <c r="AI281" s="4">
        <v>154.30000000000001</v>
      </c>
      <c r="AJ281" s="4">
        <f t="shared" si="34"/>
        <v>306.70000000000005</v>
      </c>
      <c r="AK281" s="4">
        <v>157.5</v>
      </c>
      <c r="AL281" s="4"/>
    </row>
    <row r="282" spans="1:38" hidden="1" x14ac:dyDescent="0.25">
      <c r="A282" s="1" t="s">
        <v>32</v>
      </c>
      <c r="B282" s="1">
        <v>2020</v>
      </c>
      <c r="C282" s="1" t="s">
        <v>42</v>
      </c>
      <c r="D282" s="1" t="str">
        <f t="shared" si="28"/>
        <v>October2020Urban</v>
      </c>
      <c r="E282" s="4">
        <v>150.6</v>
      </c>
      <c r="F282" s="4">
        <v>193.7</v>
      </c>
      <c r="G282" s="4">
        <v>164.8</v>
      </c>
      <c r="H282" s="4">
        <v>153.69999999999999</v>
      </c>
      <c r="I282" s="4">
        <v>135.69999999999999</v>
      </c>
      <c r="J282" s="4">
        <v>155.69999999999999</v>
      </c>
      <c r="K282" s="4">
        <v>226</v>
      </c>
      <c r="L282" s="4">
        <v>152.19999999999999</v>
      </c>
      <c r="M282" s="4">
        <v>118.1</v>
      </c>
      <c r="N282" s="4">
        <v>161.30000000000001</v>
      </c>
      <c r="O282" s="4">
        <v>139.19999999999999</v>
      </c>
      <c r="P282" s="4">
        <v>164.8</v>
      </c>
      <c r="Q282" s="4">
        <v>164.4</v>
      </c>
      <c r="R282" s="4">
        <f t="shared" si="29"/>
        <v>2080.1999999999998</v>
      </c>
      <c r="S282" s="4">
        <v>188.7</v>
      </c>
      <c r="T282" s="4">
        <f t="shared" si="30"/>
        <v>188.7</v>
      </c>
      <c r="U282" s="4">
        <v>150.5</v>
      </c>
      <c r="V282" s="4">
        <v>136.1</v>
      </c>
      <c r="W282" s="4">
        <v>148.30000000000001</v>
      </c>
      <c r="X282" s="45">
        <f t="shared" si="31"/>
        <v>434.90000000000003</v>
      </c>
      <c r="Y282" s="45">
        <v>156.5</v>
      </c>
      <c r="Z282" s="4">
        <v>137.1</v>
      </c>
      <c r="AA282" s="4">
        <v>145.1</v>
      </c>
      <c r="AB282" s="4">
        <v>135.4</v>
      </c>
      <c r="AC282" s="4">
        <v>155.69999999999999</v>
      </c>
      <c r="AD282" s="4">
        <f t="shared" si="32"/>
        <v>729.8</v>
      </c>
      <c r="AE282" s="4">
        <v>151</v>
      </c>
      <c r="AF282" s="4">
        <v>158.1</v>
      </c>
      <c r="AG282" s="45">
        <f t="shared" si="33"/>
        <v>309.10000000000002</v>
      </c>
      <c r="AH282" s="4">
        <v>142</v>
      </c>
      <c r="AI282" s="4">
        <v>146.19999999999999</v>
      </c>
      <c r="AJ282" s="4">
        <f t="shared" si="34"/>
        <v>288.2</v>
      </c>
      <c r="AK282" s="4">
        <v>155.19999999999999</v>
      </c>
      <c r="AL282" s="4"/>
    </row>
    <row r="283" spans="1:38" hidden="1" x14ac:dyDescent="0.25">
      <c r="A283" s="1" t="s">
        <v>33</v>
      </c>
      <c r="B283" s="1">
        <v>2020</v>
      </c>
      <c r="C283" s="1" t="s">
        <v>42</v>
      </c>
      <c r="D283" s="1" t="str">
        <f t="shared" si="28"/>
        <v>October2020Rural+Urban</v>
      </c>
      <c r="E283" s="4">
        <v>147.5</v>
      </c>
      <c r="F283" s="4">
        <v>188.9</v>
      </c>
      <c r="G283" s="4">
        <v>161.4</v>
      </c>
      <c r="H283" s="4">
        <v>153.6</v>
      </c>
      <c r="I283" s="4">
        <v>140.1</v>
      </c>
      <c r="J283" s="4">
        <v>151.19999999999999</v>
      </c>
      <c r="K283" s="4">
        <v>209.2</v>
      </c>
      <c r="L283" s="4">
        <v>150.9</v>
      </c>
      <c r="M283" s="4">
        <v>116.2</v>
      </c>
      <c r="N283" s="4">
        <v>161</v>
      </c>
      <c r="O283" s="4">
        <v>144</v>
      </c>
      <c r="P283" s="4">
        <v>163.19999999999999</v>
      </c>
      <c r="Q283" s="4">
        <v>161.4</v>
      </c>
      <c r="R283" s="4">
        <f t="shared" si="29"/>
        <v>2048.6000000000004</v>
      </c>
      <c r="S283" s="4">
        <v>184.3</v>
      </c>
      <c r="T283" s="4">
        <f t="shared" si="30"/>
        <v>184.3</v>
      </c>
      <c r="U283" s="4">
        <v>153.69999999999999</v>
      </c>
      <c r="V283" s="4">
        <v>144.6</v>
      </c>
      <c r="W283" s="4">
        <v>152.30000000000001</v>
      </c>
      <c r="X283" s="45">
        <f t="shared" si="31"/>
        <v>450.59999999999997</v>
      </c>
      <c r="Y283" s="45">
        <v>156.5</v>
      </c>
      <c r="Z283" s="4">
        <v>143.1</v>
      </c>
      <c r="AA283" s="4">
        <v>148.69999999999999</v>
      </c>
      <c r="AB283" s="4">
        <v>140.6</v>
      </c>
      <c r="AC283" s="4">
        <v>158.5</v>
      </c>
      <c r="AD283" s="4">
        <f t="shared" si="32"/>
        <v>747.4</v>
      </c>
      <c r="AE283" s="4">
        <v>156.30000000000001</v>
      </c>
      <c r="AF283" s="4">
        <v>157</v>
      </c>
      <c r="AG283" s="45">
        <f t="shared" si="33"/>
        <v>313.3</v>
      </c>
      <c r="AH283" s="4">
        <v>146.5</v>
      </c>
      <c r="AI283" s="4">
        <v>150.4</v>
      </c>
      <c r="AJ283" s="4">
        <f t="shared" si="34"/>
        <v>296.89999999999998</v>
      </c>
      <c r="AK283" s="4">
        <v>156.4</v>
      </c>
      <c r="AL283" s="4"/>
    </row>
    <row r="284" spans="1:38" hidden="1" x14ac:dyDescent="0.25">
      <c r="A284" s="1" t="s">
        <v>30</v>
      </c>
      <c r="B284" s="1">
        <v>2020</v>
      </c>
      <c r="C284" s="1" t="s">
        <v>43</v>
      </c>
      <c r="D284" s="1" t="str">
        <f t="shared" si="28"/>
        <v>November2020Rural</v>
      </c>
      <c r="E284" s="4">
        <v>145.4</v>
      </c>
      <c r="F284" s="4">
        <v>188.6</v>
      </c>
      <c r="G284" s="4">
        <v>171.6</v>
      </c>
      <c r="H284" s="4">
        <v>153.80000000000001</v>
      </c>
      <c r="I284" s="4">
        <v>145.4</v>
      </c>
      <c r="J284" s="4">
        <v>146.5</v>
      </c>
      <c r="K284" s="4">
        <v>222.2</v>
      </c>
      <c r="L284" s="4">
        <v>155.9</v>
      </c>
      <c r="M284" s="4">
        <v>114.9</v>
      </c>
      <c r="N284" s="4">
        <v>162</v>
      </c>
      <c r="O284" s="4">
        <v>150</v>
      </c>
      <c r="P284" s="4">
        <v>162.69999999999999</v>
      </c>
      <c r="Q284" s="4">
        <v>163.4</v>
      </c>
      <c r="R284" s="4">
        <f t="shared" si="29"/>
        <v>2082.4</v>
      </c>
      <c r="S284" s="4">
        <v>183.4</v>
      </c>
      <c r="T284" s="4">
        <f t="shared" si="30"/>
        <v>183.4</v>
      </c>
      <c r="U284" s="4">
        <v>156.30000000000001</v>
      </c>
      <c r="V284" s="4">
        <v>151</v>
      </c>
      <c r="W284" s="4">
        <v>155.5</v>
      </c>
      <c r="X284" s="45">
        <f t="shared" si="31"/>
        <v>462.8</v>
      </c>
      <c r="Y284" s="45">
        <v>155.75357958861298</v>
      </c>
      <c r="Z284" s="4">
        <v>147.5</v>
      </c>
      <c r="AA284" s="4">
        <v>152.80000000000001</v>
      </c>
      <c r="AB284" s="4">
        <v>146.1</v>
      </c>
      <c r="AC284" s="4">
        <v>161.6</v>
      </c>
      <c r="AD284" s="4">
        <f t="shared" si="32"/>
        <v>763.75357958861298</v>
      </c>
      <c r="AE284" s="4">
        <v>160.4</v>
      </c>
      <c r="AF284" s="4">
        <v>156.19999999999999</v>
      </c>
      <c r="AG284" s="45">
        <f t="shared" si="33"/>
        <v>316.60000000000002</v>
      </c>
      <c r="AH284" s="4">
        <v>153.6</v>
      </c>
      <c r="AI284" s="4">
        <v>154.5</v>
      </c>
      <c r="AJ284" s="4">
        <f t="shared" si="34"/>
        <v>308.10000000000002</v>
      </c>
      <c r="AK284" s="4">
        <v>159.80000000000001</v>
      </c>
      <c r="AL284" s="4"/>
    </row>
    <row r="285" spans="1:38" hidden="1" x14ac:dyDescent="0.25">
      <c r="A285" s="1" t="s">
        <v>32</v>
      </c>
      <c r="B285" s="1">
        <v>2020</v>
      </c>
      <c r="C285" s="1" t="s">
        <v>43</v>
      </c>
      <c r="D285" s="1" t="str">
        <f t="shared" si="28"/>
        <v>November2020Urban</v>
      </c>
      <c r="E285" s="4">
        <v>149.69999999999999</v>
      </c>
      <c r="F285" s="4">
        <v>195.5</v>
      </c>
      <c r="G285" s="4">
        <v>176.9</v>
      </c>
      <c r="H285" s="4">
        <v>153.9</v>
      </c>
      <c r="I285" s="4">
        <v>138</v>
      </c>
      <c r="J285" s="4">
        <v>150.5</v>
      </c>
      <c r="K285" s="4">
        <v>245.3</v>
      </c>
      <c r="L285" s="4">
        <v>158.69999999999999</v>
      </c>
      <c r="M285" s="4">
        <v>117.2</v>
      </c>
      <c r="N285" s="4">
        <v>161.4</v>
      </c>
      <c r="O285" s="4">
        <v>141.5</v>
      </c>
      <c r="P285" s="4">
        <v>165.1</v>
      </c>
      <c r="Q285" s="4">
        <v>167</v>
      </c>
      <c r="R285" s="4">
        <f t="shared" si="29"/>
        <v>2120.6999999999998</v>
      </c>
      <c r="S285" s="4">
        <v>188.8</v>
      </c>
      <c r="T285" s="4">
        <f t="shared" si="30"/>
        <v>188.8</v>
      </c>
      <c r="U285" s="4">
        <v>151.1</v>
      </c>
      <c r="V285" s="4">
        <v>136.4</v>
      </c>
      <c r="W285" s="4">
        <v>148.80000000000001</v>
      </c>
      <c r="X285" s="45">
        <f t="shared" si="31"/>
        <v>436.3</v>
      </c>
      <c r="Y285" s="45">
        <v>158</v>
      </c>
      <c r="Z285" s="4">
        <v>137.30000000000001</v>
      </c>
      <c r="AA285" s="4">
        <v>145.1</v>
      </c>
      <c r="AB285" s="4">
        <v>135.19999999999999</v>
      </c>
      <c r="AC285" s="4">
        <v>156.4</v>
      </c>
      <c r="AD285" s="4">
        <f t="shared" si="32"/>
        <v>731.99999999999989</v>
      </c>
      <c r="AE285" s="4">
        <v>152</v>
      </c>
      <c r="AF285" s="4">
        <v>157.9</v>
      </c>
      <c r="AG285" s="45">
        <f t="shared" si="33"/>
        <v>309.89999999999998</v>
      </c>
      <c r="AH285" s="4">
        <v>144.4</v>
      </c>
      <c r="AI285" s="4">
        <v>146.6</v>
      </c>
      <c r="AJ285" s="4">
        <f t="shared" si="34"/>
        <v>291</v>
      </c>
      <c r="AK285" s="4">
        <v>156.69999999999999</v>
      </c>
      <c r="AL285" s="4"/>
    </row>
    <row r="286" spans="1:38" hidden="1" x14ac:dyDescent="0.25">
      <c r="A286" s="1" t="s">
        <v>33</v>
      </c>
      <c r="B286" s="1">
        <v>2020</v>
      </c>
      <c r="C286" s="1" t="s">
        <v>43</v>
      </c>
      <c r="D286" s="1" t="str">
        <f t="shared" si="28"/>
        <v>November2020Rural+Urban</v>
      </c>
      <c r="E286" s="4">
        <v>146.80000000000001</v>
      </c>
      <c r="F286" s="4">
        <v>191</v>
      </c>
      <c r="G286" s="4">
        <v>173.6</v>
      </c>
      <c r="H286" s="4">
        <v>153.80000000000001</v>
      </c>
      <c r="I286" s="4">
        <v>142.69999999999999</v>
      </c>
      <c r="J286" s="4">
        <v>148.4</v>
      </c>
      <c r="K286" s="4">
        <v>230</v>
      </c>
      <c r="L286" s="4">
        <v>156.80000000000001</v>
      </c>
      <c r="M286" s="4">
        <v>115.7</v>
      </c>
      <c r="N286" s="4">
        <v>161.80000000000001</v>
      </c>
      <c r="O286" s="4">
        <v>146.5</v>
      </c>
      <c r="P286" s="4">
        <v>163.80000000000001</v>
      </c>
      <c r="Q286" s="4">
        <v>164.7</v>
      </c>
      <c r="R286" s="4">
        <f t="shared" si="29"/>
        <v>2095.6</v>
      </c>
      <c r="S286" s="4">
        <v>184.8</v>
      </c>
      <c r="T286" s="4">
        <f t="shared" si="30"/>
        <v>184.8</v>
      </c>
      <c r="U286" s="4">
        <v>154.30000000000001</v>
      </c>
      <c r="V286" s="4">
        <v>144.9</v>
      </c>
      <c r="W286" s="4">
        <v>152.80000000000001</v>
      </c>
      <c r="X286" s="45">
        <f t="shared" si="31"/>
        <v>452.00000000000006</v>
      </c>
      <c r="Y286" s="45">
        <v>158</v>
      </c>
      <c r="Z286" s="4">
        <v>143.6</v>
      </c>
      <c r="AA286" s="4">
        <v>149.19999999999999</v>
      </c>
      <c r="AB286" s="4">
        <v>140.4</v>
      </c>
      <c r="AC286" s="4">
        <v>158.6</v>
      </c>
      <c r="AD286" s="4">
        <f t="shared" si="32"/>
        <v>749.80000000000007</v>
      </c>
      <c r="AE286" s="4">
        <v>157.19999999999999</v>
      </c>
      <c r="AF286" s="4">
        <v>156.9</v>
      </c>
      <c r="AG286" s="45">
        <f t="shared" si="33"/>
        <v>314.10000000000002</v>
      </c>
      <c r="AH286" s="4">
        <v>148.4</v>
      </c>
      <c r="AI286" s="4">
        <v>150.69999999999999</v>
      </c>
      <c r="AJ286" s="4">
        <f t="shared" si="34"/>
        <v>299.10000000000002</v>
      </c>
      <c r="AK286" s="4">
        <v>158.4</v>
      </c>
      <c r="AL286" s="4"/>
    </row>
    <row r="287" spans="1:38" hidden="1" x14ac:dyDescent="0.25">
      <c r="A287" s="1" t="s">
        <v>30</v>
      </c>
      <c r="B287" s="1">
        <v>2020</v>
      </c>
      <c r="C287" s="1" t="s">
        <v>44</v>
      </c>
      <c r="D287" s="1" t="str">
        <f t="shared" si="28"/>
        <v>December2020Rural</v>
      </c>
      <c r="E287" s="4">
        <v>144.6</v>
      </c>
      <c r="F287" s="4">
        <v>188.5</v>
      </c>
      <c r="G287" s="4">
        <v>173.4</v>
      </c>
      <c r="H287" s="4">
        <v>154</v>
      </c>
      <c r="I287" s="4">
        <v>150</v>
      </c>
      <c r="J287" s="4">
        <v>145.9</v>
      </c>
      <c r="K287" s="4">
        <v>225.2</v>
      </c>
      <c r="L287" s="4">
        <v>159.5</v>
      </c>
      <c r="M287" s="4">
        <v>114.4</v>
      </c>
      <c r="N287" s="4">
        <v>163.5</v>
      </c>
      <c r="O287" s="4">
        <v>153.4</v>
      </c>
      <c r="P287" s="4">
        <v>163.6</v>
      </c>
      <c r="Q287" s="4">
        <v>164.5</v>
      </c>
      <c r="R287" s="4">
        <f t="shared" si="29"/>
        <v>2100.5</v>
      </c>
      <c r="S287" s="4">
        <v>183.6</v>
      </c>
      <c r="T287" s="4">
        <f t="shared" si="30"/>
        <v>183.6</v>
      </c>
      <c r="U287" s="4">
        <v>157</v>
      </c>
      <c r="V287" s="4">
        <v>151.6</v>
      </c>
      <c r="W287" s="4">
        <v>156.30000000000001</v>
      </c>
      <c r="X287" s="45">
        <f t="shared" si="31"/>
        <v>464.90000000000003</v>
      </c>
      <c r="Y287" s="45">
        <v>156.40201512066881</v>
      </c>
      <c r="Z287" s="4">
        <v>148.69999999999999</v>
      </c>
      <c r="AA287" s="4">
        <v>153.4</v>
      </c>
      <c r="AB287" s="4">
        <v>146.4</v>
      </c>
      <c r="AC287" s="4">
        <v>162.9</v>
      </c>
      <c r="AD287" s="4">
        <f t="shared" si="32"/>
        <v>767.80201512066878</v>
      </c>
      <c r="AE287" s="4">
        <v>161.6</v>
      </c>
      <c r="AF287" s="4">
        <v>156.6</v>
      </c>
      <c r="AG287" s="45">
        <f t="shared" si="33"/>
        <v>318.2</v>
      </c>
      <c r="AH287" s="4">
        <v>153.9</v>
      </c>
      <c r="AI287" s="4">
        <v>155.19999999999999</v>
      </c>
      <c r="AJ287" s="4">
        <f t="shared" si="34"/>
        <v>309.10000000000002</v>
      </c>
      <c r="AK287" s="4">
        <v>160.69999999999999</v>
      </c>
      <c r="AL287" s="4"/>
    </row>
    <row r="288" spans="1:38" hidden="1" x14ac:dyDescent="0.25">
      <c r="A288" s="1" t="s">
        <v>32</v>
      </c>
      <c r="B288" s="1">
        <v>2020</v>
      </c>
      <c r="C288" s="1" t="s">
        <v>44</v>
      </c>
      <c r="D288" s="1" t="str">
        <f t="shared" si="28"/>
        <v>December2020Urban</v>
      </c>
      <c r="E288" s="4">
        <v>149</v>
      </c>
      <c r="F288" s="4">
        <v>195.7</v>
      </c>
      <c r="G288" s="4">
        <v>178.3</v>
      </c>
      <c r="H288" s="4">
        <v>154.19999999999999</v>
      </c>
      <c r="I288" s="4">
        <v>140.69999999999999</v>
      </c>
      <c r="J288" s="4">
        <v>149.69999999999999</v>
      </c>
      <c r="K288" s="4">
        <v>240.9</v>
      </c>
      <c r="L288" s="4">
        <v>161.5</v>
      </c>
      <c r="M288" s="4">
        <v>117.1</v>
      </c>
      <c r="N288" s="4">
        <v>161.9</v>
      </c>
      <c r="O288" s="4">
        <v>143.30000000000001</v>
      </c>
      <c r="P288" s="4">
        <v>166.1</v>
      </c>
      <c r="Q288" s="4">
        <v>167</v>
      </c>
      <c r="R288" s="4">
        <f t="shared" si="29"/>
        <v>2125.4</v>
      </c>
      <c r="S288" s="4">
        <v>190.2</v>
      </c>
      <c r="T288" s="4">
        <f t="shared" si="30"/>
        <v>190.2</v>
      </c>
      <c r="U288" s="4">
        <v>151.9</v>
      </c>
      <c r="V288" s="4">
        <v>136.69999999999999</v>
      </c>
      <c r="W288" s="4">
        <v>149.6</v>
      </c>
      <c r="X288" s="45">
        <f t="shared" si="31"/>
        <v>438.20000000000005</v>
      </c>
      <c r="Y288" s="45">
        <v>158.4</v>
      </c>
      <c r="Z288" s="4">
        <v>137.9</v>
      </c>
      <c r="AA288" s="4">
        <v>145.5</v>
      </c>
      <c r="AB288" s="4">
        <v>135.5</v>
      </c>
      <c r="AC288" s="4">
        <v>156.9</v>
      </c>
      <c r="AD288" s="4">
        <f t="shared" si="32"/>
        <v>734.19999999999993</v>
      </c>
      <c r="AE288" s="4">
        <v>152.9</v>
      </c>
      <c r="AF288" s="4">
        <v>157.9</v>
      </c>
      <c r="AG288" s="45">
        <f t="shared" si="33"/>
        <v>310.8</v>
      </c>
      <c r="AH288" s="4">
        <v>144.30000000000001</v>
      </c>
      <c r="AI288" s="4">
        <v>146.9</v>
      </c>
      <c r="AJ288" s="4">
        <f t="shared" si="34"/>
        <v>291.20000000000005</v>
      </c>
      <c r="AK288" s="4">
        <v>156.9</v>
      </c>
      <c r="AL288" s="4"/>
    </row>
    <row r="289" spans="1:38" hidden="1" x14ac:dyDescent="0.25">
      <c r="A289" s="1" t="s">
        <v>33</v>
      </c>
      <c r="B289" s="1">
        <v>2020</v>
      </c>
      <c r="C289" s="1" t="s">
        <v>44</v>
      </c>
      <c r="D289" s="1" t="str">
        <f t="shared" si="28"/>
        <v>December2020Rural+Urban</v>
      </c>
      <c r="E289" s="4">
        <v>146</v>
      </c>
      <c r="F289" s="4">
        <v>191</v>
      </c>
      <c r="G289" s="4">
        <v>175.3</v>
      </c>
      <c r="H289" s="4">
        <v>154.1</v>
      </c>
      <c r="I289" s="4">
        <v>146.6</v>
      </c>
      <c r="J289" s="4">
        <v>147.69999999999999</v>
      </c>
      <c r="K289" s="4">
        <v>230.5</v>
      </c>
      <c r="L289" s="4">
        <v>160.19999999999999</v>
      </c>
      <c r="M289" s="4">
        <v>115.3</v>
      </c>
      <c r="N289" s="4">
        <v>163</v>
      </c>
      <c r="O289" s="4">
        <v>149.19999999999999</v>
      </c>
      <c r="P289" s="4">
        <v>164.8</v>
      </c>
      <c r="Q289" s="4">
        <v>165.4</v>
      </c>
      <c r="R289" s="4">
        <f t="shared" si="29"/>
        <v>2109.1</v>
      </c>
      <c r="S289" s="4">
        <v>185.4</v>
      </c>
      <c r="T289" s="4">
        <f t="shared" si="30"/>
        <v>185.4</v>
      </c>
      <c r="U289" s="4">
        <v>155</v>
      </c>
      <c r="V289" s="4">
        <v>145.4</v>
      </c>
      <c r="W289" s="4">
        <v>153.6</v>
      </c>
      <c r="X289" s="45">
        <f t="shared" si="31"/>
        <v>454</v>
      </c>
      <c r="Y289" s="45">
        <v>158.4</v>
      </c>
      <c r="Z289" s="4">
        <v>144.6</v>
      </c>
      <c r="AA289" s="4">
        <v>149.69999999999999</v>
      </c>
      <c r="AB289" s="4">
        <v>140.69999999999999</v>
      </c>
      <c r="AC289" s="4">
        <v>159.4</v>
      </c>
      <c r="AD289" s="4">
        <f t="shared" si="32"/>
        <v>752.8</v>
      </c>
      <c r="AE289" s="4">
        <v>158.30000000000001</v>
      </c>
      <c r="AF289" s="4">
        <v>157.1</v>
      </c>
      <c r="AG289" s="45">
        <f t="shared" si="33"/>
        <v>315.39999999999998</v>
      </c>
      <c r="AH289" s="4">
        <v>148.5</v>
      </c>
      <c r="AI289" s="4">
        <v>151.19999999999999</v>
      </c>
      <c r="AJ289" s="4">
        <f t="shared" si="34"/>
        <v>299.7</v>
      </c>
      <c r="AK289" s="4">
        <v>158.9</v>
      </c>
      <c r="AL289" s="4"/>
    </row>
    <row r="290" spans="1:38" hidden="1" x14ac:dyDescent="0.25">
      <c r="A290" s="1" t="s">
        <v>30</v>
      </c>
      <c r="B290" s="1">
        <v>2021</v>
      </c>
      <c r="C290" s="1" t="s">
        <v>31</v>
      </c>
      <c r="D290" s="1" t="str">
        <f t="shared" si="28"/>
        <v>January2021Rural</v>
      </c>
      <c r="E290" s="4">
        <v>143.4</v>
      </c>
      <c r="F290" s="4">
        <v>187.5</v>
      </c>
      <c r="G290" s="4">
        <v>173.4</v>
      </c>
      <c r="H290" s="4">
        <v>154</v>
      </c>
      <c r="I290" s="4">
        <v>154.80000000000001</v>
      </c>
      <c r="J290" s="4">
        <v>147</v>
      </c>
      <c r="K290" s="4">
        <v>187.8</v>
      </c>
      <c r="L290" s="4">
        <v>159.5</v>
      </c>
      <c r="M290" s="4">
        <v>113.8</v>
      </c>
      <c r="N290" s="4">
        <v>164.5</v>
      </c>
      <c r="O290" s="4">
        <v>156.1</v>
      </c>
      <c r="P290" s="4">
        <v>164.3</v>
      </c>
      <c r="Q290" s="4">
        <v>159.6</v>
      </c>
      <c r="R290" s="4">
        <f t="shared" si="29"/>
        <v>2065.6999999999998</v>
      </c>
      <c r="S290" s="4">
        <v>184.6</v>
      </c>
      <c r="T290" s="4">
        <f t="shared" si="30"/>
        <v>184.6</v>
      </c>
      <c r="U290" s="4">
        <v>157.5</v>
      </c>
      <c r="V290" s="4">
        <v>152.4</v>
      </c>
      <c r="W290" s="4">
        <v>156.80000000000001</v>
      </c>
      <c r="X290" s="45">
        <f t="shared" si="31"/>
        <v>466.7</v>
      </c>
      <c r="Y290" s="45">
        <v>157.03041339771849</v>
      </c>
      <c r="Z290" s="4">
        <v>150.9</v>
      </c>
      <c r="AA290" s="4">
        <v>153.9</v>
      </c>
      <c r="AB290" s="4">
        <v>147.5</v>
      </c>
      <c r="AC290" s="4">
        <v>163.5</v>
      </c>
      <c r="AD290" s="4">
        <f t="shared" si="32"/>
        <v>772.83041339771853</v>
      </c>
      <c r="AE290" s="4">
        <v>162.5</v>
      </c>
      <c r="AF290" s="4">
        <v>156.19999999999999</v>
      </c>
      <c r="AG290" s="45">
        <f t="shared" si="33"/>
        <v>318.7</v>
      </c>
      <c r="AH290" s="4">
        <v>155.1</v>
      </c>
      <c r="AI290" s="4">
        <v>155.9</v>
      </c>
      <c r="AJ290" s="4">
        <f t="shared" si="34"/>
        <v>311</v>
      </c>
      <c r="AK290" s="4">
        <v>158.5</v>
      </c>
      <c r="AL290" s="4"/>
    </row>
    <row r="291" spans="1:38" hidden="1" x14ac:dyDescent="0.25">
      <c r="A291" s="1" t="s">
        <v>32</v>
      </c>
      <c r="B291" s="1">
        <v>2021</v>
      </c>
      <c r="C291" s="1" t="s">
        <v>31</v>
      </c>
      <c r="D291" s="1" t="str">
        <f t="shared" si="28"/>
        <v>January2021Urban</v>
      </c>
      <c r="E291" s="4">
        <v>148</v>
      </c>
      <c r="F291" s="4">
        <v>194.8</v>
      </c>
      <c r="G291" s="4">
        <v>178.4</v>
      </c>
      <c r="H291" s="4">
        <v>154.4</v>
      </c>
      <c r="I291" s="4">
        <v>144.1</v>
      </c>
      <c r="J291" s="4">
        <v>152.6</v>
      </c>
      <c r="K291" s="4">
        <v>206.8</v>
      </c>
      <c r="L291" s="4">
        <v>162.1</v>
      </c>
      <c r="M291" s="4">
        <v>116.3</v>
      </c>
      <c r="N291" s="4">
        <v>163</v>
      </c>
      <c r="O291" s="4">
        <v>145.9</v>
      </c>
      <c r="P291" s="4">
        <v>167.2</v>
      </c>
      <c r="Q291" s="4">
        <v>163.4</v>
      </c>
      <c r="R291" s="4">
        <f t="shared" si="29"/>
        <v>2097</v>
      </c>
      <c r="S291" s="4">
        <v>191.8</v>
      </c>
      <c r="T291" s="4">
        <f t="shared" si="30"/>
        <v>191.8</v>
      </c>
      <c r="U291" s="4">
        <v>152.5</v>
      </c>
      <c r="V291" s="4">
        <v>137.30000000000001</v>
      </c>
      <c r="W291" s="4">
        <v>150.19999999999999</v>
      </c>
      <c r="X291" s="45">
        <f t="shared" si="31"/>
        <v>440</v>
      </c>
      <c r="Y291" s="45">
        <v>157.69999999999999</v>
      </c>
      <c r="Z291" s="4">
        <v>142.9</v>
      </c>
      <c r="AA291" s="4">
        <v>145.69999999999999</v>
      </c>
      <c r="AB291" s="4">
        <v>136.9</v>
      </c>
      <c r="AC291" s="4">
        <v>156.1</v>
      </c>
      <c r="AD291" s="4">
        <f t="shared" si="32"/>
        <v>739.30000000000007</v>
      </c>
      <c r="AE291" s="4">
        <v>154.1</v>
      </c>
      <c r="AF291" s="4">
        <v>157.69999999999999</v>
      </c>
      <c r="AG291" s="45">
        <f t="shared" si="33"/>
        <v>311.79999999999995</v>
      </c>
      <c r="AH291" s="4">
        <v>145.4</v>
      </c>
      <c r="AI291" s="4">
        <v>147.6</v>
      </c>
      <c r="AJ291" s="4">
        <f t="shared" si="34"/>
        <v>293</v>
      </c>
      <c r="AK291" s="4">
        <v>156</v>
      </c>
      <c r="AL291" s="4"/>
    </row>
    <row r="292" spans="1:38" hidden="1" x14ac:dyDescent="0.25">
      <c r="A292" s="1" t="s">
        <v>33</v>
      </c>
      <c r="B292" s="1">
        <v>2021</v>
      </c>
      <c r="C292" s="1" t="s">
        <v>31</v>
      </c>
      <c r="D292" s="1" t="str">
        <f t="shared" si="28"/>
        <v>January2021Rural+Urban</v>
      </c>
      <c r="E292" s="4">
        <v>144.9</v>
      </c>
      <c r="F292" s="4">
        <v>190.1</v>
      </c>
      <c r="G292" s="4">
        <v>175.3</v>
      </c>
      <c r="H292" s="4">
        <v>154.1</v>
      </c>
      <c r="I292" s="4">
        <v>150.9</v>
      </c>
      <c r="J292" s="4">
        <v>149.6</v>
      </c>
      <c r="K292" s="4">
        <v>194.2</v>
      </c>
      <c r="L292" s="4">
        <v>160.4</v>
      </c>
      <c r="M292" s="4">
        <v>114.6</v>
      </c>
      <c r="N292" s="4">
        <v>164</v>
      </c>
      <c r="O292" s="4">
        <v>151.80000000000001</v>
      </c>
      <c r="P292" s="4">
        <v>165.6</v>
      </c>
      <c r="Q292" s="4">
        <v>161</v>
      </c>
      <c r="R292" s="4">
        <f t="shared" si="29"/>
        <v>2076.5</v>
      </c>
      <c r="S292" s="4">
        <v>186.5</v>
      </c>
      <c r="T292" s="4">
        <f t="shared" si="30"/>
        <v>186.5</v>
      </c>
      <c r="U292" s="4">
        <v>155.5</v>
      </c>
      <c r="V292" s="4">
        <v>146.1</v>
      </c>
      <c r="W292" s="4">
        <v>154.19999999999999</v>
      </c>
      <c r="X292" s="45">
        <f t="shared" si="31"/>
        <v>455.8</v>
      </c>
      <c r="Y292" s="45">
        <v>157.69999999999999</v>
      </c>
      <c r="Z292" s="4">
        <v>147.9</v>
      </c>
      <c r="AA292" s="4">
        <v>150</v>
      </c>
      <c r="AB292" s="4">
        <v>141.9</v>
      </c>
      <c r="AC292" s="4">
        <v>159.19999999999999</v>
      </c>
      <c r="AD292" s="4">
        <f t="shared" si="32"/>
        <v>756.7</v>
      </c>
      <c r="AE292" s="4">
        <v>159.30000000000001</v>
      </c>
      <c r="AF292" s="4">
        <v>156.80000000000001</v>
      </c>
      <c r="AG292" s="45">
        <f t="shared" si="33"/>
        <v>316.10000000000002</v>
      </c>
      <c r="AH292" s="4">
        <v>149.6</v>
      </c>
      <c r="AI292" s="4">
        <v>151.9</v>
      </c>
      <c r="AJ292" s="4">
        <f t="shared" si="34"/>
        <v>301.5</v>
      </c>
      <c r="AK292" s="4">
        <v>157.30000000000001</v>
      </c>
      <c r="AL292" s="4"/>
    </row>
    <row r="293" spans="1:38" hidden="1" x14ac:dyDescent="0.25">
      <c r="A293" s="1" t="s">
        <v>30</v>
      </c>
      <c r="B293" s="1">
        <v>2021</v>
      </c>
      <c r="C293" s="1" t="s">
        <v>34</v>
      </c>
      <c r="D293" s="1" t="str">
        <f t="shared" si="28"/>
        <v>February2021Rural</v>
      </c>
      <c r="E293" s="4">
        <v>142.80000000000001</v>
      </c>
      <c r="F293" s="4">
        <v>184</v>
      </c>
      <c r="G293" s="4">
        <v>168</v>
      </c>
      <c r="H293" s="4">
        <v>154.4</v>
      </c>
      <c r="I293" s="4">
        <v>163</v>
      </c>
      <c r="J293" s="4">
        <v>147.80000000000001</v>
      </c>
      <c r="K293" s="4">
        <v>149.69999999999999</v>
      </c>
      <c r="L293" s="4">
        <v>158.30000000000001</v>
      </c>
      <c r="M293" s="4">
        <v>111.8</v>
      </c>
      <c r="N293" s="4">
        <v>165</v>
      </c>
      <c r="O293" s="4">
        <v>160</v>
      </c>
      <c r="P293" s="4">
        <v>165.8</v>
      </c>
      <c r="Q293" s="4">
        <v>154.69999999999999</v>
      </c>
      <c r="R293" s="4">
        <f t="shared" si="29"/>
        <v>2025.3</v>
      </c>
      <c r="S293" s="4">
        <v>186.5</v>
      </c>
      <c r="T293" s="4">
        <f t="shared" si="30"/>
        <v>186.5</v>
      </c>
      <c r="U293" s="4">
        <v>159.1</v>
      </c>
      <c r="V293" s="4">
        <v>153.9</v>
      </c>
      <c r="W293" s="4">
        <v>158.4</v>
      </c>
      <c r="X293" s="45">
        <f t="shared" si="31"/>
        <v>471.4</v>
      </c>
      <c r="Y293" s="45">
        <v>157.48733423411116</v>
      </c>
      <c r="Z293" s="4">
        <v>154.4</v>
      </c>
      <c r="AA293" s="4">
        <v>154.80000000000001</v>
      </c>
      <c r="AB293" s="4">
        <v>150.19999999999999</v>
      </c>
      <c r="AC293" s="4">
        <v>163.6</v>
      </c>
      <c r="AD293" s="4">
        <f t="shared" si="32"/>
        <v>780.48733423411124</v>
      </c>
      <c r="AE293" s="4">
        <v>164.3</v>
      </c>
      <c r="AF293" s="4">
        <v>155.19999999999999</v>
      </c>
      <c r="AG293" s="45">
        <f t="shared" si="33"/>
        <v>319.5</v>
      </c>
      <c r="AH293" s="4">
        <v>157</v>
      </c>
      <c r="AI293" s="4">
        <v>157.19999999999999</v>
      </c>
      <c r="AJ293" s="4">
        <f t="shared" si="34"/>
        <v>314.2</v>
      </c>
      <c r="AK293" s="4">
        <v>156.69999999999999</v>
      </c>
      <c r="AL293" s="4"/>
    </row>
    <row r="294" spans="1:38" hidden="1" x14ac:dyDescent="0.25">
      <c r="A294" s="1" t="s">
        <v>32</v>
      </c>
      <c r="B294" s="1">
        <v>2021</v>
      </c>
      <c r="C294" s="1" t="s">
        <v>34</v>
      </c>
      <c r="D294" s="1" t="str">
        <f t="shared" si="28"/>
        <v>February2021Urban</v>
      </c>
      <c r="E294" s="4">
        <v>147.6</v>
      </c>
      <c r="F294" s="4">
        <v>191.2</v>
      </c>
      <c r="G294" s="4">
        <v>169.9</v>
      </c>
      <c r="H294" s="4">
        <v>155.1</v>
      </c>
      <c r="I294" s="4">
        <v>151.4</v>
      </c>
      <c r="J294" s="4">
        <v>154</v>
      </c>
      <c r="K294" s="4">
        <v>180.2</v>
      </c>
      <c r="L294" s="4">
        <v>159.80000000000001</v>
      </c>
      <c r="M294" s="4">
        <v>114.9</v>
      </c>
      <c r="N294" s="4">
        <v>162.5</v>
      </c>
      <c r="O294" s="4">
        <v>149.19999999999999</v>
      </c>
      <c r="P294" s="4">
        <v>169.4</v>
      </c>
      <c r="Q294" s="4">
        <v>160.80000000000001</v>
      </c>
      <c r="R294" s="4">
        <f t="shared" si="29"/>
        <v>2066</v>
      </c>
      <c r="S294" s="4">
        <v>193.3</v>
      </c>
      <c r="T294" s="4">
        <f t="shared" si="30"/>
        <v>193.3</v>
      </c>
      <c r="U294" s="4">
        <v>154.19999999999999</v>
      </c>
      <c r="V294" s="4">
        <v>138.19999999999999</v>
      </c>
      <c r="W294" s="4">
        <v>151.80000000000001</v>
      </c>
      <c r="X294" s="45">
        <f t="shared" si="31"/>
        <v>444.2</v>
      </c>
      <c r="Y294" s="45">
        <v>159.80000000000001</v>
      </c>
      <c r="Z294" s="4">
        <v>149.1</v>
      </c>
      <c r="AA294" s="4">
        <v>146.5</v>
      </c>
      <c r="AB294" s="4">
        <v>140.5</v>
      </c>
      <c r="AC294" s="4">
        <v>156.6</v>
      </c>
      <c r="AD294" s="4">
        <f t="shared" si="32"/>
        <v>752.5</v>
      </c>
      <c r="AE294" s="4">
        <v>156.30000000000001</v>
      </c>
      <c r="AF294" s="4">
        <v>156.69999999999999</v>
      </c>
      <c r="AG294" s="45">
        <f t="shared" si="33"/>
        <v>313</v>
      </c>
      <c r="AH294" s="4">
        <v>147.30000000000001</v>
      </c>
      <c r="AI294" s="4">
        <v>149.30000000000001</v>
      </c>
      <c r="AJ294" s="4">
        <f t="shared" si="34"/>
        <v>296.60000000000002</v>
      </c>
      <c r="AK294" s="4">
        <v>156.5</v>
      </c>
      <c r="AL294" s="4"/>
    </row>
    <row r="295" spans="1:38" hidden="1" x14ac:dyDescent="0.25">
      <c r="A295" s="1" t="s">
        <v>33</v>
      </c>
      <c r="B295" s="1">
        <v>2021</v>
      </c>
      <c r="C295" s="1" t="s">
        <v>34</v>
      </c>
      <c r="D295" s="1" t="str">
        <f t="shared" si="28"/>
        <v>February2021Rural+Urban</v>
      </c>
      <c r="E295" s="4">
        <v>144.30000000000001</v>
      </c>
      <c r="F295" s="4">
        <v>186.5</v>
      </c>
      <c r="G295" s="4">
        <v>168.7</v>
      </c>
      <c r="H295" s="4">
        <v>154.69999999999999</v>
      </c>
      <c r="I295" s="4">
        <v>158.69999999999999</v>
      </c>
      <c r="J295" s="4">
        <v>150.69999999999999</v>
      </c>
      <c r="K295" s="4">
        <v>160</v>
      </c>
      <c r="L295" s="4">
        <v>158.80000000000001</v>
      </c>
      <c r="M295" s="4">
        <v>112.8</v>
      </c>
      <c r="N295" s="4">
        <v>164.2</v>
      </c>
      <c r="O295" s="4">
        <v>155.5</v>
      </c>
      <c r="P295" s="4">
        <v>167.5</v>
      </c>
      <c r="Q295" s="4">
        <v>156.9</v>
      </c>
      <c r="R295" s="4">
        <f t="shared" si="29"/>
        <v>2039.3000000000002</v>
      </c>
      <c r="S295" s="4">
        <v>188.3</v>
      </c>
      <c r="T295" s="4">
        <f t="shared" si="30"/>
        <v>188.3</v>
      </c>
      <c r="U295" s="4">
        <v>157.19999999999999</v>
      </c>
      <c r="V295" s="4">
        <v>147.4</v>
      </c>
      <c r="W295" s="4">
        <v>155.80000000000001</v>
      </c>
      <c r="X295" s="45">
        <f t="shared" si="31"/>
        <v>460.40000000000003</v>
      </c>
      <c r="Y295" s="45">
        <v>159.80000000000001</v>
      </c>
      <c r="Z295" s="4">
        <v>152.4</v>
      </c>
      <c r="AA295" s="4">
        <v>150.9</v>
      </c>
      <c r="AB295" s="4">
        <v>145.1</v>
      </c>
      <c r="AC295" s="4">
        <v>159.5</v>
      </c>
      <c r="AD295" s="4">
        <f t="shared" si="32"/>
        <v>767.7</v>
      </c>
      <c r="AE295" s="4">
        <v>161.30000000000001</v>
      </c>
      <c r="AF295" s="4">
        <v>155.80000000000001</v>
      </c>
      <c r="AG295" s="45">
        <f t="shared" si="33"/>
        <v>317.10000000000002</v>
      </c>
      <c r="AH295" s="4">
        <v>151.5</v>
      </c>
      <c r="AI295" s="4">
        <v>153.4</v>
      </c>
      <c r="AJ295" s="4">
        <f t="shared" si="34"/>
        <v>304.89999999999998</v>
      </c>
      <c r="AK295" s="4">
        <v>156.6</v>
      </c>
      <c r="AL295" s="4"/>
    </row>
    <row r="296" spans="1:38" hidden="1" x14ac:dyDescent="0.25">
      <c r="A296" s="1" t="s">
        <v>30</v>
      </c>
      <c r="B296" s="1">
        <v>2021</v>
      </c>
      <c r="C296" s="1" t="s">
        <v>35</v>
      </c>
      <c r="D296" s="1" t="str">
        <f t="shared" si="28"/>
        <v>March2021Rural</v>
      </c>
      <c r="E296" s="4">
        <v>142.5</v>
      </c>
      <c r="F296" s="4">
        <v>189.4</v>
      </c>
      <c r="G296" s="4">
        <v>163.19999999999999</v>
      </c>
      <c r="H296" s="4">
        <v>154.5</v>
      </c>
      <c r="I296" s="4">
        <v>168.2</v>
      </c>
      <c r="J296" s="4">
        <v>150.5</v>
      </c>
      <c r="K296" s="4">
        <v>141</v>
      </c>
      <c r="L296" s="4">
        <v>159.19999999999999</v>
      </c>
      <c r="M296" s="4">
        <v>111.7</v>
      </c>
      <c r="N296" s="4">
        <v>164</v>
      </c>
      <c r="O296" s="4">
        <v>160.6</v>
      </c>
      <c r="P296" s="4">
        <v>166.4</v>
      </c>
      <c r="Q296" s="4">
        <v>154.5</v>
      </c>
      <c r="R296" s="4">
        <f t="shared" si="29"/>
        <v>2025.7</v>
      </c>
      <c r="S296" s="4">
        <v>186.1</v>
      </c>
      <c r="T296" s="4">
        <f t="shared" si="30"/>
        <v>186.1</v>
      </c>
      <c r="U296" s="4">
        <v>159.6</v>
      </c>
      <c r="V296" s="4">
        <v>154.4</v>
      </c>
      <c r="W296" s="4">
        <v>158.9</v>
      </c>
      <c r="X296" s="45">
        <f t="shared" si="31"/>
        <v>472.9</v>
      </c>
      <c r="Y296" s="45">
        <v>158.0799736391665</v>
      </c>
      <c r="Z296" s="4">
        <v>156</v>
      </c>
      <c r="AA296" s="4">
        <v>154.80000000000001</v>
      </c>
      <c r="AB296" s="4">
        <v>151.30000000000001</v>
      </c>
      <c r="AC296" s="4">
        <v>163.80000000000001</v>
      </c>
      <c r="AD296" s="4">
        <f t="shared" si="32"/>
        <v>783.97997363916647</v>
      </c>
      <c r="AE296" s="4">
        <v>164.6</v>
      </c>
      <c r="AF296" s="4">
        <v>153.1</v>
      </c>
      <c r="AG296" s="45">
        <f t="shared" si="33"/>
        <v>317.7</v>
      </c>
      <c r="AH296" s="4">
        <v>157.80000000000001</v>
      </c>
      <c r="AI296" s="4">
        <v>157.30000000000001</v>
      </c>
      <c r="AJ296" s="4">
        <f t="shared" si="34"/>
        <v>315.10000000000002</v>
      </c>
      <c r="AK296" s="4">
        <v>156.69999999999999</v>
      </c>
      <c r="AL296" s="4"/>
    </row>
    <row r="297" spans="1:38" hidden="1" x14ac:dyDescent="0.25">
      <c r="A297" s="1" t="s">
        <v>32</v>
      </c>
      <c r="B297" s="1">
        <v>2021</v>
      </c>
      <c r="C297" s="1" t="s">
        <v>35</v>
      </c>
      <c r="D297" s="1" t="str">
        <f t="shared" si="28"/>
        <v>March2021Urban</v>
      </c>
      <c r="E297" s="4">
        <v>147.5</v>
      </c>
      <c r="F297" s="4">
        <v>197.5</v>
      </c>
      <c r="G297" s="4">
        <v>164.7</v>
      </c>
      <c r="H297" s="4">
        <v>155.6</v>
      </c>
      <c r="I297" s="4">
        <v>156.4</v>
      </c>
      <c r="J297" s="4">
        <v>157.30000000000001</v>
      </c>
      <c r="K297" s="4">
        <v>166.1</v>
      </c>
      <c r="L297" s="4">
        <v>161.1</v>
      </c>
      <c r="M297" s="4">
        <v>114.3</v>
      </c>
      <c r="N297" s="4">
        <v>162.6</v>
      </c>
      <c r="O297" s="4">
        <v>150.69999999999999</v>
      </c>
      <c r="P297" s="4">
        <v>170.3</v>
      </c>
      <c r="Q297" s="4">
        <v>160.4</v>
      </c>
      <c r="R297" s="4">
        <f t="shared" si="29"/>
        <v>2064.4999999999995</v>
      </c>
      <c r="S297" s="4">
        <v>193.5</v>
      </c>
      <c r="T297" s="4">
        <f t="shared" si="30"/>
        <v>193.5</v>
      </c>
      <c r="U297" s="4">
        <v>155.1</v>
      </c>
      <c r="V297" s="4">
        <v>138.69999999999999</v>
      </c>
      <c r="W297" s="4">
        <v>152.6</v>
      </c>
      <c r="X297" s="45">
        <f t="shared" si="31"/>
        <v>446.4</v>
      </c>
      <c r="Y297" s="45">
        <v>159.9</v>
      </c>
      <c r="Z297" s="4">
        <v>154.80000000000001</v>
      </c>
      <c r="AA297" s="4">
        <v>147.19999999999999</v>
      </c>
      <c r="AB297" s="4">
        <v>141.69999999999999</v>
      </c>
      <c r="AC297" s="4">
        <v>157.6</v>
      </c>
      <c r="AD297" s="4">
        <f t="shared" si="32"/>
        <v>761.2</v>
      </c>
      <c r="AE297" s="4">
        <v>156.9</v>
      </c>
      <c r="AF297" s="4">
        <v>154.9</v>
      </c>
      <c r="AG297" s="45">
        <f t="shared" si="33"/>
        <v>311.8</v>
      </c>
      <c r="AH297" s="4">
        <v>148.6</v>
      </c>
      <c r="AI297" s="4">
        <v>150</v>
      </c>
      <c r="AJ297" s="4">
        <f t="shared" si="34"/>
        <v>298.60000000000002</v>
      </c>
      <c r="AK297" s="4">
        <v>156.9</v>
      </c>
      <c r="AL297" s="4"/>
    </row>
    <row r="298" spans="1:38" hidden="1" x14ac:dyDescent="0.25">
      <c r="A298" s="1" t="s">
        <v>33</v>
      </c>
      <c r="B298" s="1">
        <v>2021</v>
      </c>
      <c r="C298" s="1" t="s">
        <v>35</v>
      </c>
      <c r="D298" s="1" t="str">
        <f t="shared" si="28"/>
        <v>March2021Rural+Urban</v>
      </c>
      <c r="E298" s="4">
        <v>144.1</v>
      </c>
      <c r="F298" s="4">
        <v>192.2</v>
      </c>
      <c r="G298" s="4">
        <v>163.80000000000001</v>
      </c>
      <c r="H298" s="4">
        <v>154.9</v>
      </c>
      <c r="I298" s="4">
        <v>163.9</v>
      </c>
      <c r="J298" s="4">
        <v>153.69999999999999</v>
      </c>
      <c r="K298" s="4">
        <v>149.5</v>
      </c>
      <c r="L298" s="4">
        <v>159.80000000000001</v>
      </c>
      <c r="M298" s="4">
        <v>112.6</v>
      </c>
      <c r="N298" s="4">
        <v>163.5</v>
      </c>
      <c r="O298" s="4">
        <v>156.5</v>
      </c>
      <c r="P298" s="4">
        <v>168.2</v>
      </c>
      <c r="Q298" s="4">
        <v>156.69999999999999</v>
      </c>
      <c r="R298" s="4">
        <f t="shared" si="29"/>
        <v>2039.3999999999999</v>
      </c>
      <c r="S298" s="4">
        <v>188.1</v>
      </c>
      <c r="T298" s="4">
        <f t="shared" si="30"/>
        <v>188.1</v>
      </c>
      <c r="U298" s="4">
        <v>157.80000000000001</v>
      </c>
      <c r="V298" s="4">
        <v>147.9</v>
      </c>
      <c r="W298" s="4">
        <v>156.4</v>
      </c>
      <c r="X298" s="45">
        <f t="shared" si="31"/>
        <v>462.1</v>
      </c>
      <c r="Y298" s="45">
        <v>159.9</v>
      </c>
      <c r="Z298" s="4">
        <v>155.5</v>
      </c>
      <c r="AA298" s="4">
        <v>151.19999999999999</v>
      </c>
      <c r="AB298" s="4">
        <v>146.19999999999999</v>
      </c>
      <c r="AC298" s="4">
        <v>160.19999999999999</v>
      </c>
      <c r="AD298" s="4">
        <f t="shared" si="32"/>
        <v>773</v>
      </c>
      <c r="AE298" s="4">
        <v>161.69999999999999</v>
      </c>
      <c r="AF298" s="4">
        <v>153.80000000000001</v>
      </c>
      <c r="AG298" s="45">
        <f t="shared" si="33"/>
        <v>315.5</v>
      </c>
      <c r="AH298" s="4">
        <v>152.6</v>
      </c>
      <c r="AI298" s="4">
        <v>153.80000000000001</v>
      </c>
      <c r="AJ298" s="4">
        <f t="shared" si="34"/>
        <v>306.39999999999998</v>
      </c>
      <c r="AK298" s="4">
        <v>156.80000000000001</v>
      </c>
      <c r="AL298" s="4"/>
    </row>
    <row r="299" spans="1:38" hidden="1" x14ac:dyDescent="0.25">
      <c r="A299" s="1" t="s">
        <v>30</v>
      </c>
      <c r="B299" s="1">
        <v>2021</v>
      </c>
      <c r="C299" s="1" t="s">
        <v>36</v>
      </c>
      <c r="D299" s="1" t="str">
        <f t="shared" si="28"/>
        <v>April2021Rural</v>
      </c>
      <c r="E299" s="4">
        <v>142.69999999999999</v>
      </c>
      <c r="F299" s="4">
        <v>195.5</v>
      </c>
      <c r="G299" s="4">
        <v>163.4</v>
      </c>
      <c r="H299" s="4">
        <v>155</v>
      </c>
      <c r="I299" s="4">
        <v>175.2</v>
      </c>
      <c r="J299" s="4">
        <v>160.6</v>
      </c>
      <c r="K299" s="4">
        <v>135.1</v>
      </c>
      <c r="L299" s="4">
        <v>161.1</v>
      </c>
      <c r="M299" s="4">
        <v>112.2</v>
      </c>
      <c r="N299" s="4">
        <v>164.4</v>
      </c>
      <c r="O299" s="4">
        <v>161.9</v>
      </c>
      <c r="P299" s="4">
        <v>166.8</v>
      </c>
      <c r="Q299" s="4">
        <v>155.6</v>
      </c>
      <c r="R299" s="4">
        <f t="shared" si="29"/>
        <v>2049.5</v>
      </c>
      <c r="S299" s="4">
        <v>186.8</v>
      </c>
      <c r="T299" s="4">
        <f t="shared" si="30"/>
        <v>186.8</v>
      </c>
      <c r="U299" s="4">
        <v>160.69999999999999</v>
      </c>
      <c r="V299" s="4">
        <v>155.1</v>
      </c>
      <c r="W299" s="4">
        <v>159.9</v>
      </c>
      <c r="X299" s="45">
        <f t="shared" si="31"/>
        <v>475.69999999999993</v>
      </c>
      <c r="Y299" s="45">
        <v>158.59974680788849</v>
      </c>
      <c r="Z299" s="4">
        <v>156</v>
      </c>
      <c r="AA299" s="4">
        <v>155.5</v>
      </c>
      <c r="AB299" s="4">
        <v>151.69999999999999</v>
      </c>
      <c r="AC299" s="4">
        <v>164.1</v>
      </c>
      <c r="AD299" s="4">
        <f t="shared" si="32"/>
        <v>785.8997468078885</v>
      </c>
      <c r="AE299" s="4">
        <v>165.3</v>
      </c>
      <c r="AF299" s="4">
        <v>154.6</v>
      </c>
      <c r="AG299" s="45">
        <f t="shared" si="33"/>
        <v>319.89999999999998</v>
      </c>
      <c r="AH299" s="4">
        <v>158.6</v>
      </c>
      <c r="AI299" s="4">
        <v>158</v>
      </c>
      <c r="AJ299" s="4">
        <f t="shared" si="34"/>
        <v>316.60000000000002</v>
      </c>
      <c r="AK299" s="4">
        <v>157.6</v>
      </c>
      <c r="AL299" s="4"/>
    </row>
    <row r="300" spans="1:38" hidden="1" x14ac:dyDescent="0.25">
      <c r="A300" s="1" t="s">
        <v>32</v>
      </c>
      <c r="B300" s="1">
        <v>2021</v>
      </c>
      <c r="C300" s="1" t="s">
        <v>36</v>
      </c>
      <c r="D300" s="1" t="str">
        <f t="shared" si="28"/>
        <v>April2021Urban</v>
      </c>
      <c r="E300" s="4">
        <v>147.6</v>
      </c>
      <c r="F300" s="4">
        <v>202.5</v>
      </c>
      <c r="G300" s="4">
        <v>166.4</v>
      </c>
      <c r="H300" s="4">
        <v>156</v>
      </c>
      <c r="I300" s="4">
        <v>161.4</v>
      </c>
      <c r="J300" s="4">
        <v>168.8</v>
      </c>
      <c r="K300" s="4">
        <v>161.6</v>
      </c>
      <c r="L300" s="4">
        <v>162.80000000000001</v>
      </c>
      <c r="M300" s="4">
        <v>114.8</v>
      </c>
      <c r="N300" s="4">
        <v>162.80000000000001</v>
      </c>
      <c r="O300" s="4">
        <v>151.5</v>
      </c>
      <c r="P300" s="4">
        <v>171.4</v>
      </c>
      <c r="Q300" s="4">
        <v>162</v>
      </c>
      <c r="R300" s="4">
        <f t="shared" si="29"/>
        <v>2089.6</v>
      </c>
      <c r="S300" s="4">
        <v>194.4</v>
      </c>
      <c r="T300" s="4">
        <f t="shared" si="30"/>
        <v>194.4</v>
      </c>
      <c r="U300" s="4">
        <v>155.9</v>
      </c>
      <c r="V300" s="4">
        <v>139.30000000000001</v>
      </c>
      <c r="W300" s="4">
        <v>153.4</v>
      </c>
      <c r="X300" s="45">
        <f t="shared" si="31"/>
        <v>448.6</v>
      </c>
      <c r="Y300" s="45">
        <v>161.4</v>
      </c>
      <c r="Z300" s="4">
        <v>154.9</v>
      </c>
      <c r="AA300" s="4">
        <v>147.6</v>
      </c>
      <c r="AB300" s="4">
        <v>142.1</v>
      </c>
      <c r="AC300" s="4">
        <v>157.6</v>
      </c>
      <c r="AD300" s="4">
        <f t="shared" si="32"/>
        <v>763.6</v>
      </c>
      <c r="AE300" s="4">
        <v>157.5</v>
      </c>
      <c r="AF300" s="4">
        <v>156.6</v>
      </c>
      <c r="AG300" s="45">
        <f t="shared" si="33"/>
        <v>314.10000000000002</v>
      </c>
      <c r="AH300" s="4">
        <v>149.1</v>
      </c>
      <c r="AI300" s="4">
        <v>150.5</v>
      </c>
      <c r="AJ300" s="4">
        <f t="shared" si="34"/>
        <v>299.60000000000002</v>
      </c>
      <c r="AK300" s="4">
        <v>158</v>
      </c>
      <c r="AL300" s="4"/>
    </row>
    <row r="301" spans="1:38" hidden="1" x14ac:dyDescent="0.25">
      <c r="A301" s="1" t="s">
        <v>33</v>
      </c>
      <c r="B301" s="1">
        <v>2021</v>
      </c>
      <c r="C301" s="1" t="s">
        <v>36</v>
      </c>
      <c r="D301" s="1" t="str">
        <f t="shared" si="28"/>
        <v>April2021Rural+Urban</v>
      </c>
      <c r="E301" s="4">
        <v>144.30000000000001</v>
      </c>
      <c r="F301" s="4">
        <v>198</v>
      </c>
      <c r="G301" s="4">
        <v>164.6</v>
      </c>
      <c r="H301" s="4">
        <v>155.4</v>
      </c>
      <c r="I301" s="4">
        <v>170.1</v>
      </c>
      <c r="J301" s="4">
        <v>164.4</v>
      </c>
      <c r="K301" s="4">
        <v>144.1</v>
      </c>
      <c r="L301" s="4">
        <v>161.69999999999999</v>
      </c>
      <c r="M301" s="4">
        <v>113.1</v>
      </c>
      <c r="N301" s="4">
        <v>163.9</v>
      </c>
      <c r="O301" s="4">
        <v>157.6</v>
      </c>
      <c r="P301" s="4">
        <v>168.9</v>
      </c>
      <c r="Q301" s="4">
        <v>158</v>
      </c>
      <c r="R301" s="4">
        <f t="shared" si="29"/>
        <v>2064.1</v>
      </c>
      <c r="S301" s="4">
        <v>188.8</v>
      </c>
      <c r="T301" s="4">
        <f t="shared" si="30"/>
        <v>188.8</v>
      </c>
      <c r="U301" s="4">
        <v>158.80000000000001</v>
      </c>
      <c r="V301" s="4">
        <v>148.5</v>
      </c>
      <c r="W301" s="4">
        <v>157.30000000000001</v>
      </c>
      <c r="X301" s="45">
        <f t="shared" si="31"/>
        <v>464.6</v>
      </c>
      <c r="Y301" s="45">
        <v>161.4</v>
      </c>
      <c r="Z301" s="4">
        <v>155.6</v>
      </c>
      <c r="AA301" s="4">
        <v>151.80000000000001</v>
      </c>
      <c r="AB301" s="4">
        <v>146.6</v>
      </c>
      <c r="AC301" s="4">
        <v>160.30000000000001</v>
      </c>
      <c r="AD301" s="4">
        <f t="shared" si="32"/>
        <v>775.7</v>
      </c>
      <c r="AE301" s="4">
        <v>162.30000000000001</v>
      </c>
      <c r="AF301" s="4">
        <v>155.4</v>
      </c>
      <c r="AG301" s="45">
        <f t="shared" si="33"/>
        <v>317.70000000000005</v>
      </c>
      <c r="AH301" s="4">
        <v>153.19999999999999</v>
      </c>
      <c r="AI301" s="4">
        <v>154.4</v>
      </c>
      <c r="AJ301" s="4">
        <f t="shared" si="34"/>
        <v>307.60000000000002</v>
      </c>
      <c r="AK301" s="4">
        <v>157.80000000000001</v>
      </c>
      <c r="AL301" s="4"/>
    </row>
    <row r="302" spans="1:38" hidden="1" x14ac:dyDescent="0.25">
      <c r="A302" s="1" t="s">
        <v>30</v>
      </c>
      <c r="B302" s="1">
        <v>2021</v>
      </c>
      <c r="C302" s="1" t="s">
        <v>37</v>
      </c>
      <c r="D302" s="1" t="str">
        <f t="shared" si="28"/>
        <v>May2021Rural</v>
      </c>
      <c r="E302" s="4">
        <v>145.1</v>
      </c>
      <c r="F302" s="4">
        <v>198.5</v>
      </c>
      <c r="G302" s="4">
        <v>168.6</v>
      </c>
      <c r="H302" s="4">
        <v>155.80000000000001</v>
      </c>
      <c r="I302" s="4">
        <v>184.4</v>
      </c>
      <c r="J302" s="4">
        <v>162.30000000000001</v>
      </c>
      <c r="K302" s="4">
        <v>138.4</v>
      </c>
      <c r="L302" s="4">
        <v>165.1</v>
      </c>
      <c r="M302" s="4">
        <v>114.3</v>
      </c>
      <c r="N302" s="4">
        <v>169.7</v>
      </c>
      <c r="O302" s="4">
        <v>164.6</v>
      </c>
      <c r="P302" s="4">
        <v>169.8</v>
      </c>
      <c r="Q302" s="4">
        <v>158.69999999999999</v>
      </c>
      <c r="R302" s="4">
        <f t="shared" si="29"/>
        <v>2095.2999999999997</v>
      </c>
      <c r="S302" s="4">
        <v>189.6</v>
      </c>
      <c r="T302" s="4">
        <f t="shared" si="30"/>
        <v>189.6</v>
      </c>
      <c r="U302" s="4">
        <v>165.3</v>
      </c>
      <c r="V302" s="4">
        <v>160.6</v>
      </c>
      <c r="W302" s="4">
        <v>164.5</v>
      </c>
      <c r="X302" s="45">
        <f t="shared" si="31"/>
        <v>490.4</v>
      </c>
      <c r="Y302" s="45">
        <v>159.59633940901847</v>
      </c>
      <c r="Z302" s="4">
        <v>161.69999999999999</v>
      </c>
      <c r="AA302" s="4">
        <v>158.80000000000001</v>
      </c>
      <c r="AB302" s="4">
        <v>153.19999999999999</v>
      </c>
      <c r="AC302" s="4">
        <v>167.6</v>
      </c>
      <c r="AD302" s="4">
        <f t="shared" si="32"/>
        <v>800.89633940901842</v>
      </c>
      <c r="AE302" s="4">
        <v>169.1</v>
      </c>
      <c r="AF302" s="4">
        <v>159.30000000000001</v>
      </c>
      <c r="AG302" s="45">
        <f t="shared" si="33"/>
        <v>328.4</v>
      </c>
      <c r="AH302" s="4">
        <v>160</v>
      </c>
      <c r="AI302" s="4">
        <v>161.1</v>
      </c>
      <c r="AJ302" s="4">
        <f t="shared" si="34"/>
        <v>321.10000000000002</v>
      </c>
      <c r="AK302" s="4">
        <v>161.1</v>
      </c>
      <c r="AL302" s="4"/>
    </row>
    <row r="303" spans="1:38" hidden="1" x14ac:dyDescent="0.25">
      <c r="A303" s="1" t="s">
        <v>32</v>
      </c>
      <c r="B303" s="1">
        <v>2021</v>
      </c>
      <c r="C303" s="1" t="s">
        <v>37</v>
      </c>
      <c r="D303" s="1" t="str">
        <f t="shared" si="28"/>
        <v>May2021Urban</v>
      </c>
      <c r="E303" s="4">
        <v>148.80000000000001</v>
      </c>
      <c r="F303" s="4">
        <v>204.3</v>
      </c>
      <c r="G303" s="4">
        <v>173</v>
      </c>
      <c r="H303" s="4">
        <v>156.5</v>
      </c>
      <c r="I303" s="4">
        <v>168.8</v>
      </c>
      <c r="J303" s="4">
        <v>172.5</v>
      </c>
      <c r="K303" s="4">
        <v>166.5</v>
      </c>
      <c r="L303" s="4">
        <v>165.9</v>
      </c>
      <c r="M303" s="4">
        <v>115.9</v>
      </c>
      <c r="N303" s="4">
        <v>165.2</v>
      </c>
      <c r="O303" s="4">
        <v>152</v>
      </c>
      <c r="P303" s="4">
        <v>171.1</v>
      </c>
      <c r="Q303" s="4">
        <v>164.2</v>
      </c>
      <c r="R303" s="4">
        <f t="shared" si="29"/>
        <v>2124.7000000000003</v>
      </c>
      <c r="S303" s="4">
        <v>198.2</v>
      </c>
      <c r="T303" s="4">
        <f t="shared" si="30"/>
        <v>198.2</v>
      </c>
      <c r="U303" s="4">
        <v>156.5</v>
      </c>
      <c r="V303" s="4">
        <v>140.19999999999999</v>
      </c>
      <c r="W303" s="4">
        <v>154.1</v>
      </c>
      <c r="X303" s="45">
        <f t="shared" si="31"/>
        <v>450.79999999999995</v>
      </c>
      <c r="Y303" s="45">
        <v>161.6</v>
      </c>
      <c r="Z303" s="4">
        <v>155.5</v>
      </c>
      <c r="AA303" s="4">
        <v>150.1</v>
      </c>
      <c r="AB303" s="4">
        <v>145</v>
      </c>
      <c r="AC303" s="4">
        <v>156.6</v>
      </c>
      <c r="AD303" s="4">
        <f t="shared" si="32"/>
        <v>768.80000000000007</v>
      </c>
      <c r="AE303" s="4">
        <v>160.4</v>
      </c>
      <c r="AF303" s="4">
        <v>157.5</v>
      </c>
      <c r="AG303" s="45">
        <f t="shared" si="33"/>
        <v>317.89999999999998</v>
      </c>
      <c r="AH303" s="4">
        <v>152.6</v>
      </c>
      <c r="AI303" s="4">
        <v>152.30000000000001</v>
      </c>
      <c r="AJ303" s="4">
        <f t="shared" si="34"/>
        <v>304.89999999999998</v>
      </c>
      <c r="AK303" s="4">
        <v>159.5</v>
      </c>
      <c r="AL303" s="4"/>
    </row>
    <row r="304" spans="1:38" hidden="1" x14ac:dyDescent="0.25">
      <c r="A304" s="1" t="s">
        <v>33</v>
      </c>
      <c r="B304" s="1">
        <v>2021</v>
      </c>
      <c r="C304" s="1" t="s">
        <v>37</v>
      </c>
      <c r="D304" s="1" t="str">
        <f t="shared" si="28"/>
        <v>May2021Rural+Urban</v>
      </c>
      <c r="E304" s="4">
        <v>146.30000000000001</v>
      </c>
      <c r="F304" s="4">
        <v>200.5</v>
      </c>
      <c r="G304" s="4">
        <v>170.3</v>
      </c>
      <c r="H304" s="4">
        <v>156.1</v>
      </c>
      <c r="I304" s="4">
        <v>178.7</v>
      </c>
      <c r="J304" s="4">
        <v>167.1</v>
      </c>
      <c r="K304" s="4">
        <v>147.9</v>
      </c>
      <c r="L304" s="4">
        <v>165.4</v>
      </c>
      <c r="M304" s="4">
        <v>114.8</v>
      </c>
      <c r="N304" s="4">
        <v>168.2</v>
      </c>
      <c r="O304" s="4">
        <v>159.30000000000001</v>
      </c>
      <c r="P304" s="4">
        <v>170.4</v>
      </c>
      <c r="Q304" s="4">
        <v>160.69999999999999</v>
      </c>
      <c r="R304" s="4">
        <f t="shared" si="29"/>
        <v>2105.7000000000003</v>
      </c>
      <c r="S304" s="4">
        <v>191.9</v>
      </c>
      <c r="T304" s="4">
        <f t="shared" si="30"/>
        <v>191.9</v>
      </c>
      <c r="U304" s="4">
        <v>161.80000000000001</v>
      </c>
      <c r="V304" s="4">
        <v>152.1</v>
      </c>
      <c r="W304" s="4">
        <v>160.4</v>
      </c>
      <c r="X304" s="45">
        <f t="shared" si="31"/>
        <v>474.29999999999995</v>
      </c>
      <c r="Y304" s="45">
        <v>161.6</v>
      </c>
      <c r="Z304" s="4">
        <v>159.4</v>
      </c>
      <c r="AA304" s="4">
        <v>154.69999999999999</v>
      </c>
      <c r="AB304" s="4">
        <v>148.9</v>
      </c>
      <c r="AC304" s="4">
        <v>161.19999999999999</v>
      </c>
      <c r="AD304" s="4">
        <f t="shared" si="32"/>
        <v>785.8</v>
      </c>
      <c r="AE304" s="4">
        <v>165.8</v>
      </c>
      <c r="AF304" s="4">
        <v>158.6</v>
      </c>
      <c r="AG304" s="45">
        <f t="shared" si="33"/>
        <v>324.39999999999998</v>
      </c>
      <c r="AH304" s="4">
        <v>155.80000000000001</v>
      </c>
      <c r="AI304" s="4">
        <v>156.80000000000001</v>
      </c>
      <c r="AJ304" s="4">
        <f t="shared" si="34"/>
        <v>312.60000000000002</v>
      </c>
      <c r="AK304" s="4">
        <v>160.4</v>
      </c>
      <c r="AL304" s="4"/>
    </row>
    <row r="305" spans="1:38" hidden="1" x14ac:dyDescent="0.25">
      <c r="A305" s="1" t="s">
        <v>30</v>
      </c>
      <c r="B305" s="1">
        <v>2021</v>
      </c>
      <c r="C305" s="1" t="s">
        <v>38</v>
      </c>
      <c r="D305" s="1" t="str">
        <f t="shared" si="28"/>
        <v>June2021Rural</v>
      </c>
      <c r="E305" s="4">
        <v>145.6</v>
      </c>
      <c r="F305" s="4">
        <v>200.1</v>
      </c>
      <c r="G305" s="4">
        <v>179.3</v>
      </c>
      <c r="H305" s="4">
        <v>156.1</v>
      </c>
      <c r="I305" s="4">
        <v>190.4</v>
      </c>
      <c r="J305" s="4">
        <v>158.6</v>
      </c>
      <c r="K305" s="4">
        <v>144.69999999999999</v>
      </c>
      <c r="L305" s="4">
        <v>165.5</v>
      </c>
      <c r="M305" s="4">
        <v>114.6</v>
      </c>
      <c r="N305" s="4">
        <v>170</v>
      </c>
      <c r="O305" s="4">
        <v>165.5</v>
      </c>
      <c r="P305" s="4">
        <v>171.7</v>
      </c>
      <c r="Q305" s="4">
        <v>160.5</v>
      </c>
      <c r="R305" s="4">
        <f t="shared" si="29"/>
        <v>2122.6</v>
      </c>
      <c r="S305" s="4">
        <v>189.1</v>
      </c>
      <c r="T305" s="4">
        <f t="shared" si="30"/>
        <v>189.1</v>
      </c>
      <c r="U305" s="4">
        <v>165.3</v>
      </c>
      <c r="V305" s="4">
        <v>159.9</v>
      </c>
      <c r="W305" s="4">
        <v>164.6</v>
      </c>
      <c r="X305" s="45">
        <f t="shared" si="31"/>
        <v>489.80000000000007</v>
      </c>
      <c r="Y305" s="45">
        <v>160.23067331734148</v>
      </c>
      <c r="Z305" s="4">
        <v>162.1</v>
      </c>
      <c r="AA305" s="4">
        <v>159.19999999999999</v>
      </c>
      <c r="AB305" s="4">
        <v>154.19999999999999</v>
      </c>
      <c r="AC305" s="4">
        <v>166.8</v>
      </c>
      <c r="AD305" s="4">
        <f t="shared" si="32"/>
        <v>802.53067331734155</v>
      </c>
      <c r="AE305" s="4">
        <v>169.7</v>
      </c>
      <c r="AF305" s="4">
        <v>159.4</v>
      </c>
      <c r="AG305" s="45">
        <f t="shared" si="33"/>
        <v>329.1</v>
      </c>
      <c r="AH305" s="4">
        <v>160.4</v>
      </c>
      <c r="AI305" s="4">
        <v>161.5</v>
      </c>
      <c r="AJ305" s="4">
        <f t="shared" si="34"/>
        <v>321.89999999999998</v>
      </c>
      <c r="AK305" s="4">
        <v>162.1</v>
      </c>
      <c r="AL305" s="4"/>
    </row>
    <row r="306" spans="1:38" hidden="1" x14ac:dyDescent="0.25">
      <c r="A306" s="1" t="s">
        <v>32</v>
      </c>
      <c r="B306" s="1">
        <v>2021</v>
      </c>
      <c r="C306" s="1" t="s">
        <v>38</v>
      </c>
      <c r="D306" s="1" t="str">
        <f t="shared" si="28"/>
        <v>June2021Urban</v>
      </c>
      <c r="E306" s="4">
        <v>149.19999999999999</v>
      </c>
      <c r="F306" s="4">
        <v>205.5</v>
      </c>
      <c r="G306" s="4">
        <v>182.8</v>
      </c>
      <c r="H306" s="4">
        <v>156.5</v>
      </c>
      <c r="I306" s="4">
        <v>172.2</v>
      </c>
      <c r="J306" s="4">
        <v>171.5</v>
      </c>
      <c r="K306" s="4">
        <v>176.2</v>
      </c>
      <c r="L306" s="4">
        <v>166.9</v>
      </c>
      <c r="M306" s="4">
        <v>116.1</v>
      </c>
      <c r="N306" s="4">
        <v>165.5</v>
      </c>
      <c r="O306" s="4">
        <v>152.30000000000001</v>
      </c>
      <c r="P306" s="4">
        <v>173.3</v>
      </c>
      <c r="Q306" s="4">
        <v>166.2</v>
      </c>
      <c r="R306" s="4">
        <f t="shared" si="29"/>
        <v>2154.1999999999998</v>
      </c>
      <c r="S306" s="4">
        <v>195.6</v>
      </c>
      <c r="T306" s="4">
        <f t="shared" si="30"/>
        <v>195.6</v>
      </c>
      <c r="U306" s="4">
        <v>157.30000000000001</v>
      </c>
      <c r="V306" s="4">
        <v>140.5</v>
      </c>
      <c r="W306" s="4">
        <v>154.80000000000001</v>
      </c>
      <c r="X306" s="45">
        <f t="shared" si="31"/>
        <v>452.6</v>
      </c>
      <c r="Y306" s="45">
        <v>160.5</v>
      </c>
      <c r="Z306" s="4">
        <v>156.1</v>
      </c>
      <c r="AA306" s="4">
        <v>149.80000000000001</v>
      </c>
      <c r="AB306" s="4">
        <v>147.5</v>
      </c>
      <c r="AC306" s="4">
        <v>158.1</v>
      </c>
      <c r="AD306" s="4">
        <f t="shared" si="32"/>
        <v>772.00000000000011</v>
      </c>
      <c r="AE306" s="4">
        <v>160.80000000000001</v>
      </c>
      <c r="AF306" s="4">
        <v>158</v>
      </c>
      <c r="AG306" s="45">
        <f t="shared" si="33"/>
        <v>318.8</v>
      </c>
      <c r="AH306" s="4">
        <v>150.69999999999999</v>
      </c>
      <c r="AI306" s="4">
        <v>153.4</v>
      </c>
      <c r="AJ306" s="4">
        <f t="shared" si="34"/>
        <v>304.10000000000002</v>
      </c>
      <c r="AK306" s="4">
        <v>160.4</v>
      </c>
      <c r="AL306" s="4"/>
    </row>
    <row r="307" spans="1:38" hidden="1" x14ac:dyDescent="0.25">
      <c r="A307" s="1" t="s">
        <v>33</v>
      </c>
      <c r="B307" s="1">
        <v>2021</v>
      </c>
      <c r="C307" s="1" t="s">
        <v>38</v>
      </c>
      <c r="D307" s="1" t="str">
        <f t="shared" si="28"/>
        <v>June2021Rural+Urban</v>
      </c>
      <c r="E307" s="4">
        <v>146.69999999999999</v>
      </c>
      <c r="F307" s="4">
        <v>202</v>
      </c>
      <c r="G307" s="4">
        <v>180.7</v>
      </c>
      <c r="H307" s="4">
        <v>156.19999999999999</v>
      </c>
      <c r="I307" s="4">
        <v>183.7</v>
      </c>
      <c r="J307" s="4">
        <v>164.6</v>
      </c>
      <c r="K307" s="4">
        <v>155.4</v>
      </c>
      <c r="L307" s="4">
        <v>166</v>
      </c>
      <c r="M307" s="4">
        <v>115.1</v>
      </c>
      <c r="N307" s="4">
        <v>168.5</v>
      </c>
      <c r="O307" s="4">
        <v>160</v>
      </c>
      <c r="P307" s="4">
        <v>172.4</v>
      </c>
      <c r="Q307" s="4">
        <v>162.6</v>
      </c>
      <c r="R307" s="4">
        <f t="shared" si="29"/>
        <v>2133.9</v>
      </c>
      <c r="S307" s="4">
        <v>190.8</v>
      </c>
      <c r="T307" s="4">
        <f t="shared" si="30"/>
        <v>190.8</v>
      </c>
      <c r="U307" s="4">
        <v>162.19999999999999</v>
      </c>
      <c r="V307" s="4">
        <v>151.80000000000001</v>
      </c>
      <c r="W307" s="4">
        <v>160.69999999999999</v>
      </c>
      <c r="X307" s="45">
        <f t="shared" si="31"/>
        <v>474.7</v>
      </c>
      <c r="Y307" s="45">
        <v>160.5</v>
      </c>
      <c r="Z307" s="4">
        <v>159.80000000000001</v>
      </c>
      <c r="AA307" s="4">
        <v>154.80000000000001</v>
      </c>
      <c r="AB307" s="4">
        <v>150.69999999999999</v>
      </c>
      <c r="AC307" s="4">
        <v>161.69999999999999</v>
      </c>
      <c r="AD307" s="4">
        <f t="shared" si="32"/>
        <v>787.5</v>
      </c>
      <c r="AE307" s="4">
        <v>166.3</v>
      </c>
      <c r="AF307" s="4">
        <v>158.80000000000001</v>
      </c>
      <c r="AG307" s="45">
        <f t="shared" si="33"/>
        <v>325.10000000000002</v>
      </c>
      <c r="AH307" s="4">
        <v>154.9</v>
      </c>
      <c r="AI307" s="4">
        <v>157.6</v>
      </c>
      <c r="AJ307" s="4">
        <f t="shared" si="34"/>
        <v>312.5</v>
      </c>
      <c r="AK307" s="4">
        <v>161.30000000000001</v>
      </c>
      <c r="AL307" s="4"/>
    </row>
    <row r="308" spans="1:38" hidden="1" x14ac:dyDescent="0.25">
      <c r="A308" s="1" t="s">
        <v>30</v>
      </c>
      <c r="B308" s="1">
        <v>2021</v>
      </c>
      <c r="C308" s="1" t="s">
        <v>39</v>
      </c>
      <c r="D308" s="1" t="str">
        <f t="shared" si="28"/>
        <v>July2021Rural</v>
      </c>
      <c r="E308" s="4">
        <v>145.1</v>
      </c>
      <c r="F308" s="4">
        <v>204.5</v>
      </c>
      <c r="G308" s="4">
        <v>180.4</v>
      </c>
      <c r="H308" s="4">
        <v>157.1</v>
      </c>
      <c r="I308" s="4">
        <v>188.7</v>
      </c>
      <c r="J308" s="4">
        <v>157.69999999999999</v>
      </c>
      <c r="K308" s="4">
        <v>152.80000000000001</v>
      </c>
      <c r="L308" s="4">
        <v>163.6</v>
      </c>
      <c r="M308" s="4">
        <v>113.9</v>
      </c>
      <c r="N308" s="4">
        <v>169.7</v>
      </c>
      <c r="O308" s="4">
        <v>166.2</v>
      </c>
      <c r="P308" s="4">
        <v>171</v>
      </c>
      <c r="Q308" s="4">
        <v>161.69999999999999</v>
      </c>
      <c r="R308" s="4">
        <f t="shared" si="29"/>
        <v>2132.4</v>
      </c>
      <c r="S308" s="4">
        <v>189.7</v>
      </c>
      <c r="T308" s="4">
        <f t="shared" si="30"/>
        <v>189.7</v>
      </c>
      <c r="U308" s="4">
        <v>166</v>
      </c>
      <c r="V308" s="4">
        <v>161.1</v>
      </c>
      <c r="W308" s="4">
        <v>165.3</v>
      </c>
      <c r="X308" s="45">
        <f t="shared" si="31"/>
        <v>492.40000000000003</v>
      </c>
      <c r="Y308" s="45">
        <v>160.60297328158316</v>
      </c>
      <c r="Z308" s="4">
        <v>162.5</v>
      </c>
      <c r="AA308" s="4">
        <v>160.30000000000001</v>
      </c>
      <c r="AB308" s="4">
        <v>157.1</v>
      </c>
      <c r="AC308" s="4">
        <v>167.2</v>
      </c>
      <c r="AD308" s="4">
        <f t="shared" si="32"/>
        <v>807.70297328158313</v>
      </c>
      <c r="AE308" s="4">
        <v>170.4</v>
      </c>
      <c r="AF308" s="4">
        <v>160.4</v>
      </c>
      <c r="AG308" s="45">
        <f t="shared" si="33"/>
        <v>330.8</v>
      </c>
      <c r="AH308" s="4">
        <v>160.69999999999999</v>
      </c>
      <c r="AI308" s="4">
        <v>162.80000000000001</v>
      </c>
      <c r="AJ308" s="4">
        <f t="shared" si="34"/>
        <v>323.5</v>
      </c>
      <c r="AK308" s="4">
        <v>163.19999999999999</v>
      </c>
      <c r="AL308" s="4"/>
    </row>
    <row r="309" spans="1:38" hidden="1" x14ac:dyDescent="0.25">
      <c r="A309" s="1" t="s">
        <v>32</v>
      </c>
      <c r="B309" s="1">
        <v>2021</v>
      </c>
      <c r="C309" s="1" t="s">
        <v>39</v>
      </c>
      <c r="D309" s="1" t="str">
        <f t="shared" si="28"/>
        <v>July2021Urban</v>
      </c>
      <c r="E309" s="4">
        <v>149.1</v>
      </c>
      <c r="F309" s="4">
        <v>210.9</v>
      </c>
      <c r="G309" s="4">
        <v>185</v>
      </c>
      <c r="H309" s="4">
        <v>158.19999999999999</v>
      </c>
      <c r="I309" s="4">
        <v>170.6</v>
      </c>
      <c r="J309" s="4">
        <v>170.9</v>
      </c>
      <c r="K309" s="4">
        <v>186.4</v>
      </c>
      <c r="L309" s="4">
        <v>164.7</v>
      </c>
      <c r="M309" s="4">
        <v>115.7</v>
      </c>
      <c r="N309" s="4">
        <v>165.5</v>
      </c>
      <c r="O309" s="4">
        <v>153.4</v>
      </c>
      <c r="P309" s="4">
        <v>173.5</v>
      </c>
      <c r="Q309" s="4">
        <v>167.9</v>
      </c>
      <c r="R309" s="4">
        <f t="shared" si="29"/>
        <v>2171.8000000000002</v>
      </c>
      <c r="S309" s="4">
        <v>195.5</v>
      </c>
      <c r="T309" s="4">
        <f t="shared" si="30"/>
        <v>195.5</v>
      </c>
      <c r="U309" s="4">
        <v>157.9</v>
      </c>
      <c r="V309" s="4">
        <v>141.9</v>
      </c>
      <c r="W309" s="4">
        <v>155.5</v>
      </c>
      <c r="X309" s="45">
        <f t="shared" si="31"/>
        <v>455.3</v>
      </c>
      <c r="Y309" s="45">
        <v>161.5</v>
      </c>
      <c r="Z309" s="4">
        <v>157.69999999999999</v>
      </c>
      <c r="AA309" s="4">
        <v>150.69999999999999</v>
      </c>
      <c r="AB309" s="4">
        <v>149.5</v>
      </c>
      <c r="AC309" s="4">
        <v>160.30000000000001</v>
      </c>
      <c r="AD309" s="4">
        <f t="shared" si="32"/>
        <v>779.7</v>
      </c>
      <c r="AE309" s="4">
        <v>161.5</v>
      </c>
      <c r="AF309" s="4">
        <v>159.6</v>
      </c>
      <c r="AG309" s="45">
        <f t="shared" si="33"/>
        <v>321.10000000000002</v>
      </c>
      <c r="AH309" s="4">
        <v>151.19999999999999</v>
      </c>
      <c r="AI309" s="4">
        <v>155</v>
      </c>
      <c r="AJ309" s="4">
        <f t="shared" si="34"/>
        <v>306.2</v>
      </c>
      <c r="AK309" s="4">
        <v>161.80000000000001</v>
      </c>
      <c r="AL309" s="4"/>
    </row>
    <row r="310" spans="1:38" hidden="1" x14ac:dyDescent="0.25">
      <c r="A310" s="1" t="s">
        <v>33</v>
      </c>
      <c r="B310" s="1">
        <v>2021</v>
      </c>
      <c r="C310" s="1" t="s">
        <v>39</v>
      </c>
      <c r="D310" s="1" t="str">
        <f t="shared" si="28"/>
        <v>July2021Rural+Urban</v>
      </c>
      <c r="E310" s="4">
        <v>146.4</v>
      </c>
      <c r="F310" s="4">
        <v>206.8</v>
      </c>
      <c r="G310" s="4">
        <v>182.2</v>
      </c>
      <c r="H310" s="4">
        <v>157.5</v>
      </c>
      <c r="I310" s="4">
        <v>182.1</v>
      </c>
      <c r="J310" s="4">
        <v>163.9</v>
      </c>
      <c r="K310" s="4">
        <v>164.2</v>
      </c>
      <c r="L310" s="4">
        <v>164</v>
      </c>
      <c r="M310" s="4">
        <v>114.5</v>
      </c>
      <c r="N310" s="4">
        <v>168.3</v>
      </c>
      <c r="O310" s="4">
        <v>160.9</v>
      </c>
      <c r="P310" s="4">
        <v>172.2</v>
      </c>
      <c r="Q310" s="4">
        <v>164</v>
      </c>
      <c r="R310" s="4">
        <f t="shared" si="29"/>
        <v>2147</v>
      </c>
      <c r="S310" s="4">
        <v>191.2</v>
      </c>
      <c r="T310" s="4">
        <f t="shared" si="30"/>
        <v>191.2</v>
      </c>
      <c r="U310" s="4">
        <v>162.80000000000001</v>
      </c>
      <c r="V310" s="4">
        <v>153.1</v>
      </c>
      <c r="W310" s="4">
        <v>161.4</v>
      </c>
      <c r="X310" s="45">
        <f t="shared" si="31"/>
        <v>477.29999999999995</v>
      </c>
      <c r="Y310" s="45">
        <v>161.5</v>
      </c>
      <c r="Z310" s="4">
        <v>160.69999999999999</v>
      </c>
      <c r="AA310" s="4">
        <v>155.80000000000001</v>
      </c>
      <c r="AB310" s="4">
        <v>153.1</v>
      </c>
      <c r="AC310" s="4">
        <v>163.19999999999999</v>
      </c>
      <c r="AD310" s="4">
        <f t="shared" si="32"/>
        <v>794.3</v>
      </c>
      <c r="AE310" s="4">
        <v>167</v>
      </c>
      <c r="AF310" s="4">
        <v>160.1</v>
      </c>
      <c r="AG310" s="45">
        <f t="shared" si="33"/>
        <v>327.10000000000002</v>
      </c>
      <c r="AH310" s="4">
        <v>155.30000000000001</v>
      </c>
      <c r="AI310" s="4">
        <v>159</v>
      </c>
      <c r="AJ310" s="4">
        <f t="shared" si="34"/>
        <v>314.3</v>
      </c>
      <c r="AK310" s="4">
        <v>162.5</v>
      </c>
      <c r="AL310" s="4"/>
    </row>
    <row r="311" spans="1:38" hidden="1" x14ac:dyDescent="0.25">
      <c r="A311" s="1" t="s">
        <v>30</v>
      </c>
      <c r="B311" s="1">
        <v>2021</v>
      </c>
      <c r="C311" s="1" t="s">
        <v>40</v>
      </c>
      <c r="D311" s="1" t="str">
        <f t="shared" si="28"/>
        <v>August2021Rural</v>
      </c>
      <c r="E311" s="4">
        <v>144.9</v>
      </c>
      <c r="F311" s="4">
        <v>202.3</v>
      </c>
      <c r="G311" s="4">
        <v>176.5</v>
      </c>
      <c r="H311" s="4">
        <v>157.5</v>
      </c>
      <c r="I311" s="4">
        <v>190.9</v>
      </c>
      <c r="J311" s="4">
        <v>155.69999999999999</v>
      </c>
      <c r="K311" s="4">
        <v>153.9</v>
      </c>
      <c r="L311" s="4">
        <v>162.80000000000001</v>
      </c>
      <c r="M311" s="4">
        <v>115.2</v>
      </c>
      <c r="N311" s="4">
        <v>169.8</v>
      </c>
      <c r="O311" s="4">
        <v>167.6</v>
      </c>
      <c r="P311" s="4">
        <v>171.9</v>
      </c>
      <c r="Q311" s="4">
        <v>161.80000000000001</v>
      </c>
      <c r="R311" s="4">
        <f t="shared" si="29"/>
        <v>2130.8000000000002</v>
      </c>
      <c r="S311" s="4">
        <v>190.2</v>
      </c>
      <c r="T311" s="4">
        <f t="shared" si="30"/>
        <v>190.2</v>
      </c>
      <c r="U311" s="4">
        <v>167</v>
      </c>
      <c r="V311" s="4">
        <v>162.6</v>
      </c>
      <c r="W311" s="4">
        <v>166.3</v>
      </c>
      <c r="X311" s="45">
        <f t="shared" si="31"/>
        <v>495.90000000000003</v>
      </c>
      <c r="Y311" s="45">
        <v>160.8477762231048</v>
      </c>
      <c r="Z311" s="4">
        <v>163.1</v>
      </c>
      <c r="AA311" s="4">
        <v>160.9</v>
      </c>
      <c r="AB311" s="4">
        <v>157.69999999999999</v>
      </c>
      <c r="AC311" s="4">
        <v>167.5</v>
      </c>
      <c r="AD311" s="4">
        <f t="shared" si="32"/>
        <v>810.04777622310485</v>
      </c>
      <c r="AE311" s="4">
        <v>171.1</v>
      </c>
      <c r="AF311" s="4">
        <v>160.30000000000001</v>
      </c>
      <c r="AG311" s="45">
        <f t="shared" si="33"/>
        <v>331.4</v>
      </c>
      <c r="AH311" s="4">
        <v>161.1</v>
      </c>
      <c r="AI311" s="4">
        <v>163.30000000000001</v>
      </c>
      <c r="AJ311" s="4">
        <f t="shared" si="34"/>
        <v>324.39999999999998</v>
      </c>
      <c r="AK311" s="4">
        <v>163.6</v>
      </c>
      <c r="AL311" s="4"/>
    </row>
    <row r="312" spans="1:38" hidden="1" x14ac:dyDescent="0.25">
      <c r="A312" s="1" t="s">
        <v>32</v>
      </c>
      <c r="B312" s="1">
        <v>2021</v>
      </c>
      <c r="C312" s="1" t="s">
        <v>40</v>
      </c>
      <c r="D312" s="1" t="str">
        <f t="shared" si="28"/>
        <v>August2021Urban</v>
      </c>
      <c r="E312" s="4">
        <v>149.30000000000001</v>
      </c>
      <c r="F312" s="4">
        <v>207.4</v>
      </c>
      <c r="G312" s="4">
        <v>174.1</v>
      </c>
      <c r="H312" s="4">
        <v>159.19999999999999</v>
      </c>
      <c r="I312" s="4">
        <v>175</v>
      </c>
      <c r="J312" s="4">
        <v>161.30000000000001</v>
      </c>
      <c r="K312" s="4">
        <v>183.3</v>
      </c>
      <c r="L312" s="4">
        <v>164.5</v>
      </c>
      <c r="M312" s="4">
        <v>120.4</v>
      </c>
      <c r="N312" s="4">
        <v>166.2</v>
      </c>
      <c r="O312" s="4">
        <v>154.80000000000001</v>
      </c>
      <c r="P312" s="4">
        <v>175.1</v>
      </c>
      <c r="Q312" s="4">
        <v>167.3</v>
      </c>
      <c r="R312" s="4">
        <f t="shared" si="29"/>
        <v>2157.9</v>
      </c>
      <c r="S312" s="4">
        <v>196.5</v>
      </c>
      <c r="T312" s="4">
        <f t="shared" si="30"/>
        <v>196.5</v>
      </c>
      <c r="U312" s="4">
        <v>159.80000000000001</v>
      </c>
      <c r="V312" s="4">
        <v>143.6</v>
      </c>
      <c r="W312" s="4">
        <v>157.30000000000001</v>
      </c>
      <c r="X312" s="45">
        <f t="shared" si="31"/>
        <v>460.7</v>
      </c>
      <c r="Y312" s="45">
        <v>162.1</v>
      </c>
      <c r="Z312" s="4">
        <v>160.69999999999999</v>
      </c>
      <c r="AA312" s="4">
        <v>153.19999999999999</v>
      </c>
      <c r="AB312" s="4">
        <v>150.4</v>
      </c>
      <c r="AC312" s="4">
        <v>160.4</v>
      </c>
      <c r="AD312" s="4">
        <f t="shared" si="32"/>
        <v>786.8</v>
      </c>
      <c r="AE312" s="4">
        <v>162.80000000000001</v>
      </c>
      <c r="AF312" s="4">
        <v>159.6</v>
      </c>
      <c r="AG312" s="45">
        <f t="shared" si="33"/>
        <v>322.39999999999998</v>
      </c>
      <c r="AH312" s="4">
        <v>153.69999999999999</v>
      </c>
      <c r="AI312" s="4">
        <v>156</v>
      </c>
      <c r="AJ312" s="4">
        <f t="shared" si="34"/>
        <v>309.7</v>
      </c>
      <c r="AK312" s="4">
        <v>162.30000000000001</v>
      </c>
      <c r="AL312" s="4"/>
    </row>
    <row r="313" spans="1:38" hidden="1" x14ac:dyDescent="0.25">
      <c r="A313" s="1" t="s">
        <v>33</v>
      </c>
      <c r="B313" s="1">
        <v>2021</v>
      </c>
      <c r="C313" s="1" t="s">
        <v>40</v>
      </c>
      <c r="D313" s="1" t="str">
        <f t="shared" si="28"/>
        <v>August2021Rural+Urban</v>
      </c>
      <c r="E313" s="4">
        <v>146.6</v>
      </c>
      <c r="F313" s="4">
        <v>204</v>
      </c>
      <c r="G313" s="4">
        <v>172.8</v>
      </c>
      <c r="H313" s="4">
        <v>158.4</v>
      </c>
      <c r="I313" s="4">
        <v>188</v>
      </c>
      <c r="J313" s="4">
        <v>156.80000000000001</v>
      </c>
      <c r="K313" s="4">
        <v>162.19999999999999</v>
      </c>
      <c r="L313" s="4">
        <v>164.1</v>
      </c>
      <c r="M313" s="4">
        <v>119.7</v>
      </c>
      <c r="N313" s="4">
        <v>168.8</v>
      </c>
      <c r="O313" s="4">
        <v>162.69999999999999</v>
      </c>
      <c r="P313" s="4">
        <v>173.9</v>
      </c>
      <c r="Q313" s="4">
        <v>164</v>
      </c>
      <c r="R313" s="4">
        <f t="shared" si="29"/>
        <v>2142</v>
      </c>
      <c r="S313" s="4">
        <v>192.1</v>
      </c>
      <c r="T313" s="4">
        <f t="shared" si="30"/>
        <v>192.1</v>
      </c>
      <c r="U313" s="4">
        <v>164.5</v>
      </c>
      <c r="V313" s="4">
        <v>155.30000000000001</v>
      </c>
      <c r="W313" s="4">
        <v>163.19999999999999</v>
      </c>
      <c r="X313" s="45">
        <f t="shared" si="31"/>
        <v>483</v>
      </c>
      <c r="Y313" s="45">
        <v>162.1</v>
      </c>
      <c r="Z313" s="4">
        <v>162.6</v>
      </c>
      <c r="AA313" s="4">
        <v>157.5</v>
      </c>
      <c r="AB313" s="4">
        <v>154</v>
      </c>
      <c r="AC313" s="4">
        <v>163.80000000000001</v>
      </c>
      <c r="AD313" s="4">
        <f t="shared" si="32"/>
        <v>800</v>
      </c>
      <c r="AE313" s="4">
        <v>168.4</v>
      </c>
      <c r="AF313" s="4">
        <v>160</v>
      </c>
      <c r="AG313" s="45">
        <f t="shared" si="33"/>
        <v>328.4</v>
      </c>
      <c r="AH313" s="4">
        <v>157.6</v>
      </c>
      <c r="AI313" s="4">
        <v>160</v>
      </c>
      <c r="AJ313" s="4">
        <f t="shared" si="34"/>
        <v>317.60000000000002</v>
      </c>
      <c r="AK313" s="4">
        <v>163.19999999999999</v>
      </c>
      <c r="AL313" s="4"/>
    </row>
    <row r="314" spans="1:38" hidden="1" x14ac:dyDescent="0.25">
      <c r="A314" s="1" t="s">
        <v>30</v>
      </c>
      <c r="B314" s="1">
        <v>2021</v>
      </c>
      <c r="C314" s="1" t="s">
        <v>41</v>
      </c>
      <c r="D314" s="1" t="str">
        <f t="shared" si="28"/>
        <v>September2021Rural</v>
      </c>
      <c r="E314" s="4">
        <v>145.4</v>
      </c>
      <c r="F314" s="4">
        <v>202.1</v>
      </c>
      <c r="G314" s="4">
        <v>172</v>
      </c>
      <c r="H314" s="4">
        <v>158</v>
      </c>
      <c r="I314" s="4">
        <v>195.5</v>
      </c>
      <c r="J314" s="4">
        <v>152.69999999999999</v>
      </c>
      <c r="K314" s="4">
        <v>151.4</v>
      </c>
      <c r="L314" s="4">
        <v>163.9</v>
      </c>
      <c r="M314" s="4">
        <v>119.3</v>
      </c>
      <c r="N314" s="4">
        <v>170.1</v>
      </c>
      <c r="O314" s="4">
        <v>168.3</v>
      </c>
      <c r="P314" s="4">
        <v>172.8</v>
      </c>
      <c r="Q314" s="4">
        <v>162.1</v>
      </c>
      <c r="R314" s="4">
        <f t="shared" si="29"/>
        <v>2133.6</v>
      </c>
      <c r="S314" s="4">
        <v>190.5</v>
      </c>
      <c r="T314" s="4">
        <f t="shared" si="30"/>
        <v>190.5</v>
      </c>
      <c r="U314" s="4">
        <v>167.7</v>
      </c>
      <c r="V314" s="4">
        <v>163.6</v>
      </c>
      <c r="W314" s="4">
        <v>167.1</v>
      </c>
      <c r="X314" s="45">
        <f t="shared" si="31"/>
        <v>498.4</v>
      </c>
      <c r="Y314" s="45">
        <v>161.09793586911437</v>
      </c>
      <c r="Z314" s="4">
        <v>163.69999999999999</v>
      </c>
      <c r="AA314" s="4">
        <v>161.30000000000001</v>
      </c>
      <c r="AB314" s="4">
        <v>157.80000000000001</v>
      </c>
      <c r="AC314" s="4">
        <v>168.5</v>
      </c>
      <c r="AD314" s="4">
        <f t="shared" si="32"/>
        <v>812.39793586911435</v>
      </c>
      <c r="AE314" s="4">
        <v>171.9</v>
      </c>
      <c r="AF314" s="4">
        <v>160.19999999999999</v>
      </c>
      <c r="AG314" s="45">
        <f t="shared" si="33"/>
        <v>332.1</v>
      </c>
      <c r="AH314" s="4">
        <v>162.69999999999999</v>
      </c>
      <c r="AI314" s="4">
        <v>163.80000000000001</v>
      </c>
      <c r="AJ314" s="4">
        <f t="shared" si="34"/>
        <v>326.5</v>
      </c>
      <c r="AK314" s="4">
        <v>164</v>
      </c>
      <c r="AL314" s="4"/>
    </row>
    <row r="315" spans="1:38" hidden="1" x14ac:dyDescent="0.25">
      <c r="A315" s="1" t="s">
        <v>32</v>
      </c>
      <c r="B315" s="1">
        <v>2021</v>
      </c>
      <c r="C315" s="1" t="s">
        <v>41</v>
      </c>
      <c r="D315" s="1" t="str">
        <f t="shared" si="28"/>
        <v>September2021Urban</v>
      </c>
      <c r="E315" s="4">
        <v>149.30000000000001</v>
      </c>
      <c r="F315" s="4">
        <v>207.4</v>
      </c>
      <c r="G315" s="4">
        <v>174.1</v>
      </c>
      <c r="H315" s="4">
        <v>159.1</v>
      </c>
      <c r="I315" s="4">
        <v>175</v>
      </c>
      <c r="J315" s="4">
        <v>161.19999999999999</v>
      </c>
      <c r="K315" s="4">
        <v>183.5</v>
      </c>
      <c r="L315" s="4">
        <v>164.5</v>
      </c>
      <c r="M315" s="4">
        <v>120.4</v>
      </c>
      <c r="N315" s="4">
        <v>166.2</v>
      </c>
      <c r="O315" s="4">
        <v>154.80000000000001</v>
      </c>
      <c r="P315" s="4">
        <v>175.1</v>
      </c>
      <c r="Q315" s="4">
        <v>167.3</v>
      </c>
      <c r="R315" s="4">
        <f t="shared" si="29"/>
        <v>2157.9</v>
      </c>
      <c r="S315" s="4">
        <v>196.5</v>
      </c>
      <c r="T315" s="4">
        <f t="shared" si="30"/>
        <v>196.5</v>
      </c>
      <c r="U315" s="4">
        <v>159.80000000000001</v>
      </c>
      <c r="V315" s="4">
        <v>143.6</v>
      </c>
      <c r="W315" s="4">
        <v>157.4</v>
      </c>
      <c r="X315" s="45">
        <f t="shared" si="31"/>
        <v>460.79999999999995</v>
      </c>
      <c r="Y315" s="45">
        <v>162.1</v>
      </c>
      <c r="Z315" s="4">
        <v>160.80000000000001</v>
      </c>
      <c r="AA315" s="4">
        <v>153.30000000000001</v>
      </c>
      <c r="AB315" s="4">
        <v>150.5</v>
      </c>
      <c r="AC315" s="4">
        <v>160.30000000000001</v>
      </c>
      <c r="AD315" s="4">
        <f t="shared" si="32"/>
        <v>787</v>
      </c>
      <c r="AE315" s="4">
        <v>162.80000000000001</v>
      </c>
      <c r="AF315" s="4">
        <v>159.6</v>
      </c>
      <c r="AG315" s="45">
        <f t="shared" si="33"/>
        <v>322.39999999999998</v>
      </c>
      <c r="AH315" s="4">
        <v>153.9</v>
      </c>
      <c r="AI315" s="4">
        <v>156</v>
      </c>
      <c r="AJ315" s="4">
        <f t="shared" si="34"/>
        <v>309.89999999999998</v>
      </c>
      <c r="AK315" s="4">
        <v>162.30000000000001</v>
      </c>
      <c r="AL315" s="4"/>
    </row>
    <row r="316" spans="1:38" hidden="1" x14ac:dyDescent="0.25">
      <c r="A316" s="1" t="s">
        <v>33</v>
      </c>
      <c r="B316" s="1">
        <v>2021</v>
      </c>
      <c r="C316" s="1" t="s">
        <v>41</v>
      </c>
      <c r="D316" s="1" t="str">
        <f t="shared" si="28"/>
        <v>September2021Rural+Urban</v>
      </c>
      <c r="E316" s="4">
        <v>146.6</v>
      </c>
      <c r="F316" s="4">
        <v>204</v>
      </c>
      <c r="G316" s="4">
        <v>172.8</v>
      </c>
      <c r="H316" s="4">
        <v>158.4</v>
      </c>
      <c r="I316" s="4">
        <v>188</v>
      </c>
      <c r="J316" s="4">
        <v>156.69999999999999</v>
      </c>
      <c r="K316" s="4">
        <v>162.30000000000001</v>
      </c>
      <c r="L316" s="4">
        <v>164.1</v>
      </c>
      <c r="M316" s="4">
        <v>119.7</v>
      </c>
      <c r="N316" s="4">
        <v>168.8</v>
      </c>
      <c r="O316" s="4">
        <v>162.69999999999999</v>
      </c>
      <c r="P316" s="4">
        <v>173.9</v>
      </c>
      <c r="Q316" s="4">
        <v>164</v>
      </c>
      <c r="R316" s="4">
        <f t="shared" si="29"/>
        <v>2142</v>
      </c>
      <c r="S316" s="4">
        <v>192.1</v>
      </c>
      <c r="T316" s="4">
        <f t="shared" si="30"/>
        <v>192.1</v>
      </c>
      <c r="U316" s="4">
        <v>164.6</v>
      </c>
      <c r="V316" s="4">
        <v>155.30000000000001</v>
      </c>
      <c r="W316" s="4">
        <v>163.30000000000001</v>
      </c>
      <c r="X316" s="45">
        <f t="shared" si="31"/>
        <v>483.2</v>
      </c>
      <c r="Y316" s="45">
        <v>162.1</v>
      </c>
      <c r="Z316" s="4">
        <v>162.6</v>
      </c>
      <c r="AA316" s="4">
        <v>157.5</v>
      </c>
      <c r="AB316" s="4">
        <v>154</v>
      </c>
      <c r="AC316" s="4">
        <v>163.69999999999999</v>
      </c>
      <c r="AD316" s="4">
        <f t="shared" si="32"/>
        <v>799.90000000000009</v>
      </c>
      <c r="AE316" s="4">
        <v>168.4</v>
      </c>
      <c r="AF316" s="4">
        <v>160</v>
      </c>
      <c r="AG316" s="45">
        <f t="shared" si="33"/>
        <v>328.4</v>
      </c>
      <c r="AH316" s="4">
        <v>157.69999999999999</v>
      </c>
      <c r="AI316" s="4">
        <v>160</v>
      </c>
      <c r="AJ316" s="4">
        <f t="shared" si="34"/>
        <v>317.7</v>
      </c>
      <c r="AK316" s="4">
        <v>163.19999999999999</v>
      </c>
      <c r="AL316" s="4"/>
    </row>
    <row r="317" spans="1:38" hidden="1" x14ac:dyDescent="0.25">
      <c r="A317" s="1" t="s">
        <v>30</v>
      </c>
      <c r="B317" s="1">
        <v>2021</v>
      </c>
      <c r="C317" s="1" t="s">
        <v>42</v>
      </c>
      <c r="D317" s="1" t="str">
        <f t="shared" si="28"/>
        <v>October2021Rural</v>
      </c>
      <c r="E317" s="4">
        <v>146.1</v>
      </c>
      <c r="F317" s="4">
        <v>202.5</v>
      </c>
      <c r="G317" s="4">
        <v>170.1</v>
      </c>
      <c r="H317" s="4">
        <v>158.4</v>
      </c>
      <c r="I317" s="4">
        <v>198.8</v>
      </c>
      <c r="J317" s="4">
        <v>152.6</v>
      </c>
      <c r="K317" s="4">
        <v>170.4</v>
      </c>
      <c r="L317" s="4">
        <v>165.2</v>
      </c>
      <c r="M317" s="4">
        <v>121.6</v>
      </c>
      <c r="N317" s="4">
        <v>170.6</v>
      </c>
      <c r="O317" s="4">
        <v>168.8</v>
      </c>
      <c r="P317" s="4">
        <v>173.6</v>
      </c>
      <c r="Q317" s="4">
        <v>165.5</v>
      </c>
      <c r="R317" s="4">
        <f t="shared" si="29"/>
        <v>2164.1999999999998</v>
      </c>
      <c r="S317" s="4">
        <v>191.2</v>
      </c>
      <c r="T317" s="4">
        <f t="shared" si="30"/>
        <v>191.2</v>
      </c>
      <c r="U317" s="4">
        <v>168.9</v>
      </c>
      <c r="V317" s="4">
        <v>164.8</v>
      </c>
      <c r="W317" s="4">
        <v>168.3</v>
      </c>
      <c r="X317" s="45">
        <f t="shared" si="31"/>
        <v>502.00000000000006</v>
      </c>
      <c r="Y317" s="45">
        <v>161.54985393042247</v>
      </c>
      <c r="Z317" s="4">
        <v>165.5</v>
      </c>
      <c r="AA317" s="4">
        <v>162</v>
      </c>
      <c r="AB317" s="4">
        <v>159.5</v>
      </c>
      <c r="AC317" s="4">
        <v>169</v>
      </c>
      <c r="AD317" s="4">
        <f t="shared" si="32"/>
        <v>817.5498539304225</v>
      </c>
      <c r="AE317" s="4">
        <v>172.5</v>
      </c>
      <c r="AF317" s="4">
        <v>161.1</v>
      </c>
      <c r="AG317" s="45">
        <f t="shared" si="33"/>
        <v>333.6</v>
      </c>
      <c r="AH317" s="4">
        <v>163.19999999999999</v>
      </c>
      <c r="AI317" s="4">
        <v>164.7</v>
      </c>
      <c r="AJ317" s="4">
        <f t="shared" si="34"/>
        <v>327.9</v>
      </c>
      <c r="AK317" s="4">
        <v>166.3</v>
      </c>
      <c r="AL317" s="4"/>
    </row>
    <row r="318" spans="1:38" hidden="1" x14ac:dyDescent="0.25">
      <c r="A318" s="1" t="s">
        <v>32</v>
      </c>
      <c r="B318" s="1">
        <v>2021</v>
      </c>
      <c r="C318" s="1" t="s">
        <v>42</v>
      </c>
      <c r="D318" s="1" t="str">
        <f t="shared" si="28"/>
        <v>October2021Urban</v>
      </c>
      <c r="E318" s="4">
        <v>150.1</v>
      </c>
      <c r="F318" s="4">
        <v>208.4</v>
      </c>
      <c r="G318" s="4">
        <v>173</v>
      </c>
      <c r="H318" s="4">
        <v>159.19999999999999</v>
      </c>
      <c r="I318" s="4">
        <v>176.6</v>
      </c>
      <c r="J318" s="4">
        <v>159.30000000000001</v>
      </c>
      <c r="K318" s="4">
        <v>214.4</v>
      </c>
      <c r="L318" s="4">
        <v>165.3</v>
      </c>
      <c r="M318" s="4">
        <v>122.5</v>
      </c>
      <c r="N318" s="4">
        <v>166.8</v>
      </c>
      <c r="O318" s="4">
        <v>155.4</v>
      </c>
      <c r="P318" s="4">
        <v>175.9</v>
      </c>
      <c r="Q318" s="4">
        <v>171.5</v>
      </c>
      <c r="R318" s="4">
        <f t="shared" si="29"/>
        <v>2198.4000000000005</v>
      </c>
      <c r="S318" s="4">
        <v>197</v>
      </c>
      <c r="T318" s="4">
        <f t="shared" si="30"/>
        <v>197</v>
      </c>
      <c r="U318" s="4">
        <v>160.80000000000001</v>
      </c>
      <c r="V318" s="4">
        <v>144.4</v>
      </c>
      <c r="W318" s="4">
        <v>158.30000000000001</v>
      </c>
      <c r="X318" s="45">
        <f t="shared" si="31"/>
        <v>463.50000000000006</v>
      </c>
      <c r="Y318" s="45">
        <v>163.6</v>
      </c>
      <c r="Z318" s="4">
        <v>162.19999999999999</v>
      </c>
      <c r="AA318" s="4">
        <v>154.30000000000001</v>
      </c>
      <c r="AB318" s="4">
        <v>152.19999999999999</v>
      </c>
      <c r="AC318" s="4">
        <v>160.30000000000001</v>
      </c>
      <c r="AD318" s="4">
        <f t="shared" si="32"/>
        <v>792.59999999999991</v>
      </c>
      <c r="AE318" s="4">
        <v>163.5</v>
      </c>
      <c r="AF318" s="4">
        <v>160.30000000000001</v>
      </c>
      <c r="AG318" s="45">
        <f t="shared" si="33"/>
        <v>323.8</v>
      </c>
      <c r="AH318" s="4">
        <v>155.1</v>
      </c>
      <c r="AI318" s="4">
        <v>157</v>
      </c>
      <c r="AJ318" s="4">
        <f t="shared" si="34"/>
        <v>312.10000000000002</v>
      </c>
      <c r="AK318" s="4">
        <v>164.6</v>
      </c>
      <c r="AL318" s="4"/>
    </row>
    <row r="319" spans="1:38" hidden="1" x14ac:dyDescent="0.25">
      <c r="A319" s="1" t="s">
        <v>33</v>
      </c>
      <c r="B319" s="1">
        <v>2021</v>
      </c>
      <c r="C319" s="1" t="s">
        <v>42</v>
      </c>
      <c r="D319" s="1" t="str">
        <f t="shared" si="28"/>
        <v>October2021Rural+Urban</v>
      </c>
      <c r="E319" s="4">
        <v>147.4</v>
      </c>
      <c r="F319" s="4">
        <v>204.6</v>
      </c>
      <c r="G319" s="4">
        <v>171.2</v>
      </c>
      <c r="H319" s="4">
        <v>158.69999999999999</v>
      </c>
      <c r="I319" s="4">
        <v>190.6</v>
      </c>
      <c r="J319" s="4">
        <v>155.69999999999999</v>
      </c>
      <c r="K319" s="4">
        <v>185.3</v>
      </c>
      <c r="L319" s="4">
        <v>165.2</v>
      </c>
      <c r="M319" s="4">
        <v>121.9</v>
      </c>
      <c r="N319" s="4">
        <v>169.3</v>
      </c>
      <c r="O319" s="4">
        <v>163.19999999999999</v>
      </c>
      <c r="P319" s="4">
        <v>174.7</v>
      </c>
      <c r="Q319" s="4">
        <v>167.7</v>
      </c>
      <c r="R319" s="4">
        <f t="shared" si="29"/>
        <v>2175.5</v>
      </c>
      <c r="S319" s="4">
        <v>192.7</v>
      </c>
      <c r="T319" s="4">
        <f t="shared" si="30"/>
        <v>192.7</v>
      </c>
      <c r="U319" s="4">
        <v>165.7</v>
      </c>
      <c r="V319" s="4">
        <v>156.30000000000001</v>
      </c>
      <c r="W319" s="4">
        <v>164.3</v>
      </c>
      <c r="X319" s="45">
        <f t="shared" si="31"/>
        <v>486.3</v>
      </c>
      <c r="Y319" s="45">
        <v>163.6</v>
      </c>
      <c r="Z319" s="4">
        <v>164.2</v>
      </c>
      <c r="AA319" s="4">
        <v>158.4</v>
      </c>
      <c r="AB319" s="4">
        <v>155.69999999999999</v>
      </c>
      <c r="AC319" s="4">
        <v>163.9</v>
      </c>
      <c r="AD319" s="4">
        <f t="shared" si="32"/>
        <v>805.79999999999984</v>
      </c>
      <c r="AE319" s="4">
        <v>169.1</v>
      </c>
      <c r="AF319" s="4">
        <v>160.80000000000001</v>
      </c>
      <c r="AG319" s="45">
        <f t="shared" si="33"/>
        <v>329.9</v>
      </c>
      <c r="AH319" s="4">
        <v>158.6</v>
      </c>
      <c r="AI319" s="4">
        <v>161</v>
      </c>
      <c r="AJ319" s="4">
        <f t="shared" si="34"/>
        <v>319.60000000000002</v>
      </c>
      <c r="AK319" s="4">
        <v>165.5</v>
      </c>
      <c r="AL319" s="4"/>
    </row>
    <row r="320" spans="1:38" hidden="1" x14ac:dyDescent="0.25">
      <c r="A320" s="1" t="s">
        <v>30</v>
      </c>
      <c r="B320" s="1">
        <v>2021</v>
      </c>
      <c r="C320" s="1" t="s">
        <v>43</v>
      </c>
      <c r="D320" s="1" t="str">
        <f t="shared" si="28"/>
        <v>November2021Rural</v>
      </c>
      <c r="E320" s="4">
        <v>146.9</v>
      </c>
      <c r="F320" s="4">
        <v>199.8</v>
      </c>
      <c r="G320" s="4">
        <v>171.5</v>
      </c>
      <c r="H320" s="4">
        <v>159.1</v>
      </c>
      <c r="I320" s="4">
        <v>198.4</v>
      </c>
      <c r="J320" s="4">
        <v>153.19999999999999</v>
      </c>
      <c r="K320" s="4">
        <v>183.9</v>
      </c>
      <c r="L320" s="4">
        <v>165.4</v>
      </c>
      <c r="M320" s="4">
        <v>122.1</v>
      </c>
      <c r="N320" s="4">
        <v>170.8</v>
      </c>
      <c r="O320" s="4">
        <v>169.1</v>
      </c>
      <c r="P320" s="4">
        <v>174.3</v>
      </c>
      <c r="Q320" s="4">
        <v>167.5</v>
      </c>
      <c r="R320" s="4">
        <f t="shared" si="29"/>
        <v>2182</v>
      </c>
      <c r="S320" s="4">
        <v>191.4</v>
      </c>
      <c r="T320" s="4">
        <f t="shared" si="30"/>
        <v>191.4</v>
      </c>
      <c r="U320" s="4">
        <v>170.4</v>
      </c>
      <c r="V320" s="4">
        <v>166</v>
      </c>
      <c r="W320" s="4">
        <v>169.8</v>
      </c>
      <c r="X320" s="45">
        <f t="shared" si="31"/>
        <v>506.2</v>
      </c>
      <c r="Y320" s="45">
        <v>162.12172955807128</v>
      </c>
      <c r="Z320" s="4">
        <v>165.3</v>
      </c>
      <c r="AA320" s="4">
        <v>162.9</v>
      </c>
      <c r="AB320" s="4">
        <v>158.9</v>
      </c>
      <c r="AC320" s="4">
        <v>169.3</v>
      </c>
      <c r="AD320" s="4">
        <f t="shared" si="32"/>
        <v>818.52172955807123</v>
      </c>
      <c r="AE320" s="4">
        <v>173.4</v>
      </c>
      <c r="AF320" s="4">
        <v>162.4</v>
      </c>
      <c r="AG320" s="45">
        <f t="shared" si="33"/>
        <v>335.8</v>
      </c>
      <c r="AH320" s="4">
        <v>163.80000000000001</v>
      </c>
      <c r="AI320" s="4">
        <v>165.2</v>
      </c>
      <c r="AJ320" s="4">
        <f t="shared" si="34"/>
        <v>329</v>
      </c>
      <c r="AK320" s="4">
        <v>167.6</v>
      </c>
      <c r="AL320" s="4"/>
    </row>
    <row r="321" spans="1:38" hidden="1" x14ac:dyDescent="0.25">
      <c r="A321" s="1" t="s">
        <v>32</v>
      </c>
      <c r="B321" s="1">
        <v>2021</v>
      </c>
      <c r="C321" s="1" t="s">
        <v>43</v>
      </c>
      <c r="D321" s="1" t="str">
        <f t="shared" si="28"/>
        <v>November2021Urban</v>
      </c>
      <c r="E321" s="4">
        <v>151</v>
      </c>
      <c r="F321" s="4">
        <v>204.9</v>
      </c>
      <c r="G321" s="4">
        <v>175.4</v>
      </c>
      <c r="H321" s="4">
        <v>159.6</v>
      </c>
      <c r="I321" s="4">
        <v>175.8</v>
      </c>
      <c r="J321" s="4">
        <v>160.30000000000001</v>
      </c>
      <c r="K321" s="4">
        <v>229.1</v>
      </c>
      <c r="L321" s="4">
        <v>165.1</v>
      </c>
      <c r="M321" s="4">
        <v>123.1</v>
      </c>
      <c r="N321" s="4">
        <v>167.2</v>
      </c>
      <c r="O321" s="4">
        <v>156.1</v>
      </c>
      <c r="P321" s="4">
        <v>176.8</v>
      </c>
      <c r="Q321" s="4">
        <v>173.5</v>
      </c>
      <c r="R321" s="4">
        <f t="shared" si="29"/>
        <v>2217.8999999999996</v>
      </c>
      <c r="S321" s="4">
        <v>197</v>
      </c>
      <c r="T321" s="4">
        <f t="shared" si="30"/>
        <v>197</v>
      </c>
      <c r="U321" s="4">
        <v>162.30000000000001</v>
      </c>
      <c r="V321" s="4">
        <v>145.30000000000001</v>
      </c>
      <c r="W321" s="4">
        <v>159.69999999999999</v>
      </c>
      <c r="X321" s="45">
        <f t="shared" si="31"/>
        <v>467.3</v>
      </c>
      <c r="Y321" s="45">
        <v>164.2</v>
      </c>
      <c r="Z321" s="4">
        <v>161.6</v>
      </c>
      <c r="AA321" s="4">
        <v>155.19999999999999</v>
      </c>
      <c r="AB321" s="4">
        <v>151.19999999999999</v>
      </c>
      <c r="AC321" s="4">
        <v>160.80000000000001</v>
      </c>
      <c r="AD321" s="4">
        <f t="shared" si="32"/>
        <v>793</v>
      </c>
      <c r="AE321" s="4">
        <v>164.2</v>
      </c>
      <c r="AF321" s="4">
        <v>161.80000000000001</v>
      </c>
      <c r="AG321" s="45">
        <f t="shared" si="33"/>
        <v>326</v>
      </c>
      <c r="AH321" s="4">
        <v>156.69999999999999</v>
      </c>
      <c r="AI321" s="4">
        <v>157.30000000000001</v>
      </c>
      <c r="AJ321" s="4">
        <f t="shared" si="34"/>
        <v>314</v>
      </c>
      <c r="AK321" s="4">
        <v>165.6</v>
      </c>
      <c r="AL321" s="4"/>
    </row>
    <row r="322" spans="1:38" hidden="1" x14ac:dyDescent="0.25">
      <c r="A322" s="1" t="s">
        <v>33</v>
      </c>
      <c r="B322" s="1">
        <v>2021</v>
      </c>
      <c r="C322" s="1" t="s">
        <v>43</v>
      </c>
      <c r="D322" s="1" t="str">
        <f t="shared" si="28"/>
        <v>November2021Rural+Urban</v>
      </c>
      <c r="E322" s="4">
        <v>148.19999999999999</v>
      </c>
      <c r="F322" s="4">
        <v>201.6</v>
      </c>
      <c r="G322" s="4">
        <v>173</v>
      </c>
      <c r="H322" s="4">
        <v>159.30000000000001</v>
      </c>
      <c r="I322" s="4">
        <v>190.1</v>
      </c>
      <c r="J322" s="4">
        <v>156.5</v>
      </c>
      <c r="K322" s="4">
        <v>199.2</v>
      </c>
      <c r="L322" s="4">
        <v>165.3</v>
      </c>
      <c r="M322" s="4">
        <v>122.4</v>
      </c>
      <c r="N322" s="4">
        <v>169.6</v>
      </c>
      <c r="O322" s="4">
        <v>163.69999999999999</v>
      </c>
      <c r="P322" s="4">
        <v>175.5</v>
      </c>
      <c r="Q322" s="4">
        <v>169.7</v>
      </c>
      <c r="R322" s="4">
        <f t="shared" si="29"/>
        <v>2194.1</v>
      </c>
      <c r="S322" s="4">
        <v>192.9</v>
      </c>
      <c r="T322" s="4">
        <f t="shared" si="30"/>
        <v>192.9</v>
      </c>
      <c r="U322" s="4">
        <v>167.2</v>
      </c>
      <c r="V322" s="4">
        <v>157.4</v>
      </c>
      <c r="W322" s="4">
        <v>165.8</v>
      </c>
      <c r="X322" s="45">
        <f t="shared" si="31"/>
        <v>490.40000000000003</v>
      </c>
      <c r="Y322" s="45">
        <v>164.2</v>
      </c>
      <c r="Z322" s="4">
        <v>163.9</v>
      </c>
      <c r="AA322" s="4">
        <v>159.30000000000001</v>
      </c>
      <c r="AB322" s="4">
        <v>154.80000000000001</v>
      </c>
      <c r="AC322" s="4">
        <v>164.3</v>
      </c>
      <c r="AD322" s="4">
        <f t="shared" si="32"/>
        <v>806.5</v>
      </c>
      <c r="AE322" s="4">
        <v>169.9</v>
      </c>
      <c r="AF322" s="4">
        <v>162.19999999999999</v>
      </c>
      <c r="AG322" s="45">
        <f t="shared" si="33"/>
        <v>332.1</v>
      </c>
      <c r="AH322" s="4">
        <v>159.80000000000001</v>
      </c>
      <c r="AI322" s="4">
        <v>161.4</v>
      </c>
      <c r="AJ322" s="4">
        <f t="shared" si="34"/>
        <v>321.20000000000005</v>
      </c>
      <c r="AK322" s="4">
        <v>166.7</v>
      </c>
      <c r="AL322" s="4"/>
    </row>
    <row r="323" spans="1:38" hidden="1" x14ac:dyDescent="0.25">
      <c r="A323" s="1" t="s">
        <v>30</v>
      </c>
      <c r="B323" s="1">
        <v>2021</v>
      </c>
      <c r="C323" s="1" t="s">
        <v>44</v>
      </c>
      <c r="D323" s="1" t="str">
        <f t="shared" ref="D323:D376" si="35">_xlfn.CONCAT(C323,B323,A323)</f>
        <v>December2021Rural</v>
      </c>
      <c r="E323" s="4">
        <v>147.4</v>
      </c>
      <c r="F323" s="4">
        <v>197</v>
      </c>
      <c r="G323" s="4">
        <v>176.5</v>
      </c>
      <c r="H323" s="4">
        <v>159.80000000000001</v>
      </c>
      <c r="I323" s="4">
        <v>195.8</v>
      </c>
      <c r="J323" s="4">
        <v>152</v>
      </c>
      <c r="K323" s="4">
        <v>172.3</v>
      </c>
      <c r="L323" s="4">
        <v>164.5</v>
      </c>
      <c r="M323" s="4">
        <v>120.6</v>
      </c>
      <c r="N323" s="4">
        <v>171.7</v>
      </c>
      <c r="O323" s="4">
        <v>169.7</v>
      </c>
      <c r="P323" s="4">
        <v>175.1</v>
      </c>
      <c r="Q323" s="4">
        <v>165.8</v>
      </c>
      <c r="R323" s="4">
        <f t="shared" ref="R323:R376" si="36">SUM(E323:Q323)</f>
        <v>2168.1999999999998</v>
      </c>
      <c r="S323" s="4">
        <v>190.8</v>
      </c>
      <c r="T323" s="4">
        <f t="shared" ref="T323:T376" si="37">S323</f>
        <v>190.8</v>
      </c>
      <c r="U323" s="4">
        <v>171.8</v>
      </c>
      <c r="V323" s="4">
        <v>167.3</v>
      </c>
      <c r="W323" s="4">
        <v>171.2</v>
      </c>
      <c r="X323" s="45">
        <f t="shared" ref="X323:X376" si="38">SUM(U323:W323)</f>
        <v>510.3</v>
      </c>
      <c r="Y323" s="45">
        <v>162.72994659528979</v>
      </c>
      <c r="Z323" s="4">
        <v>165.6</v>
      </c>
      <c r="AA323" s="4">
        <v>163.9</v>
      </c>
      <c r="AB323" s="4">
        <v>160.1</v>
      </c>
      <c r="AC323" s="4">
        <v>169.7</v>
      </c>
      <c r="AD323" s="4">
        <f t="shared" ref="AD323:AD376" si="39">SUM(Y323:AC323)</f>
        <v>822.02994659528986</v>
      </c>
      <c r="AE323" s="4">
        <v>174</v>
      </c>
      <c r="AF323" s="4">
        <v>162.80000000000001</v>
      </c>
      <c r="AG323" s="45">
        <f t="shared" ref="AG323:AG376" si="40">SUM(AE323:AF323)</f>
        <v>336.8</v>
      </c>
      <c r="AH323" s="4">
        <v>164.5</v>
      </c>
      <c r="AI323" s="4">
        <v>166</v>
      </c>
      <c r="AJ323" s="4">
        <f t="shared" ref="AJ323:AJ376" si="41">SUM(AH323:AI323)</f>
        <v>330.5</v>
      </c>
      <c r="AK323" s="4">
        <v>167</v>
      </c>
      <c r="AL323" s="4"/>
    </row>
    <row r="324" spans="1:38" hidden="1" x14ac:dyDescent="0.25">
      <c r="A324" s="1" t="s">
        <v>32</v>
      </c>
      <c r="B324" s="1">
        <v>2021</v>
      </c>
      <c r="C324" s="1" t="s">
        <v>44</v>
      </c>
      <c r="D324" s="1" t="str">
        <f t="shared" si="35"/>
        <v>December2021Urban</v>
      </c>
      <c r="E324" s="4">
        <v>151.6</v>
      </c>
      <c r="F324" s="4">
        <v>202.2</v>
      </c>
      <c r="G324" s="4">
        <v>180</v>
      </c>
      <c r="H324" s="4">
        <v>160</v>
      </c>
      <c r="I324" s="4">
        <v>173.5</v>
      </c>
      <c r="J324" s="4">
        <v>158.30000000000001</v>
      </c>
      <c r="K324" s="4">
        <v>219.5</v>
      </c>
      <c r="L324" s="4">
        <v>164.2</v>
      </c>
      <c r="M324" s="4">
        <v>121.9</v>
      </c>
      <c r="N324" s="4">
        <v>168.2</v>
      </c>
      <c r="O324" s="4">
        <v>156.5</v>
      </c>
      <c r="P324" s="4">
        <v>178.2</v>
      </c>
      <c r="Q324" s="4">
        <v>172.2</v>
      </c>
      <c r="R324" s="4">
        <f t="shared" si="36"/>
        <v>2206.3000000000002</v>
      </c>
      <c r="S324" s="4">
        <v>196.8</v>
      </c>
      <c r="T324" s="4">
        <f t="shared" si="37"/>
        <v>196.8</v>
      </c>
      <c r="U324" s="4">
        <v>163.30000000000001</v>
      </c>
      <c r="V324" s="4">
        <v>146.69999999999999</v>
      </c>
      <c r="W324" s="4">
        <v>160.69999999999999</v>
      </c>
      <c r="X324" s="45">
        <f t="shared" si="38"/>
        <v>470.7</v>
      </c>
      <c r="Y324" s="45">
        <v>163.4</v>
      </c>
      <c r="Z324" s="4">
        <v>161.69999999999999</v>
      </c>
      <c r="AA324" s="4">
        <v>156</v>
      </c>
      <c r="AB324" s="4">
        <v>151.80000000000001</v>
      </c>
      <c r="AC324" s="4">
        <v>160.6</v>
      </c>
      <c r="AD324" s="4">
        <f t="shared" si="39"/>
        <v>793.50000000000011</v>
      </c>
      <c r="AE324" s="4">
        <v>165.1</v>
      </c>
      <c r="AF324" s="4">
        <v>162.4</v>
      </c>
      <c r="AG324" s="45">
        <f t="shared" si="40"/>
        <v>327.5</v>
      </c>
      <c r="AH324" s="4">
        <v>157.6</v>
      </c>
      <c r="AI324" s="4">
        <v>157.80000000000001</v>
      </c>
      <c r="AJ324" s="4">
        <f t="shared" si="41"/>
        <v>315.39999999999998</v>
      </c>
      <c r="AK324" s="4">
        <v>165.2</v>
      </c>
      <c r="AL324" s="4"/>
    </row>
    <row r="325" spans="1:38" hidden="1" x14ac:dyDescent="0.25">
      <c r="A325" s="1" t="s">
        <v>33</v>
      </c>
      <c r="B325" s="1">
        <v>2021</v>
      </c>
      <c r="C325" s="1" t="s">
        <v>44</v>
      </c>
      <c r="D325" s="1" t="str">
        <f t="shared" si="35"/>
        <v>December2021Rural+Urban</v>
      </c>
      <c r="E325" s="4">
        <v>148.69999999999999</v>
      </c>
      <c r="F325" s="4">
        <v>198.8</v>
      </c>
      <c r="G325" s="4">
        <v>177.9</v>
      </c>
      <c r="H325" s="4">
        <v>159.9</v>
      </c>
      <c r="I325" s="4">
        <v>187.6</v>
      </c>
      <c r="J325" s="4">
        <v>154.9</v>
      </c>
      <c r="K325" s="4">
        <v>188.3</v>
      </c>
      <c r="L325" s="4">
        <v>164.4</v>
      </c>
      <c r="M325" s="4">
        <v>121</v>
      </c>
      <c r="N325" s="4">
        <v>170.5</v>
      </c>
      <c r="O325" s="4">
        <v>164.2</v>
      </c>
      <c r="P325" s="4">
        <v>176.5</v>
      </c>
      <c r="Q325" s="4">
        <v>168.2</v>
      </c>
      <c r="R325" s="4">
        <f t="shared" si="36"/>
        <v>2180.9</v>
      </c>
      <c r="S325" s="4">
        <v>192.4</v>
      </c>
      <c r="T325" s="4">
        <f t="shared" si="37"/>
        <v>192.4</v>
      </c>
      <c r="U325" s="4">
        <v>168.5</v>
      </c>
      <c r="V325" s="4">
        <v>158.69999999999999</v>
      </c>
      <c r="W325" s="4">
        <v>167</v>
      </c>
      <c r="X325" s="45">
        <f t="shared" si="38"/>
        <v>494.2</v>
      </c>
      <c r="Y325" s="45">
        <v>163.4</v>
      </c>
      <c r="Z325" s="4">
        <v>164.1</v>
      </c>
      <c r="AA325" s="4">
        <v>160.19999999999999</v>
      </c>
      <c r="AB325" s="4">
        <v>155.69999999999999</v>
      </c>
      <c r="AC325" s="4">
        <v>164.4</v>
      </c>
      <c r="AD325" s="4">
        <f t="shared" si="39"/>
        <v>807.8</v>
      </c>
      <c r="AE325" s="4">
        <v>170.6</v>
      </c>
      <c r="AF325" s="4">
        <v>162.6</v>
      </c>
      <c r="AG325" s="45">
        <f t="shared" si="40"/>
        <v>333.2</v>
      </c>
      <c r="AH325" s="4">
        <v>160.6</v>
      </c>
      <c r="AI325" s="4">
        <v>162</v>
      </c>
      <c r="AJ325" s="4">
        <f t="shared" si="41"/>
        <v>322.60000000000002</v>
      </c>
      <c r="AK325" s="4">
        <v>166.2</v>
      </c>
      <c r="AL325" s="4"/>
    </row>
    <row r="326" spans="1:38" hidden="1" x14ac:dyDescent="0.25">
      <c r="A326" s="1" t="s">
        <v>30</v>
      </c>
      <c r="B326" s="1">
        <v>2022</v>
      </c>
      <c r="C326" s="1" t="s">
        <v>31</v>
      </c>
      <c r="D326" s="1" t="str">
        <f t="shared" si="35"/>
        <v>January2022Rural</v>
      </c>
      <c r="E326" s="4">
        <v>148.30000000000001</v>
      </c>
      <c r="F326" s="4">
        <v>196.9</v>
      </c>
      <c r="G326" s="4">
        <v>178</v>
      </c>
      <c r="H326" s="4">
        <v>160.5</v>
      </c>
      <c r="I326" s="4">
        <v>192.6</v>
      </c>
      <c r="J326" s="4">
        <v>151.19999999999999</v>
      </c>
      <c r="K326" s="4">
        <v>159.19999999999999</v>
      </c>
      <c r="L326" s="4">
        <v>164</v>
      </c>
      <c r="M326" s="4">
        <v>119.3</v>
      </c>
      <c r="N326" s="4">
        <v>173.3</v>
      </c>
      <c r="O326" s="4">
        <v>169.8</v>
      </c>
      <c r="P326" s="4">
        <v>175.8</v>
      </c>
      <c r="Q326" s="4">
        <v>164.1</v>
      </c>
      <c r="R326" s="4">
        <f t="shared" si="36"/>
        <v>2153</v>
      </c>
      <c r="S326" s="4">
        <v>190.7</v>
      </c>
      <c r="T326" s="4">
        <f t="shared" si="37"/>
        <v>190.7</v>
      </c>
      <c r="U326" s="4">
        <v>173.2</v>
      </c>
      <c r="V326" s="4">
        <v>169.3</v>
      </c>
      <c r="W326" s="4">
        <v>172.7</v>
      </c>
      <c r="X326" s="45">
        <f t="shared" si="38"/>
        <v>515.20000000000005</v>
      </c>
      <c r="Y326" s="45">
        <v>163.20017000930932</v>
      </c>
      <c r="Z326" s="4">
        <v>165.8</v>
      </c>
      <c r="AA326" s="4">
        <v>164.9</v>
      </c>
      <c r="AB326" s="4">
        <v>160.80000000000001</v>
      </c>
      <c r="AC326" s="4">
        <v>169.9</v>
      </c>
      <c r="AD326" s="4">
        <f t="shared" si="39"/>
        <v>824.60017000930941</v>
      </c>
      <c r="AE326" s="4">
        <v>174.7</v>
      </c>
      <c r="AF326" s="4">
        <v>163.19999999999999</v>
      </c>
      <c r="AG326" s="45">
        <f t="shared" si="40"/>
        <v>337.9</v>
      </c>
      <c r="AH326" s="4">
        <v>164.9</v>
      </c>
      <c r="AI326" s="4">
        <v>166.6</v>
      </c>
      <c r="AJ326" s="4">
        <f t="shared" si="41"/>
        <v>331.5</v>
      </c>
      <c r="AK326" s="4">
        <v>166.4</v>
      </c>
      <c r="AL326" s="4"/>
    </row>
    <row r="327" spans="1:38" hidden="1" x14ac:dyDescent="0.25">
      <c r="A327" s="1" t="s">
        <v>32</v>
      </c>
      <c r="B327" s="1">
        <v>2022</v>
      </c>
      <c r="C327" s="1" t="s">
        <v>31</v>
      </c>
      <c r="D327" s="1" t="str">
        <f t="shared" si="35"/>
        <v>January2022Urban</v>
      </c>
      <c r="E327" s="4">
        <v>152.19999999999999</v>
      </c>
      <c r="F327" s="4">
        <v>202.1</v>
      </c>
      <c r="G327" s="4">
        <v>180.1</v>
      </c>
      <c r="H327" s="4">
        <v>160.4</v>
      </c>
      <c r="I327" s="4">
        <v>171</v>
      </c>
      <c r="J327" s="4">
        <v>156.5</v>
      </c>
      <c r="K327" s="4">
        <v>203.6</v>
      </c>
      <c r="L327" s="4">
        <v>163.80000000000001</v>
      </c>
      <c r="M327" s="4">
        <v>121.3</v>
      </c>
      <c r="N327" s="4">
        <v>169.8</v>
      </c>
      <c r="O327" s="4">
        <v>156.6</v>
      </c>
      <c r="P327" s="4">
        <v>179</v>
      </c>
      <c r="Q327" s="4">
        <v>170.3</v>
      </c>
      <c r="R327" s="4">
        <f t="shared" si="36"/>
        <v>2186.6999999999998</v>
      </c>
      <c r="S327" s="4">
        <v>196.4</v>
      </c>
      <c r="T327" s="4">
        <f t="shared" si="37"/>
        <v>196.4</v>
      </c>
      <c r="U327" s="4">
        <v>164.7</v>
      </c>
      <c r="V327" s="4">
        <v>148.5</v>
      </c>
      <c r="W327" s="4">
        <v>162.19999999999999</v>
      </c>
      <c r="X327" s="45">
        <f t="shared" si="38"/>
        <v>475.4</v>
      </c>
      <c r="Y327" s="45">
        <v>164.5</v>
      </c>
      <c r="Z327" s="4">
        <v>161.6</v>
      </c>
      <c r="AA327" s="4">
        <v>156.80000000000001</v>
      </c>
      <c r="AB327" s="4">
        <v>152.69999999999999</v>
      </c>
      <c r="AC327" s="4">
        <v>161</v>
      </c>
      <c r="AD327" s="4">
        <f t="shared" si="39"/>
        <v>796.6</v>
      </c>
      <c r="AE327" s="4">
        <v>166.1</v>
      </c>
      <c r="AF327" s="4">
        <v>162.80000000000001</v>
      </c>
      <c r="AG327" s="45">
        <f t="shared" si="40"/>
        <v>328.9</v>
      </c>
      <c r="AH327" s="4">
        <v>158.4</v>
      </c>
      <c r="AI327" s="4">
        <v>158.6</v>
      </c>
      <c r="AJ327" s="4">
        <f t="shared" si="41"/>
        <v>317</v>
      </c>
      <c r="AK327" s="4">
        <v>165</v>
      </c>
      <c r="AL327" s="4"/>
    </row>
    <row r="328" spans="1:38" hidden="1" x14ac:dyDescent="0.25">
      <c r="A328" s="1" t="s">
        <v>33</v>
      </c>
      <c r="B328" s="1">
        <v>2022</v>
      </c>
      <c r="C328" s="1" t="s">
        <v>31</v>
      </c>
      <c r="D328" s="1" t="str">
        <f t="shared" si="35"/>
        <v>January2022Rural+Urban</v>
      </c>
      <c r="E328" s="4">
        <v>149.5</v>
      </c>
      <c r="F328" s="4">
        <v>198.7</v>
      </c>
      <c r="G328" s="4">
        <v>178.8</v>
      </c>
      <c r="H328" s="4">
        <v>160.5</v>
      </c>
      <c r="I328" s="4">
        <v>184.7</v>
      </c>
      <c r="J328" s="4">
        <v>153.69999999999999</v>
      </c>
      <c r="K328" s="4">
        <v>174.3</v>
      </c>
      <c r="L328" s="4">
        <v>163.9</v>
      </c>
      <c r="M328" s="4">
        <v>120</v>
      </c>
      <c r="N328" s="4">
        <v>172.1</v>
      </c>
      <c r="O328" s="4">
        <v>164.3</v>
      </c>
      <c r="P328" s="4">
        <v>177.3</v>
      </c>
      <c r="Q328" s="4">
        <v>166.4</v>
      </c>
      <c r="R328" s="4">
        <f t="shared" si="36"/>
        <v>2164.1999999999998</v>
      </c>
      <c r="S328" s="4">
        <v>192.2</v>
      </c>
      <c r="T328" s="4">
        <f t="shared" si="37"/>
        <v>192.2</v>
      </c>
      <c r="U328" s="4">
        <v>169.9</v>
      </c>
      <c r="V328" s="4">
        <v>160.69999999999999</v>
      </c>
      <c r="W328" s="4">
        <v>168.5</v>
      </c>
      <c r="X328" s="45">
        <f t="shared" si="38"/>
        <v>499.1</v>
      </c>
      <c r="Y328" s="45">
        <v>164.5</v>
      </c>
      <c r="Z328" s="4">
        <v>164.2</v>
      </c>
      <c r="AA328" s="4">
        <v>161.1</v>
      </c>
      <c r="AB328" s="4">
        <v>156.5</v>
      </c>
      <c r="AC328" s="4">
        <v>164.7</v>
      </c>
      <c r="AD328" s="4">
        <f t="shared" si="39"/>
        <v>811</v>
      </c>
      <c r="AE328" s="4">
        <v>171.4</v>
      </c>
      <c r="AF328" s="4">
        <v>163</v>
      </c>
      <c r="AG328" s="45">
        <f t="shared" si="40"/>
        <v>334.4</v>
      </c>
      <c r="AH328" s="4">
        <v>161.19999999999999</v>
      </c>
      <c r="AI328" s="4">
        <v>162.69999999999999</v>
      </c>
      <c r="AJ328" s="4">
        <f t="shared" si="41"/>
        <v>323.89999999999998</v>
      </c>
      <c r="AK328" s="4">
        <v>165.7</v>
      </c>
      <c r="AL328" s="4"/>
    </row>
    <row r="329" spans="1:38" hidden="1" x14ac:dyDescent="0.25">
      <c r="A329" s="1" t="s">
        <v>30</v>
      </c>
      <c r="B329" s="1">
        <v>2022</v>
      </c>
      <c r="C329" s="1" t="s">
        <v>34</v>
      </c>
      <c r="D329" s="1" t="str">
        <f t="shared" si="35"/>
        <v>February2022Rural</v>
      </c>
      <c r="E329" s="4">
        <v>148.80000000000001</v>
      </c>
      <c r="F329" s="4">
        <v>198.1</v>
      </c>
      <c r="G329" s="4">
        <v>175.5</v>
      </c>
      <c r="H329" s="4">
        <v>160.69999999999999</v>
      </c>
      <c r="I329" s="4">
        <v>192.6</v>
      </c>
      <c r="J329" s="4">
        <v>151.4</v>
      </c>
      <c r="K329" s="4">
        <v>155.19999999999999</v>
      </c>
      <c r="L329" s="4">
        <v>163.9</v>
      </c>
      <c r="M329" s="4">
        <v>118.1</v>
      </c>
      <c r="N329" s="4">
        <v>175.4</v>
      </c>
      <c r="O329" s="4">
        <v>170.5</v>
      </c>
      <c r="P329" s="4">
        <v>176.3</v>
      </c>
      <c r="Q329" s="4">
        <v>163.9</v>
      </c>
      <c r="R329" s="4">
        <f t="shared" si="36"/>
        <v>2150.4</v>
      </c>
      <c r="S329" s="4">
        <v>191.5</v>
      </c>
      <c r="T329" s="4">
        <f t="shared" si="37"/>
        <v>191.5</v>
      </c>
      <c r="U329" s="4">
        <v>174.1</v>
      </c>
      <c r="V329" s="4">
        <v>171</v>
      </c>
      <c r="W329" s="4">
        <v>173.7</v>
      </c>
      <c r="X329" s="45">
        <f t="shared" si="38"/>
        <v>518.79999999999995</v>
      </c>
      <c r="Y329" s="45">
        <v>163.58353846251896</v>
      </c>
      <c r="Z329" s="4">
        <v>167.4</v>
      </c>
      <c r="AA329" s="4">
        <v>165.7</v>
      </c>
      <c r="AB329" s="4">
        <v>161.19999999999999</v>
      </c>
      <c r="AC329" s="4">
        <v>170.3</v>
      </c>
      <c r="AD329" s="4">
        <f t="shared" si="39"/>
        <v>828.18353846251898</v>
      </c>
      <c r="AE329" s="4">
        <v>175.3</v>
      </c>
      <c r="AF329" s="4">
        <v>164.5</v>
      </c>
      <c r="AG329" s="45">
        <f t="shared" si="40"/>
        <v>339.8</v>
      </c>
      <c r="AH329" s="4">
        <v>165.5</v>
      </c>
      <c r="AI329" s="4">
        <v>167.3</v>
      </c>
      <c r="AJ329" s="4">
        <f t="shared" si="41"/>
        <v>332.8</v>
      </c>
      <c r="AK329" s="4">
        <v>166.7</v>
      </c>
      <c r="AL329" s="4"/>
    </row>
    <row r="330" spans="1:38" hidden="1" x14ac:dyDescent="0.25">
      <c r="A330" s="1" t="s">
        <v>32</v>
      </c>
      <c r="B330" s="1">
        <v>2022</v>
      </c>
      <c r="C330" s="1" t="s">
        <v>34</v>
      </c>
      <c r="D330" s="1" t="str">
        <f t="shared" si="35"/>
        <v>February2022Urban</v>
      </c>
      <c r="E330" s="4">
        <v>152.5</v>
      </c>
      <c r="F330" s="4">
        <v>205.2</v>
      </c>
      <c r="G330" s="4">
        <v>176.4</v>
      </c>
      <c r="H330" s="4">
        <v>160.6</v>
      </c>
      <c r="I330" s="4">
        <v>171.5</v>
      </c>
      <c r="J330" s="4">
        <v>156.4</v>
      </c>
      <c r="K330" s="4">
        <v>198</v>
      </c>
      <c r="L330" s="4">
        <v>163.19999999999999</v>
      </c>
      <c r="M330" s="4">
        <v>120.6</v>
      </c>
      <c r="N330" s="4">
        <v>172.2</v>
      </c>
      <c r="O330" s="4">
        <v>156.69999999999999</v>
      </c>
      <c r="P330" s="4">
        <v>180</v>
      </c>
      <c r="Q330" s="4">
        <v>170.2</v>
      </c>
      <c r="R330" s="4">
        <f t="shared" si="36"/>
        <v>2183.5</v>
      </c>
      <c r="S330" s="4">
        <v>196.5</v>
      </c>
      <c r="T330" s="4">
        <f t="shared" si="37"/>
        <v>196.5</v>
      </c>
      <c r="U330" s="4">
        <v>165.7</v>
      </c>
      <c r="V330" s="4">
        <v>150.4</v>
      </c>
      <c r="W330" s="4">
        <v>163.4</v>
      </c>
      <c r="X330" s="45">
        <f t="shared" si="38"/>
        <v>479.5</v>
      </c>
      <c r="Y330" s="45">
        <v>165.5</v>
      </c>
      <c r="Z330" s="4">
        <v>163</v>
      </c>
      <c r="AA330" s="4">
        <v>157.4</v>
      </c>
      <c r="AB330" s="4">
        <v>153.1</v>
      </c>
      <c r="AC330" s="4">
        <v>162</v>
      </c>
      <c r="AD330" s="4">
        <f t="shared" si="39"/>
        <v>801</v>
      </c>
      <c r="AE330" s="4">
        <v>167.2</v>
      </c>
      <c r="AF330" s="4">
        <v>164.2</v>
      </c>
      <c r="AG330" s="45">
        <f t="shared" si="40"/>
        <v>331.4</v>
      </c>
      <c r="AH330" s="4">
        <v>159.5</v>
      </c>
      <c r="AI330" s="4">
        <v>159.4</v>
      </c>
      <c r="AJ330" s="4">
        <f t="shared" si="41"/>
        <v>318.89999999999998</v>
      </c>
      <c r="AK330" s="4">
        <v>165.5</v>
      </c>
      <c r="AL330" s="4"/>
    </row>
    <row r="331" spans="1:38" hidden="1" x14ac:dyDescent="0.25">
      <c r="A331" s="1" t="s">
        <v>33</v>
      </c>
      <c r="B331" s="1">
        <v>2022</v>
      </c>
      <c r="C331" s="1" t="s">
        <v>34</v>
      </c>
      <c r="D331" s="1" t="str">
        <f t="shared" si="35"/>
        <v>February2022Rural+Urban</v>
      </c>
      <c r="E331" s="4">
        <v>150</v>
      </c>
      <c r="F331" s="4">
        <v>200.6</v>
      </c>
      <c r="G331" s="4">
        <v>175.8</v>
      </c>
      <c r="H331" s="4">
        <v>160.69999999999999</v>
      </c>
      <c r="I331" s="4">
        <v>184.9</v>
      </c>
      <c r="J331" s="4">
        <v>153.69999999999999</v>
      </c>
      <c r="K331" s="4">
        <v>169.7</v>
      </c>
      <c r="L331" s="4">
        <v>163.69999999999999</v>
      </c>
      <c r="M331" s="4">
        <v>118.9</v>
      </c>
      <c r="N331" s="4">
        <v>174.3</v>
      </c>
      <c r="O331" s="4">
        <v>164.7</v>
      </c>
      <c r="P331" s="4">
        <v>178</v>
      </c>
      <c r="Q331" s="4">
        <v>166.2</v>
      </c>
      <c r="R331" s="4">
        <f t="shared" si="36"/>
        <v>2161.2000000000003</v>
      </c>
      <c r="S331" s="4">
        <v>192.8</v>
      </c>
      <c r="T331" s="4">
        <f t="shared" si="37"/>
        <v>192.8</v>
      </c>
      <c r="U331" s="4">
        <v>170.8</v>
      </c>
      <c r="V331" s="4">
        <v>162.4</v>
      </c>
      <c r="W331" s="4">
        <v>169.6</v>
      </c>
      <c r="X331" s="45">
        <f t="shared" si="38"/>
        <v>502.80000000000007</v>
      </c>
      <c r="Y331" s="45">
        <v>165.5</v>
      </c>
      <c r="Z331" s="4">
        <v>165.7</v>
      </c>
      <c r="AA331" s="4">
        <v>161.80000000000001</v>
      </c>
      <c r="AB331" s="4">
        <v>156.9</v>
      </c>
      <c r="AC331" s="4">
        <v>165.4</v>
      </c>
      <c r="AD331" s="4">
        <f t="shared" si="39"/>
        <v>815.3</v>
      </c>
      <c r="AE331" s="4">
        <v>172.2</v>
      </c>
      <c r="AF331" s="4">
        <v>164.4</v>
      </c>
      <c r="AG331" s="45">
        <f t="shared" si="40"/>
        <v>336.6</v>
      </c>
      <c r="AH331" s="4">
        <v>162.1</v>
      </c>
      <c r="AI331" s="4">
        <v>163.5</v>
      </c>
      <c r="AJ331" s="4">
        <f t="shared" si="41"/>
        <v>325.60000000000002</v>
      </c>
      <c r="AK331" s="4">
        <v>166.1</v>
      </c>
      <c r="AL331" s="4"/>
    </row>
    <row r="332" spans="1:38" hidden="1" x14ac:dyDescent="0.25">
      <c r="A332" s="1" t="s">
        <v>30</v>
      </c>
      <c r="B332" s="1">
        <v>2022</v>
      </c>
      <c r="C332" s="1" t="s">
        <v>35</v>
      </c>
      <c r="D332" s="1" t="str">
        <f t="shared" si="35"/>
        <v>March2022Rural</v>
      </c>
      <c r="E332" s="4">
        <v>150.19999999999999</v>
      </c>
      <c r="F332" s="4">
        <v>208</v>
      </c>
      <c r="G332" s="4">
        <v>167.9</v>
      </c>
      <c r="H332" s="4">
        <v>162</v>
      </c>
      <c r="I332" s="4">
        <v>203.1</v>
      </c>
      <c r="J332" s="4">
        <v>155.9</v>
      </c>
      <c r="K332" s="4">
        <v>155.80000000000001</v>
      </c>
      <c r="L332" s="4">
        <v>164.2</v>
      </c>
      <c r="M332" s="4">
        <v>118.1</v>
      </c>
      <c r="N332" s="4">
        <v>178.7</v>
      </c>
      <c r="O332" s="4">
        <v>171.2</v>
      </c>
      <c r="P332" s="4">
        <v>177.4</v>
      </c>
      <c r="Q332" s="4">
        <v>166.6</v>
      </c>
      <c r="R332" s="4">
        <f t="shared" si="36"/>
        <v>2179.1000000000004</v>
      </c>
      <c r="S332" s="4">
        <v>192.3</v>
      </c>
      <c r="T332" s="4">
        <f t="shared" si="37"/>
        <v>192.3</v>
      </c>
      <c r="U332" s="4">
        <v>175.4</v>
      </c>
      <c r="V332" s="4">
        <v>173.2</v>
      </c>
      <c r="W332" s="4">
        <v>175.1</v>
      </c>
      <c r="X332" s="45">
        <f t="shared" si="38"/>
        <v>523.70000000000005</v>
      </c>
      <c r="Y332" s="45">
        <v>164.03485056301309</v>
      </c>
      <c r="Z332" s="4">
        <v>168.9</v>
      </c>
      <c r="AA332" s="4">
        <v>166.5</v>
      </c>
      <c r="AB332" s="4">
        <v>162</v>
      </c>
      <c r="AC332" s="4">
        <v>170.6</v>
      </c>
      <c r="AD332" s="4">
        <f t="shared" si="39"/>
        <v>832.03485056301315</v>
      </c>
      <c r="AE332" s="4">
        <v>176</v>
      </c>
      <c r="AF332" s="4">
        <v>167.4</v>
      </c>
      <c r="AG332" s="45">
        <f t="shared" si="40"/>
        <v>343.4</v>
      </c>
      <c r="AH332" s="4">
        <v>166.6</v>
      </c>
      <c r="AI332" s="4">
        <v>168.3</v>
      </c>
      <c r="AJ332" s="4">
        <f t="shared" si="41"/>
        <v>334.9</v>
      </c>
      <c r="AK332" s="4">
        <v>168.7</v>
      </c>
      <c r="AL332" s="4"/>
    </row>
    <row r="333" spans="1:38" hidden="1" x14ac:dyDescent="0.25">
      <c r="A333" s="1" t="s">
        <v>32</v>
      </c>
      <c r="B333" s="1">
        <v>2022</v>
      </c>
      <c r="C333" s="1" t="s">
        <v>35</v>
      </c>
      <c r="D333" s="1" t="str">
        <f t="shared" si="35"/>
        <v>March2022Urban</v>
      </c>
      <c r="E333" s="4">
        <v>153.69999999999999</v>
      </c>
      <c r="F333" s="4">
        <v>215.8</v>
      </c>
      <c r="G333" s="4">
        <v>167.7</v>
      </c>
      <c r="H333" s="4">
        <v>162.6</v>
      </c>
      <c r="I333" s="4">
        <v>180</v>
      </c>
      <c r="J333" s="4">
        <v>159.6</v>
      </c>
      <c r="K333" s="4">
        <v>188.4</v>
      </c>
      <c r="L333" s="4">
        <v>163.4</v>
      </c>
      <c r="M333" s="4">
        <v>120.3</v>
      </c>
      <c r="N333" s="4">
        <v>174.7</v>
      </c>
      <c r="O333" s="4">
        <v>157.1</v>
      </c>
      <c r="P333" s="4">
        <v>181.5</v>
      </c>
      <c r="Q333" s="4">
        <v>171.5</v>
      </c>
      <c r="R333" s="4">
        <f t="shared" si="36"/>
        <v>2196.3000000000002</v>
      </c>
      <c r="S333" s="4">
        <v>197.5</v>
      </c>
      <c r="T333" s="4">
        <f t="shared" si="37"/>
        <v>197.5</v>
      </c>
      <c r="U333" s="4">
        <v>167.1</v>
      </c>
      <c r="V333" s="4">
        <v>152.6</v>
      </c>
      <c r="W333" s="4">
        <v>164.9</v>
      </c>
      <c r="X333" s="45">
        <f t="shared" si="38"/>
        <v>484.6</v>
      </c>
      <c r="Y333" s="45">
        <v>165.3</v>
      </c>
      <c r="Z333" s="4">
        <v>164.5</v>
      </c>
      <c r="AA333" s="4">
        <v>158.6</v>
      </c>
      <c r="AB333" s="4">
        <v>154.19999999999999</v>
      </c>
      <c r="AC333" s="4">
        <v>162.69999999999999</v>
      </c>
      <c r="AD333" s="4">
        <f t="shared" si="39"/>
        <v>805.3</v>
      </c>
      <c r="AE333" s="4">
        <v>168.2</v>
      </c>
      <c r="AF333" s="4">
        <v>166.8</v>
      </c>
      <c r="AG333" s="45">
        <f t="shared" si="40"/>
        <v>335</v>
      </c>
      <c r="AH333" s="4">
        <v>160.80000000000001</v>
      </c>
      <c r="AI333" s="4">
        <v>160.6</v>
      </c>
      <c r="AJ333" s="4">
        <f t="shared" si="41"/>
        <v>321.39999999999998</v>
      </c>
      <c r="AK333" s="4">
        <v>166.5</v>
      </c>
      <c r="AL333" s="4"/>
    </row>
    <row r="334" spans="1:38" hidden="1" x14ac:dyDescent="0.25">
      <c r="A334" s="1" t="s">
        <v>33</v>
      </c>
      <c r="B334" s="1">
        <v>2022</v>
      </c>
      <c r="C334" s="1" t="s">
        <v>35</v>
      </c>
      <c r="D334" s="1" t="str">
        <f t="shared" si="35"/>
        <v>March2022Rural+Urban</v>
      </c>
      <c r="E334" s="4">
        <v>151.30000000000001</v>
      </c>
      <c r="F334" s="4">
        <v>210.7</v>
      </c>
      <c r="G334" s="4">
        <v>167.8</v>
      </c>
      <c r="H334" s="4">
        <v>162.19999999999999</v>
      </c>
      <c r="I334" s="4">
        <v>194.6</v>
      </c>
      <c r="J334" s="4">
        <v>157.6</v>
      </c>
      <c r="K334" s="4">
        <v>166.9</v>
      </c>
      <c r="L334" s="4">
        <v>163.9</v>
      </c>
      <c r="M334" s="4">
        <v>118.8</v>
      </c>
      <c r="N334" s="4">
        <v>177.4</v>
      </c>
      <c r="O334" s="4">
        <v>165.3</v>
      </c>
      <c r="P334" s="4">
        <v>179.3</v>
      </c>
      <c r="Q334" s="4">
        <v>168.4</v>
      </c>
      <c r="R334" s="4">
        <f t="shared" si="36"/>
        <v>2184.2000000000003</v>
      </c>
      <c r="S334" s="4">
        <v>193.7</v>
      </c>
      <c r="T334" s="4">
        <f t="shared" si="37"/>
        <v>193.7</v>
      </c>
      <c r="U334" s="4">
        <v>172.1</v>
      </c>
      <c r="V334" s="4">
        <v>164.6</v>
      </c>
      <c r="W334" s="4">
        <v>171.1</v>
      </c>
      <c r="X334" s="45">
        <f t="shared" si="38"/>
        <v>507.79999999999995</v>
      </c>
      <c r="Y334" s="45">
        <v>165.3</v>
      </c>
      <c r="Z334" s="4">
        <v>167.2</v>
      </c>
      <c r="AA334" s="4">
        <v>162.80000000000001</v>
      </c>
      <c r="AB334" s="4">
        <v>157.9</v>
      </c>
      <c r="AC334" s="4">
        <v>166</v>
      </c>
      <c r="AD334" s="4">
        <f t="shared" si="39"/>
        <v>819.2</v>
      </c>
      <c r="AE334" s="4">
        <v>173</v>
      </c>
      <c r="AF334" s="4">
        <v>167.2</v>
      </c>
      <c r="AG334" s="45">
        <f t="shared" si="40"/>
        <v>340.2</v>
      </c>
      <c r="AH334" s="4">
        <v>163.30000000000001</v>
      </c>
      <c r="AI334" s="4">
        <v>164.6</v>
      </c>
      <c r="AJ334" s="4">
        <f t="shared" si="41"/>
        <v>327.9</v>
      </c>
      <c r="AK334" s="4">
        <v>167.7</v>
      </c>
      <c r="AL334" s="4"/>
    </row>
    <row r="335" spans="1:38" hidden="1" x14ac:dyDescent="0.25">
      <c r="A335" s="1" t="s">
        <v>30</v>
      </c>
      <c r="B335" s="1">
        <v>2022</v>
      </c>
      <c r="C335" s="1" t="s">
        <v>36</v>
      </c>
      <c r="D335" s="1" t="str">
        <f t="shared" si="35"/>
        <v>April2022Rural</v>
      </c>
      <c r="E335" s="4">
        <v>151.80000000000001</v>
      </c>
      <c r="F335" s="4">
        <v>209.7</v>
      </c>
      <c r="G335" s="4">
        <v>164.5</v>
      </c>
      <c r="H335" s="4">
        <v>163.80000000000001</v>
      </c>
      <c r="I335" s="4">
        <v>207.4</v>
      </c>
      <c r="J335" s="4">
        <v>169.7</v>
      </c>
      <c r="K335" s="4">
        <v>153.6</v>
      </c>
      <c r="L335" s="4">
        <v>165.1</v>
      </c>
      <c r="M335" s="4">
        <v>118.2</v>
      </c>
      <c r="N335" s="4">
        <v>182.9</v>
      </c>
      <c r="O335" s="4">
        <v>172.4</v>
      </c>
      <c r="P335" s="4">
        <v>178.9</v>
      </c>
      <c r="Q335" s="4">
        <v>168.6</v>
      </c>
      <c r="R335" s="4">
        <f t="shared" si="36"/>
        <v>2206.6</v>
      </c>
      <c r="S335" s="4">
        <v>192.8</v>
      </c>
      <c r="T335" s="4">
        <f t="shared" si="37"/>
        <v>192.8</v>
      </c>
      <c r="U335" s="4">
        <v>177.5</v>
      </c>
      <c r="V335" s="4">
        <v>175.1</v>
      </c>
      <c r="W335" s="4">
        <v>177.1</v>
      </c>
      <c r="X335" s="45">
        <f t="shared" si="38"/>
        <v>529.70000000000005</v>
      </c>
      <c r="Y335" s="45">
        <v>164.60206211498237</v>
      </c>
      <c r="Z335" s="4">
        <v>173.3</v>
      </c>
      <c r="AA335" s="4">
        <v>167.7</v>
      </c>
      <c r="AB335" s="4">
        <v>166.2</v>
      </c>
      <c r="AC335" s="4">
        <v>170.9</v>
      </c>
      <c r="AD335" s="4">
        <f t="shared" si="39"/>
        <v>842.70206211498237</v>
      </c>
      <c r="AE335" s="4">
        <v>177</v>
      </c>
      <c r="AF335" s="4">
        <v>169</v>
      </c>
      <c r="AG335" s="45">
        <f t="shared" si="40"/>
        <v>346</v>
      </c>
      <c r="AH335" s="4">
        <v>167.2</v>
      </c>
      <c r="AI335" s="4">
        <v>170.2</v>
      </c>
      <c r="AJ335" s="4">
        <f t="shared" si="41"/>
        <v>337.4</v>
      </c>
      <c r="AK335" s="4">
        <v>170.8</v>
      </c>
      <c r="AL335" s="4"/>
    </row>
    <row r="336" spans="1:38" hidden="1" x14ac:dyDescent="0.25">
      <c r="A336" s="1" t="s">
        <v>32</v>
      </c>
      <c r="B336" s="1">
        <v>2022</v>
      </c>
      <c r="C336" s="1" t="s">
        <v>36</v>
      </c>
      <c r="D336" s="1" t="str">
        <f t="shared" si="35"/>
        <v>April2022Urban</v>
      </c>
      <c r="E336" s="4">
        <v>155.4</v>
      </c>
      <c r="F336" s="4">
        <v>215.8</v>
      </c>
      <c r="G336" s="4">
        <v>164.6</v>
      </c>
      <c r="H336" s="4">
        <v>164.2</v>
      </c>
      <c r="I336" s="4">
        <v>186</v>
      </c>
      <c r="J336" s="4">
        <v>175.9</v>
      </c>
      <c r="K336" s="4">
        <v>190.7</v>
      </c>
      <c r="L336" s="4">
        <v>164</v>
      </c>
      <c r="M336" s="4">
        <v>120.5</v>
      </c>
      <c r="N336" s="4">
        <v>178</v>
      </c>
      <c r="O336" s="4">
        <v>157.5</v>
      </c>
      <c r="P336" s="4">
        <v>183.3</v>
      </c>
      <c r="Q336" s="4">
        <v>174.5</v>
      </c>
      <c r="R336" s="4">
        <f t="shared" si="36"/>
        <v>2230.4</v>
      </c>
      <c r="S336" s="4">
        <v>197.1</v>
      </c>
      <c r="T336" s="4">
        <f t="shared" si="37"/>
        <v>197.1</v>
      </c>
      <c r="U336" s="4">
        <v>168.4</v>
      </c>
      <c r="V336" s="4">
        <v>154.5</v>
      </c>
      <c r="W336" s="4">
        <v>166.3</v>
      </c>
      <c r="X336" s="45">
        <f t="shared" si="38"/>
        <v>489.2</v>
      </c>
      <c r="Y336" s="45">
        <v>167</v>
      </c>
      <c r="Z336" s="4">
        <v>170.5</v>
      </c>
      <c r="AA336" s="4">
        <v>159.80000000000001</v>
      </c>
      <c r="AB336" s="4">
        <v>159.30000000000001</v>
      </c>
      <c r="AC336" s="4">
        <v>164</v>
      </c>
      <c r="AD336" s="4">
        <f t="shared" si="39"/>
        <v>820.6</v>
      </c>
      <c r="AE336" s="4">
        <v>169</v>
      </c>
      <c r="AF336" s="4">
        <v>168.4</v>
      </c>
      <c r="AG336" s="45">
        <f t="shared" si="40"/>
        <v>337.4</v>
      </c>
      <c r="AH336" s="4">
        <v>162.19999999999999</v>
      </c>
      <c r="AI336" s="4">
        <v>163.1</v>
      </c>
      <c r="AJ336" s="4">
        <f t="shared" si="41"/>
        <v>325.29999999999995</v>
      </c>
      <c r="AK336" s="4">
        <v>169.2</v>
      </c>
      <c r="AL336" s="4"/>
    </row>
    <row r="337" spans="1:38" hidden="1" x14ac:dyDescent="0.25">
      <c r="A337" s="1" t="s">
        <v>33</v>
      </c>
      <c r="B337" s="1">
        <v>2022</v>
      </c>
      <c r="C337" s="1" t="s">
        <v>36</v>
      </c>
      <c r="D337" s="1" t="str">
        <f t="shared" si="35"/>
        <v>April2022Rural+Urban</v>
      </c>
      <c r="E337" s="4">
        <v>152.9</v>
      </c>
      <c r="F337" s="4">
        <v>211.8</v>
      </c>
      <c r="G337" s="4">
        <v>164.5</v>
      </c>
      <c r="H337" s="4">
        <v>163.9</v>
      </c>
      <c r="I337" s="4">
        <v>199.5</v>
      </c>
      <c r="J337" s="4">
        <v>172.6</v>
      </c>
      <c r="K337" s="4">
        <v>166.2</v>
      </c>
      <c r="L337" s="4">
        <v>164.7</v>
      </c>
      <c r="M337" s="4">
        <v>119</v>
      </c>
      <c r="N337" s="4">
        <v>181.3</v>
      </c>
      <c r="O337" s="4">
        <v>166.2</v>
      </c>
      <c r="P337" s="4">
        <v>180.9</v>
      </c>
      <c r="Q337" s="4">
        <v>170.8</v>
      </c>
      <c r="R337" s="4">
        <f t="shared" si="36"/>
        <v>2214.3000000000002</v>
      </c>
      <c r="S337" s="4">
        <v>193.9</v>
      </c>
      <c r="T337" s="4">
        <f t="shared" si="37"/>
        <v>193.9</v>
      </c>
      <c r="U337" s="4">
        <v>173.9</v>
      </c>
      <c r="V337" s="4">
        <v>166.5</v>
      </c>
      <c r="W337" s="4">
        <v>172.8</v>
      </c>
      <c r="X337" s="45">
        <f t="shared" si="38"/>
        <v>513.20000000000005</v>
      </c>
      <c r="Y337" s="45">
        <v>167</v>
      </c>
      <c r="Z337" s="4">
        <v>172.2</v>
      </c>
      <c r="AA337" s="4">
        <v>164</v>
      </c>
      <c r="AB337" s="4">
        <v>162.6</v>
      </c>
      <c r="AC337" s="4">
        <v>166.9</v>
      </c>
      <c r="AD337" s="4">
        <f t="shared" si="39"/>
        <v>832.69999999999993</v>
      </c>
      <c r="AE337" s="4">
        <v>174</v>
      </c>
      <c r="AF337" s="4">
        <v>168.8</v>
      </c>
      <c r="AG337" s="45">
        <f t="shared" si="40"/>
        <v>342.8</v>
      </c>
      <c r="AH337" s="4">
        <v>164.4</v>
      </c>
      <c r="AI337" s="4">
        <v>166.8</v>
      </c>
      <c r="AJ337" s="4">
        <f t="shared" si="41"/>
        <v>331.20000000000005</v>
      </c>
      <c r="AK337" s="4">
        <v>170.1</v>
      </c>
      <c r="AL337" s="4"/>
    </row>
    <row r="338" spans="1:38" hidden="1" x14ac:dyDescent="0.25">
      <c r="A338" s="1" t="s">
        <v>30</v>
      </c>
      <c r="B338" s="1">
        <v>2022</v>
      </c>
      <c r="C338" s="1" t="s">
        <v>37</v>
      </c>
      <c r="D338" s="1" t="str">
        <f t="shared" si="35"/>
        <v>May2022Rural</v>
      </c>
      <c r="E338" s="4">
        <v>152.9</v>
      </c>
      <c r="F338" s="4">
        <v>214.7</v>
      </c>
      <c r="G338" s="4">
        <v>161.4</v>
      </c>
      <c r="H338" s="4">
        <v>164.6</v>
      </c>
      <c r="I338" s="4">
        <v>209.9</v>
      </c>
      <c r="J338" s="4">
        <v>168</v>
      </c>
      <c r="K338" s="4">
        <v>160.4</v>
      </c>
      <c r="L338" s="4">
        <v>165</v>
      </c>
      <c r="M338" s="4">
        <v>118.9</v>
      </c>
      <c r="N338" s="4">
        <v>186.6</v>
      </c>
      <c r="O338" s="4">
        <v>173.2</v>
      </c>
      <c r="P338" s="4">
        <v>180.4</v>
      </c>
      <c r="Q338" s="4">
        <v>170.8</v>
      </c>
      <c r="R338" s="4">
        <f t="shared" si="36"/>
        <v>2226.8000000000002</v>
      </c>
      <c r="S338" s="4">
        <v>192.9</v>
      </c>
      <c r="T338" s="4">
        <f t="shared" si="37"/>
        <v>192.9</v>
      </c>
      <c r="U338" s="4">
        <v>179.3</v>
      </c>
      <c r="V338" s="4">
        <v>177.2</v>
      </c>
      <c r="W338" s="4">
        <v>179</v>
      </c>
      <c r="X338" s="45">
        <f t="shared" si="38"/>
        <v>535.5</v>
      </c>
      <c r="Y338" s="45">
        <v>165.31338346005714</v>
      </c>
      <c r="Z338" s="4">
        <v>175.3</v>
      </c>
      <c r="AA338" s="4">
        <v>168.9</v>
      </c>
      <c r="AB338" s="4">
        <v>167.1</v>
      </c>
      <c r="AC338" s="4">
        <v>171.8</v>
      </c>
      <c r="AD338" s="4">
        <f t="shared" si="39"/>
        <v>848.41338346005728</v>
      </c>
      <c r="AE338" s="4">
        <v>177.7</v>
      </c>
      <c r="AF338" s="4">
        <v>168.5</v>
      </c>
      <c r="AG338" s="45">
        <f t="shared" si="40"/>
        <v>346.2</v>
      </c>
      <c r="AH338" s="4">
        <v>167.6</v>
      </c>
      <c r="AI338" s="4">
        <v>170.9</v>
      </c>
      <c r="AJ338" s="4">
        <f t="shared" si="41"/>
        <v>338.5</v>
      </c>
      <c r="AK338" s="4">
        <v>172.5</v>
      </c>
      <c r="AL338" s="4"/>
    </row>
    <row r="339" spans="1:38" hidden="1" x14ac:dyDescent="0.25">
      <c r="A339" s="1" t="s">
        <v>32</v>
      </c>
      <c r="B339" s="1">
        <v>2022</v>
      </c>
      <c r="C339" s="1" t="s">
        <v>37</v>
      </c>
      <c r="D339" s="1" t="str">
        <f t="shared" si="35"/>
        <v>May2022Urban</v>
      </c>
      <c r="E339" s="4">
        <v>156.69999999999999</v>
      </c>
      <c r="F339" s="4">
        <v>221.2</v>
      </c>
      <c r="G339" s="4">
        <v>164.1</v>
      </c>
      <c r="H339" s="4">
        <v>165.4</v>
      </c>
      <c r="I339" s="4">
        <v>189.5</v>
      </c>
      <c r="J339" s="4">
        <v>174.5</v>
      </c>
      <c r="K339" s="4">
        <v>203.2</v>
      </c>
      <c r="L339" s="4">
        <v>164.1</v>
      </c>
      <c r="M339" s="4">
        <v>121.2</v>
      </c>
      <c r="N339" s="4">
        <v>181.4</v>
      </c>
      <c r="O339" s="4">
        <v>158.5</v>
      </c>
      <c r="P339" s="4">
        <v>184.9</v>
      </c>
      <c r="Q339" s="4">
        <v>177.5</v>
      </c>
      <c r="R339" s="4">
        <f t="shared" si="36"/>
        <v>2262.2000000000003</v>
      </c>
      <c r="S339" s="4">
        <v>197.5</v>
      </c>
      <c r="T339" s="4">
        <f t="shared" si="37"/>
        <v>197.5</v>
      </c>
      <c r="U339" s="4">
        <v>170</v>
      </c>
      <c r="V339" s="4">
        <v>155.9</v>
      </c>
      <c r="W339" s="4">
        <v>167.8</v>
      </c>
      <c r="X339" s="45">
        <f t="shared" si="38"/>
        <v>493.7</v>
      </c>
      <c r="Y339" s="45">
        <v>167.5</v>
      </c>
      <c r="Z339" s="4">
        <v>173.5</v>
      </c>
      <c r="AA339" s="4">
        <v>161.1</v>
      </c>
      <c r="AB339" s="4">
        <v>159.4</v>
      </c>
      <c r="AC339" s="4">
        <v>165.2</v>
      </c>
      <c r="AD339" s="4">
        <f t="shared" si="39"/>
        <v>826.7</v>
      </c>
      <c r="AE339" s="4">
        <v>170.1</v>
      </c>
      <c r="AF339" s="4">
        <v>168.2</v>
      </c>
      <c r="AG339" s="45">
        <f t="shared" si="40"/>
        <v>338.29999999999995</v>
      </c>
      <c r="AH339" s="4">
        <v>163.19999999999999</v>
      </c>
      <c r="AI339" s="4">
        <v>163.80000000000001</v>
      </c>
      <c r="AJ339" s="4">
        <f t="shared" si="41"/>
        <v>327</v>
      </c>
      <c r="AK339" s="4">
        <v>170.8</v>
      </c>
      <c r="AL339" s="4"/>
    </row>
    <row r="340" spans="1:38" hidden="1" x14ac:dyDescent="0.25">
      <c r="A340" s="1" t="s">
        <v>33</v>
      </c>
      <c r="B340" s="1">
        <v>2022</v>
      </c>
      <c r="C340" s="1" t="s">
        <v>37</v>
      </c>
      <c r="D340" s="1" t="str">
        <f t="shared" si="35"/>
        <v>May2022Rural+Urban</v>
      </c>
      <c r="E340" s="4">
        <v>154.1</v>
      </c>
      <c r="F340" s="4">
        <v>217</v>
      </c>
      <c r="G340" s="4">
        <v>162.4</v>
      </c>
      <c r="H340" s="4">
        <v>164.9</v>
      </c>
      <c r="I340" s="4">
        <v>202.4</v>
      </c>
      <c r="J340" s="4">
        <v>171</v>
      </c>
      <c r="K340" s="4">
        <v>174.9</v>
      </c>
      <c r="L340" s="4">
        <v>164.7</v>
      </c>
      <c r="M340" s="4">
        <v>119.7</v>
      </c>
      <c r="N340" s="4">
        <v>184.9</v>
      </c>
      <c r="O340" s="4">
        <v>167.1</v>
      </c>
      <c r="P340" s="4">
        <v>182.5</v>
      </c>
      <c r="Q340" s="4">
        <v>173.3</v>
      </c>
      <c r="R340" s="4">
        <f t="shared" si="36"/>
        <v>2238.9000000000005</v>
      </c>
      <c r="S340" s="4">
        <v>194.1</v>
      </c>
      <c r="T340" s="4">
        <f t="shared" si="37"/>
        <v>194.1</v>
      </c>
      <c r="U340" s="4">
        <v>175.6</v>
      </c>
      <c r="V340" s="4">
        <v>168.4</v>
      </c>
      <c r="W340" s="4">
        <v>174.6</v>
      </c>
      <c r="X340" s="45">
        <f t="shared" si="38"/>
        <v>518.6</v>
      </c>
      <c r="Y340" s="45">
        <v>167.5</v>
      </c>
      <c r="Z340" s="4">
        <v>174.6</v>
      </c>
      <c r="AA340" s="4">
        <v>165.2</v>
      </c>
      <c r="AB340" s="4">
        <v>163</v>
      </c>
      <c r="AC340" s="4">
        <v>167.9</v>
      </c>
      <c r="AD340" s="4">
        <f t="shared" si="39"/>
        <v>838.19999999999993</v>
      </c>
      <c r="AE340" s="4">
        <v>174.8</v>
      </c>
      <c r="AF340" s="4">
        <v>168.4</v>
      </c>
      <c r="AG340" s="45">
        <f t="shared" si="40"/>
        <v>343.20000000000005</v>
      </c>
      <c r="AH340" s="4">
        <v>165.1</v>
      </c>
      <c r="AI340" s="4">
        <v>167.5</v>
      </c>
      <c r="AJ340" s="4">
        <f t="shared" si="41"/>
        <v>332.6</v>
      </c>
      <c r="AK340" s="4">
        <v>171.7</v>
      </c>
      <c r="AL340" s="4"/>
    </row>
    <row r="341" spans="1:38" hidden="1" x14ac:dyDescent="0.25">
      <c r="A341" s="1" t="s">
        <v>30</v>
      </c>
      <c r="B341" s="1">
        <v>2022</v>
      </c>
      <c r="C341" s="1" t="s">
        <v>38</v>
      </c>
      <c r="D341" s="1" t="str">
        <f t="shared" si="35"/>
        <v>June2022Rural</v>
      </c>
      <c r="E341" s="4">
        <v>153.80000000000001</v>
      </c>
      <c r="F341" s="4">
        <v>217.2</v>
      </c>
      <c r="G341" s="4">
        <v>169.6</v>
      </c>
      <c r="H341" s="4">
        <v>165.4</v>
      </c>
      <c r="I341" s="4">
        <v>208.1</v>
      </c>
      <c r="J341" s="4">
        <v>165.8</v>
      </c>
      <c r="K341" s="4">
        <v>167.3</v>
      </c>
      <c r="L341" s="4">
        <v>164.6</v>
      </c>
      <c r="M341" s="4">
        <v>119.1</v>
      </c>
      <c r="N341" s="4">
        <v>188.9</v>
      </c>
      <c r="O341" s="4">
        <v>174.2</v>
      </c>
      <c r="P341" s="4">
        <v>181.9</v>
      </c>
      <c r="Q341" s="4">
        <v>172.4</v>
      </c>
      <c r="R341" s="4">
        <f t="shared" si="36"/>
        <v>2248.3000000000002</v>
      </c>
      <c r="S341" s="4">
        <v>192.9</v>
      </c>
      <c r="T341" s="4">
        <f t="shared" si="37"/>
        <v>192.9</v>
      </c>
      <c r="U341" s="4">
        <v>180.7</v>
      </c>
      <c r="V341" s="4">
        <v>178.7</v>
      </c>
      <c r="W341" s="4">
        <v>180.4</v>
      </c>
      <c r="X341" s="45">
        <f t="shared" si="38"/>
        <v>539.79999999999995</v>
      </c>
      <c r="Y341" s="45">
        <v>165.95003290422807</v>
      </c>
      <c r="Z341" s="4">
        <v>176.7</v>
      </c>
      <c r="AA341" s="4">
        <v>170.3</v>
      </c>
      <c r="AB341" s="4">
        <v>165.5</v>
      </c>
      <c r="AC341" s="4">
        <v>172.6</v>
      </c>
      <c r="AD341" s="4">
        <f t="shared" si="39"/>
        <v>851.05003290422803</v>
      </c>
      <c r="AE341" s="4">
        <v>178.2</v>
      </c>
      <c r="AF341" s="4">
        <v>169.5</v>
      </c>
      <c r="AG341" s="45">
        <f t="shared" si="40"/>
        <v>347.7</v>
      </c>
      <c r="AH341" s="4">
        <v>168</v>
      </c>
      <c r="AI341" s="4">
        <v>171</v>
      </c>
      <c r="AJ341" s="4">
        <f t="shared" si="41"/>
        <v>339</v>
      </c>
      <c r="AK341" s="4">
        <v>173.6</v>
      </c>
      <c r="AL341" s="4"/>
    </row>
    <row r="342" spans="1:38" hidden="1" x14ac:dyDescent="0.25">
      <c r="A342" s="1" t="s">
        <v>32</v>
      </c>
      <c r="B342" s="1">
        <v>2022</v>
      </c>
      <c r="C342" s="1" t="s">
        <v>38</v>
      </c>
      <c r="D342" s="1" t="str">
        <f t="shared" si="35"/>
        <v>June2022Urban</v>
      </c>
      <c r="E342" s="4">
        <v>157.5</v>
      </c>
      <c r="F342" s="4">
        <v>223.4</v>
      </c>
      <c r="G342" s="4">
        <v>172.8</v>
      </c>
      <c r="H342" s="4">
        <v>166.4</v>
      </c>
      <c r="I342" s="4">
        <v>188.6</v>
      </c>
      <c r="J342" s="4">
        <v>174.1</v>
      </c>
      <c r="K342" s="4">
        <v>211.5</v>
      </c>
      <c r="L342" s="4">
        <v>163.6</v>
      </c>
      <c r="M342" s="4">
        <v>121.4</v>
      </c>
      <c r="N342" s="4">
        <v>183.5</v>
      </c>
      <c r="O342" s="4">
        <v>159.1</v>
      </c>
      <c r="P342" s="4">
        <v>186.3</v>
      </c>
      <c r="Q342" s="4">
        <v>179.3</v>
      </c>
      <c r="R342" s="4">
        <f t="shared" si="36"/>
        <v>2287.5</v>
      </c>
      <c r="S342" s="4">
        <v>198.3</v>
      </c>
      <c r="T342" s="4">
        <f t="shared" si="37"/>
        <v>198.3</v>
      </c>
      <c r="U342" s="4">
        <v>171.6</v>
      </c>
      <c r="V342" s="4">
        <v>157.4</v>
      </c>
      <c r="W342" s="4">
        <v>169.4</v>
      </c>
      <c r="X342" s="45">
        <f t="shared" si="38"/>
        <v>498.4</v>
      </c>
      <c r="Y342" s="45">
        <v>166.8</v>
      </c>
      <c r="Z342" s="4">
        <v>174.9</v>
      </c>
      <c r="AA342" s="4">
        <v>162.1</v>
      </c>
      <c r="AB342" s="4">
        <v>157.19999999999999</v>
      </c>
      <c r="AC342" s="4">
        <v>166.5</v>
      </c>
      <c r="AD342" s="4">
        <f t="shared" si="39"/>
        <v>827.5</v>
      </c>
      <c r="AE342" s="4">
        <v>170.9</v>
      </c>
      <c r="AF342" s="4">
        <v>169.2</v>
      </c>
      <c r="AG342" s="45">
        <f t="shared" si="40"/>
        <v>340.1</v>
      </c>
      <c r="AH342" s="4">
        <v>164.1</v>
      </c>
      <c r="AI342" s="4">
        <v>163.80000000000001</v>
      </c>
      <c r="AJ342" s="4">
        <f t="shared" si="41"/>
        <v>327.9</v>
      </c>
      <c r="AK342" s="4">
        <v>171.4</v>
      </c>
      <c r="AL342" s="4"/>
    </row>
    <row r="343" spans="1:38" hidden="1" x14ac:dyDescent="0.25">
      <c r="A343" s="1" t="s">
        <v>33</v>
      </c>
      <c r="B343" s="1">
        <v>2022</v>
      </c>
      <c r="C343" s="1" t="s">
        <v>38</v>
      </c>
      <c r="D343" s="1" t="str">
        <f t="shared" si="35"/>
        <v>June2022Rural+Urban</v>
      </c>
      <c r="E343" s="4">
        <v>155</v>
      </c>
      <c r="F343" s="4">
        <v>219.4</v>
      </c>
      <c r="G343" s="4">
        <v>170.8</v>
      </c>
      <c r="H343" s="4">
        <v>165.8</v>
      </c>
      <c r="I343" s="4">
        <v>200.9</v>
      </c>
      <c r="J343" s="4">
        <v>169.7</v>
      </c>
      <c r="K343" s="4">
        <v>182.3</v>
      </c>
      <c r="L343" s="4">
        <v>164.3</v>
      </c>
      <c r="M343" s="4">
        <v>119.9</v>
      </c>
      <c r="N343" s="4">
        <v>187.1</v>
      </c>
      <c r="O343" s="4">
        <v>167.9</v>
      </c>
      <c r="P343" s="4">
        <v>183.9</v>
      </c>
      <c r="Q343" s="4">
        <v>174.9</v>
      </c>
      <c r="R343" s="4">
        <f t="shared" si="36"/>
        <v>2261.9</v>
      </c>
      <c r="S343" s="4">
        <v>194.3</v>
      </c>
      <c r="T343" s="4">
        <f t="shared" si="37"/>
        <v>194.3</v>
      </c>
      <c r="U343" s="4">
        <v>177.1</v>
      </c>
      <c r="V343" s="4">
        <v>169.9</v>
      </c>
      <c r="W343" s="4">
        <v>176</v>
      </c>
      <c r="X343" s="45">
        <f t="shared" si="38"/>
        <v>523</v>
      </c>
      <c r="Y343" s="45">
        <v>166.8</v>
      </c>
      <c r="Z343" s="4">
        <v>176</v>
      </c>
      <c r="AA343" s="4">
        <v>166.4</v>
      </c>
      <c r="AB343" s="4">
        <v>161.1</v>
      </c>
      <c r="AC343" s="4">
        <v>169</v>
      </c>
      <c r="AD343" s="4">
        <f t="shared" si="39"/>
        <v>839.30000000000007</v>
      </c>
      <c r="AE343" s="4">
        <v>175.4</v>
      </c>
      <c r="AF343" s="4">
        <v>169.4</v>
      </c>
      <c r="AG343" s="45">
        <f t="shared" si="40"/>
        <v>344.8</v>
      </c>
      <c r="AH343" s="4">
        <v>165.8</v>
      </c>
      <c r="AI343" s="4">
        <v>167.5</v>
      </c>
      <c r="AJ343" s="4">
        <f t="shared" si="41"/>
        <v>333.3</v>
      </c>
      <c r="AK343" s="4">
        <v>172.6</v>
      </c>
      <c r="AL343" s="4"/>
    </row>
    <row r="344" spans="1:38" hidden="1" x14ac:dyDescent="0.25">
      <c r="A344" s="1" t="s">
        <v>30</v>
      </c>
      <c r="B344" s="1">
        <v>2022</v>
      </c>
      <c r="C344" s="1" t="s">
        <v>39</v>
      </c>
      <c r="D344" s="1" t="str">
        <f t="shared" si="35"/>
        <v>July2022Rural</v>
      </c>
      <c r="E344" s="4">
        <v>155.19999999999999</v>
      </c>
      <c r="F344" s="4">
        <v>210.8</v>
      </c>
      <c r="G344" s="4">
        <v>174.3</v>
      </c>
      <c r="H344" s="4">
        <v>166.3</v>
      </c>
      <c r="I344" s="4">
        <v>202.2</v>
      </c>
      <c r="J344" s="4">
        <v>169.6</v>
      </c>
      <c r="K344" s="4">
        <v>168.6</v>
      </c>
      <c r="L344" s="4">
        <v>164.4</v>
      </c>
      <c r="M344" s="4">
        <v>119.2</v>
      </c>
      <c r="N344" s="4">
        <v>191.8</v>
      </c>
      <c r="O344" s="4">
        <v>174.5</v>
      </c>
      <c r="P344" s="4">
        <v>183.1</v>
      </c>
      <c r="Q344" s="4">
        <v>172.5</v>
      </c>
      <c r="R344" s="4">
        <f t="shared" si="36"/>
        <v>2252.5</v>
      </c>
      <c r="S344" s="4">
        <v>193.2</v>
      </c>
      <c r="T344" s="4">
        <f t="shared" si="37"/>
        <v>193.2</v>
      </c>
      <c r="U344" s="4">
        <v>182</v>
      </c>
      <c r="V344" s="4">
        <v>180.3</v>
      </c>
      <c r="W344" s="4">
        <v>181.7</v>
      </c>
      <c r="X344" s="45">
        <f t="shared" si="38"/>
        <v>544</v>
      </c>
      <c r="Y344" s="45">
        <v>166.49616427547414</v>
      </c>
      <c r="Z344" s="4">
        <v>179.6</v>
      </c>
      <c r="AA344" s="4">
        <v>171.3</v>
      </c>
      <c r="AB344" s="4">
        <v>166.3</v>
      </c>
      <c r="AC344" s="4">
        <v>174.7</v>
      </c>
      <c r="AD344" s="4">
        <f t="shared" si="39"/>
        <v>858.39616427547412</v>
      </c>
      <c r="AE344" s="4">
        <v>178.8</v>
      </c>
      <c r="AF344" s="4">
        <v>169.7</v>
      </c>
      <c r="AG344" s="45">
        <f t="shared" si="40"/>
        <v>348.5</v>
      </c>
      <c r="AH344" s="4">
        <v>168.6</v>
      </c>
      <c r="AI344" s="4">
        <v>171.8</v>
      </c>
      <c r="AJ344" s="4">
        <f t="shared" si="41"/>
        <v>340.4</v>
      </c>
      <c r="AK344" s="4">
        <v>174.3</v>
      </c>
      <c r="AL344" s="4"/>
    </row>
    <row r="345" spans="1:38" hidden="1" x14ac:dyDescent="0.25">
      <c r="A345" s="1" t="s">
        <v>32</v>
      </c>
      <c r="B345" s="1">
        <v>2022</v>
      </c>
      <c r="C345" s="1" t="s">
        <v>39</v>
      </c>
      <c r="D345" s="1" t="str">
        <f t="shared" si="35"/>
        <v>July2022Urban</v>
      </c>
      <c r="E345" s="4">
        <v>159.30000000000001</v>
      </c>
      <c r="F345" s="4">
        <v>217.1</v>
      </c>
      <c r="G345" s="4">
        <v>176.6</v>
      </c>
      <c r="H345" s="4">
        <v>167.1</v>
      </c>
      <c r="I345" s="4">
        <v>184.8</v>
      </c>
      <c r="J345" s="4">
        <v>179.5</v>
      </c>
      <c r="K345" s="4">
        <v>208.5</v>
      </c>
      <c r="L345" s="4">
        <v>164</v>
      </c>
      <c r="M345" s="4">
        <v>121.5</v>
      </c>
      <c r="N345" s="4">
        <v>186.3</v>
      </c>
      <c r="O345" s="4">
        <v>159.80000000000001</v>
      </c>
      <c r="P345" s="4">
        <v>187.7</v>
      </c>
      <c r="Q345" s="4">
        <v>179.4</v>
      </c>
      <c r="R345" s="4">
        <f t="shared" si="36"/>
        <v>2291.6</v>
      </c>
      <c r="S345" s="4">
        <v>198.6</v>
      </c>
      <c r="T345" s="4">
        <f t="shared" si="37"/>
        <v>198.6</v>
      </c>
      <c r="U345" s="4">
        <v>172.7</v>
      </c>
      <c r="V345" s="4">
        <v>158.69999999999999</v>
      </c>
      <c r="W345" s="4">
        <v>170.6</v>
      </c>
      <c r="X345" s="45">
        <f t="shared" si="38"/>
        <v>502</v>
      </c>
      <c r="Y345" s="45">
        <v>167.8</v>
      </c>
      <c r="Z345" s="4">
        <v>179.5</v>
      </c>
      <c r="AA345" s="4">
        <v>163.1</v>
      </c>
      <c r="AB345" s="4">
        <v>157.4</v>
      </c>
      <c r="AC345" s="4">
        <v>169.1</v>
      </c>
      <c r="AD345" s="4">
        <f t="shared" si="39"/>
        <v>836.9</v>
      </c>
      <c r="AE345" s="4">
        <v>171.7</v>
      </c>
      <c r="AF345" s="4">
        <v>169.8</v>
      </c>
      <c r="AG345" s="45">
        <f t="shared" si="40"/>
        <v>341.5</v>
      </c>
      <c r="AH345" s="4">
        <v>164.6</v>
      </c>
      <c r="AI345" s="4">
        <v>164.7</v>
      </c>
      <c r="AJ345" s="4">
        <f t="shared" si="41"/>
        <v>329.29999999999995</v>
      </c>
      <c r="AK345" s="4">
        <v>172.3</v>
      </c>
      <c r="AL345" s="4"/>
    </row>
    <row r="346" spans="1:38" hidden="1" x14ac:dyDescent="0.25">
      <c r="A346" s="1" t="s">
        <v>33</v>
      </c>
      <c r="B346" s="1">
        <v>2022</v>
      </c>
      <c r="C346" s="1" t="s">
        <v>39</v>
      </c>
      <c r="D346" s="1" t="str">
        <f t="shared" si="35"/>
        <v>July2022Rural+Urban</v>
      </c>
      <c r="E346" s="4">
        <v>156.5</v>
      </c>
      <c r="F346" s="4">
        <v>213</v>
      </c>
      <c r="G346" s="4">
        <v>175.2</v>
      </c>
      <c r="H346" s="4">
        <v>166.6</v>
      </c>
      <c r="I346" s="4">
        <v>195.8</v>
      </c>
      <c r="J346" s="4">
        <v>174.2</v>
      </c>
      <c r="K346" s="4">
        <v>182.1</v>
      </c>
      <c r="L346" s="4">
        <v>164.3</v>
      </c>
      <c r="M346" s="4">
        <v>120</v>
      </c>
      <c r="N346" s="4">
        <v>190</v>
      </c>
      <c r="O346" s="4">
        <v>168.4</v>
      </c>
      <c r="P346" s="4">
        <v>185.2</v>
      </c>
      <c r="Q346" s="4">
        <v>175</v>
      </c>
      <c r="R346" s="4">
        <f t="shared" si="36"/>
        <v>2266.3000000000002</v>
      </c>
      <c r="S346" s="4">
        <v>194.6</v>
      </c>
      <c r="T346" s="4">
        <f t="shared" si="37"/>
        <v>194.6</v>
      </c>
      <c r="U346" s="4">
        <v>178.3</v>
      </c>
      <c r="V346" s="4">
        <v>171.3</v>
      </c>
      <c r="W346" s="4">
        <v>177.3</v>
      </c>
      <c r="X346" s="45">
        <f t="shared" si="38"/>
        <v>526.90000000000009</v>
      </c>
      <c r="Y346" s="45">
        <v>167.8</v>
      </c>
      <c r="Z346" s="4">
        <v>179.6</v>
      </c>
      <c r="AA346" s="4">
        <v>167.4</v>
      </c>
      <c r="AB346" s="4">
        <v>161.6</v>
      </c>
      <c r="AC346" s="4">
        <v>171.4</v>
      </c>
      <c r="AD346" s="4">
        <f t="shared" si="39"/>
        <v>847.8</v>
      </c>
      <c r="AE346" s="4">
        <v>176.1</v>
      </c>
      <c r="AF346" s="4">
        <v>169.7</v>
      </c>
      <c r="AG346" s="45">
        <f t="shared" si="40"/>
        <v>345.79999999999995</v>
      </c>
      <c r="AH346" s="4">
        <v>166.3</v>
      </c>
      <c r="AI346" s="4">
        <v>168.4</v>
      </c>
      <c r="AJ346" s="4">
        <f t="shared" si="41"/>
        <v>334.70000000000005</v>
      </c>
      <c r="AK346" s="4">
        <v>173.4</v>
      </c>
      <c r="AL346" s="4"/>
    </row>
    <row r="347" spans="1:38" hidden="1" x14ac:dyDescent="0.25">
      <c r="A347" s="1" t="s">
        <v>30</v>
      </c>
      <c r="B347" s="1">
        <v>2022</v>
      </c>
      <c r="C347" s="1" t="s">
        <v>40</v>
      </c>
      <c r="D347" s="1" t="str">
        <f t="shared" si="35"/>
        <v>August2022Rural</v>
      </c>
      <c r="E347" s="4">
        <v>159.5</v>
      </c>
      <c r="F347" s="4">
        <v>204.1</v>
      </c>
      <c r="G347" s="4">
        <v>168.3</v>
      </c>
      <c r="H347" s="4">
        <v>167.9</v>
      </c>
      <c r="I347" s="4">
        <v>198.1</v>
      </c>
      <c r="J347" s="4">
        <v>169.2</v>
      </c>
      <c r="K347" s="4">
        <v>173.1</v>
      </c>
      <c r="L347" s="4">
        <v>167.1</v>
      </c>
      <c r="M347" s="4">
        <v>120.2</v>
      </c>
      <c r="N347" s="4">
        <v>195.6</v>
      </c>
      <c r="O347" s="4">
        <v>174.8</v>
      </c>
      <c r="P347" s="4">
        <v>184</v>
      </c>
      <c r="Q347" s="4">
        <v>173.9</v>
      </c>
      <c r="R347" s="4">
        <f t="shared" si="36"/>
        <v>2255.7999999999997</v>
      </c>
      <c r="S347" s="4">
        <v>193.7</v>
      </c>
      <c r="T347" s="4">
        <f t="shared" si="37"/>
        <v>193.7</v>
      </c>
      <c r="U347" s="4">
        <v>183.2</v>
      </c>
      <c r="V347" s="4">
        <v>181.7</v>
      </c>
      <c r="W347" s="4">
        <v>183</v>
      </c>
      <c r="X347" s="45">
        <f t="shared" si="38"/>
        <v>547.9</v>
      </c>
      <c r="Y347" s="45">
        <v>166.88439784886214</v>
      </c>
      <c r="Z347" s="4">
        <v>179.1</v>
      </c>
      <c r="AA347" s="4">
        <v>172.3</v>
      </c>
      <c r="AB347" s="4">
        <v>166.6</v>
      </c>
      <c r="AC347" s="4">
        <v>175.7</v>
      </c>
      <c r="AD347" s="4">
        <f t="shared" si="39"/>
        <v>860.58439784886218</v>
      </c>
      <c r="AE347" s="4">
        <v>179.4</v>
      </c>
      <c r="AF347" s="4">
        <v>171.1</v>
      </c>
      <c r="AG347" s="45">
        <f t="shared" si="40"/>
        <v>350.5</v>
      </c>
      <c r="AH347" s="4">
        <v>169.3</v>
      </c>
      <c r="AI347" s="4">
        <v>172.6</v>
      </c>
      <c r="AJ347" s="4">
        <f t="shared" si="41"/>
        <v>341.9</v>
      </c>
      <c r="AK347" s="4">
        <v>175.3</v>
      </c>
      <c r="AL347" s="4"/>
    </row>
    <row r="348" spans="1:38" hidden="1" x14ac:dyDescent="0.25">
      <c r="A348" s="1" t="s">
        <v>32</v>
      </c>
      <c r="B348" s="1">
        <v>2022</v>
      </c>
      <c r="C348" s="1" t="s">
        <v>40</v>
      </c>
      <c r="D348" s="1" t="str">
        <f t="shared" si="35"/>
        <v>August2022Urban</v>
      </c>
      <c r="E348" s="4">
        <v>162.1</v>
      </c>
      <c r="F348" s="4">
        <v>210.9</v>
      </c>
      <c r="G348" s="4">
        <v>170.6</v>
      </c>
      <c r="H348" s="4">
        <v>168.4</v>
      </c>
      <c r="I348" s="4">
        <v>182.5</v>
      </c>
      <c r="J348" s="4">
        <v>177.1</v>
      </c>
      <c r="K348" s="4">
        <v>213.1</v>
      </c>
      <c r="L348" s="4">
        <v>167.3</v>
      </c>
      <c r="M348" s="4">
        <v>122.2</v>
      </c>
      <c r="N348" s="4">
        <v>189.7</v>
      </c>
      <c r="O348" s="4">
        <v>160.5</v>
      </c>
      <c r="P348" s="4">
        <v>188.9</v>
      </c>
      <c r="Q348" s="4">
        <v>180.4</v>
      </c>
      <c r="R348" s="4">
        <f t="shared" si="36"/>
        <v>2293.6999999999998</v>
      </c>
      <c r="S348" s="4">
        <v>198.7</v>
      </c>
      <c r="T348" s="4">
        <f t="shared" si="37"/>
        <v>198.7</v>
      </c>
      <c r="U348" s="4">
        <v>173.7</v>
      </c>
      <c r="V348" s="4">
        <v>160</v>
      </c>
      <c r="W348" s="4">
        <v>171.6</v>
      </c>
      <c r="X348" s="45">
        <f t="shared" si="38"/>
        <v>505.29999999999995</v>
      </c>
      <c r="Y348" s="45">
        <v>169</v>
      </c>
      <c r="Z348" s="4">
        <v>178.4</v>
      </c>
      <c r="AA348" s="4">
        <v>164.2</v>
      </c>
      <c r="AB348" s="4">
        <v>157.69999999999999</v>
      </c>
      <c r="AC348" s="4">
        <v>169.9</v>
      </c>
      <c r="AD348" s="4">
        <f t="shared" si="39"/>
        <v>839.19999999999993</v>
      </c>
      <c r="AE348" s="4">
        <v>172.6</v>
      </c>
      <c r="AF348" s="4">
        <v>171.4</v>
      </c>
      <c r="AG348" s="45">
        <f t="shared" si="40"/>
        <v>344</v>
      </c>
      <c r="AH348" s="4">
        <v>165.1</v>
      </c>
      <c r="AI348" s="4">
        <v>165.4</v>
      </c>
      <c r="AJ348" s="4">
        <f t="shared" si="41"/>
        <v>330.5</v>
      </c>
      <c r="AK348" s="4">
        <v>173.1</v>
      </c>
      <c r="AL348" s="4"/>
    </row>
    <row r="349" spans="1:38" hidden="1" x14ac:dyDescent="0.25">
      <c r="A349" s="1" t="s">
        <v>33</v>
      </c>
      <c r="B349" s="1">
        <v>2022</v>
      </c>
      <c r="C349" s="1" t="s">
        <v>40</v>
      </c>
      <c r="D349" s="1" t="str">
        <f t="shared" si="35"/>
        <v>August2022Rural+Urban</v>
      </c>
      <c r="E349" s="4">
        <v>160.30000000000001</v>
      </c>
      <c r="F349" s="4">
        <v>206.5</v>
      </c>
      <c r="G349" s="4">
        <v>169.2</v>
      </c>
      <c r="H349" s="4">
        <v>168.1</v>
      </c>
      <c r="I349" s="4">
        <v>192.4</v>
      </c>
      <c r="J349" s="4">
        <v>172.9</v>
      </c>
      <c r="K349" s="4">
        <v>186.7</v>
      </c>
      <c r="L349" s="4">
        <v>167.2</v>
      </c>
      <c r="M349" s="4">
        <v>120.9</v>
      </c>
      <c r="N349" s="4">
        <v>193.6</v>
      </c>
      <c r="O349" s="4">
        <v>168.8</v>
      </c>
      <c r="P349" s="4">
        <v>186.3</v>
      </c>
      <c r="Q349" s="4">
        <v>176.3</v>
      </c>
      <c r="R349" s="4">
        <f t="shared" si="36"/>
        <v>2269.2000000000003</v>
      </c>
      <c r="S349" s="4">
        <v>195</v>
      </c>
      <c r="T349" s="4">
        <f t="shared" si="37"/>
        <v>195</v>
      </c>
      <c r="U349" s="4">
        <v>179.5</v>
      </c>
      <c r="V349" s="4">
        <v>172.7</v>
      </c>
      <c r="W349" s="4">
        <v>178.5</v>
      </c>
      <c r="X349" s="45">
        <f t="shared" si="38"/>
        <v>530.70000000000005</v>
      </c>
      <c r="Y349" s="45">
        <v>169</v>
      </c>
      <c r="Z349" s="4">
        <v>178.8</v>
      </c>
      <c r="AA349" s="4">
        <v>168.5</v>
      </c>
      <c r="AB349" s="4">
        <v>161.9</v>
      </c>
      <c r="AC349" s="4">
        <v>172.3</v>
      </c>
      <c r="AD349" s="4">
        <f t="shared" si="39"/>
        <v>850.5</v>
      </c>
      <c r="AE349" s="4">
        <v>176.8</v>
      </c>
      <c r="AF349" s="4">
        <v>171.2</v>
      </c>
      <c r="AG349" s="45">
        <f t="shared" si="40"/>
        <v>348</v>
      </c>
      <c r="AH349" s="4">
        <v>166.9</v>
      </c>
      <c r="AI349" s="4">
        <v>169.1</v>
      </c>
      <c r="AJ349" s="4">
        <f t="shared" si="41"/>
        <v>336</v>
      </c>
      <c r="AK349" s="4">
        <v>174.3</v>
      </c>
      <c r="AL349" s="4"/>
    </row>
    <row r="350" spans="1:38" hidden="1" x14ac:dyDescent="0.25">
      <c r="A350" s="1" t="s">
        <v>30</v>
      </c>
      <c r="B350" s="1">
        <v>2022</v>
      </c>
      <c r="C350" s="1" t="s">
        <v>41</v>
      </c>
      <c r="D350" s="1" t="str">
        <f t="shared" si="35"/>
        <v>September2022Rural</v>
      </c>
      <c r="E350" s="4">
        <v>162.9</v>
      </c>
      <c r="F350" s="4">
        <v>206.7</v>
      </c>
      <c r="G350" s="4">
        <v>169</v>
      </c>
      <c r="H350" s="4">
        <v>169.5</v>
      </c>
      <c r="I350" s="4">
        <v>194.1</v>
      </c>
      <c r="J350" s="4">
        <v>164.1</v>
      </c>
      <c r="K350" s="4">
        <v>176.9</v>
      </c>
      <c r="L350" s="4">
        <v>169</v>
      </c>
      <c r="M350" s="4">
        <v>120.8</v>
      </c>
      <c r="N350" s="4">
        <v>199.1</v>
      </c>
      <c r="O350" s="4">
        <v>175.4</v>
      </c>
      <c r="P350" s="4">
        <v>184.8</v>
      </c>
      <c r="Q350" s="4">
        <v>175.5</v>
      </c>
      <c r="R350" s="4">
        <f t="shared" si="36"/>
        <v>2267.8000000000002</v>
      </c>
      <c r="S350" s="4">
        <v>194.5</v>
      </c>
      <c r="T350" s="4">
        <f t="shared" si="37"/>
        <v>194.5</v>
      </c>
      <c r="U350" s="4">
        <v>184.7</v>
      </c>
      <c r="V350" s="4">
        <v>183.3</v>
      </c>
      <c r="W350" s="4">
        <v>184.5</v>
      </c>
      <c r="X350" s="45">
        <f t="shared" si="38"/>
        <v>552.5</v>
      </c>
      <c r="Y350" s="45">
        <v>167.39228833650714</v>
      </c>
      <c r="Z350" s="4">
        <v>179.7</v>
      </c>
      <c r="AA350" s="4">
        <v>173.6</v>
      </c>
      <c r="AB350" s="4">
        <v>166.9</v>
      </c>
      <c r="AC350" s="4">
        <v>176.2</v>
      </c>
      <c r="AD350" s="4">
        <f t="shared" si="39"/>
        <v>863.792288336507</v>
      </c>
      <c r="AE350" s="4">
        <v>180.2</v>
      </c>
      <c r="AF350" s="4">
        <v>170.8</v>
      </c>
      <c r="AG350" s="45">
        <f t="shared" si="40"/>
        <v>351</v>
      </c>
      <c r="AH350" s="4">
        <v>170</v>
      </c>
      <c r="AI350" s="4">
        <v>173.1</v>
      </c>
      <c r="AJ350" s="4">
        <f t="shared" si="41"/>
        <v>343.1</v>
      </c>
      <c r="AK350" s="4">
        <v>176.4</v>
      </c>
      <c r="AL350" s="4"/>
    </row>
    <row r="351" spans="1:38" hidden="1" x14ac:dyDescent="0.25">
      <c r="A351" s="1" t="s">
        <v>32</v>
      </c>
      <c r="B351" s="1">
        <v>2022</v>
      </c>
      <c r="C351" s="1" t="s">
        <v>41</v>
      </c>
      <c r="D351" s="1" t="str">
        <f t="shared" si="35"/>
        <v>September2022Urban</v>
      </c>
      <c r="E351" s="4">
        <v>164.9</v>
      </c>
      <c r="F351" s="4">
        <v>213.7</v>
      </c>
      <c r="G351" s="4">
        <v>170.9</v>
      </c>
      <c r="H351" s="4">
        <v>170.1</v>
      </c>
      <c r="I351" s="4">
        <v>179.3</v>
      </c>
      <c r="J351" s="4">
        <v>167.5</v>
      </c>
      <c r="K351" s="4">
        <v>220.8</v>
      </c>
      <c r="L351" s="4">
        <v>169.2</v>
      </c>
      <c r="M351" s="4">
        <v>123.1</v>
      </c>
      <c r="N351" s="4">
        <v>193.6</v>
      </c>
      <c r="O351" s="4">
        <v>161.1</v>
      </c>
      <c r="P351" s="4">
        <v>190.4</v>
      </c>
      <c r="Q351" s="4">
        <v>181.8</v>
      </c>
      <c r="R351" s="4">
        <f t="shared" si="36"/>
        <v>2306.4</v>
      </c>
      <c r="S351" s="4">
        <v>199.7</v>
      </c>
      <c r="T351" s="4">
        <f t="shared" si="37"/>
        <v>199.7</v>
      </c>
      <c r="U351" s="4">
        <v>175</v>
      </c>
      <c r="V351" s="4">
        <v>161.69999999999999</v>
      </c>
      <c r="W351" s="4">
        <v>173</v>
      </c>
      <c r="X351" s="45">
        <f t="shared" si="38"/>
        <v>509.7</v>
      </c>
      <c r="Y351" s="45">
        <v>169.5</v>
      </c>
      <c r="Z351" s="4">
        <v>179.2</v>
      </c>
      <c r="AA351" s="4">
        <v>165</v>
      </c>
      <c r="AB351" s="4">
        <v>158.19999999999999</v>
      </c>
      <c r="AC351" s="4">
        <v>170.9</v>
      </c>
      <c r="AD351" s="4">
        <f t="shared" si="39"/>
        <v>842.80000000000007</v>
      </c>
      <c r="AE351" s="4">
        <v>173.8</v>
      </c>
      <c r="AF351" s="4">
        <v>171.1</v>
      </c>
      <c r="AG351" s="45">
        <f t="shared" si="40"/>
        <v>344.9</v>
      </c>
      <c r="AH351" s="4">
        <v>165.8</v>
      </c>
      <c r="AI351" s="4">
        <v>166.1</v>
      </c>
      <c r="AJ351" s="4">
        <f t="shared" si="41"/>
        <v>331.9</v>
      </c>
      <c r="AK351" s="4">
        <v>174.1</v>
      </c>
      <c r="AL351" s="4"/>
    </row>
    <row r="352" spans="1:38" hidden="1" x14ac:dyDescent="0.25">
      <c r="A352" s="1" t="s">
        <v>33</v>
      </c>
      <c r="B352" s="1">
        <v>2022</v>
      </c>
      <c r="C352" s="1" t="s">
        <v>41</v>
      </c>
      <c r="D352" s="1" t="str">
        <f t="shared" si="35"/>
        <v>September2022Rural+Urban</v>
      </c>
      <c r="E352" s="4">
        <v>163.5</v>
      </c>
      <c r="F352" s="4">
        <v>209.2</v>
      </c>
      <c r="G352" s="4">
        <v>169.7</v>
      </c>
      <c r="H352" s="4">
        <v>169.7</v>
      </c>
      <c r="I352" s="4">
        <v>188.7</v>
      </c>
      <c r="J352" s="4">
        <v>165.7</v>
      </c>
      <c r="K352" s="4">
        <v>191.8</v>
      </c>
      <c r="L352" s="4">
        <v>169.1</v>
      </c>
      <c r="M352" s="4">
        <v>121.6</v>
      </c>
      <c r="N352" s="4">
        <v>197.3</v>
      </c>
      <c r="O352" s="4">
        <v>169.4</v>
      </c>
      <c r="P352" s="4">
        <v>187.4</v>
      </c>
      <c r="Q352" s="4">
        <v>177.8</v>
      </c>
      <c r="R352" s="4">
        <f t="shared" si="36"/>
        <v>2280.9</v>
      </c>
      <c r="S352" s="4">
        <v>195.9</v>
      </c>
      <c r="T352" s="4">
        <f t="shared" si="37"/>
        <v>195.9</v>
      </c>
      <c r="U352" s="4">
        <v>180.9</v>
      </c>
      <c r="V352" s="4">
        <v>174.3</v>
      </c>
      <c r="W352" s="4">
        <v>179.9</v>
      </c>
      <c r="X352" s="45">
        <f t="shared" si="38"/>
        <v>535.1</v>
      </c>
      <c r="Y352" s="45">
        <v>169.5</v>
      </c>
      <c r="Z352" s="4">
        <v>179.5</v>
      </c>
      <c r="AA352" s="4">
        <v>169.5</v>
      </c>
      <c r="AB352" s="4">
        <v>162.30000000000001</v>
      </c>
      <c r="AC352" s="4">
        <v>173.1</v>
      </c>
      <c r="AD352" s="4">
        <f t="shared" si="39"/>
        <v>853.9</v>
      </c>
      <c r="AE352" s="4">
        <v>177.8</v>
      </c>
      <c r="AF352" s="4">
        <v>170.9</v>
      </c>
      <c r="AG352" s="45">
        <f t="shared" si="40"/>
        <v>348.70000000000005</v>
      </c>
      <c r="AH352" s="4">
        <v>167.6</v>
      </c>
      <c r="AI352" s="4">
        <v>169.7</v>
      </c>
      <c r="AJ352" s="4">
        <f t="shared" si="41"/>
        <v>337.29999999999995</v>
      </c>
      <c r="AK352" s="4">
        <v>175.3</v>
      </c>
      <c r="AL352" s="4"/>
    </row>
    <row r="353" spans="1:38" hidden="1" x14ac:dyDescent="0.25">
      <c r="A353" s="1" t="s">
        <v>30</v>
      </c>
      <c r="B353" s="1">
        <v>2022</v>
      </c>
      <c r="C353" s="1" t="s">
        <v>42</v>
      </c>
      <c r="D353" s="1" t="str">
        <f t="shared" si="35"/>
        <v>October2022Rural</v>
      </c>
      <c r="E353" s="4">
        <v>164.7</v>
      </c>
      <c r="F353" s="4">
        <v>208.8</v>
      </c>
      <c r="G353" s="4">
        <v>170.3</v>
      </c>
      <c r="H353" s="4">
        <v>170.9</v>
      </c>
      <c r="I353" s="4">
        <v>191.6</v>
      </c>
      <c r="J353" s="4">
        <v>162.19999999999999</v>
      </c>
      <c r="K353" s="4">
        <v>184.8</v>
      </c>
      <c r="L353" s="4">
        <v>169.7</v>
      </c>
      <c r="M353" s="4">
        <v>121.1</v>
      </c>
      <c r="N353" s="4">
        <v>201.6</v>
      </c>
      <c r="O353" s="4">
        <v>175.8</v>
      </c>
      <c r="P353" s="4">
        <v>185.6</v>
      </c>
      <c r="Q353" s="4">
        <v>177.4</v>
      </c>
      <c r="R353" s="4">
        <f t="shared" si="36"/>
        <v>2284.5</v>
      </c>
      <c r="S353" s="4">
        <v>194.9</v>
      </c>
      <c r="T353" s="4">
        <f t="shared" si="37"/>
        <v>194.9</v>
      </c>
      <c r="U353" s="4">
        <v>186.1</v>
      </c>
      <c r="V353" s="4">
        <v>184.4</v>
      </c>
      <c r="W353" s="4">
        <v>185.9</v>
      </c>
      <c r="X353" s="45">
        <f t="shared" si="38"/>
        <v>556.4</v>
      </c>
      <c r="Y353" s="45">
        <v>168.15253894009371</v>
      </c>
      <c r="Z353" s="4">
        <v>180.8</v>
      </c>
      <c r="AA353" s="4">
        <v>174.4</v>
      </c>
      <c r="AB353" s="4">
        <v>167.4</v>
      </c>
      <c r="AC353" s="4">
        <v>176.5</v>
      </c>
      <c r="AD353" s="4">
        <f t="shared" si="39"/>
        <v>867.2525389400937</v>
      </c>
      <c r="AE353" s="4">
        <v>181.2</v>
      </c>
      <c r="AF353" s="4">
        <v>172</v>
      </c>
      <c r="AG353" s="45">
        <f t="shared" si="40"/>
        <v>353.2</v>
      </c>
      <c r="AH353" s="4">
        <v>170.6</v>
      </c>
      <c r="AI353" s="4">
        <v>173.9</v>
      </c>
      <c r="AJ353" s="4">
        <f t="shared" si="41"/>
        <v>344.5</v>
      </c>
      <c r="AK353" s="4">
        <v>177.9</v>
      </c>
      <c r="AL353" s="4"/>
    </row>
    <row r="354" spans="1:38" hidden="1" x14ac:dyDescent="0.25">
      <c r="A354" s="1" t="s">
        <v>32</v>
      </c>
      <c r="B354" s="1">
        <v>2022</v>
      </c>
      <c r="C354" s="1" t="s">
        <v>42</v>
      </c>
      <c r="D354" s="1" t="str">
        <f t="shared" si="35"/>
        <v>October2022Urban</v>
      </c>
      <c r="E354" s="4">
        <v>166.4</v>
      </c>
      <c r="F354" s="4">
        <v>214.9</v>
      </c>
      <c r="G354" s="4">
        <v>171.9</v>
      </c>
      <c r="H354" s="4">
        <v>171</v>
      </c>
      <c r="I354" s="4">
        <v>177.7</v>
      </c>
      <c r="J354" s="4">
        <v>165.7</v>
      </c>
      <c r="K354" s="4">
        <v>228.6</v>
      </c>
      <c r="L354" s="4">
        <v>169.9</v>
      </c>
      <c r="M354" s="4">
        <v>123.4</v>
      </c>
      <c r="N354" s="4">
        <v>196.4</v>
      </c>
      <c r="O354" s="4">
        <v>161.6</v>
      </c>
      <c r="P354" s="4">
        <v>191.5</v>
      </c>
      <c r="Q354" s="4">
        <v>183.3</v>
      </c>
      <c r="R354" s="4">
        <f t="shared" si="36"/>
        <v>2322.3000000000002</v>
      </c>
      <c r="S354" s="4">
        <v>200.1</v>
      </c>
      <c r="T354" s="4">
        <f t="shared" si="37"/>
        <v>200.1</v>
      </c>
      <c r="U354" s="4">
        <v>175.5</v>
      </c>
      <c r="V354" s="4">
        <v>162.6</v>
      </c>
      <c r="W354" s="4">
        <v>173.6</v>
      </c>
      <c r="X354" s="45">
        <f t="shared" si="38"/>
        <v>511.70000000000005</v>
      </c>
      <c r="Y354" s="45">
        <v>171.2</v>
      </c>
      <c r="Z354" s="4">
        <v>180</v>
      </c>
      <c r="AA354" s="4">
        <v>166</v>
      </c>
      <c r="AB354" s="4">
        <v>158.80000000000001</v>
      </c>
      <c r="AC354" s="4">
        <v>171.2</v>
      </c>
      <c r="AD354" s="4">
        <f t="shared" si="39"/>
        <v>847.2</v>
      </c>
      <c r="AE354" s="4">
        <v>174.7</v>
      </c>
      <c r="AF354" s="4">
        <v>172.3</v>
      </c>
      <c r="AG354" s="45">
        <f t="shared" si="40"/>
        <v>347</v>
      </c>
      <c r="AH354" s="4">
        <v>166.3</v>
      </c>
      <c r="AI354" s="4">
        <v>166.8</v>
      </c>
      <c r="AJ354" s="4">
        <f t="shared" si="41"/>
        <v>333.1</v>
      </c>
      <c r="AK354" s="4">
        <v>175.3</v>
      </c>
      <c r="AL354" s="4"/>
    </row>
    <row r="355" spans="1:38" hidden="1" x14ac:dyDescent="0.25">
      <c r="A355" s="1" t="s">
        <v>33</v>
      </c>
      <c r="B355" s="1">
        <v>2022</v>
      </c>
      <c r="C355" s="1" t="s">
        <v>42</v>
      </c>
      <c r="D355" s="1" t="str">
        <f t="shared" si="35"/>
        <v>October2022Rural+Urban</v>
      </c>
      <c r="E355" s="4">
        <v>165.2</v>
      </c>
      <c r="F355" s="4">
        <v>210.9</v>
      </c>
      <c r="G355" s="4">
        <v>170.9</v>
      </c>
      <c r="H355" s="4">
        <v>170.9</v>
      </c>
      <c r="I355" s="4">
        <v>186.5</v>
      </c>
      <c r="J355" s="4">
        <v>163.80000000000001</v>
      </c>
      <c r="K355" s="4">
        <v>199.7</v>
      </c>
      <c r="L355" s="4">
        <v>169.8</v>
      </c>
      <c r="M355" s="4">
        <v>121.9</v>
      </c>
      <c r="N355" s="4">
        <v>199.9</v>
      </c>
      <c r="O355" s="4">
        <v>169.9</v>
      </c>
      <c r="P355" s="4">
        <v>188.3</v>
      </c>
      <c r="Q355" s="4">
        <v>179.6</v>
      </c>
      <c r="R355" s="4">
        <f t="shared" si="36"/>
        <v>2297.3000000000002</v>
      </c>
      <c r="S355" s="4">
        <v>196.3</v>
      </c>
      <c r="T355" s="4">
        <f t="shared" si="37"/>
        <v>196.3</v>
      </c>
      <c r="U355" s="4">
        <v>181.9</v>
      </c>
      <c r="V355" s="4">
        <v>175.3</v>
      </c>
      <c r="W355" s="4">
        <v>181</v>
      </c>
      <c r="X355" s="45">
        <f t="shared" si="38"/>
        <v>538.20000000000005</v>
      </c>
      <c r="Y355" s="45">
        <v>171.2</v>
      </c>
      <c r="Z355" s="4">
        <v>180.5</v>
      </c>
      <c r="AA355" s="4">
        <v>170.4</v>
      </c>
      <c r="AB355" s="4">
        <v>162.9</v>
      </c>
      <c r="AC355" s="4">
        <v>173.4</v>
      </c>
      <c r="AD355" s="4">
        <f t="shared" si="39"/>
        <v>858.4</v>
      </c>
      <c r="AE355" s="4">
        <v>178.7</v>
      </c>
      <c r="AF355" s="4">
        <v>172.1</v>
      </c>
      <c r="AG355" s="45">
        <f t="shared" si="40"/>
        <v>350.79999999999995</v>
      </c>
      <c r="AH355" s="4">
        <v>168.2</v>
      </c>
      <c r="AI355" s="4">
        <v>170.5</v>
      </c>
      <c r="AJ355" s="4">
        <f t="shared" si="41"/>
        <v>338.7</v>
      </c>
      <c r="AK355" s="4">
        <v>176.7</v>
      </c>
      <c r="AL355" s="4"/>
    </row>
    <row r="356" spans="1:38" hidden="1" x14ac:dyDescent="0.25">
      <c r="A356" s="1" t="s">
        <v>30</v>
      </c>
      <c r="B356" s="1">
        <v>2022</v>
      </c>
      <c r="C356" s="1" t="s">
        <v>43</v>
      </c>
      <c r="D356" s="1" t="str">
        <f t="shared" si="35"/>
        <v>November2022Rural</v>
      </c>
      <c r="E356" s="4">
        <v>166.9</v>
      </c>
      <c r="F356" s="4">
        <v>207.2</v>
      </c>
      <c r="G356" s="4">
        <v>180.2</v>
      </c>
      <c r="H356" s="4">
        <v>172.3</v>
      </c>
      <c r="I356" s="4">
        <v>194</v>
      </c>
      <c r="J356" s="4">
        <v>159.1</v>
      </c>
      <c r="K356" s="4">
        <v>171.6</v>
      </c>
      <c r="L356" s="4">
        <v>170.2</v>
      </c>
      <c r="M356" s="4">
        <v>121.5</v>
      </c>
      <c r="N356" s="4">
        <v>204.8</v>
      </c>
      <c r="O356" s="4">
        <v>176.4</v>
      </c>
      <c r="P356" s="4">
        <v>186.9</v>
      </c>
      <c r="Q356" s="4">
        <v>176.6</v>
      </c>
      <c r="R356" s="4">
        <f t="shared" si="36"/>
        <v>2287.6999999999998</v>
      </c>
      <c r="S356" s="4">
        <v>195.5</v>
      </c>
      <c r="T356" s="4">
        <f t="shared" si="37"/>
        <v>195.5</v>
      </c>
      <c r="U356" s="4">
        <v>187.2</v>
      </c>
      <c r="V356" s="4">
        <v>185.2</v>
      </c>
      <c r="W356" s="4">
        <v>186.9</v>
      </c>
      <c r="X356" s="45">
        <f t="shared" si="38"/>
        <v>559.29999999999995</v>
      </c>
      <c r="Y356" s="45">
        <v>169.09213612505147</v>
      </c>
      <c r="Z356" s="4">
        <v>181.9</v>
      </c>
      <c r="AA356" s="4">
        <v>175.5</v>
      </c>
      <c r="AB356" s="4">
        <v>167.5</v>
      </c>
      <c r="AC356" s="4">
        <v>176.9</v>
      </c>
      <c r="AD356" s="4">
        <f t="shared" si="39"/>
        <v>870.89213612505148</v>
      </c>
      <c r="AE356" s="4">
        <v>182.3</v>
      </c>
      <c r="AF356" s="4">
        <v>173.4</v>
      </c>
      <c r="AG356" s="45">
        <f t="shared" si="40"/>
        <v>355.70000000000005</v>
      </c>
      <c r="AH356" s="4">
        <v>170.8</v>
      </c>
      <c r="AI356" s="4">
        <v>174.6</v>
      </c>
      <c r="AJ356" s="4">
        <f t="shared" si="41"/>
        <v>345.4</v>
      </c>
      <c r="AK356" s="4">
        <v>177.8</v>
      </c>
      <c r="AL356" s="4"/>
    </row>
    <row r="357" spans="1:38" hidden="1" x14ac:dyDescent="0.25">
      <c r="A357" s="1" t="s">
        <v>32</v>
      </c>
      <c r="B357" s="1">
        <v>2022</v>
      </c>
      <c r="C357" s="1" t="s">
        <v>43</v>
      </c>
      <c r="D357" s="1" t="str">
        <f t="shared" si="35"/>
        <v>November2022Urban</v>
      </c>
      <c r="E357" s="4">
        <v>168.4</v>
      </c>
      <c r="F357" s="4">
        <v>213.4</v>
      </c>
      <c r="G357" s="4">
        <v>183.2</v>
      </c>
      <c r="H357" s="4">
        <v>172.3</v>
      </c>
      <c r="I357" s="4">
        <v>180</v>
      </c>
      <c r="J357" s="4">
        <v>162.6</v>
      </c>
      <c r="K357" s="4">
        <v>205.5</v>
      </c>
      <c r="L357" s="4">
        <v>171</v>
      </c>
      <c r="M357" s="4">
        <v>123.4</v>
      </c>
      <c r="N357" s="4">
        <v>198.8</v>
      </c>
      <c r="O357" s="4">
        <v>162.1</v>
      </c>
      <c r="P357" s="4">
        <v>192.4</v>
      </c>
      <c r="Q357" s="4">
        <v>181.3</v>
      </c>
      <c r="R357" s="4">
        <f t="shared" si="36"/>
        <v>2314.4</v>
      </c>
      <c r="S357" s="4">
        <v>200.6</v>
      </c>
      <c r="T357" s="4">
        <f t="shared" si="37"/>
        <v>200.6</v>
      </c>
      <c r="U357" s="4">
        <v>176.7</v>
      </c>
      <c r="V357" s="4">
        <v>163.5</v>
      </c>
      <c r="W357" s="4">
        <v>174.7</v>
      </c>
      <c r="X357" s="45">
        <f t="shared" si="38"/>
        <v>514.9</v>
      </c>
      <c r="Y357" s="45">
        <v>171.8</v>
      </c>
      <c r="Z357" s="4">
        <v>180.3</v>
      </c>
      <c r="AA357" s="4">
        <v>166.9</v>
      </c>
      <c r="AB357" s="4">
        <v>158.9</v>
      </c>
      <c r="AC357" s="4">
        <v>171.5</v>
      </c>
      <c r="AD357" s="4">
        <f t="shared" si="39"/>
        <v>849.4</v>
      </c>
      <c r="AE357" s="4">
        <v>175.8</v>
      </c>
      <c r="AF357" s="4">
        <v>173.8</v>
      </c>
      <c r="AG357" s="45">
        <f t="shared" si="40"/>
        <v>349.6</v>
      </c>
      <c r="AH357" s="4">
        <v>166.7</v>
      </c>
      <c r="AI357" s="4">
        <v>167.4</v>
      </c>
      <c r="AJ357" s="4">
        <f t="shared" si="41"/>
        <v>334.1</v>
      </c>
      <c r="AK357" s="4">
        <v>174.1</v>
      </c>
      <c r="AL357" s="4"/>
    </row>
    <row r="358" spans="1:38" hidden="1" x14ac:dyDescent="0.25">
      <c r="A358" s="1" t="s">
        <v>33</v>
      </c>
      <c r="B358" s="1">
        <v>2022</v>
      </c>
      <c r="C358" s="1" t="s">
        <v>43</v>
      </c>
      <c r="D358" s="1" t="str">
        <f t="shared" si="35"/>
        <v>November2022Rural+Urban</v>
      </c>
      <c r="E358" s="4">
        <v>167.4</v>
      </c>
      <c r="F358" s="4">
        <v>209.4</v>
      </c>
      <c r="G358" s="4">
        <v>181.4</v>
      </c>
      <c r="H358" s="4">
        <v>172.3</v>
      </c>
      <c r="I358" s="4">
        <v>188.9</v>
      </c>
      <c r="J358" s="4">
        <v>160.69999999999999</v>
      </c>
      <c r="K358" s="4">
        <v>183.1</v>
      </c>
      <c r="L358" s="4">
        <v>170.5</v>
      </c>
      <c r="M358" s="4">
        <v>122.1</v>
      </c>
      <c r="N358" s="4">
        <v>202.8</v>
      </c>
      <c r="O358" s="4">
        <v>170.4</v>
      </c>
      <c r="P358" s="4">
        <v>189.5</v>
      </c>
      <c r="Q358" s="4">
        <v>178.3</v>
      </c>
      <c r="R358" s="4">
        <f t="shared" si="36"/>
        <v>2296.8000000000002</v>
      </c>
      <c r="S358" s="4">
        <v>196.9</v>
      </c>
      <c r="T358" s="4">
        <f t="shared" si="37"/>
        <v>196.9</v>
      </c>
      <c r="U358" s="4">
        <v>183.1</v>
      </c>
      <c r="V358" s="4">
        <v>176.2</v>
      </c>
      <c r="W358" s="4">
        <v>182.1</v>
      </c>
      <c r="X358" s="45">
        <f t="shared" si="38"/>
        <v>541.4</v>
      </c>
      <c r="Y358" s="45">
        <v>171.8</v>
      </c>
      <c r="Z358" s="4">
        <v>181.3</v>
      </c>
      <c r="AA358" s="4">
        <v>171.4</v>
      </c>
      <c r="AB358" s="4">
        <v>163</v>
      </c>
      <c r="AC358" s="4">
        <v>173.7</v>
      </c>
      <c r="AD358" s="4">
        <f t="shared" si="39"/>
        <v>861.2</v>
      </c>
      <c r="AE358" s="4">
        <v>179.8</v>
      </c>
      <c r="AF358" s="4">
        <v>173.6</v>
      </c>
      <c r="AG358" s="45">
        <f t="shared" si="40"/>
        <v>353.4</v>
      </c>
      <c r="AH358" s="4">
        <v>168.5</v>
      </c>
      <c r="AI358" s="4">
        <v>171.1</v>
      </c>
      <c r="AJ358" s="4">
        <f t="shared" si="41"/>
        <v>339.6</v>
      </c>
      <c r="AK358" s="4">
        <v>176.5</v>
      </c>
      <c r="AL358" s="4"/>
    </row>
    <row r="359" spans="1:38" hidden="1" x14ac:dyDescent="0.25">
      <c r="A359" s="1" t="s">
        <v>30</v>
      </c>
      <c r="B359" s="1">
        <v>2022</v>
      </c>
      <c r="C359" s="1" t="s">
        <v>44</v>
      </c>
      <c r="D359" s="1" t="str">
        <f t="shared" si="35"/>
        <v>December2022Rural</v>
      </c>
      <c r="E359" s="4">
        <v>168.8</v>
      </c>
      <c r="F359" s="4">
        <v>206.9</v>
      </c>
      <c r="G359" s="4">
        <v>189.1</v>
      </c>
      <c r="H359" s="4">
        <v>173.4</v>
      </c>
      <c r="I359" s="4">
        <v>193.9</v>
      </c>
      <c r="J359" s="4">
        <v>156.69999999999999</v>
      </c>
      <c r="K359" s="4">
        <v>150.19999999999999</v>
      </c>
      <c r="L359" s="4">
        <v>170.5</v>
      </c>
      <c r="M359" s="4">
        <v>121.2</v>
      </c>
      <c r="N359" s="4">
        <v>207.5</v>
      </c>
      <c r="O359" s="4">
        <v>176.8</v>
      </c>
      <c r="P359" s="4">
        <v>187.7</v>
      </c>
      <c r="Q359" s="4">
        <v>174.4</v>
      </c>
      <c r="R359" s="4">
        <f t="shared" si="36"/>
        <v>2277.1</v>
      </c>
      <c r="S359" s="4">
        <v>195.9</v>
      </c>
      <c r="T359" s="4">
        <f t="shared" si="37"/>
        <v>195.9</v>
      </c>
      <c r="U359" s="4">
        <v>188.1</v>
      </c>
      <c r="V359" s="4">
        <v>185.9</v>
      </c>
      <c r="W359" s="4">
        <v>187.8</v>
      </c>
      <c r="X359" s="45">
        <f t="shared" si="38"/>
        <v>561.79999999999995</v>
      </c>
      <c r="Y359" s="45">
        <v>169.95966260018358</v>
      </c>
      <c r="Z359" s="4">
        <v>182.8</v>
      </c>
      <c r="AA359" s="4">
        <v>176.4</v>
      </c>
      <c r="AB359" s="4">
        <v>167.8</v>
      </c>
      <c r="AC359" s="4">
        <v>177.3</v>
      </c>
      <c r="AD359" s="4">
        <f t="shared" si="39"/>
        <v>874.25966260018345</v>
      </c>
      <c r="AE359" s="4">
        <v>183.5</v>
      </c>
      <c r="AF359" s="4">
        <v>175.7</v>
      </c>
      <c r="AG359" s="45">
        <f t="shared" si="40"/>
        <v>359.2</v>
      </c>
      <c r="AH359" s="4">
        <v>171.2</v>
      </c>
      <c r="AI359" s="4">
        <v>175.5</v>
      </c>
      <c r="AJ359" s="4">
        <f t="shared" si="41"/>
        <v>346.7</v>
      </c>
      <c r="AK359" s="4">
        <v>177.1</v>
      </c>
      <c r="AL359" s="4"/>
    </row>
    <row r="360" spans="1:38" hidden="1" x14ac:dyDescent="0.25">
      <c r="A360" s="1" t="s">
        <v>32</v>
      </c>
      <c r="B360" s="1">
        <v>2022</v>
      </c>
      <c r="C360" s="1" t="s">
        <v>44</v>
      </c>
      <c r="D360" s="1" t="str">
        <f t="shared" si="35"/>
        <v>December2022Urban</v>
      </c>
      <c r="E360" s="4">
        <v>170.2</v>
      </c>
      <c r="F360" s="4">
        <v>212.9</v>
      </c>
      <c r="G360" s="4">
        <v>191.9</v>
      </c>
      <c r="H360" s="4">
        <v>173.9</v>
      </c>
      <c r="I360" s="4">
        <v>179.1</v>
      </c>
      <c r="J360" s="4">
        <v>159.5</v>
      </c>
      <c r="K360" s="4">
        <v>178.7</v>
      </c>
      <c r="L360" s="4">
        <v>171.3</v>
      </c>
      <c r="M360" s="4">
        <v>123.1</v>
      </c>
      <c r="N360" s="4">
        <v>200.5</v>
      </c>
      <c r="O360" s="4">
        <v>162.80000000000001</v>
      </c>
      <c r="P360" s="4">
        <v>193.3</v>
      </c>
      <c r="Q360" s="4">
        <v>178.6</v>
      </c>
      <c r="R360" s="4">
        <f t="shared" si="36"/>
        <v>2295.7999999999997</v>
      </c>
      <c r="S360" s="4">
        <v>201.1</v>
      </c>
      <c r="T360" s="4">
        <f t="shared" si="37"/>
        <v>201.1</v>
      </c>
      <c r="U360" s="4">
        <v>177.7</v>
      </c>
      <c r="V360" s="4">
        <v>164.5</v>
      </c>
      <c r="W360" s="4">
        <v>175.7</v>
      </c>
      <c r="X360" s="45">
        <f t="shared" si="38"/>
        <v>517.9</v>
      </c>
      <c r="Y360" s="45">
        <v>170.7</v>
      </c>
      <c r="Z360" s="4">
        <v>180.6</v>
      </c>
      <c r="AA360" s="4">
        <v>167.3</v>
      </c>
      <c r="AB360" s="4">
        <v>159.4</v>
      </c>
      <c r="AC360" s="4">
        <v>171.8</v>
      </c>
      <c r="AD360" s="4">
        <f t="shared" si="39"/>
        <v>849.8</v>
      </c>
      <c r="AE360" s="4">
        <v>177.2</v>
      </c>
      <c r="AF360" s="4">
        <v>176</v>
      </c>
      <c r="AG360" s="45">
        <f t="shared" si="40"/>
        <v>353.2</v>
      </c>
      <c r="AH360" s="4">
        <v>167.1</v>
      </c>
      <c r="AI360" s="4">
        <v>168.2</v>
      </c>
      <c r="AJ360" s="4">
        <f t="shared" si="41"/>
        <v>335.29999999999995</v>
      </c>
      <c r="AK360" s="4">
        <v>174.1</v>
      </c>
      <c r="AL360" s="4"/>
    </row>
    <row r="361" spans="1:38" hidden="1" x14ac:dyDescent="0.25">
      <c r="A361" s="1" t="s">
        <v>33</v>
      </c>
      <c r="B361" s="1">
        <v>2022</v>
      </c>
      <c r="C361" s="1" t="s">
        <v>44</v>
      </c>
      <c r="D361" s="1" t="str">
        <f t="shared" si="35"/>
        <v>December2022Rural+Urban</v>
      </c>
      <c r="E361" s="4">
        <v>169.2</v>
      </c>
      <c r="F361" s="4">
        <v>209</v>
      </c>
      <c r="G361" s="4">
        <v>190.2</v>
      </c>
      <c r="H361" s="4">
        <v>173.6</v>
      </c>
      <c r="I361" s="4">
        <v>188.5</v>
      </c>
      <c r="J361" s="4">
        <v>158</v>
      </c>
      <c r="K361" s="4">
        <v>159.9</v>
      </c>
      <c r="L361" s="4">
        <v>170.8</v>
      </c>
      <c r="M361" s="4">
        <v>121.8</v>
      </c>
      <c r="N361" s="4">
        <v>205.2</v>
      </c>
      <c r="O361" s="4">
        <v>171</v>
      </c>
      <c r="P361" s="4">
        <v>190.3</v>
      </c>
      <c r="Q361" s="4">
        <v>175.9</v>
      </c>
      <c r="R361" s="4">
        <f t="shared" si="36"/>
        <v>2283.4</v>
      </c>
      <c r="S361" s="4">
        <v>197.3</v>
      </c>
      <c r="T361" s="4">
        <f t="shared" si="37"/>
        <v>197.3</v>
      </c>
      <c r="U361" s="4">
        <v>184</v>
      </c>
      <c r="V361" s="4">
        <v>177</v>
      </c>
      <c r="W361" s="4">
        <v>183</v>
      </c>
      <c r="X361" s="45">
        <f t="shared" si="38"/>
        <v>544</v>
      </c>
      <c r="Y361" s="45">
        <v>170.7</v>
      </c>
      <c r="Z361" s="4">
        <v>182</v>
      </c>
      <c r="AA361" s="4">
        <v>172.1</v>
      </c>
      <c r="AB361" s="4">
        <v>163.4</v>
      </c>
      <c r="AC361" s="4">
        <v>174.1</v>
      </c>
      <c r="AD361" s="4">
        <f t="shared" si="39"/>
        <v>862.3</v>
      </c>
      <c r="AE361" s="4">
        <v>181.1</v>
      </c>
      <c r="AF361" s="4">
        <v>175.8</v>
      </c>
      <c r="AG361" s="45">
        <f t="shared" si="40"/>
        <v>356.9</v>
      </c>
      <c r="AH361" s="4">
        <v>168.9</v>
      </c>
      <c r="AI361" s="4">
        <v>172</v>
      </c>
      <c r="AJ361" s="4">
        <f t="shared" si="41"/>
        <v>340.9</v>
      </c>
      <c r="AK361" s="4">
        <v>175.7</v>
      </c>
      <c r="AL361" s="4"/>
    </row>
    <row r="362" spans="1:38" hidden="1" x14ac:dyDescent="0.25">
      <c r="A362" s="1" t="s">
        <v>30</v>
      </c>
      <c r="B362" s="1">
        <v>2023</v>
      </c>
      <c r="C362" s="1" t="s">
        <v>31</v>
      </c>
      <c r="D362" s="1" t="str">
        <f t="shared" si="35"/>
        <v>January2023Rural</v>
      </c>
      <c r="E362" s="4">
        <v>174</v>
      </c>
      <c r="F362" s="4">
        <v>208.3</v>
      </c>
      <c r="G362" s="4">
        <v>192.9</v>
      </c>
      <c r="H362" s="4">
        <v>174.3</v>
      </c>
      <c r="I362" s="4">
        <v>192.6</v>
      </c>
      <c r="J362" s="4">
        <v>156.30000000000001</v>
      </c>
      <c r="K362" s="4">
        <v>142.9</v>
      </c>
      <c r="L362" s="4">
        <v>170.7</v>
      </c>
      <c r="M362" s="4">
        <v>120.3</v>
      </c>
      <c r="N362" s="4">
        <v>210.5</v>
      </c>
      <c r="O362" s="4">
        <v>176.9</v>
      </c>
      <c r="P362" s="4">
        <v>188.5</v>
      </c>
      <c r="Q362" s="4">
        <v>175</v>
      </c>
      <c r="R362" s="4">
        <f t="shared" si="36"/>
        <v>2283.2000000000003</v>
      </c>
      <c r="S362" s="4">
        <v>196.9</v>
      </c>
      <c r="T362" s="4">
        <f t="shared" si="37"/>
        <v>196.9</v>
      </c>
      <c r="U362" s="4">
        <v>189</v>
      </c>
      <c r="V362" s="4">
        <v>186.3</v>
      </c>
      <c r="W362" s="4">
        <v>188.6</v>
      </c>
      <c r="X362" s="45">
        <f t="shared" si="38"/>
        <v>563.9</v>
      </c>
      <c r="Y362" s="45">
        <v>170.51159307392541</v>
      </c>
      <c r="Z362" s="4">
        <v>183.2</v>
      </c>
      <c r="AA362" s="4">
        <v>177.2</v>
      </c>
      <c r="AB362" s="4">
        <v>168.2</v>
      </c>
      <c r="AC362" s="4">
        <v>177.8</v>
      </c>
      <c r="AD362" s="4">
        <f t="shared" si="39"/>
        <v>876.91159307392536</v>
      </c>
      <c r="AE362" s="4">
        <v>184.7</v>
      </c>
      <c r="AF362" s="4">
        <v>178.4</v>
      </c>
      <c r="AG362" s="45">
        <f t="shared" si="40"/>
        <v>363.1</v>
      </c>
      <c r="AH362" s="4">
        <v>171.8</v>
      </c>
      <c r="AI362" s="4">
        <v>176.5</v>
      </c>
      <c r="AJ362" s="4">
        <f t="shared" si="41"/>
        <v>348.3</v>
      </c>
      <c r="AK362" s="4">
        <v>177.8</v>
      </c>
      <c r="AL362" s="4"/>
    </row>
    <row r="363" spans="1:38" hidden="1" x14ac:dyDescent="0.25">
      <c r="A363" s="1" t="s">
        <v>32</v>
      </c>
      <c r="B363" s="1">
        <v>2023</v>
      </c>
      <c r="C363" s="1" t="s">
        <v>31</v>
      </c>
      <c r="D363" s="1" t="str">
        <f t="shared" si="35"/>
        <v>January2023Urban</v>
      </c>
      <c r="E363" s="4">
        <v>173.3</v>
      </c>
      <c r="F363" s="4">
        <v>215.2</v>
      </c>
      <c r="G363" s="4">
        <v>197</v>
      </c>
      <c r="H363" s="4">
        <v>175.2</v>
      </c>
      <c r="I363" s="4">
        <v>178</v>
      </c>
      <c r="J363" s="4">
        <v>160.5</v>
      </c>
      <c r="K363" s="4">
        <v>175.3</v>
      </c>
      <c r="L363" s="4">
        <v>171.2</v>
      </c>
      <c r="M363" s="4">
        <v>122.7</v>
      </c>
      <c r="N363" s="4">
        <v>204.3</v>
      </c>
      <c r="O363" s="4">
        <v>163.69999999999999</v>
      </c>
      <c r="P363" s="4">
        <v>194.3</v>
      </c>
      <c r="Q363" s="4">
        <v>179.5</v>
      </c>
      <c r="R363" s="4">
        <f t="shared" si="36"/>
        <v>2310.2000000000003</v>
      </c>
      <c r="S363" s="4">
        <v>201.6</v>
      </c>
      <c r="T363" s="4">
        <f t="shared" si="37"/>
        <v>201.6</v>
      </c>
      <c r="U363" s="4">
        <v>178.7</v>
      </c>
      <c r="V363" s="4">
        <v>165.3</v>
      </c>
      <c r="W363" s="4">
        <v>176.6</v>
      </c>
      <c r="X363" s="45">
        <f t="shared" si="38"/>
        <v>520.6</v>
      </c>
      <c r="Y363" s="45">
        <v>172.1</v>
      </c>
      <c r="Z363" s="4">
        <v>180.1</v>
      </c>
      <c r="AA363" s="4">
        <v>168</v>
      </c>
      <c r="AB363" s="4">
        <v>159.5</v>
      </c>
      <c r="AC363" s="4">
        <v>171.8</v>
      </c>
      <c r="AD363" s="4">
        <f t="shared" si="39"/>
        <v>851.5</v>
      </c>
      <c r="AE363" s="4">
        <v>178.5</v>
      </c>
      <c r="AF363" s="4">
        <v>178.8</v>
      </c>
      <c r="AG363" s="45">
        <f t="shared" si="40"/>
        <v>357.3</v>
      </c>
      <c r="AH363" s="4">
        <v>167.8</v>
      </c>
      <c r="AI363" s="4">
        <v>168.9</v>
      </c>
      <c r="AJ363" s="4">
        <f t="shared" si="41"/>
        <v>336.70000000000005</v>
      </c>
      <c r="AK363" s="4">
        <v>174.9</v>
      </c>
      <c r="AL363" s="4"/>
    </row>
    <row r="364" spans="1:38" hidden="1" x14ac:dyDescent="0.25">
      <c r="A364" s="1" t="s">
        <v>33</v>
      </c>
      <c r="B364" s="1">
        <v>2023</v>
      </c>
      <c r="C364" s="1" t="s">
        <v>31</v>
      </c>
      <c r="D364" s="1" t="str">
        <f t="shared" si="35"/>
        <v>January2023Rural+Urban</v>
      </c>
      <c r="E364" s="4">
        <v>173.8</v>
      </c>
      <c r="F364" s="4">
        <v>210.7</v>
      </c>
      <c r="G364" s="4">
        <v>194.5</v>
      </c>
      <c r="H364" s="4">
        <v>174.6</v>
      </c>
      <c r="I364" s="4">
        <v>187.2</v>
      </c>
      <c r="J364" s="4">
        <v>158.30000000000001</v>
      </c>
      <c r="K364" s="4">
        <v>153.9</v>
      </c>
      <c r="L364" s="4">
        <v>170.9</v>
      </c>
      <c r="M364" s="4">
        <v>121.1</v>
      </c>
      <c r="N364" s="4">
        <v>208.4</v>
      </c>
      <c r="O364" s="4">
        <v>171.4</v>
      </c>
      <c r="P364" s="4">
        <v>191.2</v>
      </c>
      <c r="Q364" s="4">
        <v>176.7</v>
      </c>
      <c r="R364" s="4">
        <f t="shared" si="36"/>
        <v>2292.6999999999998</v>
      </c>
      <c r="S364" s="4">
        <v>198.2</v>
      </c>
      <c r="T364" s="4">
        <f t="shared" si="37"/>
        <v>198.2</v>
      </c>
      <c r="U364" s="4">
        <v>184.9</v>
      </c>
      <c r="V364" s="4">
        <v>177.6</v>
      </c>
      <c r="W364" s="4">
        <v>183.8</v>
      </c>
      <c r="X364" s="45">
        <f t="shared" si="38"/>
        <v>546.29999999999995</v>
      </c>
      <c r="Y364" s="45">
        <v>172.1</v>
      </c>
      <c r="Z364" s="4">
        <v>182</v>
      </c>
      <c r="AA364" s="4">
        <v>172.9</v>
      </c>
      <c r="AB364" s="4">
        <v>163.6</v>
      </c>
      <c r="AC364" s="4">
        <v>174.3</v>
      </c>
      <c r="AD364" s="4">
        <f t="shared" si="39"/>
        <v>864.90000000000009</v>
      </c>
      <c r="AE364" s="4">
        <v>182.3</v>
      </c>
      <c r="AF364" s="4">
        <v>178.6</v>
      </c>
      <c r="AG364" s="45">
        <f t="shared" si="40"/>
        <v>360.9</v>
      </c>
      <c r="AH364" s="4">
        <v>169.5</v>
      </c>
      <c r="AI364" s="4">
        <v>172.8</v>
      </c>
      <c r="AJ364" s="4">
        <f t="shared" si="41"/>
        <v>342.3</v>
      </c>
      <c r="AK364" s="4">
        <v>176.5</v>
      </c>
      <c r="AL364" s="4"/>
    </row>
    <row r="365" spans="1:38" hidden="1" x14ac:dyDescent="0.25">
      <c r="A365" s="1" t="s">
        <v>30</v>
      </c>
      <c r="B365" s="1">
        <v>2023</v>
      </c>
      <c r="C365" s="1" t="s">
        <v>34</v>
      </c>
      <c r="D365" s="1" t="str">
        <f t="shared" si="35"/>
        <v>February2023Rural</v>
      </c>
      <c r="E365" s="4">
        <v>174.2</v>
      </c>
      <c r="F365" s="4">
        <v>205.2</v>
      </c>
      <c r="G365" s="4">
        <v>173.9</v>
      </c>
      <c r="H365" s="4">
        <v>177</v>
      </c>
      <c r="I365" s="4">
        <v>183.4</v>
      </c>
      <c r="J365" s="4">
        <v>167.2</v>
      </c>
      <c r="K365" s="4">
        <v>140.9</v>
      </c>
      <c r="L365" s="4">
        <v>170.4</v>
      </c>
      <c r="M365" s="4">
        <v>119.1</v>
      </c>
      <c r="N365" s="4">
        <v>212.1</v>
      </c>
      <c r="O365" s="4">
        <v>177.6</v>
      </c>
      <c r="P365" s="4">
        <v>189.9</v>
      </c>
      <c r="Q365" s="4">
        <v>174.8</v>
      </c>
      <c r="R365" s="4">
        <f t="shared" si="36"/>
        <v>2265.6999999999998</v>
      </c>
      <c r="S365" s="4">
        <v>198.3</v>
      </c>
      <c r="T365" s="4">
        <f t="shared" si="37"/>
        <v>198.3</v>
      </c>
      <c r="U365" s="4">
        <v>190</v>
      </c>
      <c r="V365" s="4">
        <v>187</v>
      </c>
      <c r="W365" s="4">
        <v>189.6</v>
      </c>
      <c r="X365" s="45">
        <f t="shared" si="38"/>
        <v>566.6</v>
      </c>
      <c r="Y365" s="45">
        <v>170.97371019990672</v>
      </c>
      <c r="Z365" s="4">
        <v>181.6</v>
      </c>
      <c r="AA365" s="4">
        <v>178.6</v>
      </c>
      <c r="AB365" s="4">
        <v>169</v>
      </c>
      <c r="AC365" s="4">
        <v>178.5</v>
      </c>
      <c r="AD365" s="4">
        <f t="shared" si="39"/>
        <v>878.67371019990674</v>
      </c>
      <c r="AE365" s="4">
        <v>186.6</v>
      </c>
      <c r="AF365" s="4">
        <v>180.7</v>
      </c>
      <c r="AG365" s="45">
        <f t="shared" si="40"/>
        <v>367.29999999999995</v>
      </c>
      <c r="AH365" s="4">
        <v>172.8</v>
      </c>
      <c r="AI365" s="4">
        <v>177.9</v>
      </c>
      <c r="AJ365" s="4">
        <f t="shared" si="41"/>
        <v>350.70000000000005</v>
      </c>
      <c r="AK365" s="4">
        <v>178</v>
      </c>
      <c r="AL365" s="4"/>
    </row>
    <row r="366" spans="1:38" hidden="1" x14ac:dyDescent="0.25">
      <c r="A366" s="1" t="s">
        <v>32</v>
      </c>
      <c r="B366" s="1">
        <v>2023</v>
      </c>
      <c r="C366" s="1" t="s">
        <v>34</v>
      </c>
      <c r="D366" s="1" t="str">
        <f t="shared" si="35"/>
        <v>February2023Urban</v>
      </c>
      <c r="E366" s="4">
        <v>174.7</v>
      </c>
      <c r="F366" s="4">
        <v>212.2</v>
      </c>
      <c r="G366" s="4">
        <v>177.2</v>
      </c>
      <c r="H366" s="4">
        <v>177.9</v>
      </c>
      <c r="I366" s="4">
        <v>172.2</v>
      </c>
      <c r="J366" s="4">
        <v>172.1</v>
      </c>
      <c r="K366" s="4">
        <v>175.8</v>
      </c>
      <c r="L366" s="4">
        <v>172.2</v>
      </c>
      <c r="M366" s="4">
        <v>121.9</v>
      </c>
      <c r="N366" s="4">
        <v>204.8</v>
      </c>
      <c r="O366" s="4">
        <v>164.9</v>
      </c>
      <c r="P366" s="4">
        <v>196.6</v>
      </c>
      <c r="Q366" s="4">
        <v>180.7</v>
      </c>
      <c r="R366" s="4">
        <f t="shared" si="36"/>
        <v>2303.1999999999998</v>
      </c>
      <c r="S366" s="4">
        <v>202.7</v>
      </c>
      <c r="T366" s="4">
        <f t="shared" si="37"/>
        <v>202.7</v>
      </c>
      <c r="U366" s="4">
        <v>180.3</v>
      </c>
      <c r="V366" s="4">
        <v>167</v>
      </c>
      <c r="W366" s="4">
        <v>178.2</v>
      </c>
      <c r="X366" s="45">
        <f t="shared" si="38"/>
        <v>525.5</v>
      </c>
      <c r="Y366" s="45">
        <v>173.5</v>
      </c>
      <c r="Z366" s="4">
        <v>182.8</v>
      </c>
      <c r="AA366" s="4">
        <v>169.2</v>
      </c>
      <c r="AB366" s="4">
        <v>159.80000000000001</v>
      </c>
      <c r="AC366" s="4">
        <v>172.5</v>
      </c>
      <c r="AD366" s="4">
        <f t="shared" si="39"/>
        <v>857.8</v>
      </c>
      <c r="AE366" s="4">
        <v>180.8</v>
      </c>
      <c r="AF366" s="4">
        <v>181.4</v>
      </c>
      <c r="AG366" s="45">
        <f t="shared" si="40"/>
        <v>362.20000000000005</v>
      </c>
      <c r="AH366" s="4">
        <v>168.4</v>
      </c>
      <c r="AI366" s="4">
        <v>170</v>
      </c>
      <c r="AJ366" s="4">
        <f t="shared" si="41"/>
        <v>338.4</v>
      </c>
      <c r="AK366" s="4">
        <v>176.3</v>
      </c>
      <c r="AL366" s="4"/>
    </row>
    <row r="367" spans="1:38" hidden="1" x14ac:dyDescent="0.25">
      <c r="A367" s="1" t="s">
        <v>33</v>
      </c>
      <c r="B367" s="1">
        <v>2023</v>
      </c>
      <c r="C367" s="1" t="s">
        <v>34</v>
      </c>
      <c r="D367" s="1" t="str">
        <f t="shared" si="35"/>
        <v>February2023Rural+Urban</v>
      </c>
      <c r="E367" s="4">
        <v>174.4</v>
      </c>
      <c r="F367" s="4">
        <v>207.7</v>
      </c>
      <c r="G367" s="4">
        <v>175.2</v>
      </c>
      <c r="H367" s="4">
        <v>177.3</v>
      </c>
      <c r="I367" s="4">
        <v>179.3</v>
      </c>
      <c r="J367" s="4">
        <v>169.5</v>
      </c>
      <c r="K367" s="4">
        <v>152.69999999999999</v>
      </c>
      <c r="L367" s="4">
        <v>171</v>
      </c>
      <c r="M367" s="4">
        <v>120</v>
      </c>
      <c r="N367" s="4">
        <v>209.7</v>
      </c>
      <c r="O367" s="4">
        <v>172.3</v>
      </c>
      <c r="P367" s="4">
        <v>193</v>
      </c>
      <c r="Q367" s="4">
        <v>177</v>
      </c>
      <c r="R367" s="4">
        <f t="shared" si="36"/>
        <v>2279.1</v>
      </c>
      <c r="S367" s="4">
        <v>199.5</v>
      </c>
      <c r="T367" s="4">
        <f t="shared" si="37"/>
        <v>199.5</v>
      </c>
      <c r="U367" s="4">
        <v>186.2</v>
      </c>
      <c r="V367" s="4">
        <v>178.7</v>
      </c>
      <c r="W367" s="4">
        <v>185.1</v>
      </c>
      <c r="X367" s="45">
        <f t="shared" si="38"/>
        <v>550</v>
      </c>
      <c r="Y367" s="45">
        <v>173.5</v>
      </c>
      <c r="Z367" s="4">
        <v>182.1</v>
      </c>
      <c r="AA367" s="4">
        <v>174.2</v>
      </c>
      <c r="AB367" s="4">
        <v>164.2</v>
      </c>
      <c r="AC367" s="4">
        <v>175</v>
      </c>
      <c r="AD367" s="4">
        <f t="shared" si="39"/>
        <v>869</v>
      </c>
      <c r="AE367" s="4">
        <v>184.4</v>
      </c>
      <c r="AF367" s="4">
        <v>181</v>
      </c>
      <c r="AG367" s="45">
        <f t="shared" si="40"/>
        <v>365.4</v>
      </c>
      <c r="AH367" s="4">
        <v>170.3</v>
      </c>
      <c r="AI367" s="4">
        <v>174.1</v>
      </c>
      <c r="AJ367" s="4">
        <f t="shared" si="41"/>
        <v>344.4</v>
      </c>
      <c r="AK367" s="4">
        <v>177.2</v>
      </c>
      <c r="AL367" s="4"/>
    </row>
    <row r="368" spans="1:38" hidden="1" x14ac:dyDescent="0.25">
      <c r="A368" s="1" t="s">
        <v>30</v>
      </c>
      <c r="B368" s="1">
        <v>2023</v>
      </c>
      <c r="C368" s="1" t="s">
        <v>35</v>
      </c>
      <c r="D368" s="1" t="str">
        <f t="shared" si="35"/>
        <v>March2023Rural</v>
      </c>
      <c r="E368" s="4">
        <v>174.3</v>
      </c>
      <c r="F368" s="4">
        <v>205.2</v>
      </c>
      <c r="G368" s="4">
        <v>173.9</v>
      </c>
      <c r="H368" s="4">
        <v>177</v>
      </c>
      <c r="I368" s="4">
        <v>183.3</v>
      </c>
      <c r="J368" s="4">
        <v>167.2</v>
      </c>
      <c r="K368" s="4">
        <v>140.9</v>
      </c>
      <c r="L368" s="4">
        <v>170.5</v>
      </c>
      <c r="M368" s="4">
        <v>119.1</v>
      </c>
      <c r="N368" s="4">
        <v>212.1</v>
      </c>
      <c r="O368" s="4">
        <v>177.6</v>
      </c>
      <c r="P368" s="4">
        <v>189.9</v>
      </c>
      <c r="Q368" s="4">
        <v>174.8</v>
      </c>
      <c r="R368" s="4">
        <f t="shared" si="36"/>
        <v>2265.8000000000002</v>
      </c>
      <c r="S368" s="4">
        <v>198.4</v>
      </c>
      <c r="T368" s="4">
        <f t="shared" si="37"/>
        <v>198.4</v>
      </c>
      <c r="U368" s="4">
        <v>190</v>
      </c>
      <c r="V368" s="4">
        <v>187</v>
      </c>
      <c r="W368" s="4">
        <v>189.6</v>
      </c>
      <c r="X368" s="45">
        <f t="shared" si="38"/>
        <v>566.6</v>
      </c>
      <c r="Y368" s="45">
        <v>171.5605517637795</v>
      </c>
      <c r="Z368" s="4">
        <v>181.4</v>
      </c>
      <c r="AA368" s="4">
        <v>178.6</v>
      </c>
      <c r="AB368" s="4">
        <v>169</v>
      </c>
      <c r="AC368" s="4">
        <v>178.5</v>
      </c>
      <c r="AD368" s="4">
        <f t="shared" si="39"/>
        <v>879.06055176377947</v>
      </c>
      <c r="AE368" s="4">
        <v>186.6</v>
      </c>
      <c r="AF368" s="4">
        <v>180.7</v>
      </c>
      <c r="AG368" s="45">
        <f t="shared" si="40"/>
        <v>367.29999999999995</v>
      </c>
      <c r="AH368" s="4">
        <v>172.8</v>
      </c>
      <c r="AI368" s="4">
        <v>177.9</v>
      </c>
      <c r="AJ368" s="4">
        <f t="shared" si="41"/>
        <v>350.70000000000005</v>
      </c>
      <c r="AK368" s="4">
        <v>178</v>
      </c>
      <c r="AL368" s="4"/>
    </row>
    <row r="369" spans="1:38" hidden="1" x14ac:dyDescent="0.25">
      <c r="A369" s="1" t="s">
        <v>32</v>
      </c>
      <c r="B369" s="1">
        <v>2023</v>
      </c>
      <c r="C369" s="1" t="s">
        <v>35</v>
      </c>
      <c r="D369" s="1" t="str">
        <f t="shared" si="35"/>
        <v>March2023Urban</v>
      </c>
      <c r="E369" s="4">
        <v>174.7</v>
      </c>
      <c r="F369" s="4">
        <v>212.2</v>
      </c>
      <c r="G369" s="4">
        <v>177.2</v>
      </c>
      <c r="H369" s="4">
        <v>177.9</v>
      </c>
      <c r="I369" s="4">
        <v>172.2</v>
      </c>
      <c r="J369" s="4">
        <v>172.1</v>
      </c>
      <c r="K369" s="4">
        <v>175.9</v>
      </c>
      <c r="L369" s="4">
        <v>172.2</v>
      </c>
      <c r="M369" s="4">
        <v>121.9</v>
      </c>
      <c r="N369" s="4">
        <v>204.8</v>
      </c>
      <c r="O369" s="4">
        <v>164.9</v>
      </c>
      <c r="P369" s="4">
        <v>196.6</v>
      </c>
      <c r="Q369" s="4">
        <v>180.8</v>
      </c>
      <c r="R369" s="4">
        <f t="shared" si="36"/>
        <v>2303.4</v>
      </c>
      <c r="S369" s="4">
        <v>202.7</v>
      </c>
      <c r="T369" s="4">
        <f t="shared" si="37"/>
        <v>202.7</v>
      </c>
      <c r="U369" s="4">
        <v>180.2</v>
      </c>
      <c r="V369" s="4">
        <v>167</v>
      </c>
      <c r="W369" s="4">
        <v>178.2</v>
      </c>
      <c r="X369" s="45">
        <f t="shared" si="38"/>
        <v>525.4</v>
      </c>
      <c r="Y369" s="45">
        <v>173.5</v>
      </c>
      <c r="Z369" s="4">
        <v>182.6</v>
      </c>
      <c r="AA369" s="4">
        <v>169.2</v>
      </c>
      <c r="AB369" s="4">
        <v>159.80000000000001</v>
      </c>
      <c r="AC369" s="4">
        <v>172.5</v>
      </c>
      <c r="AD369" s="4">
        <f t="shared" si="39"/>
        <v>857.59999999999991</v>
      </c>
      <c r="AE369" s="4">
        <v>180.8</v>
      </c>
      <c r="AF369" s="4">
        <v>181.5</v>
      </c>
      <c r="AG369" s="45">
        <f t="shared" si="40"/>
        <v>362.3</v>
      </c>
      <c r="AH369" s="4">
        <v>168.4</v>
      </c>
      <c r="AI369" s="4">
        <v>170</v>
      </c>
      <c r="AJ369" s="4">
        <f t="shared" si="41"/>
        <v>338.4</v>
      </c>
      <c r="AK369" s="4">
        <v>176.3</v>
      </c>
      <c r="AL369" s="4"/>
    </row>
    <row r="370" spans="1:38" hidden="1" x14ac:dyDescent="0.25">
      <c r="A370" s="1" t="s">
        <v>33</v>
      </c>
      <c r="B370" s="1">
        <v>2023</v>
      </c>
      <c r="C370" s="1" t="s">
        <v>35</v>
      </c>
      <c r="D370" s="1" t="str">
        <f t="shared" si="35"/>
        <v>March2023Rural+Urban</v>
      </c>
      <c r="E370" s="4">
        <v>174.4</v>
      </c>
      <c r="F370" s="4">
        <v>207.7</v>
      </c>
      <c r="G370" s="4">
        <v>175.2</v>
      </c>
      <c r="H370" s="4">
        <v>177.3</v>
      </c>
      <c r="I370" s="4">
        <v>179.2</v>
      </c>
      <c r="J370" s="4">
        <v>169.5</v>
      </c>
      <c r="K370" s="4">
        <v>152.80000000000001</v>
      </c>
      <c r="L370" s="4">
        <v>171.1</v>
      </c>
      <c r="M370" s="4">
        <v>120</v>
      </c>
      <c r="N370" s="4">
        <v>209.7</v>
      </c>
      <c r="O370" s="4">
        <v>172.3</v>
      </c>
      <c r="P370" s="4">
        <v>193</v>
      </c>
      <c r="Q370" s="4">
        <v>177</v>
      </c>
      <c r="R370" s="4">
        <f t="shared" si="36"/>
        <v>2279.1999999999998</v>
      </c>
      <c r="S370" s="4">
        <v>199.5</v>
      </c>
      <c r="T370" s="4">
        <f t="shared" si="37"/>
        <v>199.5</v>
      </c>
      <c r="U370" s="4">
        <v>186.1</v>
      </c>
      <c r="V370" s="4">
        <v>178.7</v>
      </c>
      <c r="W370" s="4">
        <v>185.1</v>
      </c>
      <c r="X370" s="45">
        <f t="shared" si="38"/>
        <v>549.9</v>
      </c>
      <c r="Y370" s="45">
        <v>173.5</v>
      </c>
      <c r="Z370" s="4">
        <v>181.9</v>
      </c>
      <c r="AA370" s="4">
        <v>174.2</v>
      </c>
      <c r="AB370" s="4">
        <v>164.2</v>
      </c>
      <c r="AC370" s="4">
        <v>175</v>
      </c>
      <c r="AD370" s="4">
        <f t="shared" si="39"/>
        <v>868.8</v>
      </c>
      <c r="AE370" s="4">
        <v>184.4</v>
      </c>
      <c r="AF370" s="4">
        <v>181</v>
      </c>
      <c r="AG370" s="45">
        <f t="shared" si="40"/>
        <v>365.4</v>
      </c>
      <c r="AH370" s="4">
        <v>170.3</v>
      </c>
      <c r="AI370" s="4">
        <v>174.1</v>
      </c>
      <c r="AJ370" s="4">
        <f t="shared" si="41"/>
        <v>344.4</v>
      </c>
      <c r="AK370" s="4">
        <v>177.2</v>
      </c>
      <c r="AL370" s="4"/>
    </row>
    <row r="371" spans="1:38" hidden="1" x14ac:dyDescent="0.25">
      <c r="A371" s="1" t="s">
        <v>30</v>
      </c>
      <c r="B371" s="1">
        <v>2023</v>
      </c>
      <c r="C371" s="1" t="s">
        <v>36</v>
      </c>
      <c r="D371" s="1" t="str">
        <f t="shared" si="35"/>
        <v>April2023Rural</v>
      </c>
      <c r="E371" s="4">
        <v>173.3</v>
      </c>
      <c r="F371" s="4">
        <v>206.9</v>
      </c>
      <c r="G371" s="4">
        <v>167.9</v>
      </c>
      <c r="H371" s="4">
        <v>178.2</v>
      </c>
      <c r="I371" s="4">
        <v>178.5</v>
      </c>
      <c r="J371" s="4">
        <v>173.7</v>
      </c>
      <c r="K371" s="4">
        <v>142.80000000000001</v>
      </c>
      <c r="L371" s="4">
        <v>172.8</v>
      </c>
      <c r="M371" s="4">
        <v>120.4</v>
      </c>
      <c r="N371" s="4">
        <v>215.5</v>
      </c>
      <c r="O371" s="4">
        <v>178.2</v>
      </c>
      <c r="P371" s="4">
        <v>190.5</v>
      </c>
      <c r="Q371" s="4">
        <v>175.5</v>
      </c>
      <c r="R371" s="4">
        <f t="shared" si="36"/>
        <v>2274.1999999999998</v>
      </c>
      <c r="S371" s="4">
        <v>199.5</v>
      </c>
      <c r="T371" s="4">
        <f t="shared" si="37"/>
        <v>199.5</v>
      </c>
      <c r="U371" s="4">
        <v>190.7</v>
      </c>
      <c r="V371" s="4">
        <v>187.3</v>
      </c>
      <c r="W371" s="4">
        <v>190.2</v>
      </c>
      <c r="X371" s="45">
        <f t="shared" si="38"/>
        <v>568.20000000000005</v>
      </c>
      <c r="Y371" s="45">
        <v>172.36065055973464</v>
      </c>
      <c r="Z371" s="4">
        <v>181.5</v>
      </c>
      <c r="AA371" s="4">
        <v>179.1</v>
      </c>
      <c r="AB371" s="4">
        <v>169.4</v>
      </c>
      <c r="AC371" s="4">
        <v>179.4</v>
      </c>
      <c r="AD371" s="4">
        <f t="shared" si="39"/>
        <v>881.76065055973459</v>
      </c>
      <c r="AE371" s="4">
        <v>187.2</v>
      </c>
      <c r="AF371" s="4">
        <v>183.8</v>
      </c>
      <c r="AG371" s="45">
        <f t="shared" si="40"/>
        <v>371</v>
      </c>
      <c r="AH371" s="4">
        <v>173.2</v>
      </c>
      <c r="AI371" s="4">
        <v>178.9</v>
      </c>
      <c r="AJ371" s="4">
        <f t="shared" si="41"/>
        <v>352.1</v>
      </c>
      <c r="AK371" s="4">
        <v>178.8</v>
      </c>
      <c r="AL371" s="4"/>
    </row>
    <row r="372" spans="1:38" hidden="1" x14ac:dyDescent="0.25">
      <c r="A372" s="1" t="s">
        <v>32</v>
      </c>
      <c r="B372" s="1">
        <v>2023</v>
      </c>
      <c r="C372" s="1" t="s">
        <v>36</v>
      </c>
      <c r="D372" s="1" t="str">
        <f t="shared" si="35"/>
        <v>April2023Urban</v>
      </c>
      <c r="E372" s="4">
        <v>174.8</v>
      </c>
      <c r="F372" s="4">
        <v>213.7</v>
      </c>
      <c r="G372" s="4">
        <v>172.4</v>
      </c>
      <c r="H372" s="4">
        <v>178.8</v>
      </c>
      <c r="I372" s="4">
        <v>168.7</v>
      </c>
      <c r="J372" s="4">
        <v>179.2</v>
      </c>
      <c r="K372" s="4">
        <v>179.9</v>
      </c>
      <c r="L372" s="4">
        <v>174.7</v>
      </c>
      <c r="M372" s="4">
        <v>123.1</v>
      </c>
      <c r="N372" s="4">
        <v>207.8</v>
      </c>
      <c r="O372" s="4">
        <v>165.5</v>
      </c>
      <c r="P372" s="4">
        <v>197</v>
      </c>
      <c r="Q372" s="4">
        <v>182.1</v>
      </c>
      <c r="R372" s="4">
        <f t="shared" si="36"/>
        <v>2317.7000000000003</v>
      </c>
      <c r="S372" s="4">
        <v>203.5</v>
      </c>
      <c r="T372" s="4">
        <f t="shared" si="37"/>
        <v>203.5</v>
      </c>
      <c r="U372" s="4">
        <v>181</v>
      </c>
      <c r="V372" s="4">
        <v>167.7</v>
      </c>
      <c r="W372" s="4">
        <v>178.9</v>
      </c>
      <c r="X372" s="45">
        <f t="shared" si="38"/>
        <v>527.6</v>
      </c>
      <c r="Y372" s="45">
        <v>175.2</v>
      </c>
      <c r="Z372" s="4">
        <v>182.1</v>
      </c>
      <c r="AA372" s="4">
        <v>169.6</v>
      </c>
      <c r="AB372" s="4">
        <v>160.1</v>
      </c>
      <c r="AC372" s="4">
        <v>174.2</v>
      </c>
      <c r="AD372" s="4">
        <f t="shared" si="39"/>
        <v>861.2</v>
      </c>
      <c r="AE372" s="4">
        <v>181.5</v>
      </c>
      <c r="AF372" s="4">
        <v>184.4</v>
      </c>
      <c r="AG372" s="45">
        <f t="shared" si="40"/>
        <v>365.9</v>
      </c>
      <c r="AH372" s="4">
        <v>168.8</v>
      </c>
      <c r="AI372" s="4">
        <v>170.9</v>
      </c>
      <c r="AJ372" s="4">
        <f t="shared" si="41"/>
        <v>339.70000000000005</v>
      </c>
      <c r="AK372" s="4">
        <v>177.4</v>
      </c>
      <c r="AL372" s="4"/>
    </row>
    <row r="373" spans="1:38" hidden="1" x14ac:dyDescent="0.25">
      <c r="A373" s="1" t="s">
        <v>33</v>
      </c>
      <c r="B373" s="1">
        <v>2023</v>
      </c>
      <c r="C373" s="1" t="s">
        <v>36</v>
      </c>
      <c r="D373" s="1" t="str">
        <f t="shared" si="35"/>
        <v>April2023Rural+Urban</v>
      </c>
      <c r="E373" s="4">
        <v>173.8</v>
      </c>
      <c r="F373" s="4">
        <v>209.3</v>
      </c>
      <c r="G373" s="4">
        <v>169.6</v>
      </c>
      <c r="H373" s="4">
        <v>178.4</v>
      </c>
      <c r="I373" s="4">
        <v>174.9</v>
      </c>
      <c r="J373" s="4">
        <v>176.3</v>
      </c>
      <c r="K373" s="4">
        <v>155.4</v>
      </c>
      <c r="L373" s="4">
        <v>173.4</v>
      </c>
      <c r="M373" s="4">
        <v>121.3</v>
      </c>
      <c r="N373" s="4">
        <v>212.9</v>
      </c>
      <c r="O373" s="4">
        <v>172.9</v>
      </c>
      <c r="P373" s="4">
        <v>193.5</v>
      </c>
      <c r="Q373" s="4">
        <v>177.9</v>
      </c>
      <c r="R373" s="4">
        <f t="shared" si="36"/>
        <v>2289.6000000000004</v>
      </c>
      <c r="S373" s="4">
        <v>200.6</v>
      </c>
      <c r="T373" s="4">
        <f t="shared" si="37"/>
        <v>200.6</v>
      </c>
      <c r="U373" s="4">
        <v>186.9</v>
      </c>
      <c r="V373" s="4">
        <v>179.2</v>
      </c>
      <c r="W373" s="4">
        <v>185.7</v>
      </c>
      <c r="X373" s="45">
        <f t="shared" si="38"/>
        <v>551.79999999999995</v>
      </c>
      <c r="Y373" s="45">
        <v>175.2</v>
      </c>
      <c r="Z373" s="4">
        <v>181.7</v>
      </c>
      <c r="AA373" s="4">
        <v>174.6</v>
      </c>
      <c r="AB373" s="4">
        <v>164.5</v>
      </c>
      <c r="AC373" s="4">
        <v>176.4</v>
      </c>
      <c r="AD373" s="4">
        <f t="shared" si="39"/>
        <v>872.4</v>
      </c>
      <c r="AE373" s="4">
        <v>185</v>
      </c>
      <c r="AF373" s="4">
        <v>184</v>
      </c>
      <c r="AG373" s="45">
        <f t="shared" si="40"/>
        <v>369</v>
      </c>
      <c r="AH373" s="4">
        <v>170.7</v>
      </c>
      <c r="AI373" s="4">
        <v>175</v>
      </c>
      <c r="AJ373" s="4">
        <f t="shared" si="41"/>
        <v>345.7</v>
      </c>
      <c r="AK373" s="4">
        <v>178.1</v>
      </c>
      <c r="AL373" s="4"/>
    </row>
    <row r="374" spans="1:38" hidden="1" x14ac:dyDescent="0.25">
      <c r="A374" s="1" t="s">
        <v>30</v>
      </c>
      <c r="B374" s="1">
        <v>2023</v>
      </c>
      <c r="C374" s="1" t="s">
        <v>37</v>
      </c>
      <c r="D374" s="1" t="str">
        <f t="shared" si="35"/>
        <v>May2023Rural</v>
      </c>
      <c r="E374" s="4">
        <v>173.2</v>
      </c>
      <c r="F374" s="4">
        <v>211.5</v>
      </c>
      <c r="G374" s="4">
        <v>171</v>
      </c>
      <c r="H374" s="4">
        <v>179.6</v>
      </c>
      <c r="I374" s="4">
        <v>173.3</v>
      </c>
      <c r="J374" s="4">
        <v>169</v>
      </c>
      <c r="K374" s="4">
        <v>148.69999999999999</v>
      </c>
      <c r="L374" s="4">
        <v>174.9</v>
      </c>
      <c r="M374" s="4">
        <v>121.9</v>
      </c>
      <c r="N374" s="4">
        <v>221</v>
      </c>
      <c r="O374" s="4">
        <v>178.7</v>
      </c>
      <c r="P374" s="4">
        <v>191.1</v>
      </c>
      <c r="Q374" s="4">
        <v>176.8</v>
      </c>
      <c r="R374" s="4">
        <f t="shared" si="36"/>
        <v>2290.7000000000007</v>
      </c>
      <c r="S374" s="4">
        <v>199.9</v>
      </c>
      <c r="T374" s="4">
        <f t="shared" si="37"/>
        <v>199.9</v>
      </c>
      <c r="U374" s="4">
        <v>191.2</v>
      </c>
      <c r="V374" s="4">
        <v>187.9</v>
      </c>
      <c r="W374" s="4">
        <v>190.8</v>
      </c>
      <c r="X374" s="45">
        <f t="shared" si="38"/>
        <v>569.90000000000009</v>
      </c>
      <c r="Y374" s="45">
        <v>173.25499028038013</v>
      </c>
      <c r="Z374" s="4">
        <v>182.5</v>
      </c>
      <c r="AA374" s="4">
        <v>179.8</v>
      </c>
      <c r="AB374" s="4">
        <v>169.7</v>
      </c>
      <c r="AC374" s="4">
        <v>180.3</v>
      </c>
      <c r="AD374" s="4">
        <f t="shared" si="39"/>
        <v>885.55499028038003</v>
      </c>
      <c r="AE374" s="4">
        <v>187.8</v>
      </c>
      <c r="AF374" s="4">
        <v>184.9</v>
      </c>
      <c r="AG374" s="45">
        <f t="shared" si="40"/>
        <v>372.70000000000005</v>
      </c>
      <c r="AH374" s="4">
        <v>173.8</v>
      </c>
      <c r="AI374" s="4">
        <v>179.5</v>
      </c>
      <c r="AJ374" s="4">
        <f t="shared" si="41"/>
        <v>353.3</v>
      </c>
      <c r="AK374" s="4">
        <v>179.8</v>
      </c>
      <c r="AL374" s="4"/>
    </row>
    <row r="375" spans="1:38" hidden="1" x14ac:dyDescent="0.25">
      <c r="A375" s="1" t="s">
        <v>32</v>
      </c>
      <c r="B375" s="1">
        <v>2023</v>
      </c>
      <c r="C375" s="1" t="s">
        <v>37</v>
      </c>
      <c r="D375" s="1" t="str">
        <f t="shared" si="35"/>
        <v>May2023Urban</v>
      </c>
      <c r="E375" s="4">
        <v>174.7</v>
      </c>
      <c r="F375" s="4">
        <v>219.4</v>
      </c>
      <c r="G375" s="4">
        <v>176.7</v>
      </c>
      <c r="H375" s="4">
        <v>179.4</v>
      </c>
      <c r="I375" s="4">
        <v>164.4</v>
      </c>
      <c r="J375" s="4">
        <v>175.8</v>
      </c>
      <c r="K375" s="4">
        <v>185</v>
      </c>
      <c r="L375" s="4">
        <v>176.9</v>
      </c>
      <c r="M375" s="4">
        <v>124.2</v>
      </c>
      <c r="N375" s="4">
        <v>211.9</v>
      </c>
      <c r="O375" s="4">
        <v>165.9</v>
      </c>
      <c r="P375" s="4">
        <v>197.7</v>
      </c>
      <c r="Q375" s="4">
        <v>183.1</v>
      </c>
      <c r="R375" s="4">
        <f t="shared" si="36"/>
        <v>2335.1</v>
      </c>
      <c r="S375" s="4">
        <v>204.2</v>
      </c>
      <c r="T375" s="4">
        <f t="shared" si="37"/>
        <v>204.2</v>
      </c>
      <c r="U375" s="4">
        <v>181.3</v>
      </c>
      <c r="V375" s="4">
        <v>168.1</v>
      </c>
      <c r="W375" s="4">
        <v>179.3</v>
      </c>
      <c r="X375" s="45">
        <f t="shared" si="38"/>
        <v>528.70000000000005</v>
      </c>
      <c r="Y375" s="45">
        <v>175.6</v>
      </c>
      <c r="Z375" s="4">
        <v>183.4</v>
      </c>
      <c r="AA375" s="4">
        <v>170.1</v>
      </c>
      <c r="AB375" s="4">
        <v>160.4</v>
      </c>
      <c r="AC375" s="4">
        <v>174.8</v>
      </c>
      <c r="AD375" s="4">
        <f t="shared" si="39"/>
        <v>864.3</v>
      </c>
      <c r="AE375" s="4">
        <v>182.2</v>
      </c>
      <c r="AF375" s="4">
        <v>185.6</v>
      </c>
      <c r="AG375" s="45">
        <f t="shared" si="40"/>
        <v>367.79999999999995</v>
      </c>
      <c r="AH375" s="4">
        <v>169.2</v>
      </c>
      <c r="AI375" s="4">
        <v>171.6</v>
      </c>
      <c r="AJ375" s="4">
        <f t="shared" si="41"/>
        <v>340.79999999999995</v>
      </c>
      <c r="AK375" s="4">
        <v>178.2</v>
      </c>
      <c r="AL375" s="4"/>
    </row>
    <row r="376" spans="1:38" hidden="1" x14ac:dyDescent="0.25">
      <c r="A376" s="1" t="s">
        <v>33</v>
      </c>
      <c r="B376" s="1">
        <v>2023</v>
      </c>
      <c r="C376" s="1" t="s">
        <v>37</v>
      </c>
      <c r="D376" s="1" t="str">
        <f t="shared" si="35"/>
        <v>May2023Rural+Urban</v>
      </c>
      <c r="E376" s="4">
        <v>173.7</v>
      </c>
      <c r="F376" s="4">
        <v>214.3</v>
      </c>
      <c r="G376" s="4">
        <v>173.2</v>
      </c>
      <c r="H376" s="4">
        <v>179.5</v>
      </c>
      <c r="I376" s="4">
        <v>170</v>
      </c>
      <c r="J376" s="4">
        <v>172.2</v>
      </c>
      <c r="K376" s="4">
        <v>161</v>
      </c>
      <c r="L376" s="4">
        <v>175.6</v>
      </c>
      <c r="M376" s="4">
        <v>122.7</v>
      </c>
      <c r="N376" s="4">
        <v>218</v>
      </c>
      <c r="O376" s="4">
        <v>173.4</v>
      </c>
      <c r="P376" s="4">
        <v>194.2</v>
      </c>
      <c r="Q376" s="4">
        <v>179.1</v>
      </c>
      <c r="R376" s="4">
        <f t="shared" si="36"/>
        <v>2306.9</v>
      </c>
      <c r="S376" s="4">
        <v>201</v>
      </c>
      <c r="T376" s="4">
        <f t="shared" si="37"/>
        <v>201</v>
      </c>
      <c r="U376" s="4">
        <v>187.3</v>
      </c>
      <c r="V376" s="4">
        <v>179.7</v>
      </c>
      <c r="W376" s="4">
        <v>186.2</v>
      </c>
      <c r="X376" s="45">
        <f t="shared" si="38"/>
        <v>553.20000000000005</v>
      </c>
      <c r="Y376" s="45">
        <v>175.6</v>
      </c>
      <c r="Z376" s="4">
        <v>182.8</v>
      </c>
      <c r="AA376" s="4">
        <v>175.2</v>
      </c>
      <c r="AB376" s="4">
        <v>164.8</v>
      </c>
      <c r="AC376" s="4">
        <v>177.1</v>
      </c>
      <c r="AD376" s="4">
        <f t="shared" si="39"/>
        <v>875.49999999999989</v>
      </c>
      <c r="AE376" s="4">
        <v>185.7</v>
      </c>
      <c r="AF376" s="4">
        <v>185.2</v>
      </c>
      <c r="AG376" s="45">
        <f t="shared" si="40"/>
        <v>370.9</v>
      </c>
      <c r="AH376" s="4">
        <v>171.2</v>
      </c>
      <c r="AI376" s="4">
        <v>175.7</v>
      </c>
      <c r="AJ376" s="4">
        <f t="shared" si="41"/>
        <v>346.9</v>
      </c>
      <c r="AK376" s="4">
        <v>179.1</v>
      </c>
      <c r="AL376" s="4"/>
    </row>
    <row r="378" spans="1:38" x14ac:dyDescent="0.25">
      <c r="Y378" s="4"/>
      <c r="Z378" s="4"/>
    </row>
    <row r="379" spans="1:38" x14ac:dyDescent="0.25">
      <c r="Y379" s="4"/>
      <c r="Z379" s="4"/>
    </row>
    <row r="380" spans="1:38" x14ac:dyDescent="0.25">
      <c r="Y380" s="4"/>
      <c r="Z380" s="4"/>
    </row>
    <row r="381" spans="1:38" x14ac:dyDescent="0.25">
      <c r="Y381" s="4"/>
      <c r="Z381" s="4"/>
    </row>
    <row r="382" spans="1:38" x14ac:dyDescent="0.25">
      <c r="Y382" s="4"/>
      <c r="Z382" s="4"/>
    </row>
    <row r="383" spans="1:38" x14ac:dyDescent="0.25">
      <c r="Y383" s="4"/>
      <c r="Z383" s="4"/>
    </row>
  </sheetData>
  <autoFilter ref="A1:AK376" xr:uid="{074177CD-B8FA-4777-851D-506C3FF55240}">
    <filterColumn colId="3">
      <filters>
        <filter val="January2019Rural+Urban"/>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L A A B Q S w M E F A A C A A g A B W W b 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B W W 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l m 1 j 1 0 2 D M u A g A A H N f A A A T A B w A R m 9 y b X V s Y X M v U 2 V j d G l v b j E u b S C i G A A o o B Q A A A A A A A A A A A A A A A A A A A A A A A A A A A D t H G t P 4 7 j 2 + 0 j z H 6 L w p Z 3 b 6 Z C k L T A r d g U t 7 K C d Y b g t s 6 M V I O Q m b p v F i S P b 4 S H E f 7 9 O 0 k c S 2 7 Q h 3 A 7 M B K l E P c c + P u 9 z 6 s K h 0 G Y u 9 r V B 8 j R + e / v m 7 R s 6 A Q Q 6 2 o Z + C o Y I b m 4 a W u 0 E j K F m 1 H V t V 0 O Q v X 2 j 8 Z 8 B D o k N O e T E G T X j p b R 2 6 C L Y 7 G K f Q Z / R m t 7 9 e P 6 N Q k L P J 8 H 5 V x / 2 i H s N z 3 u Q X j E c n H e x 4 / p j 7 d j 1 / w X 0 v H t y p B 3 5 I w R i f m x A o U Z Z 6 N y d / 0 l w G A z C 4 T h 6 X h 7 5 j m t D e r k X E B e Z m + b m 5 R d w F z 2 b g T P S 6 w 3 t 7 M g L E P T 4 + T G l X d 1 o W v p F v Z H w P J d o d 8 r + / d m R s z s X V L 9 4 O O s B B i 6 m y z f 0 E 4 I 9 z L g 2 P k H g c E k i D c S r m 1 P M F F 6 b k e A c T D F 7 C A 1 s g A C h u 4 y E c M 7 D h t 6 d A H / M a Z 7 e B X B B 8 J Q A n 4 4 w 8 b o Y h Z 4 f I W l N w k H j / l 7 / w l U 8 0 R s a 4 4 s 0 B m / Z Q 0 O 7 1 / + B g H D g k c 8 6 r W a 0 P 4 Y O u C a g s J Z b w S Z u E O l I w P W / 9 f c + C 9 B v / f 2 9 Y w H a / f p l / + j 4 o K f F d h L Q 3 H B Z j M O Z m b M V 0 s y G h 4 W K B g F y m Z Z o Q h v e a T 2 I X M 9 l k C z 0 F S 9 J V t R y O m 1 o I l / x c k 4 g 2 X f K z 9 u / O w D 2 Z E 6 5 d q 9 r O m f t v y F X 9 4 D d R Z 5 M r z l / 3 H h 1 U d S m I R 7 T N P U H u Z m N p X Z W S x w Z X H L 2 Y 3 b g j G T 8 I M V V H w Y I 2 J y t v w E K U + 4 3 h c f Q W p 7 5 h v 6 O v / T G d B G Z r Y 7 U 2 J B w p 9 C C u V Q L O e 4 e E 9 0 P v S E k a t G M l W Q z l 8 m W u L 1 C I K u g Q E Y s U S a S l o l h r i S G t U y M J K Y V Y r Q K i m H G Y m T S h E w M D 1 / z H Q k h m h Y j Q k z B t T w n o j t F v p x J J L P c 8 V B / + 8 b 1 V e d J a p l m y S v Y d z h s 7 h N 8 w 2 v V o n h N G A v o x w 8 f A n f Y H O P r p u t / O C G Q 0 j 5 E k J e n q C Q 2 A Q 1 u / z j p H / V 2 j f Z W a 9 M y 9 Y X 8 B 7 e M A D v K 3 M n Z h z y R a 5 + Y h y I e o m d S N G s J F z y G u e A x 6 3 F i O d 3 b / 3 y Q r P j I c / 1 7 e + I i p 2 Z a d e 1 3 7 R 1 / n f a j X 7 2 z i O s A 8 D q n m 7 p + 8 d H H r H Z m Y x T B L u q p n U b y B g H K p p A O T 2 o r n i K Q j d 5 O T 1 5 y i m G u f s z s B C 6 M N R d m x W M 2 6 3 q S B 2 M V m u t S o f a f I h R M g U J 7 X U a I G V 2 Z h M i o Y f w I O 1 q v x 4 7 F K F g C h d Y r 8 o R i J E R Z u Z V / g D O 1 f i V n S i i s q r u W Q M F a i z v u / F p O X 4 y E a J Q C 6 i o X N m X V t Z M J v H Y V e C 8 v 8 M q a e L s K 3 W K h W 4 x C u 4 z C f 3 T w l 9 X 3 d i Z 9 d K r 0 8 T O m j 7 J O s l U l o H U n o G I U O m V M 9 v p T W F m D b W W S 4 F a V B I s k w W I U R F 8 v c G v 1 6 t N o W U d d 2 0 V i l Y i f L x E X o 7 B V x u h V K i + q b t H k n U w x 2 K 6 K Q V U M X m o x K O v q r + k r k a q c P F s 5 K U Z h u 4 z b V A X p O Q p S W a d p Z 0 r a T l X S q p L 2 8 5 a 0 s s H y i 3 0 7 X B X F 5 y q K x S j s l H G 8 q q y + j L J a 1 u 1 a m c J s b F a V e b 2 V u R g F 0 Q M K / K V W V d t f R G 0 v G 7 H r + d K v 6 g 6 q 7 q C k 6 3 L j l f D d q s H 4 W R q M s p 5 r Z V u U t f 3 F f N W i V C 1 K 1 a I 8 r U U p G / P r u b K q m p y q y f l / N D k F S Y i O u b b / o 6 r 6 p J + p T y r r / G a 2 0 3 p F / 1 h X d V p V p 1 V 1 W k / r t M p m j f V 4 X d W r V b 3 a C + 3 V C p K Q O G b V 7 l X t 3 o 9 o 9 0 r H j 8 E 7 R t 4 y n v X x z Q A i a D N M d l d o G f W n D k h S z 9 l o Z E Z q 5 O b l z O d E y O C W A t 5 S w N s K e E c B 3 1 L A t x X w H Q U 8 / n J W i l B J b G R F l s x r O c W B x m 2 X G t g y u H I D Y c S S U S 8 + J E t y S N F 5 W c s H K U k H Z j 2 X G 3 y H 7 n j C q A D f C 0 h T M 3 a 0 I 9 + B t x s 1 N K p v 1 B g Y Z n 7 X D l 0 f o L q w 9 w u 4 W 7 q V C 3 X d F L d O 2 b n M D 0 U q y N K l K d m / O l u X l m T 7 j L V W S d b a 5 V j r 6 M 8 7 o M i I B x Q t 5 v T M H C h D 1 w e e n G 6 E W N D N M 7 B w 1 H j u S R c w O M b E h V R / h G 1 D z X e e k c b C f y X 0 v r I J J C L T S Q 5 X M p 3 o Y 8 E p 5 7 t Y L B T 2 0 4 L e o z a M s d w y W Z 1 E 9 i k j n N Y P C U D 6 k 6 I z R + k b G Q K / O K W 2 S K m L v a H r Q 0 f q Y 7 M 0 b Q j F Q N B l u i D 0 o K I e J A h 1 O T D 0 p w 6 O y x / 5 D E k f + H e y 0 h + B U 6 q K + Q k w n f U f O U 4 j j D B y T l 0 6 j U d q p 3 B S 0 d q 5 f F q d y E 6 s x 3 R 4 5 1 Q G C Q S I c q U 4 W k C w E 9 q L 4 p h O 2 B C w e M 3 I p R M J / m A 8 l u 1 y 0 d U y y l / d 6 e k j I M U f k t C V I v 6 G Y 8 j i q a U S 5 E m I K F w q 1 S A c A x I v 6 m J / l I x Q h e R O t j K I p p Z K E M f Y f w + Q j S c Y u b Y 2 h N e Q g L G c J Q K D e J a d F y m 8 o V E f 2 F f R 8 w Z C R j X I 7 K Z M f I y d m M N H S Q O f A / E Q 2 D a O F 7 s + w 7 e u D X y p 2 F 2 E 2 c T 1 Z R b j x 7 G b Z A q p a l d i L P W 6 T z i k K e K z I D w M I Y q 3 o q i A K f Z B r k Z H G 3 O Z E 9 t R S K 4 V i u c O j p j M F a d R R h J / t b H n h T 5 X R X p Q a m p 1 H 9 o 8 A O K Z t d F y 4 H E m o u G z M h / n b q Q i c 8 J j D f M M r d n c x D E l O I o c S h p L L r U h Q s C H O J T h / 4 T c C T m p J L 3 X e G p I B i f S u s w q 2 K e h x 2 t c 7 C g n h G s r 2 a h u m 0 q N Z s 0 3 N s 8 y l 3 V O b j q T d f F e O Y 9 1 + c T L J f N Y s 2 f m k m K a A e W n r U z 9 N N W 9 S H 4 8 p i h w M g 1 Y d r Q + i D 9 / R 7 U 9 O y o z d 3 h 6 V u Z g w h O K I Z 2 T e X D L P a / 5 H Z O r I c Z X j 0 1 7 7 u E b H 2 H g 0 H N j y 7 C s t r F j m Z c 2 C R 3 4 f t K 8 R f Q 2 m t X s h w j N 7 D g 9 K T 7 7 M n 6 k Z z Q z 6 O 3 q C V J v / O X 6 z v S d O L C 5 w N V B + r A C 7 U I m e j I N g 4 C R f f b J X R g I m P w H F s m l g Y D Z V m J 2 l J j F 1 Y G I k n 2 c z F 8 f i C i 1 H o x W P p 1 P 4 a p 7 E 6 O T 3 l D i k s I U t + 5 j x r C X 2 5 0 g P w P K j q W 3 F E a 7 1 H V H + s w 1 3 X j 8 k y q v c + 1 a l m X K X I L D 2 w r 4 j s x P L K t l K u B t m f N w + L b M c 6 L M o I C 3 Z O 7 E 4 V t y e G d T F m w c b s l C j c M 7 0 o u J p E m S F f q o d G v v V v T X d L L N 2 v K 3 / w F Q S w E C L Q A U A A I A C A A F Z Z t Y D t w T v 6 Q A A A D 2 A A A A E g A A A A A A A A A A A A A A A A A A A A A A Q 2 9 u Z m l n L 1 B h Y 2 t h Z 2 U u e G 1 s U E s B A i 0 A F A A C A A g A B W W b W A / K 6 a u k A A A A 6 Q A A A B M A A A A A A A A A A A A A A A A A 8 A A A A F t D b 2 5 0 Z W 5 0 X 1 R 5 c G V z X S 5 4 b W x Q S w E C L Q A U A A I A C A A F Z Z t Y 9 d N g z L g I A A B z X w A A E w A A A A A A A A A A A A A A A A D h A Q A A R m 9 y b X V s Y X M v U 2 V j d G l v b j E u b V B L B Q Y A A A A A A w A D A M I A A A D m 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S Q A A A A A A A I d 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S k 8 L 0 l 0 Z W 1 Q Y X R o P j w v S X R l b U x v Y 2 F 0 a W 9 u P j x T d G F i b G V F b n R y a W V z P j x F b n R y e S B U e X B l P S J J c 1 B y a X Z h d G U i I F Z h b H V l P S J s M C I g L z 4 8 R W 5 0 c n k g V H l w Z T 0 i U X V l c n l J R C I g V m F s d W U 9 I n N i Z T I 3 Y T E 4 M y 1 k N D E 2 L T R i O D U t Y W E 3 Z C 1 m Z W V h Z W M z N j R i Z j E 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A i I C 8 + P E V u d H J 5 I F R 5 c G U 9 I k Z p b G x l Z E N v b X B s Z X R l U m V z d W x 0 V G 9 X b 3 J r c 2 h l Z X Q i I F Z h b H V l P S J s M S I g L z 4 8 R W 5 0 c n k g V H l w Z T 0 i R m l s b F R h c m d l d C I g V m F s d W U 9 I n N U Y W J s Z T A w M V 9 f U G F n Z V 8 x I i A v P j x F b n R y e S B U e X B l P S J G a W x s R X J y b 3 J D b 2 R l I i B W Y W x 1 Z T 0 i c 1 V u a 2 5 v d 2 4 i I C 8 + P E V u d H J 5 I F R 5 c G U 9 I k Z p b G x D b 3 V u d C I g V m F s d W U 9 I m w 1 N i I g L z 4 8 R W 5 0 c n k g V H l w Z T 0 i R m l s b F R v R G F 0 Y U 1 v Z G V s R W 5 h Y m x l Z C I g V m F s d W U 9 I m w w I i A v P j x F b n R y e S B U e X B l P S J G a W x s T 2 J q Z W N 0 V H l w Z S I g V m F s d W U 9 I n N U Y W J s Z S I g L z 4 8 R W 5 0 c n k g V H l w Z T 0 i R m l s b E x h c 3 R V c G R h d G V k I i B W Y W x 1 Z T 0 i Z D I w M j Q t M D Q t M j R U M T Y 6 M z I 6 M j g u N T A x M j E x O F o i I C 8 + P E V u d H J 5 I F R 5 c G U 9 I k Z p b G x D b 2 x 1 b W 5 U e X B l c y I g V m F s d W U 9 I n N C Z 0 1 H Q m d V R k J R P T 0 i I C 8 + P E V u d H J 5 I F R 5 c G U 9 I k Z p b G x D b 2 x 1 b W 5 O Y W 1 l c y I g V m F s d W U 9 I n N b J n F 1 b 3 Q 7 T W 9 u d G g m c X V v d D s s J n F 1 b 3 Q 7 W W V h c i Z x d W 9 0 O y w m c X V v d D t T d G F 0 Z S Z x d W 9 0 O y w m c X V v d D t E Z X N j c m l w d G l v b i Z x d W 9 0 O y w m c X V v d D t S V V J B T C Z x d W 9 0 O y w m c X V v d D t V U k J B T i Z x d W 9 0 O y w m c X V v d D t D T 0 1 C S U 5 F R C B H c m 9 1 c C 4 x 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D E g K F B h Z 2 U g M S k v Q X V 0 b 1 J l b W 9 2 Z W R D b 2 x 1 b W 5 z M S 5 7 T W 9 u d G g s M H 0 m c X V v d D s s J n F 1 b 3 Q 7 U 2 V j d G l v b j E v V G F i b G U w M D E g K F B h Z 2 U g M S k v Q X V 0 b 1 J l b W 9 2 Z W R D b 2 x 1 b W 5 z M S 5 7 W W V h c i w x f S Z x d W 9 0 O y w m c X V v d D t T Z W N 0 a W 9 u M S 9 U Y W J s Z T A w M S A o U G F n Z S A x K S 9 B d X R v U m V t b 3 Z l Z E N v b H V t b n M x L n t T d G F 0 Z S w y f S Z x d W 9 0 O y w m c X V v d D t T Z W N 0 a W 9 u M S 9 U Y W J s Z T A w M S A o U G F n Z S A x K S 9 B d X R v U m V t b 3 Z l Z E N v b H V t b n M x L n t E Z X N j c m l w d G l v b i w z f S Z x d W 9 0 O y w m c X V v d D t T Z W N 0 a W 9 u M S 9 U Y W J s Z T A w M S A o U G F n Z S A x K S 9 B d X R v U m V t b 3 Z l Z E N v b H V t b n M x L n t S V V J B T C w 0 f S Z x d W 9 0 O y w m c X V v d D t T Z W N 0 a W 9 u M S 9 U Y W J s Z T A w M S A o U G F n Z S A x K S 9 B d X R v U m V t b 3 Z l Z E N v b H V t b n M x L n t V U k J B T i w 1 f S Z x d W 9 0 O y w m c X V v d D t T Z W N 0 a W 9 u M S 9 U Y W J s Z T A w M S A o U G F n Z S A x K S 9 B d X R v U m V t b 3 Z l Z E N v b H V t b n M x L n t D T 0 1 C S U 5 F R C B H c m 9 1 c C 4 x L D Z 9 J n F 1 b 3 Q 7 X S w m c X V v d D t D b 2 x 1 b W 5 D b 3 V u d C Z x d W 9 0 O z o 3 L C Z x d W 9 0 O 0 t l e U N v b H V t b k 5 h b W V z J n F 1 b 3 Q 7 O l t d L C Z x d W 9 0 O 0 N v b H V t b k l k Z W 5 0 a X R p Z X M m c X V v d D s 6 W y Z x d W 9 0 O 1 N l Y 3 R p b 2 4 x L 1 R h Y m x l M D A x I C h Q Y W d l I D E p L 0 F 1 d G 9 S Z W 1 v d m V k Q 2 9 s d W 1 u c z E u e 0 1 v b n R o L D B 9 J n F 1 b 3 Q 7 L C Z x d W 9 0 O 1 N l Y 3 R p b 2 4 x L 1 R h Y m x l M D A x I C h Q Y W d l I D E p L 0 F 1 d G 9 S Z W 1 v d m V k Q 2 9 s d W 1 u c z E u e 1 l l Y X I s M X 0 m c X V v d D s s J n F 1 b 3 Q 7 U 2 V j d G l v b j E v V G F i b G U w M D E g K F B h Z 2 U g M S k v Q X V 0 b 1 J l b W 9 2 Z W R D b 2 x 1 b W 5 z M S 5 7 U 3 R h d G U s M n 0 m c X V v d D s s J n F 1 b 3 Q 7 U 2 V j d G l v b j E v V G F i b G U w M D E g K F B h Z 2 U g M S k v Q X V 0 b 1 J l b W 9 2 Z W R D b 2 x 1 b W 5 z M S 5 7 R G V z Y 3 J p c H R p b 2 4 s M 3 0 m c X V v d D s s J n F 1 b 3 Q 7 U 2 V j d G l v b j E v V G F i b G U w M D E g K F B h Z 2 U g M S k v Q X V 0 b 1 J l b W 9 2 Z W R D b 2 x 1 b W 5 z M S 5 7 U l V S Q U w s N H 0 m c X V v d D s s J n F 1 b 3 Q 7 U 2 V j d G l v b j E v V G F i b G U w M D E g K F B h Z 2 U g M S k v Q X V 0 b 1 J l b W 9 2 Z W R D b 2 x 1 b W 5 z M S 5 7 V V J C Q U 4 s N X 0 m c X V v d D s s J n F 1 b 3 Q 7 U 2 V j d G l v b j E v V G F i b G U w M D E g K F B h Z 2 U g M S k v Q X V 0 b 1 J l b W 9 2 Z W R D b 2 x 1 b W 5 z M S 5 7 Q 0 9 N Q k l O R U Q g R 3 J v d X A u M S w 2 f S Z x d W 9 0 O 1 0 s J n F 1 b 3 Q 7 U m V s Y X R p b 2 5 z a G l w S W 5 m b y Z x d W 9 0 O z p b X X 0 i I C 8 + P C 9 T d G F i b G V F b n R y a W V z P j w v S X R l b T 4 8 S X R l b T 4 8 S X R l b U x v Y 2 F 0 a W 9 u P j x J d G V t V H l w Z T 5 G b 3 J t d W x h P C 9 J d G V t V H l w Z T 4 8 S X R l b V B h d G g + U 2 V j d G l v b j E v V G F i b G U w M D E l M j A o U G F n Z S U y M D E p L 1 N v d X J j Z T w v S X R l b V B h d G g + P C 9 J d G V t T G 9 j Y X R p b 2 4 + P F N 0 Y W J s Z U V u d H J p Z X M g L z 4 8 L 0 l 0 Z W 0 + P E l 0 Z W 0 + P E l 0 Z W 1 M b 2 N h d G l v b j 4 8 S X R l b V R 5 c G U + R m 9 y b X V s Y T w v S X R l b V R 5 c G U + P E l 0 Z W 1 Q Y X R o P l N l Y 3 R p b 2 4 x L 1 R h Y m x l M D A x J T I w K F B h Z 2 U l M j A x K S 9 U Y W J s Z T A w M T w v S X R l b V B h d G g + P C 9 J d G V t T G 9 j Y X R p b 2 4 + P F N 0 Y W J s Z U V u d H J p Z X M g L z 4 8 L 0 l 0 Z W 0 + P E l 0 Z W 0 + P E l 0 Z W 1 M b 2 N h d G l v b j 4 8 S X R l b V R 5 c G U + R m 9 y b X V s Y T w v S X R l b V R 5 c G U + P E l 0 Z W 1 Q Y X R o P l N l Y 3 R p b 2 4 x L 1 R h Y m x l M D A x J T I w K F B h Z 2 U l M j A x K S 9 Q c m 9 t b 3 R l Z C U y M E h l Y W R l c n M 8 L 0 l 0 Z W 1 Q Y X R o P j w v S X R l b U x v Y 2 F 0 a W 9 u P j x T d G F i b G V F b n R y a W V z I C 8 + P C 9 J d G V t P j x J d G V t P j x J d G V t T G 9 j Y X R p b 2 4 + P E l 0 Z W 1 U e X B l P k Z v c m 1 1 b G E 8 L 0 l 0 Z W 1 U e X B l P j x J d G V t U G F 0 a D 5 T Z W N 0 a W 9 u M S 9 U Y W J s Z T A w M S U y M C h Q Y W d l J T I w M S k v Q 2 h h b m d l Z C U y M F R 5 c G U 8 L 0 l 0 Z W 1 Q Y X R o P j w v S X R l b U x v Y 2 F 0 a W 9 u P j x T d G F i b G V F b n R y a W V z I C 8 + P C 9 J d G V t P j x J d G V t P j x J d G V t T G 9 j Y X R p b 2 4 + P E l 0 Z W 1 U e X B l P k Z v c m 1 1 b G E 8 L 0 l 0 Z W 1 U e X B l P j x J d G V t U G F 0 a D 5 T Z W N 0 a W 9 u M S 9 U Y W J s Z T A w M S U y M C h Q Y W d l J T I w M S k v U 3 B s a X Q l M j B D b 2 x 1 b W 4 l M j B i e S U y M E R l b G l t a X R l c j w v S X R l b V B h d G g + P C 9 J d G V t T G 9 j Y X R p b 2 4 + P F N 0 Y W J s Z U V u d H J p Z X M g L z 4 8 L 0 l 0 Z W 0 + P E l 0 Z W 0 + P E l 0 Z W 1 M b 2 N h d G l v b j 4 8 S X R l b V R 5 c G U + R m 9 y b X V s Y T w v S X R l b V R 5 c G U + P E l 0 Z W 1 Q Y X R o P l N l Y 3 R p b 2 4 x L 1 R h Y m x l M D A x J T I w K F B h Z 2 U l M j A x K S 9 D a G F u Z 2 V k J T I w V H l w Z T E 8 L 0 l 0 Z W 1 Q Y X R o P j w v S X R l b U x v Y 2 F 0 a W 9 u P j x T d G F i b G V F b n R y a W V z I C 8 + P C 9 J d G V t P j x J d G V t P j x J d G V t T G 9 j Y X R p b 2 4 + P E l 0 Z W 1 U e X B l P k Z v c m 1 1 b G E 8 L 0 l 0 Z W 1 U e X B l P j x J d G V t U G F 0 a D 5 T Z W N 0 a W 9 u M S 9 U Y W J s Z T A w M S U y M C h Q Y W d l J T I w M S k v U m V w b G F j Z W Q l M j B W Y W x 1 Z T w v S X R l b V B h d G g + P C 9 J d G V t T G 9 j Y X R p b 2 4 + P F N 0 Y W J s Z U V u d H J p Z X M g L z 4 8 L 0 l 0 Z W 0 + P E l 0 Z W 0 + P E l 0 Z W 1 M b 2 N h d G l v b j 4 8 S X R l b V R 5 c G U + R m 9 y b X V s Y T w v S X R l b V R 5 c G U + P E l 0 Z W 1 Q Y X R o P l N l Y 3 R p b 2 4 x L 1 R h Y m x l M D A x J T I w K F B h Z 2 U l M j A x K S 9 D a G F u Z 2 V k J T I w V H l w Z T I 8 L 0 l 0 Z W 1 Q Y X R o P j w v S X R l b U x v Y 2 F 0 a W 9 u P j x T d G F i b G V F b n R y a W V z I C 8 + P C 9 J d G V t P j x J d G V t P j x J d G V t T G 9 j Y X R p b 2 4 + P E l 0 Z W 1 U e X B l P k Z v c m 1 1 b G E 8 L 0 l 0 Z W 1 U e X B l P j x J d G V t U G F 0 a D 5 T Z W N 0 a W 9 u M S 9 U Y W J s Z T A w M S U y M C h Q Y W d l J T I w M S k v U m V w b G F j Z W Q l M j B W Y W x 1 Z T E 8 L 0 l 0 Z W 1 Q Y X R o P j w v S X R l b U x v Y 2 F 0 a W 9 u P j x T d G F i b G V F b n R y a W V z I C 8 + P C 9 J d G V t P j x J d G V t P j x J d G V t T G 9 j Y X R p b 2 4 + P E l 0 Z W 1 U e X B l P k Z v c m 1 1 b G E 8 L 0 l 0 Z W 1 U e X B l P j x J d G V t U G F 0 a D 5 T Z W N 0 a W 9 u M S 9 U Y W J s Z T A w M S U y M C h Q Y W d l J T I w M S k v Q 2 h h b m d l Z C U y M F R 5 c G U z P C 9 J d G V t U G F 0 a D 4 8 L 0 l 0 Z W 1 M b 2 N h d G l v b j 4 8 U 3 R h Y m x l R W 5 0 c m l l c y A v P j w v S X R l b T 4 8 S X R l b T 4 8 S X R l b U x v Y 2 F 0 a W 9 u P j x J d G V t V H l w Z T 5 G b 3 J t d W x h P C 9 J d G V t V H l w Z T 4 8 S X R l b V B h d G g + U 2 V j d G l v b j E v V G F i b G U w M D E l M j A o U G F n Z S U y M D E p L 1 J l c G x h Y 2 V k J T I w V m F s d W U y P C 9 J d G V t U G F 0 a D 4 8 L 0 l 0 Z W 1 M b 2 N h d G l v b j 4 8 U 3 R h Y m x l R W 5 0 c m l l c y A v P j w v S X R l b T 4 8 S X R l b T 4 8 S X R l b U x v Y 2 F 0 a W 9 u P j x J d G V t V H l w Z T 5 G b 3 J t d W x h P C 9 J d G V t V H l w Z T 4 8 S X R l b V B h d G g + U 2 V j d G l v b j E v V G F i b G U w M D E l M j A o U G F n Z S U y M D E p L 0 N o Y W 5 n Z W Q l M j B U e X B l N D w v S X R l b V B h d G g + P C 9 J d G V t T G 9 j Y X R p b 2 4 + P F N 0 Y W J s Z U V u d H J p Z X M g L z 4 8 L 0 l 0 Z W 0 + P E l 0 Z W 0 + P E l 0 Z W 1 M b 2 N h d G l v b j 4 8 S X R l b V R 5 c G U + R m 9 y b X V s Y T w v S X R l b V R 5 c G U + P E l 0 Z W 1 Q Y X R o P l N l Y 3 R p b 2 4 x L 1 R h Y m x l M D A x J T I w K F B h Z 2 U l M j A x K S 9 S Z W 1 v d m V k J T I w Q 2 9 s d W 1 u c z w v S X R l b V B h d G g + P C 9 J d G V t T G 9 j Y X R p b 2 4 + P F N 0 Y W J s Z U V u d H J p Z X M g L z 4 8 L 0 l 0 Z W 0 + P E l 0 Z W 0 + P E l 0 Z W 1 M b 2 N h d G l v b j 4 8 S X R l b V R 5 c G U + R m 9 y b X V s Y T w v S X R l b V R 5 c G U + P E l 0 Z W 1 Q Y X R o P l N l Y 3 R p b 2 4 x L 1 R h Y m x l J T I w M z w v S X R l b V B h d G g + P C 9 J d G V t T G 9 j Y X R p b 2 4 + P F N 0 Y W J s Z U V u d H J p Z X M + P E V u d H J 5 I F R 5 c G U 9 I l F 1 Z X J 5 S U Q i I F Z h b H V l P S J z O T M 5 M D E 1 Z j U t Y W N i M C 0 0 N j I 5 L T g 4 M T g t N T N m M z R h M z J l M 2 Y 0 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0 L T I 2 V D A 3 O j M 0 O j M x L j k w M T M w N z N a I i A v P j x F b n R y e S B U e X B l P S J G a W x s Q 2 9 s d W 1 u V H l w Z X M i I F Z h b H V l P S J z Q m d Z R k J R V U Z C U V V G Q l F V R k J R V U Z C U V V G Q l F B R k J R V U Z C U V V G Q l F V R i I g L z 4 8 R W 5 0 c n k g V H l w Z T 0 i R m l s b E N v b H V t b k 5 h b W V z I i B W Y W x 1 Z T 0 i c 1 s m c X V v d D t N b 2 5 0 a C Z x d W 9 0 O y w m c X V v d D t T Z W N 0 b 3 I 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J b m R l e C A o Q W x s I E d y b 3 V w c y k m c X V v d D s s J n F 1 b 3 Q 7 Q 2 9 u c 3 V t Z X I g R m 9 v Z C B Q c m l j Z S B J b m R l e 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U Y W J s Z S A z L 0 F 1 d G 9 S Z W 1 v d m V k Q 2 9 s d W 1 u c z E u e 0 1 v b n R o L D B 9 J n F 1 b 3 Q 7 L C Z x d W 9 0 O 1 N l Y 3 R p b 2 4 x L 1 R h Y m x l I D M v Q X V 0 b 1 J l b W 9 2 Z W R D b 2 x 1 b W 5 z M S 5 7 U 2 V j d G 9 y L D F 9 J n F 1 b 3 Q 7 L C Z x d W 9 0 O 1 N l Y 3 R p b 2 4 x L 1 R h Y m x l I D M v Q X V 0 b 1 J l b W 9 2 Z W R D b 2 x 1 b W 5 z M S 5 7 Q 2 V y Z W F s c y B h b m Q g c H J v Z H V j d H M s M n 0 m c X V v d D s s J n F 1 b 3 Q 7 U 2 V j d G l v b j E v V G F i b G U g M y 9 B d X R v U m V t b 3 Z l Z E N v b H V t b n M x L n t N Z W F 0 I G F u Z C B m a X N o L D N 9 J n F 1 b 3 Q 7 L C Z x d W 9 0 O 1 N l Y 3 R p b 2 4 x L 1 R h Y m x l I D M v Q X V 0 b 1 J l b W 9 2 Z W R D b 2 x 1 b W 5 z M S 5 7 R W d n L D R 9 J n F 1 b 3 Q 7 L C Z x d W 9 0 O 1 N l Y 3 R p b 2 4 x L 1 R h Y m x l I D M v Q X V 0 b 1 J l b W 9 2 Z W R D b 2 x 1 b W 5 z M S 5 7 T W l s a y B h b m Q g c H J v Z H V j d H M s N X 0 m c X V v d D s s J n F 1 b 3 Q 7 U 2 V j d G l v b j E v V G F i b G U g M y 9 B d X R v U m V t b 3 Z l Z E N v b H V t b n M x L n t P a W x z I G F u Z C B m Y X R z L D Z 9 J n F 1 b 3 Q 7 L C Z x d W 9 0 O 1 N l Y 3 R p b 2 4 x L 1 R h Y m x l I D M v Q X V 0 b 1 J l b W 9 2 Z W R D b 2 x 1 b W 5 z M S 5 7 R n J 1 a X R z L D d 9 J n F 1 b 3 Q 7 L C Z x d W 9 0 O 1 N l Y 3 R p b 2 4 x L 1 R h Y m x l I D M v Q X V 0 b 1 J l b W 9 2 Z W R D b 2 x 1 b W 5 z M S 5 7 V m V n Z X R h Y m x l c y w 4 f S Z x d W 9 0 O y w m c X V v d D t T Z W N 0 a W 9 u M S 9 U Y W J s Z S A z L 0 F 1 d G 9 S Z W 1 v d m V k Q 2 9 s d W 1 u c z E u e 1 B 1 b H N l c y B h b m Q g c H J v Z H V j d H M s O X 0 m c X V v d D s s J n F 1 b 3 Q 7 U 2 V j d G l v b j E v V G F i b G U g M y 9 B d X R v U m V t b 3 Z l Z E N v b H V t b n M x L n t T d W d h c i B h b m Q g Q 2 9 u Z m V j d G l v b m V y e S w x M H 0 m c X V v d D s s J n F 1 b 3 Q 7 U 2 V j d G l v b j E v V G F i b G U g M y 9 B d X R v U m V t b 3 Z l Z E N v b H V t b n M x L n t T c G l j Z X M s M T F 9 J n F 1 b 3 Q 7 L C Z x d W 9 0 O 1 N l Y 3 R p b 2 4 x L 1 R h Y m x l I D M v Q X V 0 b 1 J l b W 9 2 Z W R D b 2 x 1 b W 5 z M S 5 7 T m 9 u L W F s Y 2 9 o b 2 x p Y y B i Z X Z l c m F n Z X M s M T J 9 J n F 1 b 3 Q 7 L C Z x d W 9 0 O 1 N l Y 3 R p b 2 4 x L 1 R h Y m x l I D M v Q X V 0 b 1 J l b W 9 2 Z W R D b 2 x 1 b W 5 z M S 5 7 U H J l c G F y Z W Q g b W V h b H M s I H N u Y W N r c y w g c 3 d l Z X R z I G V 0 Y y 4 s M T N 9 J n F 1 b 3 Q 7 L C Z x d W 9 0 O 1 N l Y 3 R p b 2 4 x L 1 R h Y m x l I D M v Q X V 0 b 1 J l b W 9 2 Z W R D b 2 x 1 b W 5 z M S 5 7 R m 9 v Z C B h b m Q g Y m V 2 Z X J h Z 2 V z L D E 0 f S Z x d W 9 0 O y w m c X V v d D t T Z W N 0 a W 9 u M S 9 U Y W J s Z S A z L 0 F 1 d G 9 S Z W 1 v d m V k Q 2 9 s d W 1 u c z E u e 1 B h b i w g d G 9 i Y W N j b y B h b m Q g a W 5 0 b 3 h p Y 2 F u d H M s M T V 9 J n F 1 b 3 Q 7 L C Z x d W 9 0 O 1 N l Y 3 R p b 2 4 x L 1 R h Y m x l I D M v Q X V 0 b 1 J l b W 9 2 Z W R D b 2 x 1 b W 5 z M S 5 7 Q 2 x v d G h p b m c s M T Z 9 J n F 1 b 3 Q 7 L C Z x d W 9 0 O 1 N l Y 3 R p b 2 4 x L 1 R h Y m x l I D M v Q X V 0 b 1 J l b W 9 2 Z W R D b 2 x 1 b W 5 z M S 5 7 R m 9 v d H d l Y X I s M T d 9 J n F 1 b 3 Q 7 L C Z x d W 9 0 O 1 N l Y 3 R p b 2 4 x L 1 R h Y m x l I D M v Q X V 0 b 1 J l b W 9 2 Z W R D b 2 x 1 b W 5 z M S 5 7 Q 2 x v d G h p b m c g Y W 5 k I G Z v b 3 R 3 Z W F y L D E 4 f S Z x d W 9 0 O y w m c X V v d D t T Z W N 0 a W 9 u M S 9 U Y W J s Z S A z L 0 F 1 d G 9 S Z W 1 v d m V k Q 2 9 s d W 1 u c z E u e 0 h v d X N p b m c s M T l 9 J n F 1 b 3 Q 7 L C Z x d W 9 0 O 1 N l Y 3 R p b 2 4 x L 1 R h Y m x l I D M v Q X V 0 b 1 J l b W 9 2 Z W R D b 2 x 1 b W 5 z M S 5 7 R n V l b C B h b m Q g b G l n a H Q s M j B 9 J n F 1 b 3 Q 7 L C Z x d W 9 0 O 1 N l Y 3 R p b 2 4 x L 1 R h Y m x l I D M v Q X V 0 b 1 J l b W 9 2 Z W R D b 2 x 1 b W 5 z M S 5 7 S G 9 1 c 2 V o b 2 x k I G d v b 2 R z I G F u Z C B z Z X J 2 a W N l c y w y M X 0 m c X V v d D s s J n F 1 b 3 Q 7 U 2 V j d G l v b j E v V G F i b G U g M y 9 B d X R v U m V t b 3 Z l Z E N v b H V t b n M x L n t I Z W F s d G g s M j J 9 J n F 1 b 3 Q 7 L C Z x d W 9 0 O 1 N l Y 3 R p b 2 4 x L 1 R h Y m x l I D M v Q X V 0 b 1 J l b W 9 2 Z W R D b 2 x 1 b W 5 z M S 5 7 V H J h b n N w b 3 J 0 I G F u Z C B j b 2 1 t d W 5 p Y 2 F 0 a W 9 u L D I z f S Z x d W 9 0 O y w m c X V v d D t T Z W N 0 a W 9 u M S 9 U Y W J s Z S A z L 0 F 1 d G 9 S Z W 1 v d m V k Q 2 9 s d W 1 u c z E u e 1 J l Y 3 J l Y X R p b 2 4 g Y W 5 k I G F t d X N l b W V u d C w y N H 0 m c X V v d D s s J n F 1 b 3 Q 7 U 2 V j d G l v b j E v V G F i b G U g M y 9 B d X R v U m V t b 3 Z l Z E N v b H V t b n M x L n t F Z H V j Y X R p b 2 4 s M j V 9 J n F 1 b 3 Q 7 L C Z x d W 9 0 O 1 N l Y 3 R p b 2 4 x L 1 R h Y m x l I D M v Q X V 0 b 1 J l b W 9 2 Z W R D b 2 x 1 b W 5 z M S 5 7 U G V y c 2 9 u Y W w g Y 2 F y Z S B h b m Q g Z W Z m Z W N 0 c y w y N n 0 m c X V v d D s s J n F 1 b 3 Q 7 U 2 V j d G l v b j E v V G F i b G U g M y 9 B d X R v U m V t b 3 Z l Z E N v b H V t b n M x L n t N a X N j Z W x s Y W 5 l b 3 V z L D I 3 f S Z x d W 9 0 O y w m c X V v d D t T Z W N 0 a W 9 u M S 9 U Y W J s Z S A z L 0 F 1 d G 9 S Z W 1 v d m V k Q 2 9 s d W 1 u c z E u e 0 d l b m V y Y W w g S W 5 k Z X g g K E F s b C B H c m 9 1 c H M p L D I 4 f S Z x d W 9 0 O y w m c X V v d D t T Z W N 0 a W 9 u M S 9 U Y W J s Z S A z L 0 F 1 d G 9 S Z W 1 v d m V k Q 2 9 s d W 1 u c z E u e 0 N v b n N 1 b W V y I E Z v b 2 Q g U H J p Y 2 U g S W 5 k Z X g s M j l 9 J n F 1 b 3 Q 7 X S w m c X V v d D t D b 2 x 1 b W 5 D b 3 V u d C Z x d W 9 0 O z o z M C w m c X V v d D t L Z X l D b 2 x 1 b W 5 O Y W 1 l c y Z x d W 9 0 O z p b X S w m c X V v d D t D b 2 x 1 b W 5 J Z G V u d G l 0 a W V z J n F 1 b 3 Q 7 O l s m c X V v d D t T Z W N 0 a W 9 u M S 9 U Y W J s Z S A z L 0 F 1 d G 9 S Z W 1 v d m V k Q 2 9 s d W 1 u c z E u e 0 1 v b n R o L D B 9 J n F 1 b 3 Q 7 L C Z x d W 9 0 O 1 N l Y 3 R p b 2 4 x L 1 R h Y m x l I D M v Q X V 0 b 1 J l b W 9 2 Z W R D b 2 x 1 b W 5 z M S 5 7 U 2 V j d G 9 y L D F 9 J n F 1 b 3 Q 7 L C Z x d W 9 0 O 1 N l Y 3 R p b 2 4 x L 1 R h Y m x l I D M v Q X V 0 b 1 J l b W 9 2 Z W R D b 2 x 1 b W 5 z M S 5 7 Q 2 V y Z W F s c y B h b m Q g c H J v Z H V j d H M s M n 0 m c X V v d D s s J n F 1 b 3 Q 7 U 2 V j d G l v b j E v V G F i b G U g M y 9 B d X R v U m V t b 3 Z l Z E N v b H V t b n M x L n t N Z W F 0 I G F u Z C B m a X N o L D N 9 J n F 1 b 3 Q 7 L C Z x d W 9 0 O 1 N l Y 3 R p b 2 4 x L 1 R h Y m x l I D M v Q X V 0 b 1 J l b W 9 2 Z W R D b 2 x 1 b W 5 z M S 5 7 R W d n L D R 9 J n F 1 b 3 Q 7 L C Z x d W 9 0 O 1 N l Y 3 R p b 2 4 x L 1 R h Y m x l I D M v Q X V 0 b 1 J l b W 9 2 Z W R D b 2 x 1 b W 5 z M S 5 7 T W l s a y B h b m Q g c H J v Z H V j d H M s N X 0 m c X V v d D s s J n F 1 b 3 Q 7 U 2 V j d G l v b j E v V G F i b G U g M y 9 B d X R v U m V t b 3 Z l Z E N v b H V t b n M x L n t P a W x z I G F u Z C B m Y X R z L D Z 9 J n F 1 b 3 Q 7 L C Z x d W 9 0 O 1 N l Y 3 R p b 2 4 x L 1 R h Y m x l I D M v Q X V 0 b 1 J l b W 9 2 Z W R D b 2 x 1 b W 5 z M S 5 7 R n J 1 a X R z L D d 9 J n F 1 b 3 Q 7 L C Z x d W 9 0 O 1 N l Y 3 R p b 2 4 x L 1 R h Y m x l I D M v Q X V 0 b 1 J l b W 9 2 Z W R D b 2 x 1 b W 5 z M S 5 7 V m V n Z X R h Y m x l c y w 4 f S Z x d W 9 0 O y w m c X V v d D t T Z W N 0 a W 9 u M S 9 U Y W J s Z S A z L 0 F 1 d G 9 S Z W 1 v d m V k Q 2 9 s d W 1 u c z E u e 1 B 1 b H N l c y B h b m Q g c H J v Z H V j d H M s O X 0 m c X V v d D s s J n F 1 b 3 Q 7 U 2 V j d G l v b j E v V G F i b G U g M y 9 B d X R v U m V t b 3 Z l Z E N v b H V t b n M x L n t T d W d h c i B h b m Q g Q 2 9 u Z m V j d G l v b m V y e S w x M H 0 m c X V v d D s s J n F 1 b 3 Q 7 U 2 V j d G l v b j E v V G F i b G U g M y 9 B d X R v U m V t b 3 Z l Z E N v b H V t b n M x L n t T c G l j Z X M s M T F 9 J n F 1 b 3 Q 7 L C Z x d W 9 0 O 1 N l Y 3 R p b 2 4 x L 1 R h Y m x l I D M v Q X V 0 b 1 J l b W 9 2 Z W R D b 2 x 1 b W 5 z M S 5 7 T m 9 u L W F s Y 2 9 o b 2 x p Y y B i Z X Z l c m F n Z X M s M T J 9 J n F 1 b 3 Q 7 L C Z x d W 9 0 O 1 N l Y 3 R p b 2 4 x L 1 R h Y m x l I D M v Q X V 0 b 1 J l b W 9 2 Z W R D b 2 x 1 b W 5 z M S 5 7 U H J l c G F y Z W Q g b W V h b H M s I H N u Y W N r c y w g c 3 d l Z X R z I G V 0 Y y 4 s M T N 9 J n F 1 b 3 Q 7 L C Z x d W 9 0 O 1 N l Y 3 R p b 2 4 x L 1 R h Y m x l I D M v Q X V 0 b 1 J l b W 9 2 Z W R D b 2 x 1 b W 5 z M S 5 7 R m 9 v Z C B h b m Q g Y m V 2 Z X J h Z 2 V z L D E 0 f S Z x d W 9 0 O y w m c X V v d D t T Z W N 0 a W 9 u M S 9 U Y W J s Z S A z L 0 F 1 d G 9 S Z W 1 v d m V k Q 2 9 s d W 1 u c z E u e 1 B h b i w g d G 9 i Y W N j b y B h b m Q g a W 5 0 b 3 h p Y 2 F u d H M s M T V 9 J n F 1 b 3 Q 7 L C Z x d W 9 0 O 1 N l Y 3 R p b 2 4 x L 1 R h Y m x l I D M v Q X V 0 b 1 J l b W 9 2 Z W R D b 2 x 1 b W 5 z M S 5 7 Q 2 x v d G h p b m c s M T Z 9 J n F 1 b 3 Q 7 L C Z x d W 9 0 O 1 N l Y 3 R p b 2 4 x L 1 R h Y m x l I D M v Q X V 0 b 1 J l b W 9 2 Z W R D b 2 x 1 b W 5 z M S 5 7 R m 9 v d H d l Y X I s M T d 9 J n F 1 b 3 Q 7 L C Z x d W 9 0 O 1 N l Y 3 R p b 2 4 x L 1 R h Y m x l I D M v Q X V 0 b 1 J l b W 9 2 Z W R D b 2 x 1 b W 5 z M S 5 7 Q 2 x v d G h p b m c g Y W 5 k I G Z v b 3 R 3 Z W F y L D E 4 f S Z x d W 9 0 O y w m c X V v d D t T Z W N 0 a W 9 u M S 9 U Y W J s Z S A z L 0 F 1 d G 9 S Z W 1 v d m V k Q 2 9 s d W 1 u c z E u e 0 h v d X N p b m c s M T l 9 J n F 1 b 3 Q 7 L C Z x d W 9 0 O 1 N l Y 3 R p b 2 4 x L 1 R h Y m x l I D M v Q X V 0 b 1 J l b W 9 2 Z W R D b 2 x 1 b W 5 z M S 5 7 R n V l b C B h b m Q g b G l n a H Q s M j B 9 J n F 1 b 3 Q 7 L C Z x d W 9 0 O 1 N l Y 3 R p b 2 4 x L 1 R h Y m x l I D M v Q X V 0 b 1 J l b W 9 2 Z W R D b 2 x 1 b W 5 z M S 5 7 S G 9 1 c 2 V o b 2 x k I G d v b 2 R z I G F u Z C B z Z X J 2 a W N l c y w y M X 0 m c X V v d D s s J n F 1 b 3 Q 7 U 2 V j d G l v b j E v V G F i b G U g M y 9 B d X R v U m V t b 3 Z l Z E N v b H V t b n M x L n t I Z W F s d G g s M j J 9 J n F 1 b 3 Q 7 L C Z x d W 9 0 O 1 N l Y 3 R p b 2 4 x L 1 R h Y m x l I D M v Q X V 0 b 1 J l b W 9 2 Z W R D b 2 x 1 b W 5 z M S 5 7 V H J h b n N w b 3 J 0 I G F u Z C B j b 2 1 t d W 5 p Y 2 F 0 a W 9 u L D I z f S Z x d W 9 0 O y w m c X V v d D t T Z W N 0 a W 9 u M S 9 U Y W J s Z S A z L 0 F 1 d G 9 S Z W 1 v d m V k Q 2 9 s d W 1 u c z E u e 1 J l Y 3 J l Y X R p b 2 4 g Y W 5 k I G F t d X N l b W V u d C w y N H 0 m c X V v d D s s J n F 1 b 3 Q 7 U 2 V j d G l v b j E v V G F i b G U g M y 9 B d X R v U m V t b 3 Z l Z E N v b H V t b n M x L n t F Z H V j Y X R p b 2 4 s M j V 9 J n F 1 b 3 Q 7 L C Z x d W 9 0 O 1 N l Y 3 R p b 2 4 x L 1 R h Y m x l I D M v Q X V 0 b 1 J l b W 9 2 Z W R D b 2 x 1 b W 5 z M S 5 7 U G V y c 2 9 u Y W w g Y 2 F y Z S B h b m Q g Z W Z m Z W N 0 c y w y N n 0 m c X V v d D s s J n F 1 b 3 Q 7 U 2 V j d G l v b j E v V G F i b G U g M y 9 B d X R v U m V t b 3 Z l Z E N v b H V t b n M x L n t N a X N j Z W x s Y W 5 l b 3 V z L D I 3 f S Z x d W 9 0 O y w m c X V v d D t T Z W N 0 a W 9 u M S 9 U Y W J s Z S A z L 0 F 1 d G 9 S Z W 1 v d m V k Q 2 9 s d W 1 u c z E u e 0 d l b m V y Y W w g S W 5 k Z X g g K E F s b C B H c m 9 1 c H M p L D I 4 f S Z x d W 9 0 O y w m c X V v d D t T Z W N 0 a W 9 u M S 9 U Y W J s Z S A z L 0 F 1 d G 9 S Z W 1 v d m V k Q 2 9 s d W 1 u c z E u e 0 N v b n N 1 b W V y I E Z v b 2 Q g U H J p Y 2 U g S W 5 k Z X g s M j l 9 J n F 1 b 3 Q 7 X S w m c X V v d D t S Z W x h d G l v b n N o a X B J b m Z v J n F 1 b 3 Q 7 O l t d f S I g L z 4 8 L 1 N 0 Y W J s Z U V u d H J p Z X M + P C 9 J d G V t P j x J d G V t P j x J d G V t T G 9 j Y X R p b 2 4 + P E l 0 Z W 1 U e X B l P k Z v c m 1 1 b G E 8 L 0 l 0 Z W 1 U e X B l P j x J d G V t U G F 0 a D 5 T Z W N 0 a W 9 u M S 9 U Y W J s Z S U y M D M v U 2 9 1 c m N l P C 9 J d G V t U G F 0 a D 4 8 L 0 l 0 Z W 1 M b 2 N h d G l v b j 4 8 U 3 R h Y m x l R W 5 0 c m l l c y A v P j w v S X R l b T 4 8 S X R l b T 4 8 S X R l b U x v Y 2 F 0 a W 9 u P j x J d G V t V H l w Z T 5 G b 3 J t d W x h P C 9 J d G V t V H l w Z T 4 8 S X R l b V B h d G g + U 2 V j d G l v b j E v V G F i b G U l M j A z L 0 V 4 d H J h Y 3 R l Z C U y M F R h Y m x l J T I w R n J v b S U y M E h 0 b W w 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M v U m V t b 3 Z l Z C U y M F R v c C U y M F J v d 3 M 8 L 0 l 0 Z W 1 Q Y X R o P j w v S X R l b U x v Y 2 F 0 a W 9 u P j x T d G F i b G V F b n R y a W V z I C 8 + P C 9 J d G V t P j x J d G V t P j x J d G V t T G 9 j Y X R p b 2 4 + P E l 0 Z W 1 U e X B l P k Z v c m 1 1 b G E 8 L 0 l 0 Z W 1 U e X B l P j x J d G V t U G F 0 a D 5 T Z W N 0 a W 9 u M S 9 U Y W J s Z S U y M D M v U H J v b W 9 0 Z W Q l M j B I Z W F k Z X J z P C 9 J d G V t U G F 0 a D 4 8 L 0 l 0 Z W 1 M b 2 N h d G l v b j 4 8 U 3 R h Y m x l R W 5 0 c m l l c y A v P j w v S X R l b T 4 8 S X R l b T 4 8 S X R l b U x v Y 2 F 0 a W 9 u P j x J d G V t V H l w Z T 5 G b 3 J t d W x h P C 9 J d G V t V H l w Z T 4 8 S X R l b V B h d G g + U 2 V j d G l v b j E v V G F i b G U l M j A z L 0 N o Y W 5 n Z W Q l M j B U e X B l M T w v S X R l b V B h d G g + P C 9 J d G V t T G 9 j Y X R p b 2 4 + P F N 0 Y W J s Z U V u d H J p Z X M g L z 4 8 L 0 l 0 Z W 0 + P E l 0 Z W 0 + P E l 0 Z W 1 M b 2 N h d G l v b j 4 8 S X R l b V R 5 c G U + R m 9 y b X V s Y T w v S X R l b V R 5 c G U + P E l 0 Z W 1 Q Y X R o P l N l Y 3 R p b 2 4 x L 1 R h Y m x l J T I w M y 9 S Z W 1 v d m V k J T I w Q 2 9 s d W 1 u c z w v S X R l b V B h d G g + P C 9 J d G V t T G 9 j Y X R p b 2 4 + P F N 0 Y W J s Z U V u d H J p Z X M g L z 4 8 L 0 l 0 Z W 0 + P E l 0 Z W 0 + P E l 0 Z W 1 M b 2 N h d G l v b j 4 8 S X R l b V R 5 c G U + R m 9 y b X V s Y T w v S X R l b V R 5 c G U + P E l 0 Z W 1 Q Y X R o P l N l Y 3 R p b 2 4 x L 1 R h Y m x l J T I w M y 9 S Z W 5 h b W V k J T I w Q 2 9 s d W 1 u c z w v S X R l b V B h d G g + P C 9 J d G V t T G 9 j Y X R p b 2 4 + P F N 0 Y W J s Z U V u d H J p Z X M g L z 4 8 L 0 l 0 Z W 0 + P E l 0 Z W 0 + P E l 0 Z W 1 M b 2 N h d G l v b j 4 8 S X R l b V R 5 c G U + R m 9 y b X V s Y T w v S X R l b V R 5 c G U + P E l 0 Z W 1 Q Y X R o P l N l Y 3 R p b 2 4 x L 1 R h Y m x l J T I w M y 9 S Z W 1 v d m V k J T I w Q 2 9 s d W 1 u c z E 8 L 0 l 0 Z W 1 Q Y X R o P j w v S X R l b U x v Y 2 F 0 a W 9 u P j x T d G F i b G V F b n R y a W V z I C 8 + P C 9 J d G V t P j x J d G V t P j x J d G V t T G 9 j Y X R p b 2 4 + P E l 0 Z W 1 U e X B l P k Z v c m 1 1 b G E 8 L 0 l 0 Z W 1 U e X B l P j x J d G V t U G F 0 a D 5 T Z W N 0 a W 9 u M S 9 U Y W J s Z S U y M D M v U m V t b 3 Z l Z C U y M E 9 0 a G V y J T I w Q 2 9 s d W 1 u c z w v S X R l b V B h d G g + P C 9 J d G V t T G 9 j Y X R p b 2 4 + P F N 0 Y W J s Z U V u d H J p Z X M g L z 4 8 L 0 l 0 Z W 0 + P E l 0 Z W 0 + P E l 0 Z W 1 M b 2 N h d G l v b j 4 8 S X R l b V R 5 c G U + R m 9 y b X V s Y T w v S X R l b V R 5 c G U + P E l 0 Z W 1 Q Y X R o P l N l Y 3 R p b 2 4 x L 1 R h Y m x l J T I w M y 9 S Z W 5 h b W V k J T I w Q 2 9 s d W 1 u c z E 8 L 0 l 0 Z W 1 Q Y X R o P j w v S X R l b U x v Y 2 F 0 a W 9 u P j x T d G F i b G V F b n R y a W V z I C 8 + P C 9 J d G V t P j x J d G V t P j x J d G V t T G 9 j Y X R p b 2 4 + P E l 0 Z W 1 U e X B l P k Z v c m 1 1 b G E 8 L 0 l 0 Z W 1 U e X B l P j x J d G V t U G F 0 a D 5 T Z W N 0 a W 9 u M S 9 U Y W J s Z S U y M D M v U m V t b 3 Z l Z C U y M F R v c C U y M F J v d 3 M x P C 9 J d G V t U G F 0 a D 4 8 L 0 l 0 Z W 1 M b 2 N h d G l v b j 4 8 U 3 R h Y m x l R W 5 0 c m l l c y A v P j w v S X R l b T 4 8 S X R l b T 4 8 S X R l b U x v Y 2 F 0 a W 9 u P j x J d G V t V H l w Z T 5 G b 3 J t d W x h P C 9 J d G V t V H l w Z T 4 8 S X R l b V B h d G g + U 2 V j d G l v b j E v V G F i b G U l M j A z L 0 R l b W 9 0 Z W Q l M j B I Z W F k Z X J z P C 9 J d G V t U G F 0 a D 4 8 L 0 l 0 Z W 1 M b 2 N h d G l v b j 4 8 U 3 R h Y m x l R W 5 0 c m l l c y A v P j w v S X R l b T 4 8 S X R l b T 4 8 S X R l b U x v Y 2 F 0 a W 9 u P j x J d G V t V H l w Z T 5 G b 3 J t d W x h P C 9 J d G V t V H l w Z T 4 8 S X R l b V B h d G g + U 2 V j d G l v b j E v V G F i b G U l M j A z L 0 N o Y W 5 n Z W Q l M j B U e X B l M j w v S X R l b V B h d G g + P C 9 J d G V t T G 9 j Y X R p b 2 4 + P F N 0 Y W J s Z U V u d H J p Z X M g L z 4 8 L 0 l 0 Z W 0 + P E l 0 Z W 0 + P E l 0 Z W 1 M b 2 N h d G l v b j 4 8 S X R l b V R 5 c G U + R m 9 y b X V s Y T w v S X R l b V R 5 c G U + P E l 0 Z W 1 Q Y X R o P l N l Y 3 R p b 2 4 x L 1 R h Y m x l J T I w M y 9 U c m F u c 3 B v c 2 V k J T I w V G F i b G U 8 L 0 l 0 Z W 1 Q Y X R o P j w v S X R l b U x v Y 2 F 0 a W 9 u P j x T d G F i b G V F b n R y a W V z I C 8 + P C 9 J d G V t P j x J d G V t P j x J d G V t T G 9 j Y X R p b 2 4 + P E l 0 Z W 1 U e X B l P k Z v c m 1 1 b G E 8 L 0 l 0 Z W 1 U e X B l P j x J d G V t U G F 0 a D 5 T Z W N 0 a W 9 u M S 9 U Y W J s Z S U y M D M v U H J v b W 9 0 Z W Q l M j B I Z W F k Z X J z M T w v S X R l b V B h d G g + P C 9 J d G V t T G 9 j Y X R p b 2 4 + P F N 0 Y W J s Z U V u d H J p Z X M g L z 4 8 L 0 l 0 Z W 0 + P E l 0 Z W 0 + P E l 0 Z W 1 M b 2 N h d G l v b j 4 8 S X R l b V R 5 c G U + R m 9 y b X V s Y T w v S X R l b V R 5 c G U + P E l 0 Z W 1 Q Y X R o P l N l Y 3 R p b 2 4 x L 1 R h Y m x l J T I w M y 9 D a G F u Z 2 V k J T I w V H l w Z T M 8 L 0 l 0 Z W 1 Q Y X R o P j w v S X R l b U x v Y 2 F 0 a W 9 u P j x T d G F i b G V F b n R y a W V z I C 8 + P C 9 J d G V t P j x J d G V t P j x J d G V t T G 9 j Y X R p b 2 4 + P E l 0 Z W 1 U e X B l P k Z v c m 1 1 b G E 8 L 0 l 0 Z W 1 U e X B l P j x J d G V t U G F 0 a D 5 T Z W N 0 a W 9 u M S 9 U Y W J s Z S U y M D M v U 3 B s a X Q l M j B D b 2 x 1 b W 4 l M j B i e S U y M E R l b G l t a X R l c j w v S X R l b V B h d G g + P C 9 J d G V t T G 9 j Y X R p b 2 4 + P F N 0 Y W J s Z U V u d H J p Z X M g L z 4 8 L 0 l 0 Z W 0 + P E l 0 Z W 0 + P E l 0 Z W 1 M b 2 N h d G l v b j 4 8 S X R l b V R 5 c G U + R m 9 y b X V s Y T w v S X R l b V R 5 c G U + P E l 0 Z W 1 Q Y X R o P l N l Y 3 R p b 2 4 x L 1 R h Y m x l J T I w M y 9 D a G F u Z 2 V k J T I w V H l w Z T Q 8 L 0 l 0 Z W 1 Q Y X R o P j w v S X R l b U x v Y 2 F 0 a W 9 u P j x T d G F i b G V F b n R y a W V z I C 8 + P C 9 J d G V t P j x J d G V t P j x J d G V t T G 9 j Y X R p b 2 4 + P E l 0 Z W 1 U e X B l P k Z v c m 1 1 b G E 8 L 0 l 0 Z W 1 U e X B l P j x J d G V t U G F 0 a D 5 T Z W N 0 a W 9 u M S 9 U Y W J s Z S U y M D M v U m V u Y W 1 l Z C U y M E N v b H V t b n M y 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Z T M y N 2 Q 5 N m Q t Z m U x N C 0 0 N m N j L T h l O D E t N D M 4 N j k 3 Z T A 3 O D I 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Q t M j d U M D c 6 M T A 6 M D k u O T M 4 M j g 2 N F o i I C 8 + P E V u d H J 5 I F R 5 c G U 9 I k Z p b G x D b 2 x 1 b W 5 U e X B l c y I g V m F s d W U 9 I n N C Z 1 V G Q l F V R k J R V U Z C U V V G Q l F V R 0 F B P T 0 i I C 8 + P E V u d H J 5 I F R 5 c G U 9 I k Z p b G x D b 2 x 1 b W 5 O Y W 1 l c y I g V m F s d W U 9 I n N b J n F 1 b 3 Q 7 W W V h c i Z x d W 9 0 O y w m c X V v d D s z M z M y O S Z x d W 9 0 O y w m c X V v d D s z M z M 1 O S Z x d W 9 0 O y w m c X V v d D s z M z M 5 M C Z x d W 9 0 O y w m c X V v d D s z M z Q y M C Z x d W 9 0 O y w m c X V v d D s z M z Q 1 M S Z x d W 9 0 O y w m c X V v d D s z M z Q 4 M i Z x d W 9 0 O y w m c X V v d D s z M z U x M i Z x d W 9 0 O y w m c X V v d D s z M z U 0 M y Z x d W 9 0 O y w m c X V v d D s z M z U 3 M y Z x d W 9 0 O y w m c X V v d D s z M z Y w N C Z x d W 9 0 O y w m c X V v d D s z M z Y z N S Z x d W 9 0 O y w m c X V v d D s z M z Y 2 N C Z x d W 9 0 O y w m c X V v d D t B d m V y Y W d l J n F 1 b 3 Q 7 L C Z x d W 9 0 O 1 J h d G l v I C o m c X V v d D s s J n F 1 b 3 Q 7 Q 2 9 s d W 1 u M T Y 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h l Z X Q x L 0 F 1 d G 9 S Z W 1 v d m V k Q 2 9 s d W 1 u c z E u e 1 l l Y X I s M H 0 m c X V v d D s s J n F 1 b 3 Q 7 U 2 V j d G l v b j E v U 2 h l Z X Q x L 0 F 1 d G 9 S Z W 1 v d m V k Q 2 9 s d W 1 u c z E u e z M z M z I 5 L D F 9 J n F 1 b 3 Q 7 L C Z x d W 9 0 O 1 N l Y 3 R p b 2 4 x L 1 N o Z W V 0 M S 9 B d X R v U m V t b 3 Z l Z E N v b H V t b n M x L n s z M z M 1 O S w y f S Z x d W 9 0 O y w m c X V v d D t T Z W N 0 a W 9 u M S 9 T a G V l d D E v Q X V 0 b 1 J l b W 9 2 Z W R D b 2 x 1 b W 5 z M S 5 7 M z M z O T A s M 3 0 m c X V v d D s s J n F 1 b 3 Q 7 U 2 V j d G l v b j E v U 2 h l Z X Q x L 0 F 1 d G 9 S Z W 1 v d m V k Q 2 9 s d W 1 u c z E u e z M z N D I w L D R 9 J n F 1 b 3 Q 7 L C Z x d W 9 0 O 1 N l Y 3 R p b 2 4 x L 1 N o Z W V 0 M S 9 B d X R v U m V t b 3 Z l Z E N v b H V t b n M x L n s z M z Q 1 M S w 1 f S Z x d W 9 0 O y w m c X V v d D t T Z W N 0 a W 9 u M S 9 T a G V l d D E v Q X V 0 b 1 J l b W 9 2 Z W R D b 2 x 1 b W 5 z M S 5 7 M z M 0 O D I s N n 0 m c X V v d D s s J n F 1 b 3 Q 7 U 2 V j d G l v b j E v U 2 h l Z X Q x L 0 F 1 d G 9 S Z W 1 v d m V k Q 2 9 s d W 1 u c z E u e z M z N T E y L D d 9 J n F 1 b 3 Q 7 L C Z x d W 9 0 O 1 N l Y 3 R p b 2 4 x L 1 N o Z W V 0 M S 9 B d X R v U m V t b 3 Z l Z E N v b H V t b n M x L n s z M z U 0 M y w 4 f S Z x d W 9 0 O y w m c X V v d D t T Z W N 0 a W 9 u M S 9 T a G V l d D E v Q X V 0 b 1 J l b W 9 2 Z W R D b 2 x 1 b W 5 z M S 5 7 M z M 1 N z M s O X 0 m c X V v d D s s J n F 1 b 3 Q 7 U 2 V j d G l v b j E v U 2 h l Z X Q x L 0 F 1 d G 9 S Z W 1 v d m V k Q 2 9 s d W 1 u c z E u e z M z N j A 0 L D E w f S Z x d W 9 0 O y w m c X V v d D t T Z W N 0 a W 9 u M S 9 T a G V l d D E v Q X V 0 b 1 J l b W 9 2 Z W R D b 2 x 1 b W 5 z M S 5 7 M z M 2 M z U s M T F 9 J n F 1 b 3 Q 7 L C Z x d W 9 0 O 1 N l Y 3 R p b 2 4 x L 1 N o Z W V 0 M S 9 B d X R v U m V t b 3 Z l Z E N v b H V t b n M x L n s z M z Y 2 N C w x M n 0 m c X V v d D s s J n F 1 b 3 Q 7 U 2 V j d G l v b j E v U 2 h l Z X Q x L 0 F 1 d G 9 S Z W 1 v d m V k Q 2 9 s d W 1 u c z E u e 0 F 2 Z X J h Z 2 U s M T N 9 J n F 1 b 3 Q 7 L C Z x d W 9 0 O 1 N l Y 3 R p b 2 4 x L 1 N o Z W V 0 M S 9 B d X R v U m V t b 3 Z l Z E N v b H V t b n M x L n t S Y X R p b y A q L D E 0 f S Z x d W 9 0 O y w m c X V v d D t T Z W N 0 a W 9 u M S 9 T a G V l d D E v Q X V 0 b 1 J l b W 9 2 Z W R D b 2 x 1 b W 5 z M S 5 7 Q 2 9 s d W 1 u M T Y s M T V 9 J n F 1 b 3 Q 7 X S w m c X V v d D t D b 2 x 1 b W 5 D b 3 V u d C Z x d W 9 0 O z o x N i w m c X V v d D t L Z X l D b 2 x 1 b W 5 O Y W 1 l c y Z x d W 9 0 O z p b X S w m c X V v d D t D b 2 x 1 b W 5 J Z G V u d G l 0 a W V z J n F 1 b 3 Q 7 O l s m c X V v d D t T Z W N 0 a W 9 u M S 9 T a G V l d D E v Q X V 0 b 1 J l b W 9 2 Z W R D b 2 x 1 b W 5 z M S 5 7 W W V h c i w w f S Z x d W 9 0 O y w m c X V v d D t T Z W N 0 a W 9 u M S 9 T a G V l d D E v Q X V 0 b 1 J l b W 9 2 Z W R D b 2 x 1 b W 5 z M S 5 7 M z M z M j k s M X 0 m c X V v d D s s J n F 1 b 3 Q 7 U 2 V j d G l v b j E v U 2 h l Z X Q x L 0 F 1 d G 9 S Z W 1 v d m V k Q 2 9 s d W 1 u c z E u e z M z M z U 5 L D J 9 J n F 1 b 3 Q 7 L C Z x d W 9 0 O 1 N l Y 3 R p b 2 4 x L 1 N o Z W V 0 M S 9 B d X R v U m V t b 3 Z l Z E N v b H V t b n M x L n s z M z M 5 M C w z f S Z x d W 9 0 O y w m c X V v d D t T Z W N 0 a W 9 u M S 9 T a G V l d D E v Q X V 0 b 1 J l b W 9 2 Z W R D b 2 x 1 b W 5 z M S 5 7 M z M 0 M j A s N H 0 m c X V v d D s s J n F 1 b 3 Q 7 U 2 V j d G l v b j E v U 2 h l Z X Q x L 0 F 1 d G 9 S Z W 1 v d m V k Q 2 9 s d W 1 u c z E u e z M z N D U x L D V 9 J n F 1 b 3 Q 7 L C Z x d W 9 0 O 1 N l Y 3 R p b 2 4 x L 1 N o Z W V 0 M S 9 B d X R v U m V t b 3 Z l Z E N v b H V t b n M x L n s z M z Q 4 M i w 2 f S Z x d W 9 0 O y w m c X V v d D t T Z W N 0 a W 9 u M S 9 T a G V l d D E v Q X V 0 b 1 J l b W 9 2 Z W R D b 2 x 1 b W 5 z M S 5 7 M z M 1 M T I s N 3 0 m c X V v d D s s J n F 1 b 3 Q 7 U 2 V j d G l v b j E v U 2 h l Z X Q x L 0 F 1 d G 9 S Z W 1 v d m V k Q 2 9 s d W 1 u c z E u e z M z N T Q z L D h 9 J n F 1 b 3 Q 7 L C Z x d W 9 0 O 1 N l Y 3 R p b 2 4 x L 1 N o Z W V 0 M S 9 B d X R v U m V t b 3 Z l Z E N v b H V t b n M x L n s z M z U 3 M y w 5 f S Z x d W 9 0 O y w m c X V v d D t T Z W N 0 a W 9 u M S 9 T a G V l d D E v Q X V 0 b 1 J l b W 9 2 Z W R D b 2 x 1 b W 5 z M S 5 7 M z M 2 M D Q s M T B 9 J n F 1 b 3 Q 7 L C Z x d W 9 0 O 1 N l Y 3 R p b 2 4 x L 1 N o Z W V 0 M S 9 B d X R v U m V t b 3 Z l Z E N v b H V t b n M x L n s z M z Y z N S w x M X 0 m c X V v d D s s J n F 1 b 3 Q 7 U 2 V j d G l v b j E v U 2 h l Z X Q x L 0 F 1 d G 9 S Z W 1 v d m V k Q 2 9 s d W 1 u c z E u e z M z N j Y 0 L D E y f S Z x d W 9 0 O y w m c X V v d D t T Z W N 0 a W 9 u M S 9 T a G V l d D E v Q X V 0 b 1 J l b W 9 2 Z W R D b 2 x 1 b W 5 z M S 5 7 Q X Z l c m F n Z S w x M 3 0 m c X V v d D s s J n F 1 b 3 Q 7 U 2 V j d G l v b j E v U 2 h l Z X Q x L 0 F 1 d G 9 S Z W 1 v d m V k Q 2 9 s d W 1 u c z E u e 1 J h d G l v I C o s M T R 9 J n F 1 b 3 Q 7 L C Z x d W 9 0 O 1 N l Y 3 R p b 2 4 x L 1 N o Z W V 0 M S 9 B d X R v U m V t b 3 Z l Z E N v b H V t b n M x L n t D b 2 x 1 b W 4 x N i w x N 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U b 3 A l M j B S b 3 d z P C 9 J d G V t U G F 0 a D 4 8 L 0 l 0 Z W 1 M b 2 N h d G l v b j 4 8 U 3 R h Y m x l R W 5 0 c m l l c y A v P j w v S X R l b T 4 8 S X R l b T 4 8 S X R l b U x v Y 2 F 0 a W 9 u P j x J d G V t V H l w Z T 5 G b 3 J t d W x h P C 9 J d G V t V H l w Z T 4 8 S X R l b V B h d G g + U 2 V j d G l v b j E v U 2 h l Z X Q x L 1 J l b W 9 2 Z W Q l M j B C b 3 R 0 b 2 0 l M j B S b 3 d z 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E 8 L 0 l 0 Z W 1 Q Y X R o P j w v S X R l b U x v Y 2 F 0 a W 9 u P j x T d G F i b G V F b n R y a W V z I C 8 + P C 9 J d G V t P j w v S X R l b X M + P C 9 M b 2 N h b F B h Y 2 t h Z 2 V N Z X R h Z G F 0 Y U Z p b G U + F g A A A F B L B Q Y A A A A A A A A A A A A A A A A A A A A A A A A m A Q A A A Q A A A N C M n d 8 B F d E R j H o A w E / C l + s B A A A A 5 T w k H Y 6 t N U K R G O e T Y l H r v A A A A A A C A A A A A A A Q Z g A A A A E A A C A A A A D 9 k u Q X T b U i Y x X a Y v O W 3 F 7 / g 9 s 0 K 8 o 5 k i y o Y y v f e f G r z g A A A A A O g A A A A A I A A C A A A A D c z / l U H p t O G 6 W x x 7 t q E z u l H H a 5 Z R x s t / + d a B 2 A 1 8 g C 0 V A A A A C I h q w 0 B S y V h Q B N I r y z / E B N 5 c 8 v I / U I a h j h C 5 e H R C G / h L m U x 8 S 8 o O q a g B 5 U c e v d a w Q z j N V 2 m b P v O t r U / v C O y X t N + m E b / p c D u 8 J z q 2 s e x Y l k V E A A A A A 1 F L J i 7 T T f h F 0 r A e q E K Y G L X x V Q r m y K T p + A Q f y z Z m Y 0 H 6 8 M y + N j d n O 5 n 1 I e i i A f i l G g l T v 2 6 e A k I Y 9 8 X b 0 G J s Z J < / D a t a M a s h u p > 
</file>

<file path=customXml/itemProps1.xml><?xml version="1.0" encoding="utf-8"?>
<ds:datastoreItem xmlns:ds="http://schemas.openxmlformats.org/officeDocument/2006/customXml" ds:itemID="{0EC3A7B0-3135-49F3-B4C5-7F995AA416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Lifecycle</vt:lpstr>
      <vt:lpstr>April 2019 Data</vt:lpstr>
      <vt:lpstr>Sample Size Analysis</vt:lpstr>
      <vt:lpstr>Navigation</vt:lpstr>
      <vt:lpstr>Main Data</vt:lpstr>
      <vt:lpstr>Data Mapping</vt:lpstr>
      <vt:lpstr>Data Cleaning</vt:lpstr>
      <vt:lpstr>Imputation</vt:lpstr>
      <vt:lpstr>Broader Category </vt:lpstr>
      <vt:lpstr>Broader Categories(Avg)</vt:lpstr>
      <vt:lpstr>Obj 1- Data</vt:lpstr>
      <vt:lpstr>Obj 1 - Communication</vt:lpstr>
      <vt:lpstr>P1 - V2 Analysis</vt:lpstr>
      <vt:lpstr>Crude Oil Prices</vt:lpstr>
      <vt:lpstr>P1 - Communication(Avg)</vt:lpstr>
      <vt:lpstr>P2 - V1</vt:lpstr>
      <vt:lpstr>Obj 2 - Data</vt:lpstr>
      <vt:lpstr>Obj 2 - Communication</vt:lpstr>
      <vt:lpstr>P2 - Communication</vt:lpstr>
      <vt:lpstr>Obj 3 - Data</vt:lpstr>
      <vt:lpstr>P3 - V1</vt:lpstr>
      <vt:lpstr>Obj 3 - Rural</vt:lpstr>
      <vt:lpstr>Obj 3 - Urban</vt:lpstr>
      <vt:lpstr>Obj 3 - Combined</vt:lpstr>
      <vt:lpstr>Obj 4 - Data</vt:lpstr>
      <vt:lpstr>Obj 4 - Rural</vt:lpstr>
      <vt:lpstr>Obj 4 - Urban</vt:lpstr>
      <vt:lpstr>P4 - V1</vt:lpstr>
      <vt:lpstr>P4 - V2</vt:lpstr>
      <vt:lpstr>Obj 4 - Combined</vt:lpstr>
      <vt:lpstr>Obj 5 - Data</vt:lpstr>
      <vt:lpstr>Obj 5 - Analysis</vt:lpstr>
      <vt:lpstr>Obj 5 - Rural</vt:lpstr>
      <vt:lpstr>Obj 5 - Urban</vt:lpstr>
      <vt:lpstr>Obj 5 - 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SivaTeja Rajaneni</dc:creator>
  <cp:lastModifiedBy>SivaTeja Rajaneni</cp:lastModifiedBy>
  <dcterms:created xsi:type="dcterms:W3CDTF">2024-04-25T02:04:01Z</dcterms:created>
  <dcterms:modified xsi:type="dcterms:W3CDTF">2024-05-06T17:27:19Z</dcterms:modified>
</cp:coreProperties>
</file>