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GitHub\HerrTom_equipment\"/>
    </mc:Choice>
  </mc:AlternateContent>
  <bookViews>
    <workbookView xWindow="0" yWindow="0" windowWidth="14370" windowHeight="8520" activeTab="3"/>
  </bookViews>
  <sheets>
    <sheet name="Comparison" sheetId="3" r:id="rId1"/>
    <sheet name="Components" sheetId="7" r:id="rId2"/>
    <sheet name="Divisions" sheetId="8" r:id="rId3"/>
    <sheet name="Statistics" sheetId="6" r:id="rId4"/>
    <sheet name="Soviet 1939" sheetId="4" r:id="rId5"/>
    <sheet name="Finnish 1939" sheetId="5" r:id="rId6"/>
    <sheet name="US 1944" sheetId="2" r:id="rId7"/>
    <sheet name="German 1941" sheetId="1" r:id="rId8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L9" i="6"/>
  <c r="K9" i="6"/>
  <c r="J9" i="6"/>
  <c r="G9" i="6"/>
  <c r="H3" i="7" l="1"/>
  <c r="G28" i="7"/>
  <c r="G29" i="7" s="1"/>
  <c r="G26" i="7" s="1"/>
  <c r="H28" i="7"/>
  <c r="H29" i="7" s="1"/>
  <c r="T5" i="7"/>
  <c r="T3" i="7" s="1"/>
  <c r="R5" i="7"/>
  <c r="R3" i="7" s="1"/>
  <c r="S5" i="7"/>
  <c r="S3" i="7" s="1"/>
  <c r="P5" i="7"/>
  <c r="Q4" i="7"/>
  <c r="Q5" i="7" s="1"/>
  <c r="Q3" i="7" s="1"/>
  <c r="D26" i="7"/>
  <c r="E26" i="7"/>
  <c r="F26" i="7"/>
  <c r="I26" i="7"/>
  <c r="J26" i="7"/>
  <c r="K26" i="7"/>
  <c r="L26" i="7"/>
  <c r="M26" i="7"/>
  <c r="C26" i="7"/>
  <c r="D3" i="7"/>
  <c r="E3" i="7"/>
  <c r="F3" i="7"/>
  <c r="G3" i="7"/>
  <c r="I3" i="7"/>
  <c r="J3" i="7"/>
  <c r="K3" i="7"/>
  <c r="L3" i="7"/>
  <c r="M3" i="7"/>
  <c r="N3" i="7"/>
  <c r="O3" i="7"/>
  <c r="C3" i="7"/>
  <c r="H26" i="7" l="1"/>
  <c r="P3" i="7"/>
  <c r="K5" i="3"/>
  <c r="L14" i="3"/>
  <c r="J5" i="3"/>
  <c r="T23" i="6"/>
  <c r="U23" i="6" s="1"/>
  <c r="B23" i="6" s="1"/>
  <c r="T24" i="6"/>
  <c r="U24" i="6" s="1"/>
  <c r="B24" i="6" s="1"/>
  <c r="T25" i="6"/>
  <c r="U25" i="6" s="1"/>
  <c r="B25" i="6" s="1"/>
  <c r="T26" i="6"/>
  <c r="T27" i="6"/>
  <c r="U27" i="6" s="1"/>
  <c r="B27" i="6" s="1"/>
  <c r="T28" i="6"/>
  <c r="U28" i="6" s="1"/>
  <c r="B28" i="6" s="1"/>
  <c r="T22" i="6"/>
  <c r="U22" i="6" s="1"/>
  <c r="B22" i="6" s="1"/>
  <c r="T12" i="6"/>
  <c r="U12" i="6" s="1"/>
  <c r="B12" i="6" s="1"/>
  <c r="T13" i="6"/>
  <c r="U13" i="6" s="1"/>
  <c r="B13" i="6" s="1"/>
  <c r="P13" i="6" s="1"/>
  <c r="T14" i="6"/>
  <c r="U14" i="6" s="1"/>
  <c r="B14" i="6" s="1"/>
  <c r="P14" i="6" s="1"/>
  <c r="T15" i="6"/>
  <c r="U15" i="6" s="1"/>
  <c r="B15" i="6" s="1"/>
  <c r="T16" i="6"/>
  <c r="U16" i="6" s="1"/>
  <c r="B16" i="6" s="1"/>
  <c r="T17" i="6"/>
  <c r="U17" i="6" s="1"/>
  <c r="B17" i="6" s="1"/>
  <c r="T18" i="6"/>
  <c r="U18" i="6" s="1"/>
  <c r="B18" i="6" s="1"/>
  <c r="T19" i="6"/>
  <c r="U19" i="6" s="1"/>
  <c r="B19" i="6" s="1"/>
  <c r="T10" i="6"/>
  <c r="U10" i="6" s="1"/>
  <c r="B10" i="6" s="1"/>
  <c r="P10" i="6" s="1"/>
  <c r="T5" i="6"/>
  <c r="U5" i="6" s="1"/>
  <c r="B5" i="6" s="1"/>
  <c r="T6" i="6"/>
  <c r="U6" i="6" s="1"/>
  <c r="B6" i="6" s="1"/>
  <c r="T7" i="6"/>
  <c r="U7" i="6" s="1"/>
  <c r="B7" i="6" s="1"/>
  <c r="T8" i="6"/>
  <c r="U8" i="6" s="1"/>
  <c r="B8" i="6" s="1"/>
  <c r="T11" i="6"/>
  <c r="U11" i="6" s="1"/>
  <c r="B11" i="6" s="1"/>
  <c r="T4" i="6"/>
  <c r="U4" i="6" s="1"/>
  <c r="B4" i="6" s="1"/>
  <c r="B9" i="6" s="1"/>
  <c r="R19" i="6"/>
  <c r="R18" i="6"/>
  <c r="R28" i="6"/>
  <c r="R23" i="6"/>
  <c r="R27" i="6"/>
  <c r="U26" i="6"/>
  <c r="B26" i="6" s="1"/>
  <c r="R26" i="6"/>
  <c r="R25" i="6"/>
  <c r="R24" i="6"/>
  <c r="R22" i="6"/>
  <c r="R17" i="6"/>
  <c r="R16" i="6"/>
  <c r="R14" i="6"/>
  <c r="R13" i="6"/>
  <c r="R15" i="6"/>
  <c r="R12" i="6"/>
  <c r="R10" i="6"/>
  <c r="R11" i="6"/>
  <c r="R8" i="6"/>
  <c r="R7" i="6"/>
  <c r="R6" i="6"/>
  <c r="R5" i="6"/>
  <c r="R4" i="6"/>
  <c r="R3" i="6"/>
  <c r="P3" i="6"/>
  <c r="P18" i="6" l="1"/>
  <c r="P19" i="6"/>
  <c r="C19" i="6"/>
  <c r="P12" i="6"/>
  <c r="P11" i="6"/>
  <c r="P28" i="6"/>
  <c r="P23" i="6"/>
  <c r="P24" i="6"/>
  <c r="P27" i="6"/>
  <c r="P25" i="6"/>
  <c r="P22" i="6"/>
  <c r="P26" i="6"/>
  <c r="P15" i="6"/>
  <c r="P17" i="6"/>
  <c r="P16" i="6"/>
  <c r="P5" i="6"/>
  <c r="P8" i="6"/>
  <c r="P7" i="6"/>
  <c r="P6" i="6"/>
  <c r="P4" i="6"/>
  <c r="D29" i="2" l="1"/>
  <c r="C36" i="2"/>
  <c r="C34" i="2"/>
  <c r="C33" i="2"/>
  <c r="C32" i="2"/>
  <c r="C31" i="2"/>
  <c r="C30" i="2"/>
  <c r="I6" i="3"/>
  <c r="I7" i="3"/>
  <c r="I8" i="3"/>
  <c r="I9" i="3"/>
  <c r="I10" i="3"/>
  <c r="I11" i="3"/>
  <c r="I12" i="3"/>
  <c r="I13" i="3"/>
  <c r="I5" i="3"/>
  <c r="H6" i="3"/>
  <c r="H7" i="3"/>
  <c r="H8" i="3"/>
  <c r="H9" i="3"/>
  <c r="H10" i="3"/>
  <c r="H11" i="3"/>
  <c r="H12" i="3"/>
  <c r="H13" i="3"/>
  <c r="H5" i="3"/>
  <c r="D23" i="4"/>
  <c r="K23" i="4"/>
  <c r="K24" i="4"/>
  <c r="H23" i="4"/>
  <c r="E22" i="4"/>
  <c r="F22" i="4"/>
  <c r="G22" i="4"/>
  <c r="H22" i="4"/>
  <c r="I22" i="4"/>
  <c r="J22" i="4"/>
  <c r="K22" i="4"/>
  <c r="C30" i="4"/>
  <c r="C29" i="4"/>
  <c r="C28" i="4"/>
  <c r="C27" i="4"/>
  <c r="C26" i="4"/>
  <c r="C25" i="4"/>
  <c r="C24" i="4"/>
  <c r="C23" i="4"/>
  <c r="D22" i="4"/>
  <c r="C10" i="5"/>
  <c r="C9" i="5"/>
  <c r="C8" i="5"/>
  <c r="C7" i="5"/>
  <c r="C6" i="5"/>
  <c r="C5" i="5"/>
  <c r="C4" i="5"/>
  <c r="C3" i="5"/>
  <c r="D2" i="5"/>
  <c r="C2" i="5" s="1"/>
  <c r="C10" i="4"/>
  <c r="C9" i="4"/>
  <c r="C8" i="4"/>
  <c r="C7" i="4"/>
  <c r="C6" i="4"/>
  <c r="C5" i="4"/>
  <c r="C4" i="4"/>
  <c r="C3" i="4"/>
  <c r="D2" i="4"/>
  <c r="J4" i="2"/>
  <c r="J3" i="2"/>
  <c r="H4" i="2"/>
  <c r="G17" i="2"/>
  <c r="G16" i="2"/>
  <c r="G15" i="2"/>
  <c r="F17" i="2"/>
  <c r="F16" i="2"/>
  <c r="F15" i="2"/>
  <c r="C19" i="2"/>
  <c r="F14" i="2"/>
  <c r="E17" i="2"/>
  <c r="E16" i="2"/>
  <c r="E15" i="2"/>
  <c r="H14" i="2"/>
  <c r="C22" i="2"/>
  <c r="C21" i="2"/>
  <c r="C20" i="2"/>
  <c r="C18" i="2"/>
  <c r="C16" i="2"/>
  <c r="C15" i="2"/>
  <c r="G14" i="2"/>
  <c r="E14" i="2"/>
  <c r="D14" i="2"/>
  <c r="C10" i="2"/>
  <c r="C9" i="2"/>
  <c r="C8" i="2"/>
  <c r="C7" i="2"/>
  <c r="C6" i="2"/>
  <c r="C5" i="2"/>
  <c r="C4" i="2"/>
  <c r="C3" i="2"/>
  <c r="I2" i="2"/>
  <c r="H2" i="2"/>
  <c r="G2" i="2"/>
  <c r="F2" i="2"/>
  <c r="E2" i="2"/>
  <c r="D2" i="2"/>
  <c r="D14" i="1"/>
  <c r="E14" i="1"/>
  <c r="F14" i="1"/>
  <c r="G14" i="1"/>
  <c r="H14" i="1"/>
  <c r="I14" i="1"/>
  <c r="J14" i="1"/>
  <c r="K14" i="1"/>
  <c r="C15" i="1"/>
  <c r="C16" i="1"/>
  <c r="C17" i="1"/>
  <c r="C18" i="1"/>
  <c r="C19" i="1"/>
  <c r="C20" i="1"/>
  <c r="D25" i="1"/>
  <c r="E25" i="1"/>
  <c r="F25" i="1"/>
  <c r="G25" i="1"/>
  <c r="H25" i="1"/>
  <c r="I25" i="1"/>
  <c r="J25" i="1"/>
  <c r="K25" i="1"/>
  <c r="C26" i="1"/>
  <c r="C27" i="1"/>
  <c r="C28" i="1"/>
  <c r="C29" i="1"/>
  <c r="E2" i="1"/>
  <c r="F2" i="1"/>
  <c r="G2" i="1"/>
  <c r="H2" i="1"/>
  <c r="I2" i="1"/>
  <c r="D2" i="1"/>
  <c r="C6" i="1"/>
  <c r="C10" i="1"/>
  <c r="C9" i="1"/>
  <c r="C8" i="1"/>
  <c r="C7" i="1"/>
  <c r="C5" i="1"/>
  <c r="C4" i="1"/>
  <c r="C3" i="1"/>
  <c r="C29" i="2" l="1"/>
  <c r="C22" i="4"/>
  <c r="C2" i="4"/>
  <c r="C17" i="2"/>
  <c r="C14" i="2"/>
  <c r="C2" i="2"/>
  <c r="C25" i="1"/>
  <c r="C14" i="1"/>
  <c r="C2" i="1"/>
</calcChain>
</file>

<file path=xl/sharedStrings.xml><?xml version="1.0" encoding="utf-8"?>
<sst xmlns="http://schemas.openxmlformats.org/spreadsheetml/2006/main" count="368" uniqueCount="164">
  <si>
    <t>Personnel ea</t>
  </si>
  <si>
    <t>TOTAL</t>
  </si>
  <si>
    <t>HQ</t>
  </si>
  <si>
    <t>PERSONNEL</t>
  </si>
  <si>
    <t>Truck</t>
  </si>
  <si>
    <t>1 Company</t>
  </si>
  <si>
    <t>2 Company</t>
  </si>
  <si>
    <t>3 Company</t>
  </si>
  <si>
    <t>4 Company Heavy</t>
  </si>
  <si>
    <t>Antitank company</t>
  </si>
  <si>
    <t>Infantry gun company</t>
  </si>
  <si>
    <t>German Infantry Battalion</t>
  </si>
  <si>
    <t>Rifle squad</t>
  </si>
  <si>
    <t>Infantry company</t>
  </si>
  <si>
    <t>Rifle</t>
  </si>
  <si>
    <t>SMG</t>
  </si>
  <si>
    <t>HQ section</t>
  </si>
  <si>
    <t>Rifle Platoon</t>
  </si>
  <si>
    <t>Platoon</t>
  </si>
  <si>
    <t>LMG</t>
  </si>
  <si>
    <t>ATR</t>
  </si>
  <si>
    <t>HMG</t>
  </si>
  <si>
    <t>ATR section</t>
  </si>
  <si>
    <t>MG section</t>
  </si>
  <si>
    <t>MG</t>
  </si>
  <si>
    <t>Heavy weapons plt</t>
  </si>
  <si>
    <t>Mortar</t>
  </si>
  <si>
    <t>Light mortar</t>
  </si>
  <si>
    <t>AT Gun</t>
  </si>
  <si>
    <t>Howitzer</t>
  </si>
  <si>
    <t>US infantry btn</t>
  </si>
  <si>
    <t>ATR/Bazooka</t>
  </si>
  <si>
    <t>HQ Company</t>
  </si>
  <si>
    <t>Rifle company</t>
  </si>
  <si>
    <t>Weapons company</t>
  </si>
  <si>
    <t>Rifle plt</t>
  </si>
  <si>
    <t>HQ plt</t>
  </si>
  <si>
    <t>Weapons plt</t>
  </si>
  <si>
    <t>Antitank plt</t>
  </si>
  <si>
    <t>Ammo &amp; pioneer</t>
  </si>
  <si>
    <t>Comparison</t>
  </si>
  <si>
    <t>GERMAN</t>
  </si>
  <si>
    <t>US</t>
  </si>
  <si>
    <t>ATR/ATRL</t>
  </si>
  <si>
    <t>Average</t>
  </si>
  <si>
    <t>src</t>
  </si>
  <si>
    <t>http://www.winterwar.com/forces/SUvsFIN/SuDiv-FinDiv.htm</t>
  </si>
  <si>
    <t>Finnish campaign</t>
  </si>
  <si>
    <t>Finnish infantry btn</t>
  </si>
  <si>
    <t>FINNISH</t>
  </si>
  <si>
    <t>SOVIET 39</t>
  </si>
  <si>
    <t>Soviet infantry btn 39</t>
  </si>
  <si>
    <t>Soviet infantry btn 44</t>
  </si>
  <si>
    <t>Rifle co</t>
  </si>
  <si>
    <t>MG co</t>
  </si>
  <si>
    <t>AT Plt</t>
  </si>
  <si>
    <t>AT plt</t>
  </si>
  <si>
    <t>Mortar co</t>
  </si>
  <si>
    <t>SOVIET 44</t>
  </si>
  <si>
    <t>infantry_equipment</t>
  </si>
  <si>
    <t>infantry_equipment_smg</t>
  </si>
  <si>
    <t>infantry_equipment_lmg</t>
  </si>
  <si>
    <t>infantry_equipment_hmg</t>
  </si>
  <si>
    <t>infantry_equipment_at</t>
  </si>
  <si>
    <t>infantry_equipment_mortar</t>
  </si>
  <si>
    <t>vanilla infantry_equipment</t>
  </si>
  <si>
    <t>build_cost_ic</t>
  </si>
  <si>
    <t>lend_lease_cost</t>
  </si>
  <si>
    <t>reliability</t>
  </si>
  <si>
    <t>maximum_speed</t>
  </si>
  <si>
    <t>defense</t>
  </si>
  <si>
    <t>breakthrough</t>
  </si>
  <si>
    <t>hardness</t>
  </si>
  <si>
    <t>armor_value</t>
  </si>
  <si>
    <t>soft_attack</t>
  </si>
  <si>
    <t>hard_attack</t>
  </si>
  <si>
    <t>ap_attack</t>
  </si>
  <si>
    <t>air_attack</t>
  </si>
  <si>
    <t>Median</t>
  </si>
  <si>
    <t>Medium tank battalion (1944)</t>
  </si>
  <si>
    <t>Medium tank</t>
  </si>
  <si>
    <t>Light tank</t>
  </si>
  <si>
    <t>Halftrack</t>
  </si>
  <si>
    <t>per GHQ</t>
  </si>
  <si>
    <t>http://www.ghqmodels.com/pdf/toe2-usmediumtankbattalion44.pdf</t>
  </si>
  <si>
    <t>Jeep</t>
  </si>
  <si>
    <t>Rifles</t>
  </si>
  <si>
    <t>SMGs</t>
  </si>
  <si>
    <t>Militia</t>
  </si>
  <si>
    <t>Notes</t>
  </si>
  <si>
    <t>basic</t>
  </si>
  <si>
    <t>SA, BT, DEF</t>
  </si>
  <si>
    <t>^BT, ^SA</t>
  </si>
  <si>
    <t>^SA, ^DEF</t>
  </si>
  <si>
    <t>^BT, ^SA, ^HA</t>
  </si>
  <si>
    <t>^AP, ^HA</t>
  </si>
  <si>
    <t>Infantry</t>
  </si>
  <si>
    <t>Battalions</t>
  </si>
  <si>
    <t>Tank</t>
  </si>
  <si>
    <t>Cost per btn</t>
  </si>
  <si>
    <t>Per btn</t>
  </si>
  <si>
    <t>Money cost</t>
  </si>
  <si>
    <t>Production per btn</t>
  </si>
  <si>
    <t>Hours by cost</t>
  </si>
  <si>
    <t>Normalize by 1 IC is 1 production line per day</t>
  </si>
  <si>
    <t>IC conversion</t>
  </si>
  <si>
    <t>hour work day</t>
  </si>
  <si>
    <t>parallel processes</t>
  </si>
  <si>
    <t>Artillery</t>
  </si>
  <si>
    <t>Motorized</t>
  </si>
  <si>
    <t>Med tank</t>
  </si>
  <si>
    <t>Heavy tank</t>
  </si>
  <si>
    <t>Half track</t>
  </si>
  <si>
    <t>Support eq (e.g. jeeps)</t>
  </si>
  <si>
    <t>Fighter</t>
  </si>
  <si>
    <t>CAS</t>
  </si>
  <si>
    <t>Tac</t>
  </si>
  <si>
    <t>Heavy</t>
  </si>
  <si>
    <t>Naval</t>
  </si>
  <si>
    <t>Heavy fighter</t>
  </si>
  <si>
    <t>Transport</t>
  </si>
  <si>
    <t>Anti aircraft</t>
  </si>
  <si>
    <t>Cost factor</t>
  </si>
  <si>
    <t>Vanilla value</t>
  </si>
  <si>
    <t>Assume truck carries</t>
  </si>
  <si>
    <t>men, including crew</t>
  </si>
  <si>
    <t>TC</t>
  </si>
  <si>
    <t>Mechanized</t>
  </si>
  <si>
    <t>Halftrack carries</t>
  </si>
  <si>
    <t>Mech</t>
  </si>
  <si>
    <t>Division</t>
  </si>
  <si>
    <t>Support companies</t>
  </si>
  <si>
    <t>Regiment</t>
  </si>
  <si>
    <t>Divisional equipment</t>
  </si>
  <si>
    <t>Support equipment</t>
  </si>
  <si>
    <t>Anti Aircraft</t>
  </si>
  <si>
    <t>extra personnel</t>
  </si>
  <si>
    <t>Mountain</t>
  </si>
  <si>
    <t>Paratrooper</t>
  </si>
  <si>
    <t>Marines</t>
  </si>
  <si>
    <t>Anti-tank</t>
  </si>
  <si>
    <t>Anti-air</t>
  </si>
  <si>
    <t>Rocket artillery</t>
  </si>
  <si>
    <t>Cavalry</t>
  </si>
  <si>
    <t>Super Heavy Tank</t>
  </si>
  <si>
    <t>Light Tank</t>
  </si>
  <si>
    <t>Medium Tank</t>
  </si>
  <si>
    <t>Heavy Tank</t>
  </si>
  <si>
    <t>Modern Tank</t>
  </si>
  <si>
    <t>Recon</t>
  </si>
  <si>
    <t>Engineer</t>
  </si>
  <si>
    <t>Field Hospital</t>
  </si>
  <si>
    <t>Logistics Company</t>
  </si>
  <si>
    <t>Maintenance Company</t>
  </si>
  <si>
    <t>Military Police</t>
  </si>
  <si>
    <t>Signal Company</t>
  </si>
  <si>
    <t>Rocket Launcher</t>
  </si>
  <si>
    <t>each</t>
  </si>
  <si>
    <t>COMPLETED</t>
  </si>
  <si>
    <t>X</t>
  </si>
  <si>
    <t>Motorized Artillery</t>
  </si>
  <si>
    <t>Completed</t>
  </si>
  <si>
    <t>infantry_equipment_mg</t>
  </si>
  <si>
    <t>Need to update higher levels of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</si>
</sst>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1" xfId="0" applyFill="1" applyBorder="1" applyAlignment="1">
      <alignment horizontal="left" textRotation="60" wrapText="1"/>
    </xf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2" xfId="0" applyBorder="1" applyAlignment="1">
      <alignment textRotation="45"/>
    </xf>
    <xf numFmtId="0" fontId="0" fillId="0" borderId="2" xfId="0" applyBorder="1"/>
    <xf numFmtId="0" fontId="0" fillId="0" borderId="1" xfId="0" applyFill="1" applyBorder="1" applyAlignment="1">
      <alignment textRotation="45"/>
    </xf>
    <xf numFmtId="1" fontId="2" fillId="0" borderId="0" xfId="0" applyNumberFormat="1" applyFont="1"/>
    <xf numFmtId="0" fontId="4" fillId="2" borderId="2" xfId="2" applyBorder="1"/>
    <xf numFmtId="6" fontId="0" fillId="0" borderId="2" xfId="0" applyNumberFormat="1" applyBorder="1"/>
    <xf numFmtId="165" fontId="4" fillId="2" borderId="2" xfId="3" applyNumberFormat="1" applyFont="1" applyFill="1" applyBorder="1"/>
    <xf numFmtId="165" fontId="0" fillId="0" borderId="2" xfId="3" applyNumberFormat="1" applyFont="1" applyBorder="1"/>
    <xf numFmtId="43" fontId="4" fillId="2" borderId="2" xfId="1" applyFont="1" applyFill="1" applyBorder="1"/>
    <xf numFmtId="43" fontId="0" fillId="0" borderId="2" xfId="1" applyFont="1" applyBorder="1"/>
    <xf numFmtId="43" fontId="0" fillId="0" borderId="2" xfId="3" applyNumberFormat="1" applyFont="1" applyBorder="1"/>
    <xf numFmtId="0" fontId="0" fillId="0" borderId="0" xfId="0" applyAlignment="1">
      <alignment horizontal="center"/>
    </xf>
    <xf numFmtId="0" fontId="1" fillId="3" borderId="0" xfId="6"/>
    <xf numFmtId="0" fontId="6" fillId="3" borderId="4" xfId="5" applyFill="1"/>
    <xf numFmtId="0" fontId="1" fillId="3" borderId="2" xfId="6" applyBorder="1"/>
    <xf numFmtId="0" fontId="2" fillId="0" borderId="0" xfId="0" applyFont="1" applyAlignment="1">
      <alignment horizontal="right"/>
    </xf>
    <xf numFmtId="0" fontId="2" fillId="3" borderId="2" xfId="6" applyFont="1" applyBorder="1"/>
    <xf numFmtId="0" fontId="2" fillId="0" borderId="2" xfId="0" applyFont="1" applyBorder="1"/>
    <xf numFmtId="0" fontId="7" fillId="0" borderId="2" xfId="0" applyFont="1" applyBorder="1"/>
    <xf numFmtId="0" fontId="2" fillId="0" borderId="1" xfId="0" applyFont="1" applyFill="1" applyBorder="1" applyAlignment="1">
      <alignment horizontal="center"/>
    </xf>
    <xf numFmtId="0" fontId="5" fillId="3" borderId="3" xfId="4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textRotation="45"/>
    </xf>
  </cellXfs>
  <cellStyles count="7">
    <cellStyle name="20% - Accent1" xfId="6" builtinId="30"/>
    <cellStyle name="Comma" xfId="1" builtinId="3"/>
    <cellStyle name="Currency" xfId="3" builtinId="4"/>
    <cellStyle name="Heading 1" xfId="4" builtinId="16"/>
    <cellStyle name="Heading 3" xfId="5" builtinId="1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Statistics!$U$2</c:f>
              <c:strCache>
                <c:ptCount val="1"/>
                <c:pt idx="0">
                  <c:v>IC conversion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Statistics!$A$3:$A$28</c:f>
              <c:strCache>
                <c:ptCount val="26"/>
                <c:pt idx="0">
                  <c:v>vanilla infantry_equipment</c:v>
                </c:pt>
                <c:pt idx="1">
                  <c:v>infantry_equipment</c:v>
                </c:pt>
                <c:pt idx="2">
                  <c:v>infantry_equipment_smg</c:v>
                </c:pt>
                <c:pt idx="3">
                  <c:v>infantry_equipment_mg</c:v>
                </c:pt>
                <c:pt idx="4">
                  <c:v>infantry_equipment_at</c:v>
                </c:pt>
                <c:pt idx="5">
                  <c:v>infantry_equipment_mortar</c:v>
                </c:pt>
                <c:pt idx="7">
                  <c:v>Howitzer</c:v>
                </c:pt>
                <c:pt idx="8">
                  <c:v>AT Gun</c:v>
                </c:pt>
                <c:pt idx="9">
                  <c:v>Light tank</c:v>
                </c:pt>
                <c:pt idx="10">
                  <c:v>Med tank</c:v>
                </c:pt>
                <c:pt idx="11">
                  <c:v>Heavy tank</c:v>
                </c:pt>
                <c:pt idx="12">
                  <c:v>Truck</c:v>
                </c:pt>
                <c:pt idx="13">
                  <c:v>Half track</c:v>
                </c:pt>
                <c:pt idx="14">
                  <c:v>Support eq (e.g. jeeps)</c:v>
                </c:pt>
                <c:pt idx="15">
                  <c:v>Anti aircraft</c:v>
                </c:pt>
                <c:pt idx="19">
                  <c:v>Fighter</c:v>
                </c:pt>
                <c:pt idx="20">
                  <c:v>Heavy fighter</c:v>
                </c:pt>
                <c:pt idx="21">
                  <c:v>CAS</c:v>
                </c:pt>
                <c:pt idx="22">
                  <c:v>Tac</c:v>
                </c:pt>
                <c:pt idx="23">
                  <c:v>Heavy</c:v>
                </c:pt>
                <c:pt idx="24">
                  <c:v>Naval</c:v>
                </c:pt>
                <c:pt idx="25">
                  <c:v>Transport</c:v>
                </c:pt>
              </c:strCache>
            </c:strRef>
          </c:cat>
          <c:val>
            <c:numRef>
              <c:f>Statistics!$U$3:$U$28</c:f>
              <c:numCache>
                <c:formatCode>_(* #,##0.00_);_(* \(#,##0.00\);_(* "-"??_);_(@_)</c:formatCode>
                <c:ptCount val="26"/>
                <c:pt idx="1">
                  <c:v>4.4800000000000006E-2</c:v>
                </c:pt>
                <c:pt idx="2">
                  <c:v>3.8400000000000004E-2</c:v>
                </c:pt>
                <c:pt idx="3">
                  <c:v>0.16</c:v>
                </c:pt>
                <c:pt idx="4">
                  <c:v>0.128</c:v>
                </c:pt>
                <c:pt idx="5">
                  <c:v>0.51839999999999997</c:v>
                </c:pt>
                <c:pt idx="7">
                  <c:v>5.2479999999999993</c:v>
                </c:pt>
                <c:pt idx="8">
                  <c:v>3.6040000000000005</c:v>
                </c:pt>
                <c:pt idx="9">
                  <c:v>83</c:v>
                </c:pt>
                <c:pt idx="10">
                  <c:v>190.9</c:v>
                </c:pt>
                <c:pt idx="11">
                  <c:v>497.66799999999995</c:v>
                </c:pt>
                <c:pt idx="12">
                  <c:v>5.0999999999999996</c:v>
                </c:pt>
                <c:pt idx="13">
                  <c:v>27.071999999999996</c:v>
                </c:pt>
                <c:pt idx="14">
                  <c:v>3</c:v>
                </c:pt>
                <c:pt idx="15">
                  <c:v>3.6</c:v>
                </c:pt>
                <c:pt idx="16">
                  <c:v>0</c:v>
                </c:pt>
                <c:pt idx="19">
                  <c:v>22.352200000000003</c:v>
                </c:pt>
                <c:pt idx="20">
                  <c:v>54.636400000000002</c:v>
                </c:pt>
                <c:pt idx="21">
                  <c:v>34.105499999999999</c:v>
                </c:pt>
                <c:pt idx="22">
                  <c:v>69.069000000000003</c:v>
                </c:pt>
                <c:pt idx="23">
                  <c:v>130</c:v>
                </c:pt>
                <c:pt idx="24">
                  <c:v>61.1</c:v>
                </c:pt>
                <c:pt idx="25">
                  <c:v>42.38</c:v>
                </c:pt>
              </c:numCache>
            </c:numRef>
          </c:val>
        </c:ser>
        <c:ser>
          <c:idx val="1"/>
          <c:order val="1"/>
          <c:tx>
            <c:strRef>
              <c:f>Statistics!$V$2</c:f>
              <c:strCache>
                <c:ptCount val="1"/>
                <c:pt idx="0">
                  <c:v>Vanilla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Statistics!$A$3:$A$28</c:f>
              <c:strCache>
                <c:ptCount val="26"/>
                <c:pt idx="0">
                  <c:v>vanilla infantry_equipment</c:v>
                </c:pt>
                <c:pt idx="1">
                  <c:v>infantry_equipment</c:v>
                </c:pt>
                <c:pt idx="2">
                  <c:v>infantry_equipment_smg</c:v>
                </c:pt>
                <c:pt idx="3">
                  <c:v>infantry_equipment_mg</c:v>
                </c:pt>
                <c:pt idx="4">
                  <c:v>infantry_equipment_at</c:v>
                </c:pt>
                <c:pt idx="5">
                  <c:v>infantry_equipment_mortar</c:v>
                </c:pt>
                <c:pt idx="7">
                  <c:v>Howitzer</c:v>
                </c:pt>
                <c:pt idx="8">
                  <c:v>AT Gun</c:v>
                </c:pt>
                <c:pt idx="9">
                  <c:v>Light tank</c:v>
                </c:pt>
                <c:pt idx="10">
                  <c:v>Med tank</c:v>
                </c:pt>
                <c:pt idx="11">
                  <c:v>Heavy tank</c:v>
                </c:pt>
                <c:pt idx="12">
                  <c:v>Truck</c:v>
                </c:pt>
                <c:pt idx="13">
                  <c:v>Half track</c:v>
                </c:pt>
                <c:pt idx="14">
                  <c:v>Support eq (e.g. jeeps)</c:v>
                </c:pt>
                <c:pt idx="15">
                  <c:v>Anti aircraft</c:v>
                </c:pt>
                <c:pt idx="19">
                  <c:v>Fighter</c:v>
                </c:pt>
                <c:pt idx="20">
                  <c:v>Heavy fighter</c:v>
                </c:pt>
                <c:pt idx="21">
                  <c:v>CAS</c:v>
                </c:pt>
                <c:pt idx="22">
                  <c:v>Tac</c:v>
                </c:pt>
                <c:pt idx="23">
                  <c:v>Heavy</c:v>
                </c:pt>
                <c:pt idx="24">
                  <c:v>Naval</c:v>
                </c:pt>
                <c:pt idx="25">
                  <c:v>Transport</c:v>
                </c:pt>
              </c:strCache>
            </c:strRef>
          </c:cat>
          <c:val>
            <c:numRef>
              <c:f>Statistics!$V$3:$V$28</c:f>
              <c:numCache>
                <c:formatCode>General</c:formatCode>
                <c:ptCount val="26"/>
                <c:pt idx="7">
                  <c:v>35</c:v>
                </c:pt>
                <c:pt idx="8">
                  <c:v>4</c:v>
                </c:pt>
                <c:pt idx="12">
                  <c:v>25</c:v>
                </c:pt>
                <c:pt idx="13">
                  <c:v>60</c:v>
                </c:pt>
                <c:pt idx="14">
                  <c:v>4</c:v>
                </c:pt>
                <c:pt idx="15">
                  <c:v>4</c:v>
                </c:pt>
                <c:pt idx="19">
                  <c:v>22</c:v>
                </c:pt>
                <c:pt idx="20">
                  <c:v>28</c:v>
                </c:pt>
                <c:pt idx="21">
                  <c:v>22</c:v>
                </c:pt>
                <c:pt idx="22">
                  <c:v>37</c:v>
                </c:pt>
                <c:pt idx="23">
                  <c:v>60</c:v>
                </c:pt>
                <c:pt idx="24">
                  <c:v>26</c:v>
                </c:pt>
                <c:pt idx="2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958400"/>
        <c:axId val="416958792"/>
      </c:barChart>
      <c:catAx>
        <c:axId val="41695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58792"/>
        <c:crosses val="autoZero"/>
        <c:auto val="1"/>
        <c:lblAlgn val="ctr"/>
        <c:lblOffset val="100"/>
        <c:noMultiLvlLbl val="0"/>
      </c:catAx>
      <c:valAx>
        <c:axId val="41695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19049</xdr:colOff>
      <xdr:row>7</xdr:row>
      <xdr:rowOff>0</xdr:rowOff>
    </xdr:from>
    <xdr:to>
      <xdr:col>36</xdr:col>
      <xdr:colOff>123824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17" sqref="B17:I30"/>
    </sheetView>
  </sheetViews>
  <sheetFormatPr defaultRowHeight="15" x14ac:dyDescent="0.25"/>
  <cols>
    <col min="1" max="1" width="24.85546875" customWidth="1"/>
    <col min="2" max="2" width="12.5703125" bestFit="1" customWidth="1"/>
    <col min="5" max="5" width="10.140625" bestFit="1" customWidth="1"/>
  </cols>
  <sheetData>
    <row r="1" spans="1:14" x14ac:dyDescent="0.25">
      <c r="B1" t="s">
        <v>40</v>
      </c>
    </row>
    <row r="4" spans="1:14" x14ac:dyDescent="0.25">
      <c r="C4" t="s">
        <v>41</v>
      </c>
      <c r="D4" t="s">
        <v>50</v>
      </c>
      <c r="E4" t="s">
        <v>58</v>
      </c>
      <c r="F4" t="s">
        <v>49</v>
      </c>
      <c r="G4" t="s">
        <v>42</v>
      </c>
      <c r="H4" s="6" t="s">
        <v>44</v>
      </c>
      <c r="I4" t="s">
        <v>78</v>
      </c>
      <c r="J4" t="s">
        <v>109</v>
      </c>
      <c r="K4" t="s">
        <v>127</v>
      </c>
    </row>
    <row r="5" spans="1:14" x14ac:dyDescent="0.25">
      <c r="B5" t="s">
        <v>3</v>
      </c>
      <c r="C5">
        <v>922</v>
      </c>
      <c r="D5">
        <v>722</v>
      </c>
      <c r="E5">
        <v>631</v>
      </c>
      <c r="F5">
        <v>726</v>
      </c>
      <c r="G5">
        <v>816</v>
      </c>
      <c r="H5" s="14">
        <f t="shared" ref="H5:H13" si="0">MROUND(AVERAGE(C5:G5),5)</f>
        <v>765</v>
      </c>
      <c r="I5">
        <f t="shared" ref="I5:I13" si="1">MROUND(MEDIAN(C5:G5),5)</f>
        <v>725</v>
      </c>
      <c r="J5">
        <f>J6+J7+J8+J9*2+J10+J11*4+J12*5+J14</f>
        <v>846</v>
      </c>
      <c r="K5">
        <f>K6+K7+K8+K9*2+K10+K11*4+K12*5+K14+K15*2+K13*5</f>
        <v>936</v>
      </c>
    </row>
    <row r="6" spans="1:14" x14ac:dyDescent="0.25">
      <c r="A6" t="s">
        <v>59</v>
      </c>
      <c r="B6" t="s">
        <v>14</v>
      </c>
      <c r="C6">
        <v>339</v>
      </c>
      <c r="D6">
        <v>580</v>
      </c>
      <c r="E6">
        <v>367</v>
      </c>
      <c r="F6">
        <v>654</v>
      </c>
      <c r="G6">
        <v>523</v>
      </c>
      <c r="H6" s="14">
        <f t="shared" si="0"/>
        <v>495</v>
      </c>
      <c r="I6">
        <f t="shared" si="1"/>
        <v>525</v>
      </c>
      <c r="J6">
        <v>495</v>
      </c>
      <c r="K6">
        <v>495</v>
      </c>
      <c r="M6" t="s">
        <v>124</v>
      </c>
    </row>
    <row r="7" spans="1:14" x14ac:dyDescent="0.25">
      <c r="A7" t="s">
        <v>60</v>
      </c>
      <c r="B7" t="s">
        <v>15</v>
      </c>
      <c r="C7">
        <v>45</v>
      </c>
      <c r="D7">
        <v>0</v>
      </c>
      <c r="E7">
        <v>122</v>
      </c>
      <c r="F7">
        <v>24</v>
      </c>
      <c r="G7">
        <v>120</v>
      </c>
      <c r="H7" s="14">
        <f t="shared" si="0"/>
        <v>60</v>
      </c>
      <c r="I7">
        <f t="shared" si="1"/>
        <v>45</v>
      </c>
      <c r="J7">
        <v>60</v>
      </c>
      <c r="K7">
        <v>60</v>
      </c>
      <c r="M7">
        <v>12</v>
      </c>
      <c r="N7" t="s">
        <v>125</v>
      </c>
    </row>
    <row r="8" spans="1:14" x14ac:dyDescent="0.25">
      <c r="A8" t="s">
        <v>61</v>
      </c>
      <c r="B8" t="s">
        <v>19</v>
      </c>
      <c r="C8">
        <v>108</v>
      </c>
      <c r="D8">
        <v>36</v>
      </c>
      <c r="E8">
        <v>54</v>
      </c>
      <c r="F8">
        <v>24</v>
      </c>
      <c r="G8">
        <v>27</v>
      </c>
      <c r="H8" s="14">
        <f t="shared" si="0"/>
        <v>50</v>
      </c>
      <c r="I8">
        <f t="shared" si="1"/>
        <v>35</v>
      </c>
      <c r="J8">
        <v>50</v>
      </c>
      <c r="K8">
        <v>50</v>
      </c>
      <c r="M8" t="s">
        <v>128</v>
      </c>
    </row>
    <row r="9" spans="1:14" x14ac:dyDescent="0.25">
      <c r="A9" t="s">
        <v>62</v>
      </c>
      <c r="B9" t="s">
        <v>21</v>
      </c>
      <c r="C9">
        <v>48</v>
      </c>
      <c r="D9">
        <v>18</v>
      </c>
      <c r="E9">
        <v>10</v>
      </c>
      <c r="F9">
        <v>12</v>
      </c>
      <c r="G9">
        <v>26</v>
      </c>
      <c r="H9" s="14">
        <f t="shared" si="0"/>
        <v>25</v>
      </c>
      <c r="I9">
        <f t="shared" si="1"/>
        <v>20</v>
      </c>
      <c r="J9">
        <v>25</v>
      </c>
      <c r="K9">
        <v>25</v>
      </c>
      <c r="M9">
        <v>10</v>
      </c>
      <c r="N9" t="s">
        <v>125</v>
      </c>
    </row>
    <row r="10" spans="1:14" x14ac:dyDescent="0.25">
      <c r="A10" t="s">
        <v>63</v>
      </c>
      <c r="B10" t="s">
        <v>43</v>
      </c>
      <c r="C10">
        <v>27</v>
      </c>
      <c r="D10">
        <v>0</v>
      </c>
      <c r="E10">
        <v>0</v>
      </c>
      <c r="F10">
        <v>0</v>
      </c>
      <c r="G10">
        <v>24</v>
      </c>
      <c r="H10" s="14">
        <f t="shared" si="0"/>
        <v>10</v>
      </c>
      <c r="I10">
        <f t="shared" si="1"/>
        <v>0</v>
      </c>
      <c r="J10">
        <v>10</v>
      </c>
      <c r="K10">
        <v>10</v>
      </c>
    </row>
    <row r="11" spans="1:14" x14ac:dyDescent="0.25">
      <c r="A11" t="s">
        <v>64</v>
      </c>
      <c r="B11" t="s">
        <v>26</v>
      </c>
      <c r="C11">
        <v>51</v>
      </c>
      <c r="D11">
        <v>15</v>
      </c>
      <c r="E11">
        <v>12</v>
      </c>
      <c r="F11">
        <v>0</v>
      </c>
      <c r="G11">
        <v>17</v>
      </c>
      <c r="H11" s="14">
        <f t="shared" si="0"/>
        <v>20</v>
      </c>
      <c r="I11">
        <f t="shared" si="1"/>
        <v>15</v>
      </c>
      <c r="J11">
        <v>20</v>
      </c>
      <c r="K11">
        <v>20</v>
      </c>
    </row>
    <row r="12" spans="1:14" x14ac:dyDescent="0.25">
      <c r="B12" t="s">
        <v>28</v>
      </c>
      <c r="C12">
        <v>11</v>
      </c>
      <c r="D12">
        <v>2</v>
      </c>
      <c r="E12">
        <v>4</v>
      </c>
      <c r="F12">
        <v>0</v>
      </c>
      <c r="G12">
        <v>6</v>
      </c>
      <c r="H12" s="14">
        <f t="shared" si="0"/>
        <v>5</v>
      </c>
      <c r="I12">
        <f t="shared" si="1"/>
        <v>5</v>
      </c>
      <c r="J12">
        <v>5</v>
      </c>
      <c r="K12">
        <v>5</v>
      </c>
    </row>
    <row r="13" spans="1:14" x14ac:dyDescent="0.25">
      <c r="B13" t="s">
        <v>29</v>
      </c>
      <c r="C13">
        <v>8</v>
      </c>
      <c r="D13">
        <v>0</v>
      </c>
      <c r="E13">
        <v>0</v>
      </c>
      <c r="F13">
        <v>0</v>
      </c>
      <c r="G13">
        <v>0</v>
      </c>
      <c r="H13" s="14">
        <f t="shared" si="0"/>
        <v>0</v>
      </c>
      <c r="I13">
        <f t="shared" si="1"/>
        <v>0</v>
      </c>
      <c r="L13" t="s">
        <v>126</v>
      </c>
    </row>
    <row r="14" spans="1:14" x14ac:dyDescent="0.25">
      <c r="B14" t="s">
        <v>4</v>
      </c>
      <c r="J14">
        <v>76</v>
      </c>
      <c r="K14">
        <v>22</v>
      </c>
      <c r="L14">
        <f>K14*M7+K15*M9</f>
        <v>984</v>
      </c>
    </row>
    <row r="15" spans="1:14" x14ac:dyDescent="0.25">
      <c r="B15" t="s">
        <v>82</v>
      </c>
      <c r="K15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6" workbookViewId="0">
      <selection activeCell="S41" sqref="S41"/>
    </sheetView>
  </sheetViews>
  <sheetFormatPr defaultRowHeight="15" x14ac:dyDescent="0.25"/>
  <cols>
    <col min="2" max="2" width="18.5703125" bestFit="1" customWidth="1"/>
    <col min="3" max="7" width="5" bestFit="1" customWidth="1"/>
    <col min="8" max="8" width="5" customWidth="1"/>
    <col min="9" max="20" width="5" bestFit="1" customWidth="1"/>
  </cols>
  <sheetData>
    <row r="1" spans="1:20" x14ac:dyDescent="0.25">
      <c r="B1" s="6" t="s">
        <v>97</v>
      </c>
    </row>
    <row r="2" spans="1:20" ht="75.75" x14ac:dyDescent="0.25">
      <c r="B2" s="12"/>
      <c r="C2" s="11" t="s">
        <v>88</v>
      </c>
      <c r="D2" s="11" t="s">
        <v>96</v>
      </c>
      <c r="E2" s="11" t="s">
        <v>137</v>
      </c>
      <c r="F2" s="11" t="s">
        <v>139</v>
      </c>
      <c r="G2" s="11" t="s">
        <v>138</v>
      </c>
      <c r="H2" s="11" t="s">
        <v>108</v>
      </c>
      <c r="I2" s="11" t="s">
        <v>160</v>
      </c>
      <c r="J2" s="11" t="s">
        <v>142</v>
      </c>
      <c r="K2" s="11" t="s">
        <v>140</v>
      </c>
      <c r="L2" s="11" t="s">
        <v>141</v>
      </c>
      <c r="M2" s="11" t="s">
        <v>109</v>
      </c>
      <c r="N2" s="11" t="s">
        <v>129</v>
      </c>
      <c r="O2" s="11" t="s">
        <v>143</v>
      </c>
      <c r="P2" s="11" t="s">
        <v>81</v>
      </c>
      <c r="Q2" s="11" t="s">
        <v>80</v>
      </c>
      <c r="R2" s="11" t="s">
        <v>111</v>
      </c>
      <c r="S2" s="11" t="s">
        <v>144</v>
      </c>
      <c r="T2" s="11" t="s">
        <v>148</v>
      </c>
    </row>
    <row r="3" spans="1:20" x14ac:dyDescent="0.25">
      <c r="A3" s="26" t="s">
        <v>157</v>
      </c>
      <c r="B3" s="27" t="s">
        <v>3</v>
      </c>
      <c r="C3" s="25">
        <f t="shared" ref="C3:T3" si="0">SUMPRODUCT(C4:C21,$A4:$A21)</f>
        <v>762</v>
      </c>
      <c r="D3" s="25">
        <f t="shared" si="0"/>
        <v>825</v>
      </c>
      <c r="E3" s="25">
        <f t="shared" si="0"/>
        <v>825</v>
      </c>
      <c r="F3" s="25">
        <f t="shared" si="0"/>
        <v>825</v>
      </c>
      <c r="G3" s="25">
        <f t="shared" si="0"/>
        <v>825</v>
      </c>
      <c r="H3" s="25">
        <f t="shared" si="0"/>
        <v>260</v>
      </c>
      <c r="I3" s="25">
        <f t="shared" si="0"/>
        <v>306</v>
      </c>
      <c r="J3" s="25">
        <f t="shared" si="0"/>
        <v>260</v>
      </c>
      <c r="K3" s="25">
        <f t="shared" si="0"/>
        <v>220</v>
      </c>
      <c r="L3" s="25">
        <f t="shared" si="0"/>
        <v>220</v>
      </c>
      <c r="M3" s="25">
        <f t="shared" si="0"/>
        <v>901</v>
      </c>
      <c r="N3" s="25">
        <f t="shared" si="0"/>
        <v>991</v>
      </c>
      <c r="O3" s="25">
        <f t="shared" si="0"/>
        <v>915</v>
      </c>
      <c r="P3" s="25">
        <f t="shared" si="0"/>
        <v>466</v>
      </c>
      <c r="Q3" s="25">
        <f t="shared" si="0"/>
        <v>334</v>
      </c>
      <c r="R3" s="25">
        <f t="shared" si="0"/>
        <v>285</v>
      </c>
      <c r="S3" s="25">
        <f t="shared" si="0"/>
        <v>234</v>
      </c>
      <c r="T3" s="25">
        <f t="shared" si="0"/>
        <v>334</v>
      </c>
    </row>
    <row r="4" spans="1:20" x14ac:dyDescent="0.25">
      <c r="A4">
        <v>1</v>
      </c>
      <c r="B4" s="28" t="s">
        <v>14</v>
      </c>
      <c r="C4" s="12">
        <v>654</v>
      </c>
      <c r="D4" s="12">
        <v>495</v>
      </c>
      <c r="E4" s="12">
        <v>495</v>
      </c>
      <c r="F4" s="12">
        <v>495</v>
      </c>
      <c r="G4" s="12">
        <v>495</v>
      </c>
      <c r="H4" s="12">
        <v>60</v>
      </c>
      <c r="I4" s="12">
        <v>60</v>
      </c>
      <c r="J4" s="12">
        <v>60</v>
      </c>
      <c r="K4" s="12">
        <v>30</v>
      </c>
      <c r="L4" s="12">
        <v>30</v>
      </c>
      <c r="M4" s="12">
        <v>495</v>
      </c>
      <c r="N4" s="12">
        <v>495</v>
      </c>
      <c r="O4" s="12">
        <v>495</v>
      </c>
      <c r="P4" s="12">
        <v>50</v>
      </c>
      <c r="Q4" s="12">
        <f>Q13-11</f>
        <v>30</v>
      </c>
      <c r="R4" s="12">
        <v>20</v>
      </c>
      <c r="S4" s="12">
        <v>20</v>
      </c>
      <c r="T4" s="12">
        <v>30</v>
      </c>
    </row>
    <row r="5" spans="1:20" x14ac:dyDescent="0.25">
      <c r="A5">
        <v>1</v>
      </c>
      <c r="B5" s="28" t="s">
        <v>15</v>
      </c>
      <c r="C5" s="12">
        <v>36</v>
      </c>
      <c r="D5" s="12">
        <v>60</v>
      </c>
      <c r="E5" s="12">
        <v>60</v>
      </c>
      <c r="F5" s="12">
        <v>60</v>
      </c>
      <c r="G5" s="12">
        <v>60</v>
      </c>
      <c r="H5" s="12">
        <v>20</v>
      </c>
      <c r="I5" s="12">
        <v>20</v>
      </c>
      <c r="J5" s="12">
        <v>20</v>
      </c>
      <c r="K5" s="12">
        <v>10</v>
      </c>
      <c r="L5" s="12">
        <v>10</v>
      </c>
      <c r="M5" s="12">
        <v>60</v>
      </c>
      <c r="N5" s="12">
        <v>60</v>
      </c>
      <c r="O5" s="12">
        <v>60</v>
      </c>
      <c r="P5" s="12">
        <f>P4*3</f>
        <v>150</v>
      </c>
      <c r="Q5" s="12">
        <f>Q4*3</f>
        <v>90</v>
      </c>
      <c r="R5" s="12">
        <f>R4*3</f>
        <v>60</v>
      </c>
      <c r="S5" s="12">
        <f>S4*3</f>
        <v>60</v>
      </c>
      <c r="T5" s="12">
        <f>T4*3</f>
        <v>90</v>
      </c>
    </row>
    <row r="6" spans="1:20" x14ac:dyDescent="0.25">
      <c r="A6">
        <v>2</v>
      </c>
      <c r="B6" s="28" t="s">
        <v>24</v>
      </c>
      <c r="C6" s="12">
        <v>36</v>
      </c>
      <c r="D6" s="12">
        <v>75</v>
      </c>
      <c r="E6" s="12">
        <v>75</v>
      </c>
      <c r="F6" s="12">
        <v>75</v>
      </c>
      <c r="G6" s="12">
        <v>75</v>
      </c>
      <c r="H6" s="12"/>
      <c r="I6" s="12"/>
      <c r="J6" s="12"/>
      <c r="K6" s="12"/>
      <c r="L6" s="12"/>
      <c r="M6" s="12">
        <v>75</v>
      </c>
      <c r="N6" s="12">
        <v>75</v>
      </c>
      <c r="O6" s="12">
        <v>75</v>
      </c>
      <c r="P6" s="12"/>
      <c r="Q6" s="12"/>
      <c r="R6" s="12"/>
      <c r="S6" s="12"/>
      <c r="T6" s="12"/>
    </row>
    <row r="7" spans="1:20" x14ac:dyDescent="0.25">
      <c r="A7">
        <v>1</v>
      </c>
      <c r="B7" s="28" t="s">
        <v>43</v>
      </c>
      <c r="C7" s="12"/>
      <c r="D7" s="12">
        <v>10</v>
      </c>
      <c r="E7" s="12">
        <v>10</v>
      </c>
      <c r="F7" s="12">
        <v>10</v>
      </c>
      <c r="G7" s="12">
        <v>10</v>
      </c>
      <c r="H7" s="12"/>
      <c r="I7" s="12"/>
      <c r="J7" s="12"/>
      <c r="K7" s="12"/>
      <c r="L7" s="12"/>
      <c r="M7" s="12">
        <v>10</v>
      </c>
      <c r="N7" s="12">
        <v>10</v>
      </c>
      <c r="O7" s="12">
        <v>10</v>
      </c>
      <c r="P7" s="12"/>
      <c r="Q7" s="12"/>
      <c r="R7" s="12"/>
      <c r="S7" s="12"/>
      <c r="T7" s="12"/>
    </row>
    <row r="8" spans="1:20" x14ac:dyDescent="0.25">
      <c r="A8">
        <v>4</v>
      </c>
      <c r="B8" s="28" t="s">
        <v>26</v>
      </c>
      <c r="C8" s="12"/>
      <c r="D8" s="12">
        <v>20</v>
      </c>
      <c r="E8" s="12">
        <v>20</v>
      </c>
      <c r="F8" s="12">
        <v>20</v>
      </c>
      <c r="G8" s="12">
        <v>20</v>
      </c>
      <c r="H8" s="12"/>
      <c r="I8" s="12"/>
      <c r="J8" s="12"/>
      <c r="K8" s="12"/>
      <c r="L8" s="12"/>
      <c r="M8" s="12">
        <v>20</v>
      </c>
      <c r="N8" s="12">
        <v>20</v>
      </c>
      <c r="O8" s="12">
        <v>20</v>
      </c>
      <c r="P8" s="12"/>
      <c r="Q8" s="12"/>
      <c r="R8" s="12"/>
      <c r="S8" s="12"/>
      <c r="T8" s="12"/>
    </row>
    <row r="9" spans="1:20" x14ac:dyDescent="0.25">
      <c r="A9">
        <v>5</v>
      </c>
      <c r="B9" s="28" t="s">
        <v>28</v>
      </c>
      <c r="C9" s="12"/>
      <c r="D9" s="12">
        <v>6</v>
      </c>
      <c r="E9" s="12">
        <v>6</v>
      </c>
      <c r="F9" s="12">
        <v>6</v>
      </c>
      <c r="G9" s="12">
        <v>6</v>
      </c>
      <c r="H9" s="12"/>
      <c r="I9" s="12"/>
      <c r="J9" s="12"/>
      <c r="K9" s="12">
        <v>36</v>
      </c>
      <c r="L9" s="12"/>
      <c r="M9" s="12">
        <v>6</v>
      </c>
      <c r="N9" s="12">
        <v>6</v>
      </c>
      <c r="O9" s="12">
        <v>6</v>
      </c>
      <c r="P9" s="12"/>
      <c r="Q9" s="12"/>
      <c r="R9" s="12"/>
      <c r="S9" s="12"/>
      <c r="T9" s="12"/>
    </row>
    <row r="10" spans="1:20" x14ac:dyDescent="0.25">
      <c r="A10">
        <v>5</v>
      </c>
      <c r="B10" s="28" t="s">
        <v>29</v>
      </c>
      <c r="C10" s="12"/>
      <c r="D10" s="12"/>
      <c r="E10" s="12"/>
      <c r="F10" s="12"/>
      <c r="G10" s="12"/>
      <c r="H10" s="12">
        <v>36</v>
      </c>
      <c r="I10" s="12">
        <v>36</v>
      </c>
      <c r="J10" s="12">
        <v>36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>
        <v>3</v>
      </c>
      <c r="B11" s="28" t="s">
        <v>156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A12">
        <v>3</v>
      </c>
      <c r="B12" s="28" t="s">
        <v>145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>
        <v>62</v>
      </c>
      <c r="Q12" s="12"/>
      <c r="R12" s="12"/>
      <c r="S12" s="12"/>
      <c r="T12" s="12"/>
    </row>
    <row r="13" spans="1:20" x14ac:dyDescent="0.25">
      <c r="A13">
        <v>4</v>
      </c>
      <c r="B13" s="28" t="s">
        <v>146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>
        <v>41</v>
      </c>
      <c r="R13" s="12"/>
      <c r="S13" s="12"/>
      <c r="T13" s="12"/>
    </row>
    <row r="14" spans="1:20" x14ac:dyDescent="0.25">
      <c r="A14">
        <v>5</v>
      </c>
      <c r="B14" s="28" t="s">
        <v>147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>
        <v>31</v>
      </c>
      <c r="S14" s="12"/>
      <c r="T14" s="12"/>
    </row>
    <row r="15" spans="1:20" x14ac:dyDescent="0.25">
      <c r="A15">
        <v>8</v>
      </c>
      <c r="B15" s="28" t="s">
        <v>144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13</v>
      </c>
      <c r="T15" s="12"/>
    </row>
    <row r="16" spans="1:20" x14ac:dyDescent="0.25">
      <c r="A16">
        <v>4</v>
      </c>
      <c r="B16" s="28" t="s">
        <v>148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>
        <v>41</v>
      </c>
    </row>
    <row r="17" spans="1:20" x14ac:dyDescent="0.25">
      <c r="A17">
        <v>1</v>
      </c>
      <c r="B17" s="28" t="s">
        <v>4</v>
      </c>
      <c r="C17" s="12"/>
      <c r="D17" s="12"/>
      <c r="E17" s="12"/>
      <c r="F17" s="12"/>
      <c r="G17" s="12"/>
      <c r="H17" s="12"/>
      <c r="I17" s="12">
        <v>46</v>
      </c>
      <c r="J17" s="12"/>
      <c r="K17" s="12"/>
      <c r="L17" s="12"/>
      <c r="M17" s="12">
        <v>76</v>
      </c>
      <c r="N17" s="12">
        <v>22</v>
      </c>
      <c r="O17" s="12"/>
      <c r="P17" s="12">
        <v>80</v>
      </c>
      <c r="Q17" s="12">
        <v>50</v>
      </c>
      <c r="R17" s="12">
        <v>50</v>
      </c>
      <c r="S17" s="12">
        <v>50</v>
      </c>
      <c r="T17" s="12">
        <v>50</v>
      </c>
    </row>
    <row r="18" spans="1:20" x14ac:dyDescent="0.25">
      <c r="A18">
        <v>2</v>
      </c>
      <c r="B18" s="28" t="s">
        <v>82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>
        <v>72</v>
      </c>
      <c r="O18" s="12"/>
      <c r="P18" s="12"/>
      <c r="Q18" s="12"/>
      <c r="R18" s="12"/>
      <c r="S18" s="12"/>
      <c r="T18" s="12"/>
    </row>
    <row r="19" spans="1:20" x14ac:dyDescent="0.25">
      <c r="A19">
        <v>1</v>
      </c>
      <c r="B19" s="28" t="s">
        <v>134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>
        <v>5</v>
      </c>
      <c r="B20" s="28" t="s">
        <v>135</v>
      </c>
      <c r="C20" s="12"/>
      <c r="D20" s="12"/>
      <c r="E20" s="12"/>
      <c r="F20" s="12"/>
      <c r="G20" s="12"/>
      <c r="H20" s="12"/>
      <c r="I20" s="12"/>
      <c r="J20" s="12"/>
      <c r="K20" s="12"/>
      <c r="L20" s="12">
        <v>36</v>
      </c>
      <c r="M20" s="12"/>
      <c r="N20" s="12"/>
      <c r="O20" s="12"/>
      <c r="P20" s="12"/>
      <c r="Q20" s="12"/>
      <c r="R20" s="12"/>
      <c r="S20" s="12"/>
      <c r="T20" s="12"/>
    </row>
    <row r="21" spans="1:20" x14ac:dyDescent="0.25">
      <c r="A21">
        <v>1</v>
      </c>
      <c r="B21" s="29" t="s">
        <v>136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>
        <v>90</v>
      </c>
      <c r="P21" s="12"/>
      <c r="Q21" s="12"/>
      <c r="R21" s="12"/>
      <c r="S21" s="12"/>
      <c r="T21" s="12"/>
    </row>
    <row r="22" spans="1:20" s="22" customFormat="1" x14ac:dyDescent="0.25">
      <c r="B22" s="30" t="s">
        <v>158</v>
      </c>
      <c r="C22" s="22" t="s">
        <v>159</v>
      </c>
      <c r="D22" s="22" t="s">
        <v>159</v>
      </c>
      <c r="E22" s="22" t="s">
        <v>159</v>
      </c>
      <c r="F22" s="22" t="s">
        <v>159</v>
      </c>
      <c r="G22" s="22" t="s">
        <v>159</v>
      </c>
      <c r="H22" s="22" t="s">
        <v>159</v>
      </c>
      <c r="I22" s="22" t="s">
        <v>159</v>
      </c>
      <c r="J22" s="22" t="s">
        <v>159</v>
      </c>
      <c r="K22" s="22" t="s">
        <v>159</v>
      </c>
      <c r="L22" s="22" t="s">
        <v>159</v>
      </c>
      <c r="M22" s="22" t="s">
        <v>159</v>
      </c>
      <c r="N22" s="22" t="s">
        <v>159</v>
      </c>
      <c r="O22" s="22" t="s">
        <v>159</v>
      </c>
      <c r="P22" s="22" t="s">
        <v>159</v>
      </c>
      <c r="Q22" s="22" t="s">
        <v>159</v>
      </c>
      <c r="R22" s="22" t="s">
        <v>159</v>
      </c>
      <c r="S22" s="22" t="s">
        <v>159</v>
      </c>
      <c r="T22" s="22" t="s">
        <v>159</v>
      </c>
    </row>
    <row r="24" spans="1:20" x14ac:dyDescent="0.25">
      <c r="B24" s="6" t="s">
        <v>131</v>
      </c>
    </row>
    <row r="25" spans="1:20" ht="89.25" x14ac:dyDescent="0.25">
      <c r="B25" s="12"/>
      <c r="C25" s="11" t="s">
        <v>140</v>
      </c>
      <c r="D25" s="11" t="s">
        <v>141</v>
      </c>
      <c r="E25" s="11" t="s">
        <v>108</v>
      </c>
      <c r="F25" s="11" t="s">
        <v>142</v>
      </c>
      <c r="G25" s="11" t="s">
        <v>149</v>
      </c>
      <c r="H25" s="11" t="s">
        <v>150</v>
      </c>
      <c r="I25" s="11" t="s">
        <v>151</v>
      </c>
      <c r="J25" s="11" t="s">
        <v>152</v>
      </c>
      <c r="K25" s="11" t="s">
        <v>153</v>
      </c>
      <c r="L25" s="11" t="s">
        <v>154</v>
      </c>
      <c r="M25" s="11" t="s">
        <v>155</v>
      </c>
    </row>
    <row r="26" spans="1:20" x14ac:dyDescent="0.25">
      <c r="A26" s="26" t="s">
        <v>157</v>
      </c>
      <c r="B26" s="27" t="s">
        <v>3</v>
      </c>
      <c r="C26" s="25">
        <f t="shared" ref="C26:M26" si="1">SUMPRODUCT(C27:C44,$A27:$A44)</f>
        <v>168</v>
      </c>
      <c r="D26" s="25">
        <f t="shared" si="1"/>
        <v>158</v>
      </c>
      <c r="E26" s="25">
        <f t="shared" si="1"/>
        <v>148</v>
      </c>
      <c r="F26" s="25">
        <f t="shared" si="1"/>
        <v>120</v>
      </c>
      <c r="G26" s="25">
        <f t="shared" si="1"/>
        <v>150</v>
      </c>
      <c r="H26" s="25">
        <f t="shared" si="1"/>
        <v>400</v>
      </c>
      <c r="I26" s="25">
        <f t="shared" si="1"/>
        <v>380</v>
      </c>
      <c r="J26" s="25">
        <f t="shared" si="1"/>
        <v>155</v>
      </c>
      <c r="K26" s="25">
        <f t="shared" si="1"/>
        <v>190</v>
      </c>
      <c r="L26" s="25">
        <f t="shared" si="1"/>
        <v>250</v>
      </c>
      <c r="M26" s="25">
        <f t="shared" si="1"/>
        <v>210</v>
      </c>
    </row>
    <row r="27" spans="1:20" x14ac:dyDescent="0.25">
      <c r="A27">
        <v>1</v>
      </c>
      <c r="B27" s="28" t="s">
        <v>14</v>
      </c>
      <c r="C27" s="12">
        <v>20</v>
      </c>
      <c r="D27" s="12">
        <v>20</v>
      </c>
      <c r="E27" s="12">
        <v>20</v>
      </c>
      <c r="F27" s="12">
        <v>20</v>
      </c>
      <c r="G27" s="12">
        <v>60</v>
      </c>
      <c r="H27" s="12">
        <v>60</v>
      </c>
      <c r="I27" s="12"/>
      <c r="J27" s="12"/>
      <c r="K27" s="12">
        <v>60</v>
      </c>
      <c r="L27" s="12">
        <v>120</v>
      </c>
      <c r="M27" s="12"/>
    </row>
    <row r="28" spans="1:20" x14ac:dyDescent="0.25">
      <c r="A28">
        <v>1</v>
      </c>
      <c r="B28" s="28" t="s">
        <v>15</v>
      </c>
      <c r="C28" s="12">
        <v>8</v>
      </c>
      <c r="D28" s="12">
        <v>8</v>
      </c>
      <c r="E28" s="12">
        <v>8</v>
      </c>
      <c r="F28" s="12">
        <v>8</v>
      </c>
      <c r="G28" s="12">
        <f>G27/3</f>
        <v>20</v>
      </c>
      <c r="H28" s="12">
        <f>H27/3</f>
        <v>20</v>
      </c>
      <c r="I28" s="12"/>
      <c r="J28" s="12"/>
      <c r="K28" s="12">
        <v>15</v>
      </c>
      <c r="L28" s="12">
        <v>80</v>
      </c>
      <c r="M28" s="12"/>
    </row>
    <row r="29" spans="1:20" x14ac:dyDescent="0.25">
      <c r="A29">
        <v>2</v>
      </c>
      <c r="B29" s="28" t="s">
        <v>24</v>
      </c>
      <c r="C29" s="12"/>
      <c r="D29" s="12"/>
      <c r="E29" s="12"/>
      <c r="F29" s="12"/>
      <c r="G29" s="12">
        <f>G28/2</f>
        <v>10</v>
      </c>
      <c r="H29" s="12">
        <f>H28/2</f>
        <v>10</v>
      </c>
      <c r="I29" s="12"/>
      <c r="J29" s="12"/>
      <c r="K29" s="12"/>
      <c r="L29" s="12">
        <v>20</v>
      </c>
      <c r="M29" s="12"/>
    </row>
    <row r="30" spans="1:20" x14ac:dyDescent="0.25">
      <c r="A30">
        <v>1</v>
      </c>
      <c r="B30" s="28" t="s">
        <v>43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20" x14ac:dyDescent="0.25">
      <c r="A31">
        <v>4</v>
      </c>
      <c r="B31" s="28" t="s">
        <v>26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20" x14ac:dyDescent="0.25">
      <c r="A32">
        <v>5</v>
      </c>
      <c r="B32" s="28" t="s">
        <v>28</v>
      </c>
      <c r="C32" s="12">
        <v>24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>
        <v>5</v>
      </c>
      <c r="B33" s="28" t="s">
        <v>29</v>
      </c>
      <c r="C33" s="12"/>
      <c r="D33" s="12"/>
      <c r="E33" s="12">
        <v>12</v>
      </c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>
        <v>3</v>
      </c>
      <c r="B34" s="28" t="s">
        <v>156</v>
      </c>
      <c r="C34" s="12"/>
      <c r="D34" s="12"/>
      <c r="E34" s="12"/>
      <c r="F34" s="12">
        <v>24</v>
      </c>
      <c r="G34" s="12"/>
      <c r="H34" s="12"/>
      <c r="I34" s="12"/>
      <c r="J34" s="12"/>
      <c r="K34" s="12"/>
      <c r="L34" s="12"/>
      <c r="M34" s="12"/>
    </row>
    <row r="35" spans="1:13" x14ac:dyDescent="0.25">
      <c r="A35">
        <v>3</v>
      </c>
      <c r="B35" s="28" t="s">
        <v>145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>
        <v>4</v>
      </c>
      <c r="B36" s="28" t="s">
        <v>146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>
        <v>5</v>
      </c>
      <c r="B37" s="28" t="s">
        <v>147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5">
      <c r="A38">
        <v>8</v>
      </c>
      <c r="B38" s="28" t="s">
        <v>144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>
        <v>4</v>
      </c>
      <c r="B39" s="28" t="s">
        <v>148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>
        <v>1</v>
      </c>
      <c r="B40" s="28" t="s">
        <v>4</v>
      </c>
      <c r="C40" s="12"/>
      <c r="D40" s="12"/>
      <c r="E40" s="12"/>
      <c r="F40" s="12"/>
      <c r="G40" s="12"/>
      <c r="H40" s="12"/>
      <c r="I40" s="12">
        <v>20</v>
      </c>
      <c r="J40" s="12">
        <v>15</v>
      </c>
      <c r="K40" s="12"/>
      <c r="L40" s="12"/>
      <c r="M40" s="12">
        <v>10</v>
      </c>
    </row>
    <row r="41" spans="1:13" x14ac:dyDescent="0.25">
      <c r="A41">
        <v>2</v>
      </c>
      <c r="B41" s="28" t="s">
        <v>82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>
        <v>1</v>
      </c>
      <c r="B42" s="28" t="s">
        <v>134</v>
      </c>
      <c r="C42" s="12"/>
      <c r="D42" s="12"/>
      <c r="E42" s="12"/>
      <c r="F42" s="12"/>
      <c r="G42" s="12">
        <v>50</v>
      </c>
      <c r="H42" s="12">
        <v>300</v>
      </c>
      <c r="I42" s="12">
        <v>300</v>
      </c>
      <c r="J42" s="12">
        <v>20</v>
      </c>
      <c r="K42" s="12">
        <v>25</v>
      </c>
      <c r="L42" s="12">
        <v>10</v>
      </c>
      <c r="M42" s="12">
        <v>200</v>
      </c>
    </row>
    <row r="43" spans="1:13" x14ac:dyDescent="0.25">
      <c r="A43">
        <v>5</v>
      </c>
      <c r="B43" s="28" t="s">
        <v>135</v>
      </c>
      <c r="C43" s="12"/>
      <c r="D43" s="12">
        <v>20</v>
      </c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5">
      <c r="A44">
        <v>1</v>
      </c>
      <c r="B44" s="29" t="s">
        <v>136</v>
      </c>
      <c r="C44" s="12">
        <v>20</v>
      </c>
      <c r="D44" s="12">
        <v>30</v>
      </c>
      <c r="E44" s="12">
        <v>60</v>
      </c>
      <c r="F44" s="12">
        <v>20</v>
      </c>
      <c r="G44" s="12"/>
      <c r="H44" s="12"/>
      <c r="I44" s="12">
        <v>60</v>
      </c>
      <c r="J44" s="12">
        <v>120</v>
      </c>
      <c r="K44" s="12">
        <v>90</v>
      </c>
      <c r="L44" s="12"/>
      <c r="M44" s="12"/>
    </row>
    <row r="45" spans="1:13" x14ac:dyDescent="0.25">
      <c r="B45" s="30" t="s">
        <v>158</v>
      </c>
      <c r="C45" s="22" t="s">
        <v>159</v>
      </c>
      <c r="D45" s="22" t="s">
        <v>159</v>
      </c>
      <c r="E45" s="22" t="s">
        <v>159</v>
      </c>
      <c r="F45" s="22" t="s">
        <v>159</v>
      </c>
      <c r="G45" s="22" t="s">
        <v>159</v>
      </c>
      <c r="H45" s="22" t="s">
        <v>159</v>
      </c>
      <c r="I45" s="22" t="s">
        <v>159</v>
      </c>
      <c r="J45" s="22" t="s">
        <v>159</v>
      </c>
      <c r="K45" s="22" t="s">
        <v>159</v>
      </c>
      <c r="L45" s="22" t="s">
        <v>159</v>
      </c>
      <c r="M45" s="22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workbookViewId="0">
      <selection activeCell="B17" sqref="B17"/>
    </sheetView>
  </sheetViews>
  <sheetFormatPr defaultRowHeight="15" x14ac:dyDescent="0.25"/>
  <cols>
    <col min="2" max="2" width="18.28515625" bestFit="1" customWidth="1"/>
    <col min="3" max="3" width="10.85546875" customWidth="1"/>
    <col min="4" max="4" width="11.85546875" customWidth="1"/>
    <col min="5" max="6" width="11.140625" customWidth="1"/>
    <col min="7" max="7" width="9.5703125" bestFit="1" customWidth="1"/>
    <col min="10" max="10" width="12" bestFit="1" customWidth="1"/>
    <col min="11" max="11" width="14.7109375" customWidth="1"/>
  </cols>
  <sheetData>
    <row r="2" spans="2:11" ht="20.25" thickBot="1" x14ac:dyDescent="0.35">
      <c r="B2" s="31" t="s">
        <v>130</v>
      </c>
      <c r="C2" s="31"/>
      <c r="D2" s="31"/>
      <c r="E2" s="31"/>
      <c r="F2" s="31"/>
      <c r="G2" s="31"/>
      <c r="J2" s="32" t="s">
        <v>133</v>
      </c>
      <c r="K2" s="32"/>
    </row>
    <row r="3" spans="2:11" ht="16.5" thickTop="1" thickBot="1" x14ac:dyDescent="0.3">
      <c r="B3" s="24" t="s">
        <v>131</v>
      </c>
      <c r="C3" s="24" t="s">
        <v>132</v>
      </c>
      <c r="D3" s="24" t="s">
        <v>132</v>
      </c>
      <c r="E3" s="24" t="s">
        <v>132</v>
      </c>
      <c r="F3" s="24" t="s">
        <v>132</v>
      </c>
      <c r="G3" s="24" t="s">
        <v>132</v>
      </c>
      <c r="J3" s="7" t="s">
        <v>3</v>
      </c>
    </row>
    <row r="4" spans="2:11" x14ac:dyDescent="0.25">
      <c r="B4" s="23"/>
      <c r="C4" s="23"/>
      <c r="D4" s="23"/>
      <c r="E4" s="23"/>
      <c r="F4" s="23"/>
      <c r="G4" s="23"/>
      <c r="I4">
        <v>1</v>
      </c>
      <c r="J4" t="s">
        <v>14</v>
      </c>
    </row>
    <row r="5" spans="2:11" x14ac:dyDescent="0.25">
      <c r="B5" s="23"/>
      <c r="C5" s="23"/>
      <c r="D5" s="23"/>
      <c r="E5" s="23"/>
      <c r="F5" s="23"/>
      <c r="G5" s="23"/>
      <c r="I5">
        <v>2</v>
      </c>
      <c r="J5" t="s">
        <v>15</v>
      </c>
    </row>
    <row r="6" spans="2:11" x14ac:dyDescent="0.25">
      <c r="B6" s="23"/>
      <c r="C6" s="23"/>
      <c r="D6" s="23"/>
      <c r="E6" s="23"/>
      <c r="F6" s="23"/>
      <c r="G6" s="23"/>
      <c r="I6">
        <v>3</v>
      </c>
      <c r="J6" t="s">
        <v>19</v>
      </c>
    </row>
    <row r="7" spans="2:11" x14ac:dyDescent="0.25">
      <c r="B7" s="23"/>
      <c r="C7" s="23"/>
      <c r="D7" s="23"/>
      <c r="E7" s="23"/>
      <c r="F7" s="23"/>
      <c r="G7" s="23"/>
      <c r="I7">
        <v>4</v>
      </c>
      <c r="J7" t="s">
        <v>21</v>
      </c>
    </row>
    <row r="8" spans="2:11" x14ac:dyDescent="0.25">
      <c r="B8" s="23"/>
      <c r="C8" s="23"/>
      <c r="D8" s="23"/>
      <c r="E8" s="23"/>
      <c r="F8" s="23"/>
      <c r="G8" s="23"/>
      <c r="I8">
        <v>5</v>
      </c>
      <c r="J8" t="s">
        <v>43</v>
      </c>
    </row>
    <row r="9" spans="2:11" x14ac:dyDescent="0.25">
      <c r="I9">
        <v>6</v>
      </c>
      <c r="J9" t="s">
        <v>26</v>
      </c>
    </row>
    <row r="10" spans="2:11" x14ac:dyDescent="0.25">
      <c r="I10">
        <v>7</v>
      </c>
      <c r="J10" t="s">
        <v>28</v>
      </c>
    </row>
    <row r="11" spans="2:11" x14ac:dyDescent="0.25">
      <c r="I11">
        <v>8</v>
      </c>
      <c r="J11" t="s">
        <v>29</v>
      </c>
    </row>
    <row r="12" spans="2:11" x14ac:dyDescent="0.25">
      <c r="I12">
        <v>9</v>
      </c>
      <c r="J12" t="s">
        <v>98</v>
      </c>
    </row>
    <row r="13" spans="2:11" x14ac:dyDescent="0.25">
      <c r="I13">
        <v>10</v>
      </c>
      <c r="J13" t="s">
        <v>4</v>
      </c>
    </row>
    <row r="14" spans="2:11" x14ac:dyDescent="0.25">
      <c r="I14">
        <v>11</v>
      </c>
      <c r="J14" t="s">
        <v>82</v>
      </c>
    </row>
  </sheetData>
  <mergeCells count="2">
    <mergeCell ref="B2:G2"/>
    <mergeCell ref="J2:K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Components!$2:$2</xm:f>
          </x14:formula1>
          <xm:sqref>C4:G8</xm:sqref>
        </x14:dataValidation>
        <x14:dataValidation type="list" allowBlank="1" showInputMessage="1" showErrorMessage="1">
          <x14:formula1>
            <xm:f>Components!$24:$24</xm:f>
          </x14:formula1>
          <xm:sqref>B4:B8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0"/>
  <sheetViews>
    <sheetView tabSelected="1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W29" sqref="W29"/>
    </sheetView>
  </sheetViews>
  <sheetFormatPr defaultRowHeight="15" x14ac:dyDescent="0.25"/>
  <cols>
    <col min="1" max="1" width="26.42578125" bestFit="1" customWidth="1"/>
    <col min="2" max="15" width="5" bestFit="1" customWidth="1"/>
    <col min="16" max="16" width="6" bestFit="1" customWidth="1"/>
    <col min="17" max="17" width="9.28515625" bestFit="1" customWidth="1"/>
    <col min="18" max="18" width="11.5703125" bestFit="1" customWidth="1"/>
    <col min="19" max="19" width="6" bestFit="1" customWidth="1"/>
    <col min="20" max="20" width="11.5703125" bestFit="1" customWidth="1"/>
    <col min="21" max="21" width="9.5703125" bestFit="1" customWidth="1"/>
    <col min="22" max="22" width="5" bestFit="1" customWidth="1"/>
    <col min="23" max="23" width="24.5703125" bestFit="1" customWidth="1"/>
    <col min="24" max="24" width="5" style="22" bestFit="1" customWidth="1"/>
  </cols>
  <sheetData>
    <row r="2" spans="1:26" ht="75" x14ac:dyDescent="0.25">
      <c r="B2" s="11" t="s">
        <v>66</v>
      </c>
      <c r="C2" s="11" t="s">
        <v>67</v>
      </c>
      <c r="D2" s="11" t="s">
        <v>68</v>
      </c>
      <c r="E2" s="11" t="s">
        <v>69</v>
      </c>
      <c r="F2" s="11" t="s">
        <v>70</v>
      </c>
      <c r="G2" s="11" t="s">
        <v>71</v>
      </c>
      <c r="H2" s="11" t="s">
        <v>72</v>
      </c>
      <c r="I2" s="11" t="s">
        <v>73</v>
      </c>
      <c r="J2" s="11" t="s">
        <v>74</v>
      </c>
      <c r="K2" s="11" t="s">
        <v>75</v>
      </c>
      <c r="L2" s="11" t="s">
        <v>76</v>
      </c>
      <c r="M2" s="11" t="s">
        <v>77</v>
      </c>
      <c r="N2" s="13"/>
      <c r="O2" s="13" t="s">
        <v>100</v>
      </c>
      <c r="P2" s="13" t="s">
        <v>102</v>
      </c>
      <c r="Q2" s="13" t="s">
        <v>101</v>
      </c>
      <c r="R2" s="13" t="s">
        <v>99</v>
      </c>
      <c r="S2" s="13" t="s">
        <v>122</v>
      </c>
      <c r="T2" s="13" t="s">
        <v>103</v>
      </c>
      <c r="U2" s="13" t="s">
        <v>105</v>
      </c>
      <c r="V2" s="13" t="s">
        <v>123</v>
      </c>
      <c r="W2" s="13" t="s">
        <v>89</v>
      </c>
      <c r="X2" s="34" t="s">
        <v>161</v>
      </c>
    </row>
    <row r="3" spans="1:26" x14ac:dyDescent="0.25">
      <c r="A3" s="15" t="s">
        <v>65</v>
      </c>
      <c r="B3" s="15">
        <v>0.4</v>
      </c>
      <c r="C3" s="15">
        <v>1</v>
      </c>
      <c r="D3" s="15">
        <v>0.9</v>
      </c>
      <c r="E3" s="15">
        <v>4</v>
      </c>
      <c r="F3" s="15">
        <v>20</v>
      </c>
      <c r="G3" s="15">
        <v>2</v>
      </c>
      <c r="H3" s="15">
        <v>0</v>
      </c>
      <c r="I3" s="15">
        <v>0</v>
      </c>
      <c r="J3" s="15">
        <v>3</v>
      </c>
      <c r="K3" s="15">
        <v>0.5</v>
      </c>
      <c r="L3" s="15">
        <v>1</v>
      </c>
      <c r="M3" s="15">
        <v>0</v>
      </c>
      <c r="N3" s="15"/>
      <c r="O3" s="15">
        <v>100</v>
      </c>
      <c r="P3" s="15">
        <f>O3*B3</f>
        <v>40</v>
      </c>
      <c r="Q3" s="15"/>
      <c r="R3" s="17">
        <f>Q3*O3</f>
        <v>0</v>
      </c>
      <c r="S3" s="19"/>
      <c r="T3" s="19"/>
      <c r="U3" s="17"/>
      <c r="W3" t="s">
        <v>90</v>
      </c>
    </row>
    <row r="4" spans="1:26" x14ac:dyDescent="0.25">
      <c r="A4" s="12" t="s">
        <v>59</v>
      </c>
      <c r="B4" s="12">
        <f>U4</f>
        <v>4.4800000000000006E-2</v>
      </c>
      <c r="C4" s="12">
        <v>0.01</v>
      </c>
      <c r="D4" s="12">
        <v>0.9</v>
      </c>
      <c r="E4" s="12">
        <v>4</v>
      </c>
      <c r="F4" s="12">
        <v>8</v>
      </c>
      <c r="G4" s="12">
        <v>0.1</v>
      </c>
      <c r="H4" s="12">
        <v>0</v>
      </c>
      <c r="I4" s="12">
        <v>0</v>
      </c>
      <c r="J4" s="12">
        <v>0.8</v>
      </c>
      <c r="K4" s="12"/>
      <c r="L4" s="12"/>
      <c r="M4" s="12"/>
      <c r="N4" s="12"/>
      <c r="O4" s="12">
        <v>495</v>
      </c>
      <c r="P4" s="12">
        <f>O4*B4</f>
        <v>22.176000000000002</v>
      </c>
      <c r="Q4" s="16">
        <v>28</v>
      </c>
      <c r="R4" s="18">
        <f t="shared" ref="R4:R6" si="0">Q4*O4</f>
        <v>13860</v>
      </c>
      <c r="S4" s="20">
        <v>0.32</v>
      </c>
      <c r="T4" s="20">
        <f>Q4*S4</f>
        <v>8.9600000000000009</v>
      </c>
      <c r="U4" s="21">
        <f>T4/$Y$6/$Y$7</f>
        <v>4.4800000000000006E-2</v>
      </c>
      <c r="V4" s="12"/>
      <c r="W4" t="s">
        <v>91</v>
      </c>
      <c r="X4" s="22" t="s">
        <v>159</v>
      </c>
    </row>
    <row r="5" spans="1:26" x14ac:dyDescent="0.25">
      <c r="A5" s="12" t="s">
        <v>60</v>
      </c>
      <c r="B5" s="12">
        <f t="shared" ref="B5:B6" si="1">U5</f>
        <v>3.8400000000000004E-2</v>
      </c>
      <c r="C5" s="12">
        <v>0.01</v>
      </c>
      <c r="D5" s="12">
        <v>0.9</v>
      </c>
      <c r="E5" s="12">
        <v>4</v>
      </c>
      <c r="F5" s="12">
        <v>2</v>
      </c>
      <c r="G5" s="12">
        <v>1.1000000000000001</v>
      </c>
      <c r="H5" s="12">
        <v>0</v>
      </c>
      <c r="I5" s="12">
        <v>0</v>
      </c>
      <c r="J5" s="12">
        <v>0.4</v>
      </c>
      <c r="K5" s="12"/>
      <c r="L5" s="12"/>
      <c r="M5" s="12"/>
      <c r="N5" s="12"/>
      <c r="O5" s="12">
        <v>60</v>
      </c>
      <c r="P5" s="12">
        <f t="shared" ref="P5:P6" si="2">O5*B5</f>
        <v>2.3040000000000003</v>
      </c>
      <c r="Q5" s="16">
        <v>24</v>
      </c>
      <c r="R5" s="18">
        <f t="shared" si="0"/>
        <v>1440</v>
      </c>
      <c r="S5" s="20">
        <v>0.32</v>
      </c>
      <c r="T5" s="20">
        <f t="shared" ref="T5:T6" si="3">Q5*S5</f>
        <v>7.68</v>
      </c>
      <c r="U5" s="21">
        <f>T5/$Y$6/$Y$7</f>
        <v>3.8400000000000004E-2</v>
      </c>
      <c r="V5" s="12"/>
      <c r="W5" t="s">
        <v>92</v>
      </c>
      <c r="X5" s="22" t="s">
        <v>159</v>
      </c>
      <c r="Z5" t="s">
        <v>104</v>
      </c>
    </row>
    <row r="6" spans="1:26" x14ac:dyDescent="0.25">
      <c r="A6" s="12" t="s">
        <v>162</v>
      </c>
      <c r="B6" s="12">
        <f t="shared" si="1"/>
        <v>0.16</v>
      </c>
      <c r="C6" s="12">
        <v>0.05</v>
      </c>
      <c r="D6" s="12">
        <v>0.9</v>
      </c>
      <c r="E6" s="12">
        <v>4</v>
      </c>
      <c r="F6" s="12">
        <v>5</v>
      </c>
      <c r="G6" s="12">
        <v>0.2</v>
      </c>
      <c r="H6" s="12">
        <v>0</v>
      </c>
      <c r="I6" s="12">
        <v>0</v>
      </c>
      <c r="J6" s="12">
        <v>0.8</v>
      </c>
      <c r="K6" s="12"/>
      <c r="L6" s="12"/>
      <c r="M6" s="12"/>
      <c r="N6" s="12"/>
      <c r="O6" s="12">
        <v>50</v>
      </c>
      <c r="P6" s="12">
        <f t="shared" si="2"/>
        <v>8</v>
      </c>
      <c r="Q6" s="16">
        <v>100</v>
      </c>
      <c r="R6" s="18">
        <f t="shared" si="0"/>
        <v>5000</v>
      </c>
      <c r="S6" s="20">
        <v>0.32</v>
      </c>
      <c r="T6" s="20">
        <f t="shared" si="3"/>
        <v>32</v>
      </c>
      <c r="U6" s="21">
        <f>T6/$Y$6/$Y$7</f>
        <v>0.16</v>
      </c>
      <c r="V6" s="12"/>
      <c r="W6" t="s">
        <v>93</v>
      </c>
      <c r="X6" s="22" t="s">
        <v>159</v>
      </c>
      <c r="Y6">
        <v>10</v>
      </c>
      <c r="Z6" t="s">
        <v>106</v>
      </c>
    </row>
    <row r="7" spans="1:26" x14ac:dyDescent="0.25">
      <c r="A7" s="12" t="s">
        <v>63</v>
      </c>
      <c r="B7" s="12">
        <f>U7</f>
        <v>0.128</v>
      </c>
      <c r="C7" s="12">
        <v>0.01</v>
      </c>
      <c r="D7" s="12">
        <v>0.9</v>
      </c>
      <c r="E7" s="12">
        <v>4</v>
      </c>
      <c r="F7" s="12">
        <v>2</v>
      </c>
      <c r="G7" s="12">
        <v>0.1</v>
      </c>
      <c r="H7" s="12">
        <v>0</v>
      </c>
      <c r="I7" s="12">
        <v>0</v>
      </c>
      <c r="J7" s="12">
        <v>0.2</v>
      </c>
      <c r="K7" s="12">
        <v>0.4</v>
      </c>
      <c r="L7" s="12">
        <v>1</v>
      </c>
      <c r="M7" s="12"/>
      <c r="N7" s="12"/>
      <c r="O7" s="12">
        <v>10</v>
      </c>
      <c r="P7" s="12">
        <f>O7*B7</f>
        <v>1.28</v>
      </c>
      <c r="Q7" s="16">
        <v>80</v>
      </c>
      <c r="R7" s="18">
        <f>Q7*O7</f>
        <v>800</v>
      </c>
      <c r="S7" s="20">
        <v>0.32</v>
      </c>
      <c r="T7" s="20">
        <f>Q7*S7</f>
        <v>25.6</v>
      </c>
      <c r="U7" s="21">
        <f>T7/$Y$6/$Y$7</f>
        <v>0.128</v>
      </c>
      <c r="V7" s="12"/>
      <c r="W7" t="s">
        <v>95</v>
      </c>
      <c r="X7" s="22" t="s">
        <v>159</v>
      </c>
      <c r="Y7">
        <v>20</v>
      </c>
      <c r="Z7" t="s">
        <v>107</v>
      </c>
    </row>
    <row r="8" spans="1:26" x14ac:dyDescent="0.25">
      <c r="A8" s="12" t="s">
        <v>64</v>
      </c>
      <c r="B8" s="12">
        <f>U8</f>
        <v>0.51839999999999997</v>
      </c>
      <c r="C8" s="12">
        <v>0.05</v>
      </c>
      <c r="D8" s="12">
        <v>0.9</v>
      </c>
      <c r="E8" s="12">
        <v>4</v>
      </c>
      <c r="F8" s="12">
        <v>3</v>
      </c>
      <c r="G8" s="12">
        <v>0.5</v>
      </c>
      <c r="H8" s="12">
        <v>0</v>
      </c>
      <c r="I8" s="12">
        <v>0</v>
      </c>
      <c r="J8" s="12">
        <v>0.8</v>
      </c>
      <c r="K8" s="12">
        <v>0.1</v>
      </c>
      <c r="L8" s="12"/>
      <c r="M8" s="12"/>
      <c r="N8" s="12"/>
      <c r="O8" s="12">
        <v>20</v>
      </c>
      <c r="P8" s="12">
        <f>O8*B8</f>
        <v>10.367999999999999</v>
      </c>
      <c r="Q8" s="16">
        <v>324</v>
      </c>
      <c r="R8" s="18">
        <f>Q8*O8</f>
        <v>6480</v>
      </c>
      <c r="S8" s="20">
        <v>0.32</v>
      </c>
      <c r="T8" s="20">
        <f>Q8*S8</f>
        <v>103.68</v>
      </c>
      <c r="U8" s="21">
        <f>T8/$Y$6/$Y$7</f>
        <v>0.51839999999999997</v>
      </c>
      <c r="V8" s="12"/>
      <c r="W8" t="s">
        <v>94</v>
      </c>
      <c r="X8" s="22" t="s">
        <v>159</v>
      </c>
    </row>
    <row r="9" spans="1:26" x14ac:dyDescent="0.25">
      <c r="B9" s="33">
        <f>SUM(B4:B8)</f>
        <v>0.88959999999999995</v>
      </c>
      <c r="C9" s="33"/>
      <c r="F9" s="33">
        <f>SUM(F4:F8)</f>
        <v>20</v>
      </c>
      <c r="G9" s="33">
        <f>SUM(G4:G8)</f>
        <v>2</v>
      </c>
      <c r="J9" s="33">
        <f>SUM(J4:J8)</f>
        <v>3</v>
      </c>
      <c r="K9" s="33">
        <f>SUM(K4:K8)</f>
        <v>0.5</v>
      </c>
      <c r="L9" s="33">
        <f>SUM(L4:L8)</f>
        <v>1</v>
      </c>
    </row>
    <row r="10" spans="1:26" x14ac:dyDescent="0.25">
      <c r="A10" s="12" t="s">
        <v>29</v>
      </c>
      <c r="B10" s="12">
        <f t="shared" ref="B10:B19" si="4">U10</f>
        <v>5.2479999999999993</v>
      </c>
      <c r="C10" s="12">
        <v>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>
        <v>36</v>
      </c>
      <c r="P10" s="12">
        <f t="shared" ref="P10:P19" si="5">O10*B10</f>
        <v>188.92799999999997</v>
      </c>
      <c r="Q10" s="16">
        <v>6560</v>
      </c>
      <c r="R10" s="18">
        <f t="shared" ref="R10:R19" si="6">Q10*O10</f>
        <v>236160</v>
      </c>
      <c r="S10" s="20">
        <v>0.16</v>
      </c>
      <c r="T10" s="20">
        <f>Q10*S10</f>
        <v>1049.5999999999999</v>
      </c>
      <c r="U10" s="21">
        <f>T10/$Y$6/$Y$7</f>
        <v>5.2479999999999993</v>
      </c>
      <c r="V10" s="12">
        <v>35</v>
      </c>
      <c r="X10" s="22" t="s">
        <v>159</v>
      </c>
    </row>
    <row r="11" spans="1:26" x14ac:dyDescent="0.25">
      <c r="A11" s="12" t="s">
        <v>28</v>
      </c>
      <c r="B11" s="12">
        <f>U11</f>
        <v>3.6040000000000005</v>
      </c>
      <c r="C11" s="12">
        <v>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>
        <v>5</v>
      </c>
      <c r="P11" s="12">
        <f>O11*B11</f>
        <v>18.020000000000003</v>
      </c>
      <c r="Q11" s="16">
        <v>4240</v>
      </c>
      <c r="R11" s="18">
        <f>Q11*O11</f>
        <v>21200</v>
      </c>
      <c r="S11" s="20">
        <v>0.17</v>
      </c>
      <c r="T11" s="20">
        <f>Q11*S11</f>
        <v>720.80000000000007</v>
      </c>
      <c r="U11" s="21">
        <f>T11/$Y$6/$Y$7</f>
        <v>3.6040000000000005</v>
      </c>
      <c r="V11" s="12">
        <v>4</v>
      </c>
      <c r="X11" s="22" t="s">
        <v>159</v>
      </c>
    </row>
    <row r="12" spans="1:26" x14ac:dyDescent="0.25">
      <c r="A12" s="12" t="s">
        <v>81</v>
      </c>
      <c r="B12" s="12">
        <f t="shared" si="4"/>
        <v>83</v>
      </c>
      <c r="C12" s="12">
        <v>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>
        <v>40</v>
      </c>
      <c r="P12" s="12">
        <f t="shared" si="5"/>
        <v>3320</v>
      </c>
      <c r="Q12" s="16">
        <v>20000</v>
      </c>
      <c r="R12" s="18">
        <f t="shared" si="6"/>
        <v>800000</v>
      </c>
      <c r="S12" s="20">
        <v>0.83</v>
      </c>
      <c r="T12" s="20">
        <f t="shared" ref="T12:T19" si="7">Q12*S12</f>
        <v>16600</v>
      </c>
      <c r="U12" s="21">
        <f>T12/$Y$6/$Y$7</f>
        <v>83</v>
      </c>
      <c r="V12" s="12"/>
      <c r="X12" s="22" t="s">
        <v>159</v>
      </c>
    </row>
    <row r="13" spans="1:26" x14ac:dyDescent="0.25">
      <c r="A13" s="12" t="s">
        <v>110</v>
      </c>
      <c r="B13" s="12">
        <f t="shared" si="4"/>
        <v>190.9</v>
      </c>
      <c r="C13" s="12">
        <v>15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v>40</v>
      </c>
      <c r="P13" s="12">
        <f t="shared" si="5"/>
        <v>7636</v>
      </c>
      <c r="Q13" s="16">
        <v>46000</v>
      </c>
      <c r="R13" s="18">
        <f t="shared" si="6"/>
        <v>1840000</v>
      </c>
      <c r="S13" s="20">
        <v>0.83</v>
      </c>
      <c r="T13" s="20">
        <f t="shared" si="7"/>
        <v>38180</v>
      </c>
      <c r="U13" s="21">
        <f>T13/$Y$6/$Y$7</f>
        <v>190.9</v>
      </c>
      <c r="V13" s="12"/>
      <c r="X13" s="22" t="s">
        <v>159</v>
      </c>
    </row>
    <row r="14" spans="1:26" x14ac:dyDescent="0.25">
      <c r="A14" s="12" t="s">
        <v>111</v>
      </c>
      <c r="B14" s="12">
        <f t="shared" si="4"/>
        <v>497.66799999999995</v>
      </c>
      <c r="C14" s="12">
        <v>20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>
        <v>40</v>
      </c>
      <c r="P14" s="12">
        <f t="shared" si="5"/>
        <v>19906.719999999998</v>
      </c>
      <c r="Q14" s="16">
        <v>119920</v>
      </c>
      <c r="R14" s="18">
        <f t="shared" si="6"/>
        <v>4796800</v>
      </c>
      <c r="S14" s="20">
        <v>0.83</v>
      </c>
      <c r="T14" s="20">
        <f t="shared" si="7"/>
        <v>99533.599999999991</v>
      </c>
      <c r="U14" s="21">
        <f>T14/$Y$6/$Y$7</f>
        <v>497.66799999999995</v>
      </c>
      <c r="V14" s="12"/>
      <c r="X14" s="22" t="s">
        <v>159</v>
      </c>
    </row>
    <row r="15" spans="1:26" x14ac:dyDescent="0.25">
      <c r="A15" s="12" t="s">
        <v>4</v>
      </c>
      <c r="B15" s="12">
        <f t="shared" si="4"/>
        <v>5.0999999999999996</v>
      </c>
      <c r="C15" s="12">
        <v>10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v>80</v>
      </c>
      <c r="P15" s="12">
        <f t="shared" si="5"/>
        <v>408</v>
      </c>
      <c r="Q15" s="16">
        <v>1700</v>
      </c>
      <c r="R15" s="18">
        <f t="shared" si="6"/>
        <v>136000</v>
      </c>
      <c r="S15" s="20">
        <v>0.6</v>
      </c>
      <c r="T15" s="20">
        <f t="shared" si="7"/>
        <v>1020</v>
      </c>
      <c r="U15" s="21">
        <f>T15/$Y$6/$Y$7</f>
        <v>5.0999999999999996</v>
      </c>
      <c r="V15" s="12">
        <v>25</v>
      </c>
      <c r="X15" s="22" t="s">
        <v>159</v>
      </c>
    </row>
    <row r="16" spans="1:26" x14ac:dyDescent="0.25">
      <c r="A16" s="12" t="s">
        <v>112</v>
      </c>
      <c r="B16" s="12">
        <f t="shared" si="4"/>
        <v>27.071999999999996</v>
      </c>
      <c r="C16" s="12">
        <v>10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>
        <v>80</v>
      </c>
      <c r="P16" s="12">
        <f t="shared" si="5"/>
        <v>2165.7599999999998</v>
      </c>
      <c r="Q16" s="16">
        <v>9024</v>
      </c>
      <c r="R16" s="18">
        <f t="shared" si="6"/>
        <v>721920</v>
      </c>
      <c r="S16" s="20">
        <v>0.6</v>
      </c>
      <c r="T16" s="20">
        <f t="shared" si="7"/>
        <v>5414.4</v>
      </c>
      <c r="U16" s="21">
        <f>T16/$Y$6/$Y$7</f>
        <v>27.071999999999996</v>
      </c>
      <c r="V16" s="12">
        <v>60</v>
      </c>
      <c r="X16" s="22" t="s">
        <v>159</v>
      </c>
    </row>
    <row r="17" spans="1:24" x14ac:dyDescent="0.25">
      <c r="A17" s="12" t="s">
        <v>113</v>
      </c>
      <c r="B17" s="12">
        <f t="shared" si="4"/>
        <v>3</v>
      </c>
      <c r="C17" s="12">
        <v>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>
        <v>80</v>
      </c>
      <c r="P17" s="12">
        <f t="shared" si="5"/>
        <v>240</v>
      </c>
      <c r="Q17" s="16">
        <v>1200</v>
      </c>
      <c r="R17" s="18">
        <f t="shared" si="6"/>
        <v>96000</v>
      </c>
      <c r="S17" s="20">
        <v>0.5</v>
      </c>
      <c r="T17" s="20">
        <f t="shared" si="7"/>
        <v>600</v>
      </c>
      <c r="U17" s="21">
        <f>T17/$Y$6/$Y$7</f>
        <v>3</v>
      </c>
      <c r="V17" s="12">
        <v>4</v>
      </c>
      <c r="X17" s="22" t="s">
        <v>159</v>
      </c>
    </row>
    <row r="18" spans="1:24" x14ac:dyDescent="0.25">
      <c r="A18" s="12" t="s">
        <v>121</v>
      </c>
      <c r="B18" s="12">
        <f t="shared" si="4"/>
        <v>3.6</v>
      </c>
      <c r="C18" s="12">
        <v>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>
        <v>80</v>
      </c>
      <c r="P18" s="12">
        <f t="shared" si="5"/>
        <v>288</v>
      </c>
      <c r="Q18" s="16">
        <v>2400</v>
      </c>
      <c r="R18" s="18">
        <f t="shared" si="6"/>
        <v>192000</v>
      </c>
      <c r="S18" s="20">
        <v>0.3</v>
      </c>
      <c r="T18" s="20">
        <f t="shared" si="7"/>
        <v>720</v>
      </c>
      <c r="U18" s="21">
        <f>T18/$Y$6/$Y$7</f>
        <v>3.6</v>
      </c>
      <c r="V18" s="12">
        <v>4</v>
      </c>
      <c r="X18" s="22" t="s">
        <v>159</v>
      </c>
    </row>
    <row r="19" spans="1:24" x14ac:dyDescent="0.25">
      <c r="A19" s="12"/>
      <c r="B19" s="12">
        <f t="shared" si="4"/>
        <v>0</v>
      </c>
      <c r="C19" s="12">
        <f t="shared" ref="C10:C19" si="8">B19/4</f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v>80</v>
      </c>
      <c r="P19" s="12">
        <f t="shared" si="5"/>
        <v>0</v>
      </c>
      <c r="Q19" s="16"/>
      <c r="R19" s="18">
        <f t="shared" si="6"/>
        <v>0</v>
      </c>
      <c r="S19" s="20"/>
      <c r="T19" s="20">
        <f t="shared" si="7"/>
        <v>0</v>
      </c>
      <c r="U19" s="21">
        <f>T19/$Y$6/$Y$7</f>
        <v>0</v>
      </c>
      <c r="V19" s="12"/>
    </row>
    <row r="22" spans="1:24" x14ac:dyDescent="0.25">
      <c r="A22" s="12" t="s">
        <v>114</v>
      </c>
      <c r="B22" s="12">
        <f t="shared" ref="B22:B27" si="9">U22</f>
        <v>22.352200000000003</v>
      </c>
      <c r="C22" s="12">
        <v>15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>
        <f t="shared" ref="P22:P27" si="10">O22*B22</f>
        <v>0</v>
      </c>
      <c r="Q22" s="16">
        <v>34388</v>
      </c>
      <c r="R22" s="18">
        <f t="shared" ref="R22:R27" si="11">Q22*O22</f>
        <v>0</v>
      </c>
      <c r="S22" s="20">
        <v>0.13</v>
      </c>
      <c r="T22" s="20">
        <f t="shared" ref="T22:T28" si="12">Q22*S22</f>
        <v>4470.4400000000005</v>
      </c>
      <c r="U22" s="21">
        <f>T22/$Y$6/$Y$7</f>
        <v>22.352200000000003</v>
      </c>
      <c r="V22" s="12">
        <v>22</v>
      </c>
      <c r="X22" s="22" t="s">
        <v>159</v>
      </c>
    </row>
    <row r="23" spans="1:24" x14ac:dyDescent="0.25">
      <c r="A23" s="12" t="s">
        <v>119</v>
      </c>
      <c r="B23" s="12">
        <f>U23</f>
        <v>54.636400000000002</v>
      </c>
      <c r="C23" s="12">
        <v>20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>
        <f>O23*B23</f>
        <v>0</v>
      </c>
      <c r="Q23" s="16">
        <v>84056</v>
      </c>
      <c r="R23" s="18">
        <f>Q23*O23</f>
        <v>0</v>
      </c>
      <c r="S23" s="20">
        <v>0.13</v>
      </c>
      <c r="T23" s="20">
        <f t="shared" si="12"/>
        <v>10927.28</v>
      </c>
      <c r="U23" s="21">
        <f>T23/$Y$6/$Y$7</f>
        <v>54.636400000000002</v>
      </c>
      <c r="V23" s="12">
        <v>28</v>
      </c>
    </row>
    <row r="24" spans="1:24" x14ac:dyDescent="0.25">
      <c r="A24" s="12" t="s">
        <v>115</v>
      </c>
      <c r="B24" s="12">
        <f t="shared" si="9"/>
        <v>34.105499999999999</v>
      </c>
      <c r="C24" s="12">
        <v>15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>
        <f t="shared" si="10"/>
        <v>0</v>
      </c>
      <c r="Q24" s="16">
        <v>52470</v>
      </c>
      <c r="R24" s="18">
        <f t="shared" si="11"/>
        <v>0</v>
      </c>
      <c r="S24" s="20">
        <v>0.13</v>
      </c>
      <c r="T24" s="20">
        <f t="shared" si="12"/>
        <v>6821.1</v>
      </c>
      <c r="U24" s="21">
        <f>T24/$Y$6/$Y$7</f>
        <v>34.105499999999999</v>
      </c>
      <c r="V24" s="12">
        <v>22</v>
      </c>
    </row>
    <row r="25" spans="1:24" x14ac:dyDescent="0.25">
      <c r="A25" s="12" t="s">
        <v>116</v>
      </c>
      <c r="B25" s="12">
        <f t="shared" si="9"/>
        <v>69.069000000000003</v>
      </c>
      <c r="C25" s="12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>
        <f t="shared" si="10"/>
        <v>0</v>
      </c>
      <c r="Q25" s="16">
        <v>106260</v>
      </c>
      <c r="R25" s="18">
        <f t="shared" si="11"/>
        <v>0</v>
      </c>
      <c r="S25" s="20">
        <v>0.13</v>
      </c>
      <c r="T25" s="20">
        <f t="shared" si="12"/>
        <v>13813.800000000001</v>
      </c>
      <c r="U25" s="21">
        <f>T25/$Y$6/$Y$7</f>
        <v>69.069000000000003</v>
      </c>
      <c r="V25" s="12">
        <v>37</v>
      </c>
    </row>
    <row r="26" spans="1:24" x14ac:dyDescent="0.25">
      <c r="A26" s="12" t="s">
        <v>117</v>
      </c>
      <c r="B26" s="12">
        <f t="shared" si="9"/>
        <v>130</v>
      </c>
      <c r="C26" s="12">
        <v>50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>
        <f t="shared" si="10"/>
        <v>0</v>
      </c>
      <c r="Q26" s="16">
        <v>200000</v>
      </c>
      <c r="R26" s="18">
        <f t="shared" si="11"/>
        <v>0</v>
      </c>
      <c r="S26" s="20">
        <v>0.13</v>
      </c>
      <c r="T26" s="20">
        <f t="shared" si="12"/>
        <v>26000</v>
      </c>
      <c r="U26" s="21">
        <f>T26/$Y$6/$Y$7</f>
        <v>130</v>
      </c>
      <c r="V26" s="12">
        <v>60</v>
      </c>
    </row>
    <row r="27" spans="1:24" x14ac:dyDescent="0.25">
      <c r="A27" s="12" t="s">
        <v>118</v>
      </c>
      <c r="B27" s="12">
        <f t="shared" si="9"/>
        <v>61.1</v>
      </c>
      <c r="C27" s="12">
        <v>50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>
        <f t="shared" si="10"/>
        <v>0</v>
      </c>
      <c r="Q27" s="16">
        <v>94000</v>
      </c>
      <c r="R27" s="18">
        <f t="shared" si="11"/>
        <v>0</v>
      </c>
      <c r="S27" s="20">
        <v>0.13</v>
      </c>
      <c r="T27" s="20">
        <f t="shared" si="12"/>
        <v>12220</v>
      </c>
      <c r="U27" s="21">
        <f>T27/$Y$6/$Y$7</f>
        <v>61.1</v>
      </c>
      <c r="V27" s="12">
        <v>26</v>
      </c>
    </row>
    <row r="28" spans="1:24" x14ac:dyDescent="0.25">
      <c r="A28" s="12" t="s">
        <v>120</v>
      </c>
      <c r="B28" s="12">
        <f>U28</f>
        <v>42.38</v>
      </c>
      <c r="C28" s="12">
        <v>50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>
        <f>O28*B28</f>
        <v>0</v>
      </c>
      <c r="Q28" s="16">
        <v>65200</v>
      </c>
      <c r="R28" s="18">
        <f>Q28*O28</f>
        <v>0</v>
      </c>
      <c r="S28" s="20">
        <v>0.13</v>
      </c>
      <c r="T28" s="20">
        <f t="shared" si="12"/>
        <v>8476</v>
      </c>
      <c r="U28" s="21">
        <f>T28/$Y$6/$Y$7</f>
        <v>42.38</v>
      </c>
      <c r="V28" s="12">
        <v>80</v>
      </c>
    </row>
    <row r="30" spans="1:24" x14ac:dyDescent="0.25">
      <c r="A30" t="s">
        <v>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C22" sqref="C22:C30"/>
    </sheetView>
  </sheetViews>
  <sheetFormatPr defaultRowHeight="15" x14ac:dyDescent="0.25"/>
  <cols>
    <col min="2" max="2" width="4.5703125" bestFit="1" customWidth="1"/>
    <col min="3" max="8" width="5.42578125" bestFit="1" customWidth="1"/>
    <col min="9" max="11" width="5.140625" bestFit="1" customWidth="1"/>
  </cols>
  <sheetData>
    <row r="1" spans="1:10" ht="128.25" customHeight="1" x14ac:dyDescent="0.25">
      <c r="A1" s="1" t="s">
        <v>51</v>
      </c>
      <c r="B1" s="2" t="s">
        <v>0</v>
      </c>
      <c r="C1" s="3" t="s">
        <v>1</v>
      </c>
      <c r="D1" s="4" t="s">
        <v>47</v>
      </c>
      <c r="E1" s="4"/>
      <c r="F1" s="4"/>
      <c r="G1" s="4"/>
      <c r="H1" s="4"/>
      <c r="I1" s="4"/>
      <c r="J1" s="5"/>
    </row>
    <row r="2" spans="1:10" x14ac:dyDescent="0.25">
      <c r="A2" s="6" t="s">
        <v>3</v>
      </c>
      <c r="B2" s="7"/>
      <c r="C2" s="8">
        <f t="shared" ref="C2:C10" si="0">SUM(D2:K2)</f>
        <v>722</v>
      </c>
      <c r="D2" s="9">
        <f>SUMPRODUCT(D3:D10,$B3:$B10)</f>
        <v>722</v>
      </c>
      <c r="E2" s="9"/>
      <c r="F2" s="9"/>
      <c r="G2" s="9"/>
      <c r="H2" s="9"/>
      <c r="I2" s="9"/>
    </row>
    <row r="3" spans="1:10" x14ac:dyDescent="0.25">
      <c r="A3" t="s">
        <v>14</v>
      </c>
      <c r="B3" s="7">
        <v>1</v>
      </c>
      <c r="C3" s="8">
        <f t="shared" si="0"/>
        <v>580</v>
      </c>
      <c r="D3" s="9">
        <v>580</v>
      </c>
      <c r="E3" s="9"/>
      <c r="F3" s="9"/>
      <c r="G3" s="9"/>
      <c r="H3" s="9"/>
      <c r="I3" s="9"/>
    </row>
    <row r="4" spans="1:10" x14ac:dyDescent="0.25">
      <c r="A4" t="s">
        <v>15</v>
      </c>
      <c r="B4" s="7">
        <v>1</v>
      </c>
      <c r="C4" s="8">
        <f t="shared" si="0"/>
        <v>0</v>
      </c>
      <c r="D4" s="9"/>
      <c r="E4" s="9"/>
      <c r="F4" s="9"/>
      <c r="G4" s="9"/>
      <c r="H4" s="9"/>
    </row>
    <row r="5" spans="1:10" x14ac:dyDescent="0.25">
      <c r="A5" t="s">
        <v>19</v>
      </c>
      <c r="B5" s="7">
        <v>1</v>
      </c>
      <c r="C5" s="8">
        <f t="shared" si="0"/>
        <v>36</v>
      </c>
      <c r="D5" s="9">
        <v>36</v>
      </c>
      <c r="E5" s="9"/>
      <c r="F5" s="9"/>
      <c r="G5" s="9"/>
      <c r="H5" s="9"/>
    </row>
    <row r="6" spans="1:10" x14ac:dyDescent="0.25">
      <c r="A6" t="s">
        <v>21</v>
      </c>
      <c r="B6" s="7">
        <v>2</v>
      </c>
      <c r="C6" s="8">
        <f t="shared" si="0"/>
        <v>18</v>
      </c>
      <c r="D6" s="9">
        <v>18</v>
      </c>
      <c r="E6" s="9"/>
      <c r="F6" s="9"/>
      <c r="G6" s="9"/>
      <c r="H6" s="9"/>
    </row>
    <row r="7" spans="1:10" x14ac:dyDescent="0.25">
      <c r="A7" t="s">
        <v>31</v>
      </c>
      <c r="B7" s="7">
        <v>1</v>
      </c>
      <c r="C7" s="8">
        <f t="shared" si="0"/>
        <v>0</v>
      </c>
      <c r="D7" s="9"/>
      <c r="E7" s="9"/>
      <c r="F7" s="9"/>
      <c r="G7" s="9"/>
      <c r="H7" s="9"/>
      <c r="I7" s="9"/>
    </row>
    <row r="8" spans="1:10" x14ac:dyDescent="0.25">
      <c r="A8" t="s">
        <v>26</v>
      </c>
      <c r="B8" s="7">
        <v>4</v>
      </c>
      <c r="C8" s="8">
        <f t="shared" si="0"/>
        <v>15</v>
      </c>
      <c r="D8" s="9">
        <v>15</v>
      </c>
      <c r="E8" s="9"/>
      <c r="F8" s="9"/>
      <c r="G8" s="9"/>
      <c r="H8" s="9"/>
    </row>
    <row r="9" spans="1:10" x14ac:dyDescent="0.25">
      <c r="A9" t="s">
        <v>28</v>
      </c>
      <c r="B9" s="7">
        <v>5</v>
      </c>
      <c r="C9" s="8">
        <f t="shared" si="0"/>
        <v>2</v>
      </c>
      <c r="D9" s="9">
        <v>2</v>
      </c>
      <c r="E9" s="10"/>
      <c r="F9" s="9"/>
      <c r="G9" s="9"/>
      <c r="H9" s="9"/>
      <c r="I9" s="9"/>
    </row>
    <row r="10" spans="1:10" x14ac:dyDescent="0.25">
      <c r="A10" t="s">
        <v>29</v>
      </c>
      <c r="B10" s="7">
        <v>6</v>
      </c>
      <c r="C10" s="8">
        <f t="shared" si="0"/>
        <v>0</v>
      </c>
      <c r="D10" s="9"/>
      <c r="E10" s="10"/>
      <c r="F10" s="9"/>
      <c r="G10" s="9"/>
      <c r="H10" s="9"/>
    </row>
    <row r="18" spans="1:11" x14ac:dyDescent="0.25">
      <c r="C18" t="s">
        <v>45</v>
      </c>
      <c r="D18" t="s">
        <v>46</v>
      </c>
    </row>
    <row r="21" spans="1:11" ht="84.75" customHeight="1" x14ac:dyDescent="0.25">
      <c r="A21" s="1" t="s">
        <v>52</v>
      </c>
      <c r="B21" s="2" t="s">
        <v>0</v>
      </c>
      <c r="C21" s="3" t="s">
        <v>1</v>
      </c>
      <c r="D21" s="4" t="s">
        <v>2</v>
      </c>
      <c r="E21" s="4" t="s">
        <v>53</v>
      </c>
      <c r="F21" s="4" t="s">
        <v>53</v>
      </c>
      <c r="G21" s="4" t="s">
        <v>53</v>
      </c>
      <c r="H21" s="4" t="s">
        <v>54</v>
      </c>
      <c r="I21" s="4" t="s">
        <v>55</v>
      </c>
      <c r="J21" s="5" t="s">
        <v>56</v>
      </c>
      <c r="K21" s="5" t="s">
        <v>57</v>
      </c>
    </row>
    <row r="22" spans="1:11" x14ac:dyDescent="0.25">
      <c r="A22" s="6" t="s">
        <v>3</v>
      </c>
      <c r="B22" s="7"/>
      <c r="C22" s="8">
        <f t="shared" ref="C22:C30" si="1">SUM(D22:K22)</f>
        <v>631</v>
      </c>
      <c r="D22" s="9">
        <f>SUMPRODUCT(D23:D30,$B23:$B30)</f>
        <v>36</v>
      </c>
      <c r="E22" s="9">
        <f t="shared" ref="E22:K22" si="2">SUMPRODUCT(E23:E30,$B23:$B30)</f>
        <v>143</v>
      </c>
      <c r="F22" s="9">
        <f t="shared" si="2"/>
        <v>143</v>
      </c>
      <c r="G22" s="9">
        <f t="shared" si="2"/>
        <v>143</v>
      </c>
      <c r="H22" s="9">
        <f t="shared" si="2"/>
        <v>45</v>
      </c>
      <c r="I22" s="9">
        <f t="shared" si="2"/>
        <v>25</v>
      </c>
      <c r="J22" s="9">
        <f t="shared" si="2"/>
        <v>25</v>
      </c>
      <c r="K22" s="9">
        <f t="shared" si="2"/>
        <v>71</v>
      </c>
    </row>
    <row r="23" spans="1:11" x14ac:dyDescent="0.25">
      <c r="A23" t="s">
        <v>14</v>
      </c>
      <c r="B23" s="7">
        <v>1</v>
      </c>
      <c r="C23" s="8">
        <f t="shared" si="1"/>
        <v>367</v>
      </c>
      <c r="D23" s="9">
        <f>32+2</f>
        <v>34</v>
      </c>
      <c r="E23" s="9">
        <v>75</v>
      </c>
      <c r="F23" s="9">
        <v>75</v>
      </c>
      <c r="G23" s="9">
        <v>75</v>
      </c>
      <c r="H23" s="9">
        <f>7*4+6</f>
        <v>34</v>
      </c>
      <c r="I23" s="9">
        <v>15</v>
      </c>
      <c r="J23" s="9">
        <v>15</v>
      </c>
      <c r="K23">
        <f>13*3+5</f>
        <v>44</v>
      </c>
    </row>
    <row r="24" spans="1:11" x14ac:dyDescent="0.25">
      <c r="A24" t="s">
        <v>15</v>
      </c>
      <c r="B24" s="7">
        <v>1</v>
      </c>
      <c r="C24" s="8">
        <f t="shared" si="1"/>
        <v>122</v>
      </c>
      <c r="D24" s="9">
        <v>2</v>
      </c>
      <c r="E24" s="9">
        <v>38</v>
      </c>
      <c r="F24" s="9">
        <v>38</v>
      </c>
      <c r="G24" s="9">
        <v>38</v>
      </c>
      <c r="H24" s="9">
        <v>3</v>
      </c>
      <c r="K24">
        <f>3</f>
        <v>3</v>
      </c>
    </row>
    <row r="25" spans="1:11" x14ac:dyDescent="0.25">
      <c r="A25" t="s">
        <v>19</v>
      </c>
      <c r="B25" s="7">
        <v>1</v>
      </c>
      <c r="C25" s="8">
        <f t="shared" si="1"/>
        <v>54</v>
      </c>
      <c r="D25" s="9"/>
      <c r="E25" s="9">
        <v>18</v>
      </c>
      <c r="F25" s="9">
        <v>18</v>
      </c>
      <c r="G25" s="9">
        <v>18</v>
      </c>
      <c r="H25" s="9"/>
    </row>
    <row r="26" spans="1:11" x14ac:dyDescent="0.25">
      <c r="A26" t="s">
        <v>21</v>
      </c>
      <c r="B26" s="7">
        <v>2</v>
      </c>
      <c r="C26" s="8">
        <f t="shared" si="1"/>
        <v>10</v>
      </c>
      <c r="D26" s="9"/>
      <c r="E26" s="9">
        <v>2</v>
      </c>
      <c r="F26" s="9">
        <v>2</v>
      </c>
      <c r="G26" s="9">
        <v>2</v>
      </c>
      <c r="H26" s="9">
        <v>4</v>
      </c>
    </row>
    <row r="27" spans="1:11" x14ac:dyDescent="0.25">
      <c r="A27" t="s">
        <v>31</v>
      </c>
      <c r="B27" s="7">
        <v>1</v>
      </c>
      <c r="C27" s="8">
        <f t="shared" si="1"/>
        <v>0</v>
      </c>
      <c r="D27" s="9"/>
      <c r="E27" s="9"/>
      <c r="F27" s="9"/>
      <c r="G27" s="9"/>
      <c r="H27" s="9"/>
      <c r="I27" s="9"/>
      <c r="J27" s="9"/>
    </row>
    <row r="28" spans="1:11" x14ac:dyDescent="0.25">
      <c r="A28" t="s">
        <v>26</v>
      </c>
      <c r="B28" s="7">
        <v>4</v>
      </c>
      <c r="C28" s="8">
        <f t="shared" si="1"/>
        <v>12</v>
      </c>
      <c r="D28" s="9"/>
      <c r="E28" s="9">
        <v>2</v>
      </c>
      <c r="F28" s="9">
        <v>2</v>
      </c>
      <c r="G28" s="9">
        <v>2</v>
      </c>
      <c r="H28" s="9"/>
      <c r="K28">
        <v>6</v>
      </c>
    </row>
    <row r="29" spans="1:11" x14ac:dyDescent="0.25">
      <c r="A29" t="s">
        <v>28</v>
      </c>
      <c r="B29" s="7">
        <v>5</v>
      </c>
      <c r="C29" s="8">
        <f t="shared" si="1"/>
        <v>4</v>
      </c>
      <c r="D29" s="9"/>
      <c r="E29" s="10"/>
      <c r="F29" s="9"/>
      <c r="G29" s="9"/>
      <c r="H29" s="9"/>
      <c r="I29" s="9">
        <v>2</v>
      </c>
      <c r="J29" s="9">
        <v>2</v>
      </c>
    </row>
    <row r="30" spans="1:11" x14ac:dyDescent="0.25">
      <c r="A30" t="s">
        <v>29</v>
      </c>
      <c r="B30" s="7">
        <v>6</v>
      </c>
      <c r="C30" s="8">
        <f t="shared" si="1"/>
        <v>0</v>
      </c>
      <c r="D30" s="9"/>
      <c r="E30" s="10"/>
      <c r="F30" s="9"/>
      <c r="G30" s="9"/>
      <c r="H3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2" sqref="C2:C10"/>
    </sheetView>
  </sheetViews>
  <sheetFormatPr defaultRowHeight="15" x14ac:dyDescent="0.25"/>
  <cols>
    <col min="1" max="1" width="12.5703125" bestFit="1" customWidth="1"/>
    <col min="2" max="2" width="4.5703125" bestFit="1" customWidth="1"/>
    <col min="3" max="3" width="5.42578125" bestFit="1" customWidth="1"/>
    <col min="4" max="4" width="5.7109375" customWidth="1"/>
  </cols>
  <sheetData>
    <row r="1" spans="1:10" ht="123" customHeight="1" x14ac:dyDescent="0.25">
      <c r="A1" s="1" t="s">
        <v>48</v>
      </c>
      <c r="B1" s="2" t="s">
        <v>0</v>
      </c>
      <c r="C1" s="3" t="s">
        <v>1</v>
      </c>
      <c r="D1" s="4" t="s">
        <v>47</v>
      </c>
      <c r="E1" s="4"/>
      <c r="F1" s="4"/>
      <c r="G1" s="4"/>
      <c r="H1" s="4"/>
      <c r="I1" s="4"/>
      <c r="J1" s="5"/>
    </row>
    <row r="2" spans="1:10" x14ac:dyDescent="0.25">
      <c r="A2" s="6" t="s">
        <v>3</v>
      </c>
      <c r="B2" s="7"/>
      <c r="C2" s="8">
        <f t="shared" ref="C2:C10" si="0">SUM(D2:K2)</f>
        <v>726</v>
      </c>
      <c r="D2" s="9">
        <f>SUMPRODUCT(D3:D10,$B3:$B10)</f>
        <v>726</v>
      </c>
      <c r="E2" s="9"/>
      <c r="F2" s="9"/>
      <c r="G2" s="9"/>
      <c r="H2" s="9"/>
      <c r="I2" s="9"/>
    </row>
    <row r="3" spans="1:10" x14ac:dyDescent="0.25">
      <c r="A3" t="s">
        <v>14</v>
      </c>
      <c r="B3" s="7">
        <v>1</v>
      </c>
      <c r="C3" s="8">
        <f t="shared" si="0"/>
        <v>654</v>
      </c>
      <c r="D3" s="9">
        <v>654</v>
      </c>
      <c r="E3" s="9"/>
      <c r="F3" s="9"/>
      <c r="G3" s="9"/>
      <c r="H3" s="9"/>
      <c r="I3" s="9"/>
    </row>
    <row r="4" spans="1:10" x14ac:dyDescent="0.25">
      <c r="A4" t="s">
        <v>15</v>
      </c>
      <c r="B4" s="7">
        <v>1</v>
      </c>
      <c r="C4" s="8">
        <f t="shared" si="0"/>
        <v>24</v>
      </c>
      <c r="D4" s="9">
        <v>24</v>
      </c>
      <c r="E4" s="9"/>
      <c r="F4" s="9"/>
      <c r="G4" s="9"/>
      <c r="H4" s="9"/>
    </row>
    <row r="5" spans="1:10" x14ac:dyDescent="0.25">
      <c r="A5" t="s">
        <v>19</v>
      </c>
      <c r="B5" s="7">
        <v>1</v>
      </c>
      <c r="C5" s="8">
        <f t="shared" si="0"/>
        <v>24</v>
      </c>
      <c r="D5" s="9">
        <v>24</v>
      </c>
      <c r="E5" s="9"/>
      <c r="F5" s="9"/>
      <c r="G5" s="9"/>
      <c r="H5" s="9"/>
    </row>
    <row r="6" spans="1:10" x14ac:dyDescent="0.25">
      <c r="A6" t="s">
        <v>21</v>
      </c>
      <c r="B6" s="7">
        <v>2</v>
      </c>
      <c r="C6" s="8">
        <f t="shared" si="0"/>
        <v>12</v>
      </c>
      <c r="D6" s="9">
        <v>12</v>
      </c>
      <c r="E6" s="9"/>
      <c r="F6" s="9"/>
      <c r="G6" s="9"/>
      <c r="H6" s="9"/>
    </row>
    <row r="7" spans="1:10" x14ac:dyDescent="0.25">
      <c r="A7" t="s">
        <v>31</v>
      </c>
      <c r="B7" s="7">
        <v>1</v>
      </c>
      <c r="C7" s="8">
        <f t="shared" si="0"/>
        <v>0</v>
      </c>
      <c r="D7" s="9"/>
      <c r="E7" s="9"/>
      <c r="F7" s="9"/>
      <c r="G7" s="9"/>
      <c r="H7" s="9"/>
      <c r="I7" s="9"/>
    </row>
    <row r="8" spans="1:10" x14ac:dyDescent="0.25">
      <c r="A8" t="s">
        <v>26</v>
      </c>
      <c r="B8" s="7">
        <v>4</v>
      </c>
      <c r="C8" s="8">
        <f t="shared" si="0"/>
        <v>0</v>
      </c>
      <c r="D8" s="9"/>
      <c r="E8" s="9"/>
      <c r="F8" s="9"/>
      <c r="G8" s="9"/>
      <c r="H8" s="9"/>
    </row>
    <row r="9" spans="1:10" x14ac:dyDescent="0.25">
      <c r="A9" t="s">
        <v>28</v>
      </c>
      <c r="B9" s="7">
        <v>5</v>
      </c>
      <c r="C9" s="8">
        <f t="shared" si="0"/>
        <v>0</v>
      </c>
      <c r="D9" s="9"/>
      <c r="E9" s="10"/>
      <c r="F9" s="9"/>
      <c r="G9" s="9"/>
      <c r="H9" s="9"/>
      <c r="I9" s="9"/>
    </row>
    <row r="10" spans="1:10" x14ac:dyDescent="0.25">
      <c r="A10" t="s">
        <v>29</v>
      </c>
      <c r="B10" s="7">
        <v>6</v>
      </c>
      <c r="C10" s="8">
        <f t="shared" si="0"/>
        <v>0</v>
      </c>
      <c r="D10" s="9"/>
      <c r="E10" s="10"/>
      <c r="F10" s="9"/>
      <c r="G10" s="9"/>
      <c r="H10" s="9"/>
    </row>
    <row r="18" spans="3:4" x14ac:dyDescent="0.25">
      <c r="C18" t="s">
        <v>45</v>
      </c>
      <c r="D18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8" workbookViewId="0">
      <selection activeCell="K35" sqref="K35"/>
    </sheetView>
  </sheetViews>
  <sheetFormatPr defaultRowHeight="15" x14ac:dyDescent="0.25"/>
  <cols>
    <col min="1" max="1" width="12.5703125" bestFit="1" customWidth="1"/>
    <col min="2" max="2" width="4.5703125" bestFit="1" customWidth="1"/>
    <col min="3" max="4" width="5.42578125" bestFit="1" customWidth="1"/>
    <col min="5" max="5" width="5.5703125" customWidth="1"/>
    <col min="6" max="8" width="5.140625" bestFit="1" customWidth="1"/>
    <col min="9" max="9" width="6" bestFit="1" customWidth="1"/>
    <col min="10" max="11" width="5.140625" bestFit="1" customWidth="1"/>
  </cols>
  <sheetData>
    <row r="1" spans="1:10" ht="102.75" customHeight="1" x14ac:dyDescent="0.25">
      <c r="A1" s="1" t="s">
        <v>30</v>
      </c>
      <c r="B1" s="2" t="s">
        <v>0</v>
      </c>
      <c r="C1" s="3" t="s">
        <v>1</v>
      </c>
      <c r="D1" s="4" t="s">
        <v>32</v>
      </c>
      <c r="E1" s="4" t="s">
        <v>33</v>
      </c>
      <c r="F1" s="4" t="s">
        <v>33</v>
      </c>
      <c r="G1" s="4" t="s">
        <v>33</v>
      </c>
      <c r="H1" s="4" t="s">
        <v>34</v>
      </c>
      <c r="I1" s="4" t="s">
        <v>38</v>
      </c>
      <c r="J1" s="5" t="s">
        <v>39</v>
      </c>
    </row>
    <row r="2" spans="1:10" x14ac:dyDescent="0.25">
      <c r="A2" s="6" t="s">
        <v>3</v>
      </c>
      <c r="B2" s="7"/>
      <c r="C2" s="8">
        <f t="shared" ref="C2:C10" si="0">SUM(D2:K2)</f>
        <v>816</v>
      </c>
      <c r="D2" s="9">
        <f t="shared" ref="D2:I2" si="1">SUMPRODUCT(D3:D10,$B3:$B10)</f>
        <v>31</v>
      </c>
      <c r="E2" s="9">
        <f t="shared" si="1"/>
        <v>208</v>
      </c>
      <c r="F2" s="9">
        <f t="shared" si="1"/>
        <v>208</v>
      </c>
      <c r="G2" s="9">
        <f t="shared" si="1"/>
        <v>208</v>
      </c>
      <c r="H2" s="9">
        <f t="shared" si="1"/>
        <v>132</v>
      </c>
      <c r="I2" s="9">
        <f t="shared" si="1"/>
        <v>29</v>
      </c>
    </row>
    <row r="3" spans="1:10" x14ac:dyDescent="0.25">
      <c r="A3" t="s">
        <v>14</v>
      </c>
      <c r="B3" s="7">
        <v>1</v>
      </c>
      <c r="C3" s="8">
        <f t="shared" si="0"/>
        <v>523</v>
      </c>
      <c r="D3" s="9"/>
      <c r="E3" s="9">
        <v>146</v>
      </c>
      <c r="F3" s="9">
        <v>146</v>
      </c>
      <c r="G3" s="9">
        <v>146</v>
      </c>
      <c r="H3" s="9">
        <v>56</v>
      </c>
      <c r="I3" s="9">
        <v>7</v>
      </c>
      <c r="J3">
        <f>7*3+1</f>
        <v>22</v>
      </c>
    </row>
    <row r="4" spans="1:10" x14ac:dyDescent="0.25">
      <c r="A4" t="s">
        <v>15</v>
      </c>
      <c r="B4" s="7">
        <v>1</v>
      </c>
      <c r="C4" s="8">
        <f t="shared" si="0"/>
        <v>120</v>
      </c>
      <c r="D4" s="9"/>
      <c r="E4" s="9">
        <v>30</v>
      </c>
      <c r="F4" s="9">
        <v>30</v>
      </c>
      <c r="G4" s="9">
        <v>30</v>
      </c>
      <c r="H4" s="9">
        <f>8+6*2</f>
        <v>20</v>
      </c>
      <c r="I4">
        <v>4</v>
      </c>
      <c r="J4">
        <f>3+3</f>
        <v>6</v>
      </c>
    </row>
    <row r="5" spans="1:10" x14ac:dyDescent="0.25">
      <c r="A5" t="s">
        <v>19</v>
      </c>
      <c r="B5" s="7">
        <v>1</v>
      </c>
      <c r="C5" s="8">
        <f t="shared" si="0"/>
        <v>27</v>
      </c>
      <c r="D5" s="9"/>
      <c r="E5" s="9">
        <v>9</v>
      </c>
      <c r="F5" s="9">
        <v>9</v>
      </c>
      <c r="G5" s="9">
        <v>9</v>
      </c>
      <c r="H5" s="9"/>
    </row>
    <row r="6" spans="1:10" x14ac:dyDescent="0.25">
      <c r="A6" t="s">
        <v>21</v>
      </c>
      <c r="B6" s="7">
        <v>2</v>
      </c>
      <c r="C6" s="8">
        <f t="shared" si="0"/>
        <v>26</v>
      </c>
      <c r="D6" s="9">
        <v>8</v>
      </c>
      <c r="E6" s="9">
        <v>3</v>
      </c>
      <c r="F6" s="9">
        <v>3</v>
      </c>
      <c r="G6" s="9">
        <v>3</v>
      </c>
      <c r="H6" s="9">
        <v>9</v>
      </c>
    </row>
    <row r="7" spans="1:10" x14ac:dyDescent="0.25">
      <c r="A7" t="s">
        <v>31</v>
      </c>
      <c r="B7" s="7">
        <v>1</v>
      </c>
      <c r="C7" s="8">
        <f t="shared" si="0"/>
        <v>24</v>
      </c>
      <c r="D7" s="9"/>
      <c r="E7" s="9">
        <v>5</v>
      </c>
      <c r="F7" s="9">
        <v>5</v>
      </c>
      <c r="G7" s="9">
        <v>5</v>
      </c>
      <c r="H7" s="9">
        <v>6</v>
      </c>
      <c r="I7" s="9">
        <v>3</v>
      </c>
    </row>
    <row r="8" spans="1:10" x14ac:dyDescent="0.25">
      <c r="A8" t="s">
        <v>26</v>
      </c>
      <c r="B8" s="7">
        <v>4</v>
      </c>
      <c r="C8" s="8">
        <f t="shared" si="0"/>
        <v>17</v>
      </c>
      <c r="D8" s="9"/>
      <c r="E8" s="9">
        <v>3</v>
      </c>
      <c r="F8" s="9">
        <v>3</v>
      </c>
      <c r="G8" s="9">
        <v>3</v>
      </c>
      <c r="H8" s="9">
        <v>8</v>
      </c>
    </row>
    <row r="9" spans="1:10" x14ac:dyDescent="0.25">
      <c r="A9" t="s">
        <v>28</v>
      </c>
      <c r="B9" s="7">
        <v>5</v>
      </c>
      <c r="C9" s="8">
        <f t="shared" si="0"/>
        <v>6</v>
      </c>
      <c r="D9" s="9">
        <v>3</v>
      </c>
      <c r="E9" s="10"/>
      <c r="F9" s="9"/>
      <c r="G9" s="9"/>
      <c r="H9" s="9"/>
      <c r="I9" s="9">
        <v>3</v>
      </c>
    </row>
    <row r="10" spans="1:10" x14ac:dyDescent="0.25">
      <c r="A10" t="s">
        <v>29</v>
      </c>
      <c r="B10" s="7">
        <v>6</v>
      </c>
      <c r="C10" s="8">
        <f t="shared" si="0"/>
        <v>0</v>
      </c>
      <c r="D10" s="9"/>
      <c r="E10" s="10"/>
      <c r="F10" s="9"/>
      <c r="G10" s="9"/>
      <c r="H10" s="9"/>
    </row>
    <row r="13" spans="1:10" ht="103.5" customHeight="1" x14ac:dyDescent="0.25">
      <c r="A13" s="1" t="s">
        <v>13</v>
      </c>
      <c r="B13" s="2" t="s">
        <v>0</v>
      </c>
      <c r="C13" s="3" t="s">
        <v>1</v>
      </c>
      <c r="D13" s="4" t="s">
        <v>36</v>
      </c>
      <c r="E13" s="4" t="s">
        <v>35</v>
      </c>
      <c r="F13" s="4" t="s">
        <v>35</v>
      </c>
      <c r="G13" s="4" t="s">
        <v>35</v>
      </c>
      <c r="H13" s="4" t="s">
        <v>37</v>
      </c>
    </row>
    <row r="14" spans="1:10" x14ac:dyDescent="0.25">
      <c r="A14" s="6" t="s">
        <v>3</v>
      </c>
      <c r="B14" s="7"/>
      <c r="C14" s="8">
        <f t="shared" ref="C14:C22" si="2">SUM(D14:K14)</f>
        <v>208</v>
      </c>
      <c r="D14" s="9">
        <f>SUMPRODUCT(D15:D22,$B15:$B22)</f>
        <v>42</v>
      </c>
      <c r="E14" s="9">
        <f>SUMPRODUCT(E15:E22,$B15:$B22)</f>
        <v>45</v>
      </c>
      <c r="F14" s="9">
        <f>SUMPRODUCT(F15:F22,$B15:$B22)</f>
        <v>45</v>
      </c>
      <c r="G14" s="9">
        <f>SUMPRODUCT(G15:G22,$B15:$B22)</f>
        <v>45</v>
      </c>
      <c r="H14" s="9">
        <f>SUMPRODUCT(H15:H22,$B15:$B22)</f>
        <v>31</v>
      </c>
    </row>
    <row r="15" spans="1:10" x14ac:dyDescent="0.25">
      <c r="A15" t="s">
        <v>14</v>
      </c>
      <c r="B15" s="7">
        <v>1</v>
      </c>
      <c r="C15" s="8">
        <f t="shared" si="2"/>
        <v>146</v>
      </c>
      <c r="D15" s="9">
        <v>31</v>
      </c>
      <c r="E15" s="9">
        <f>33+2</f>
        <v>35</v>
      </c>
      <c r="F15" s="9">
        <f>33+2</f>
        <v>35</v>
      </c>
      <c r="G15" s="9">
        <f>33+2</f>
        <v>35</v>
      </c>
      <c r="H15" s="9">
        <v>10</v>
      </c>
    </row>
    <row r="16" spans="1:10" x14ac:dyDescent="0.25">
      <c r="A16" t="s">
        <v>15</v>
      </c>
      <c r="B16" s="7">
        <v>1</v>
      </c>
      <c r="C16" s="8">
        <f t="shared" si="2"/>
        <v>30</v>
      </c>
      <c r="D16" s="9">
        <v>6</v>
      </c>
      <c r="E16" s="9">
        <f>3+4</f>
        <v>7</v>
      </c>
      <c r="F16" s="9">
        <f>3+4</f>
        <v>7</v>
      </c>
      <c r="G16" s="9">
        <f>3+4</f>
        <v>7</v>
      </c>
      <c r="H16" s="9">
        <v>3</v>
      </c>
    </row>
    <row r="17" spans="1:9" x14ac:dyDescent="0.25">
      <c r="A17" t="s">
        <v>19</v>
      </c>
      <c r="B17" s="7">
        <v>1</v>
      </c>
      <c r="C17" s="8">
        <f t="shared" si="2"/>
        <v>9</v>
      </c>
      <c r="D17" s="9"/>
      <c r="E17" s="9">
        <f>3</f>
        <v>3</v>
      </c>
      <c r="F17" s="9">
        <f>3</f>
        <v>3</v>
      </c>
      <c r="G17" s="9">
        <f>3</f>
        <v>3</v>
      </c>
      <c r="H17" s="9"/>
    </row>
    <row r="18" spans="1:9" x14ac:dyDescent="0.25">
      <c r="A18" t="s">
        <v>21</v>
      </c>
      <c r="B18" s="7">
        <v>2</v>
      </c>
      <c r="C18" s="8">
        <f t="shared" si="2"/>
        <v>3</v>
      </c>
      <c r="D18" s="9"/>
      <c r="E18" s="9"/>
      <c r="F18" s="9"/>
      <c r="G18" s="9"/>
      <c r="H18" s="9">
        <v>3</v>
      </c>
    </row>
    <row r="19" spans="1:9" x14ac:dyDescent="0.25">
      <c r="A19" t="s">
        <v>31</v>
      </c>
      <c r="B19" s="7">
        <v>1</v>
      </c>
      <c r="C19" s="8">
        <f t="shared" si="2"/>
        <v>5</v>
      </c>
      <c r="D19" s="9">
        <v>5</v>
      </c>
      <c r="E19" s="9"/>
      <c r="F19" s="9"/>
      <c r="G19" s="9"/>
      <c r="H19" s="9"/>
    </row>
    <row r="20" spans="1:9" x14ac:dyDescent="0.25">
      <c r="A20" t="s">
        <v>26</v>
      </c>
      <c r="B20" s="7">
        <v>4</v>
      </c>
      <c r="C20" s="8">
        <f t="shared" si="2"/>
        <v>3</v>
      </c>
      <c r="D20" s="9"/>
      <c r="E20" s="9"/>
      <c r="F20" s="9"/>
      <c r="G20" s="9"/>
      <c r="H20" s="9">
        <v>3</v>
      </c>
    </row>
    <row r="21" spans="1:9" x14ac:dyDescent="0.25">
      <c r="A21" t="s">
        <v>28</v>
      </c>
      <c r="B21" s="7">
        <v>5</v>
      </c>
      <c r="C21" s="8">
        <f t="shared" si="2"/>
        <v>0</v>
      </c>
      <c r="D21" s="9"/>
      <c r="E21" s="10"/>
      <c r="F21" s="9"/>
      <c r="G21" s="9"/>
      <c r="H21" s="9"/>
    </row>
    <row r="22" spans="1:9" x14ac:dyDescent="0.25">
      <c r="A22" t="s">
        <v>29</v>
      </c>
      <c r="B22" s="7">
        <v>6</v>
      </c>
      <c r="C22" s="8">
        <f t="shared" si="2"/>
        <v>0</v>
      </c>
      <c r="D22" s="9"/>
      <c r="E22" s="10"/>
      <c r="F22" s="9"/>
      <c r="G22" s="9"/>
      <c r="H22" s="9"/>
    </row>
    <row r="28" spans="1:9" ht="78.75" customHeight="1" x14ac:dyDescent="0.25">
      <c r="A28" s="1" t="s">
        <v>79</v>
      </c>
      <c r="B28" s="2" t="s">
        <v>0</v>
      </c>
      <c r="C28" s="3" t="s">
        <v>1</v>
      </c>
      <c r="D28" s="4" t="s">
        <v>83</v>
      </c>
      <c r="E28" s="4"/>
      <c r="F28" s="4"/>
      <c r="G28" s="4"/>
      <c r="H28" s="4"/>
      <c r="I28" t="s">
        <v>84</v>
      </c>
    </row>
    <row r="29" spans="1:9" x14ac:dyDescent="0.25">
      <c r="A29" s="6" t="s">
        <v>3</v>
      </c>
      <c r="B29" s="7"/>
      <c r="C29" s="8">
        <f t="shared" ref="C29:C34" si="3">SUM(D29:K29)</f>
        <v>721</v>
      </c>
      <c r="D29" s="9">
        <f>SUMPRODUCT(D30:D37,$B30:$B37)</f>
        <v>721</v>
      </c>
      <c r="E29" s="9"/>
      <c r="F29" s="9"/>
      <c r="G29" s="9"/>
      <c r="H29" s="9"/>
    </row>
    <row r="30" spans="1:9" x14ac:dyDescent="0.25">
      <c r="A30" t="s">
        <v>80</v>
      </c>
      <c r="B30" s="7">
        <v>4</v>
      </c>
      <c r="C30" s="8">
        <f t="shared" si="3"/>
        <v>59</v>
      </c>
      <c r="D30" s="9">
        <v>59</v>
      </c>
      <c r="E30" s="9"/>
      <c r="F30" s="9"/>
      <c r="G30" s="9"/>
      <c r="H30" s="9"/>
    </row>
    <row r="31" spans="1:9" x14ac:dyDescent="0.25">
      <c r="A31" t="s">
        <v>81</v>
      </c>
      <c r="B31" s="7">
        <v>4</v>
      </c>
      <c r="C31" s="8">
        <f t="shared" si="3"/>
        <v>17</v>
      </c>
      <c r="D31" s="9">
        <v>17</v>
      </c>
      <c r="E31" s="9"/>
      <c r="F31" s="9"/>
      <c r="G31" s="9"/>
      <c r="H31" s="9"/>
    </row>
    <row r="32" spans="1:9" x14ac:dyDescent="0.25">
      <c r="A32" t="s">
        <v>82</v>
      </c>
      <c r="B32" s="7">
        <v>2</v>
      </c>
      <c r="C32" s="8">
        <f t="shared" si="3"/>
        <v>16</v>
      </c>
      <c r="D32" s="9">
        <v>16</v>
      </c>
      <c r="E32" s="9"/>
      <c r="F32" s="9"/>
      <c r="G32" s="9"/>
      <c r="H32" s="9"/>
    </row>
    <row r="33" spans="1:8" x14ac:dyDescent="0.25">
      <c r="A33" t="s">
        <v>85</v>
      </c>
      <c r="B33" s="7">
        <v>1</v>
      </c>
      <c r="C33" s="8">
        <f t="shared" si="3"/>
        <v>26</v>
      </c>
      <c r="D33" s="9">
        <v>26</v>
      </c>
      <c r="E33" s="9"/>
      <c r="F33" s="9"/>
      <c r="G33" s="9"/>
      <c r="H33" s="9"/>
    </row>
    <row r="34" spans="1:8" x14ac:dyDescent="0.25">
      <c r="A34" t="s">
        <v>4</v>
      </c>
      <c r="B34" s="7">
        <v>1</v>
      </c>
      <c r="C34" s="8">
        <f t="shared" si="3"/>
        <v>39</v>
      </c>
      <c r="D34" s="9">
        <v>39</v>
      </c>
      <c r="E34" s="9"/>
      <c r="F34" s="9"/>
      <c r="G34" s="9"/>
      <c r="H34" s="9"/>
    </row>
    <row r="35" spans="1:8" x14ac:dyDescent="0.25">
      <c r="A35" t="s">
        <v>86</v>
      </c>
      <c r="B35" s="7">
        <v>1</v>
      </c>
      <c r="C35" s="8">
        <v>280</v>
      </c>
      <c r="D35" s="9">
        <v>120</v>
      </c>
      <c r="E35" s="9"/>
      <c r="F35" s="9"/>
      <c r="G35" s="9"/>
      <c r="H35" s="9"/>
    </row>
    <row r="36" spans="1:8" x14ac:dyDescent="0.25">
      <c r="A36" t="s">
        <v>87</v>
      </c>
      <c r="B36" s="7">
        <v>1</v>
      </c>
      <c r="C36" s="8">
        <f>SUM(D36:K36)</f>
        <v>200</v>
      </c>
      <c r="D36" s="9">
        <v>200</v>
      </c>
      <c r="E36" s="10"/>
      <c r="F36" s="9"/>
      <c r="G36" s="9"/>
      <c r="H36" s="9"/>
    </row>
    <row r="37" spans="1:8" x14ac:dyDescent="0.25">
      <c r="B37" s="7"/>
      <c r="C37" s="8"/>
      <c r="D37" s="9"/>
      <c r="E37" s="10"/>
      <c r="F37" s="9"/>
      <c r="G37" s="9"/>
      <c r="H3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2" sqref="A2:C10"/>
    </sheetView>
  </sheetViews>
  <sheetFormatPr defaultRowHeight="15" x14ac:dyDescent="0.25"/>
  <cols>
    <col min="1" max="1" width="11.42578125" bestFit="1" customWidth="1"/>
    <col min="2" max="2" width="4.5703125" bestFit="1" customWidth="1"/>
    <col min="3" max="3" width="7" bestFit="1" customWidth="1"/>
    <col min="4" max="9" width="5.42578125" bestFit="1" customWidth="1"/>
  </cols>
  <sheetData>
    <row r="1" spans="1:11" ht="102.75" customHeight="1" x14ac:dyDescent="0.25">
      <c r="A1" s="1" t="s">
        <v>11</v>
      </c>
      <c r="B1" s="2" t="s">
        <v>0</v>
      </c>
      <c r="C1" s="3" t="s">
        <v>1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11" x14ac:dyDescent="0.25">
      <c r="A2" s="6" t="s">
        <v>3</v>
      </c>
      <c r="B2" s="7"/>
      <c r="C2" s="8">
        <f t="shared" ref="C2:C10" si="0">SUM(D2:K2)</f>
        <v>922</v>
      </c>
      <c r="D2" s="9">
        <f t="shared" ref="D2:I2" si="1">SUMPRODUCT(D3:D10,$B3:$B10)</f>
        <v>257</v>
      </c>
      <c r="E2" s="9">
        <f t="shared" si="1"/>
        <v>257</v>
      </c>
      <c r="F2" s="9">
        <f t="shared" si="1"/>
        <v>257</v>
      </c>
      <c r="G2" s="9">
        <f t="shared" si="1"/>
        <v>48</v>
      </c>
      <c r="H2" s="9">
        <f t="shared" si="1"/>
        <v>55</v>
      </c>
      <c r="I2" s="9">
        <f t="shared" si="1"/>
        <v>48</v>
      </c>
    </row>
    <row r="3" spans="1:11" x14ac:dyDescent="0.25">
      <c r="A3" t="s">
        <v>14</v>
      </c>
      <c r="B3" s="7">
        <v>1</v>
      </c>
      <c r="C3" s="8">
        <f t="shared" si="0"/>
        <v>339</v>
      </c>
      <c r="D3" s="9">
        <v>113</v>
      </c>
      <c r="E3" s="9">
        <v>113</v>
      </c>
      <c r="F3" s="9">
        <v>113</v>
      </c>
      <c r="G3" s="9"/>
      <c r="H3" s="9"/>
      <c r="I3" s="9"/>
    </row>
    <row r="4" spans="1:11" x14ac:dyDescent="0.25">
      <c r="A4" t="s">
        <v>15</v>
      </c>
      <c r="B4" s="7">
        <v>1</v>
      </c>
      <c r="C4" s="8">
        <f t="shared" si="0"/>
        <v>45</v>
      </c>
      <c r="D4" s="9">
        <v>15</v>
      </c>
      <c r="E4" s="9">
        <v>15</v>
      </c>
      <c r="F4" s="9">
        <v>15</v>
      </c>
      <c r="G4" s="9"/>
      <c r="H4" s="9"/>
    </row>
    <row r="5" spans="1:11" x14ac:dyDescent="0.25">
      <c r="A5" t="s">
        <v>19</v>
      </c>
      <c r="B5" s="7">
        <v>1</v>
      </c>
      <c r="C5" s="8">
        <f t="shared" si="0"/>
        <v>108</v>
      </c>
      <c r="D5" s="9">
        <v>36</v>
      </c>
      <c r="E5" s="9">
        <v>36</v>
      </c>
      <c r="F5" s="9">
        <v>36</v>
      </c>
      <c r="G5" s="9"/>
      <c r="H5" s="9"/>
    </row>
    <row r="6" spans="1:11" x14ac:dyDescent="0.25">
      <c r="A6" t="s">
        <v>21</v>
      </c>
      <c r="B6" s="7">
        <v>2</v>
      </c>
      <c r="C6" s="8">
        <f t="shared" si="0"/>
        <v>48</v>
      </c>
      <c r="D6" s="9">
        <v>12</v>
      </c>
      <c r="E6" s="9">
        <v>12</v>
      </c>
      <c r="F6" s="9">
        <v>12</v>
      </c>
      <c r="G6" s="9">
        <v>12</v>
      </c>
      <c r="H6" s="9"/>
    </row>
    <row r="7" spans="1:11" x14ac:dyDescent="0.25">
      <c r="A7" t="s">
        <v>20</v>
      </c>
      <c r="B7" s="7">
        <v>1</v>
      </c>
      <c r="C7" s="8">
        <f t="shared" si="0"/>
        <v>27</v>
      </c>
      <c r="D7" s="9">
        <v>9</v>
      </c>
      <c r="E7" s="9">
        <v>9</v>
      </c>
      <c r="F7" s="9">
        <v>9</v>
      </c>
      <c r="G7" s="9"/>
      <c r="H7" s="9"/>
    </row>
    <row r="8" spans="1:11" x14ac:dyDescent="0.25">
      <c r="A8" t="s">
        <v>26</v>
      </c>
      <c r="B8" s="7">
        <v>4</v>
      </c>
      <c r="C8" s="8">
        <f t="shared" si="0"/>
        <v>51</v>
      </c>
      <c r="D8" s="9">
        <v>15</v>
      </c>
      <c r="E8" s="9">
        <v>15</v>
      </c>
      <c r="F8" s="9">
        <v>15</v>
      </c>
      <c r="G8" s="9">
        <v>6</v>
      </c>
      <c r="H8" s="9"/>
    </row>
    <row r="9" spans="1:11" x14ac:dyDescent="0.25">
      <c r="A9" t="s">
        <v>28</v>
      </c>
      <c r="B9" s="7">
        <v>5</v>
      </c>
      <c r="C9" s="8">
        <f t="shared" si="0"/>
        <v>11</v>
      </c>
      <c r="D9" s="9"/>
      <c r="E9" s="10"/>
      <c r="F9" s="9"/>
      <c r="G9" s="9"/>
      <c r="H9" s="9">
        <v>11</v>
      </c>
      <c r="I9" s="9"/>
    </row>
    <row r="10" spans="1:11" x14ac:dyDescent="0.25">
      <c r="A10" t="s">
        <v>29</v>
      </c>
      <c r="B10" s="7">
        <v>6</v>
      </c>
      <c r="C10" s="8">
        <f t="shared" si="0"/>
        <v>8</v>
      </c>
      <c r="D10" s="9"/>
      <c r="E10" s="10"/>
      <c r="F10" s="9"/>
      <c r="G10" s="9"/>
      <c r="H10" s="9"/>
      <c r="I10">
        <v>8</v>
      </c>
    </row>
    <row r="11" spans="1:11" x14ac:dyDescent="0.25">
      <c r="B11" s="7"/>
      <c r="C11" s="8"/>
      <c r="D11" s="9"/>
      <c r="F11" s="9"/>
      <c r="G11" s="9"/>
      <c r="H11" s="9"/>
    </row>
    <row r="12" spans="1:11" x14ac:dyDescent="0.25">
      <c r="B12" s="7"/>
      <c r="C12" s="8"/>
      <c r="D12" s="9"/>
      <c r="E12" s="10"/>
      <c r="F12" s="9"/>
      <c r="G12" s="9"/>
      <c r="H12" s="9"/>
    </row>
    <row r="13" spans="1:11" ht="104.25" customHeight="1" x14ac:dyDescent="0.25">
      <c r="A13" s="1" t="s">
        <v>13</v>
      </c>
      <c r="B13" s="2" t="s">
        <v>0</v>
      </c>
      <c r="C13" s="3" t="s">
        <v>1</v>
      </c>
      <c r="D13" s="4" t="s">
        <v>16</v>
      </c>
      <c r="E13" s="4" t="s">
        <v>17</v>
      </c>
      <c r="F13" s="4" t="s">
        <v>17</v>
      </c>
      <c r="G13" s="4" t="s">
        <v>17</v>
      </c>
      <c r="H13" s="4" t="s">
        <v>25</v>
      </c>
      <c r="I13" s="4"/>
      <c r="J13" s="5"/>
      <c r="K13" s="5"/>
    </row>
    <row r="14" spans="1:11" x14ac:dyDescent="0.25">
      <c r="A14" s="6" t="s">
        <v>3</v>
      </c>
      <c r="B14" s="7"/>
      <c r="C14" s="8">
        <f t="shared" ref="C14:C20" si="2">SUM(D14:K14)</f>
        <v>192</v>
      </c>
      <c r="D14" s="9">
        <f t="shared" ref="D14:K14" si="3">SUMPRODUCT(D15:D20,$B15:$B20)</f>
        <v>2</v>
      </c>
      <c r="E14" s="9">
        <f t="shared" si="3"/>
        <v>50</v>
      </c>
      <c r="F14" s="9">
        <f t="shared" si="3"/>
        <v>50</v>
      </c>
      <c r="G14" s="9">
        <f t="shared" si="3"/>
        <v>50</v>
      </c>
      <c r="H14" s="9">
        <f t="shared" si="3"/>
        <v>40</v>
      </c>
      <c r="I14" s="9">
        <f t="shared" si="3"/>
        <v>0</v>
      </c>
      <c r="J14" s="9">
        <f t="shared" si="3"/>
        <v>0</v>
      </c>
      <c r="K14" s="9">
        <f t="shared" si="3"/>
        <v>0</v>
      </c>
    </row>
    <row r="15" spans="1:11" x14ac:dyDescent="0.25">
      <c r="A15" t="s">
        <v>14</v>
      </c>
      <c r="B15" s="7">
        <v>1</v>
      </c>
      <c r="C15" s="8">
        <f t="shared" si="2"/>
        <v>113</v>
      </c>
      <c r="D15" s="9"/>
      <c r="E15" s="10">
        <v>35</v>
      </c>
      <c r="F15" s="9">
        <v>35</v>
      </c>
      <c r="G15" s="9">
        <v>35</v>
      </c>
      <c r="H15" s="9">
        <v>8</v>
      </c>
      <c r="I15" s="9"/>
      <c r="J15" s="9"/>
      <c r="K15" s="9"/>
    </row>
    <row r="16" spans="1:11" x14ac:dyDescent="0.25">
      <c r="A16" t="s">
        <v>15</v>
      </c>
      <c r="B16" s="7">
        <v>1</v>
      </c>
      <c r="C16" s="8">
        <f t="shared" si="2"/>
        <v>15</v>
      </c>
      <c r="D16" s="9"/>
      <c r="E16" s="10">
        <v>5</v>
      </c>
      <c r="F16" s="9">
        <v>5</v>
      </c>
      <c r="G16" s="9">
        <v>5</v>
      </c>
      <c r="H16" s="9"/>
    </row>
    <row r="17" spans="1:11" x14ac:dyDescent="0.25">
      <c r="A17" t="s">
        <v>24</v>
      </c>
      <c r="B17" s="7">
        <v>1</v>
      </c>
      <c r="C17" s="8">
        <f t="shared" si="2"/>
        <v>31</v>
      </c>
      <c r="D17" s="9">
        <v>2</v>
      </c>
      <c r="E17" s="10">
        <v>7</v>
      </c>
      <c r="F17" s="9">
        <v>7</v>
      </c>
      <c r="G17" s="9">
        <v>7</v>
      </c>
      <c r="H17" s="9">
        <v>8</v>
      </c>
    </row>
    <row r="18" spans="1:11" x14ac:dyDescent="0.25">
      <c r="A18" t="s">
        <v>20</v>
      </c>
      <c r="B18" s="7">
        <v>1</v>
      </c>
      <c r="C18" s="8">
        <f t="shared" si="2"/>
        <v>9</v>
      </c>
      <c r="D18" s="9"/>
      <c r="E18" s="9">
        <v>3</v>
      </c>
      <c r="F18" s="9">
        <v>3</v>
      </c>
      <c r="G18" s="9">
        <v>3</v>
      </c>
      <c r="H18" s="9"/>
    </row>
    <row r="19" spans="1:11" x14ac:dyDescent="0.25">
      <c r="A19" t="s">
        <v>27</v>
      </c>
      <c r="B19" s="7">
        <v>4</v>
      </c>
      <c r="C19" s="8">
        <f t="shared" si="2"/>
        <v>6</v>
      </c>
      <c r="D19" s="9"/>
      <c r="E19" s="10"/>
      <c r="F19" s="9"/>
      <c r="G19" s="9"/>
      <c r="H19" s="9">
        <v>6</v>
      </c>
    </row>
    <row r="20" spans="1:11" x14ac:dyDescent="0.25">
      <c r="B20" s="7"/>
      <c r="C20" s="8">
        <f t="shared" si="2"/>
        <v>0</v>
      </c>
      <c r="D20" s="9"/>
      <c r="E20" s="10"/>
      <c r="F20" s="9"/>
      <c r="G20" s="9"/>
      <c r="H20" s="9"/>
      <c r="I20" s="9"/>
    </row>
    <row r="24" spans="1:11" ht="91.5" customHeight="1" x14ac:dyDescent="0.25">
      <c r="A24" s="1" t="s">
        <v>18</v>
      </c>
      <c r="B24" s="2" t="s">
        <v>0</v>
      </c>
      <c r="C24" s="3" t="s">
        <v>1</v>
      </c>
      <c r="D24" s="4" t="s">
        <v>16</v>
      </c>
      <c r="E24" s="4" t="s">
        <v>12</v>
      </c>
      <c r="F24" s="4" t="s">
        <v>12</v>
      </c>
      <c r="G24" s="4" t="s">
        <v>12</v>
      </c>
      <c r="H24" s="4" t="s">
        <v>22</v>
      </c>
      <c r="I24" s="4" t="s">
        <v>23</v>
      </c>
      <c r="J24" s="5"/>
      <c r="K24" s="5"/>
    </row>
    <row r="25" spans="1:11" x14ac:dyDescent="0.25">
      <c r="A25" s="6" t="s">
        <v>3</v>
      </c>
      <c r="B25" s="7"/>
      <c r="C25" s="8">
        <f>SUM(D25:K25)</f>
        <v>50</v>
      </c>
      <c r="D25" s="9">
        <f t="shared" ref="D25:K25" si="4">SUMPRODUCT(D26:D29,$B26:$B29)</f>
        <v>5</v>
      </c>
      <c r="E25" s="9">
        <f t="shared" si="4"/>
        <v>10</v>
      </c>
      <c r="F25" s="9">
        <f t="shared" si="4"/>
        <v>10</v>
      </c>
      <c r="G25" s="9">
        <f t="shared" si="4"/>
        <v>10</v>
      </c>
      <c r="H25" s="9">
        <f t="shared" si="4"/>
        <v>3</v>
      </c>
      <c r="I25" s="9">
        <f t="shared" si="4"/>
        <v>12</v>
      </c>
      <c r="J25" s="9">
        <f t="shared" si="4"/>
        <v>0</v>
      </c>
      <c r="K25" s="9">
        <f t="shared" si="4"/>
        <v>0</v>
      </c>
    </row>
    <row r="26" spans="1:11" x14ac:dyDescent="0.25">
      <c r="A26" t="s">
        <v>14</v>
      </c>
      <c r="B26" s="7">
        <v>1</v>
      </c>
      <c r="C26" s="8">
        <f>SUM(D26:K26)</f>
        <v>35</v>
      </c>
      <c r="D26" s="9">
        <v>3</v>
      </c>
      <c r="E26" s="10">
        <v>8</v>
      </c>
      <c r="F26" s="10">
        <v>8</v>
      </c>
      <c r="G26" s="10">
        <v>8</v>
      </c>
      <c r="H26" s="9"/>
      <c r="I26" s="9">
        <v>8</v>
      </c>
      <c r="J26" s="9"/>
      <c r="K26" s="9"/>
    </row>
    <row r="27" spans="1:11" x14ac:dyDescent="0.25">
      <c r="A27" t="s">
        <v>15</v>
      </c>
      <c r="B27" s="7">
        <v>1</v>
      </c>
      <c r="C27" s="8">
        <f>SUM(D27:K27)</f>
        <v>5</v>
      </c>
      <c r="D27" s="9">
        <v>2</v>
      </c>
      <c r="E27" s="10">
        <v>1</v>
      </c>
      <c r="F27" s="10">
        <v>1</v>
      </c>
      <c r="G27" s="10">
        <v>1</v>
      </c>
      <c r="H27" s="9"/>
    </row>
    <row r="28" spans="1:11" x14ac:dyDescent="0.25">
      <c r="A28" t="s">
        <v>24</v>
      </c>
      <c r="B28" s="7">
        <v>1</v>
      </c>
      <c r="C28" s="8">
        <f>SUM(D28:K28)</f>
        <v>7</v>
      </c>
      <c r="D28" s="9"/>
      <c r="E28" s="10">
        <v>1</v>
      </c>
      <c r="F28" s="10">
        <v>1</v>
      </c>
      <c r="G28" s="10">
        <v>1</v>
      </c>
      <c r="H28" s="9"/>
      <c r="I28" s="9">
        <v>4</v>
      </c>
    </row>
    <row r="29" spans="1:11" x14ac:dyDescent="0.25">
      <c r="A29" t="s">
        <v>20</v>
      </c>
      <c r="B29" s="7">
        <v>1</v>
      </c>
      <c r="C29" s="8">
        <f>SUM(D29:K29)</f>
        <v>3</v>
      </c>
      <c r="D29" s="9"/>
      <c r="E29" s="9"/>
      <c r="F29" s="9"/>
      <c r="G29" s="9"/>
      <c r="H29" s="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Components</vt:lpstr>
      <vt:lpstr>Divisions</vt:lpstr>
      <vt:lpstr>Statistics</vt:lpstr>
      <vt:lpstr>Soviet 1939</vt:lpstr>
      <vt:lpstr>Finnish 1939</vt:lpstr>
      <vt:lpstr>US 1944</vt:lpstr>
      <vt:lpstr>German 1941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2018-06-20T16:50:13Z</dcterms:created>
  <dcterms:modified xsi:type="dcterms:W3CDTF">2018-08-02T04:07:53Z</dcterms:modified>
</cp:coreProperties>
</file>