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14370" windowHeight="6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11" i="1" l="1"/>
  <c r="BV111" i="1"/>
  <c r="BT111" i="1"/>
  <c r="BS111" i="1"/>
  <c r="BR111" i="1"/>
  <c r="BQ111" i="1"/>
  <c r="BN111" i="1"/>
  <c r="BM111" i="1"/>
  <c r="BK111" i="1"/>
  <c r="BJ111" i="1"/>
  <c r="BH111" i="1"/>
  <c r="BG111" i="1"/>
  <c r="BE111" i="1"/>
  <c r="BD111" i="1"/>
  <c r="W111" i="1"/>
  <c r="T111" i="1" s="1"/>
  <c r="Q111" i="1"/>
  <c r="P111" i="1"/>
  <c r="O111" i="1"/>
  <c r="M111" i="1"/>
  <c r="L111" i="1"/>
  <c r="K111" i="1"/>
  <c r="BX110" i="1"/>
  <c r="BV110" i="1"/>
  <c r="BT110" i="1"/>
  <c r="BS110" i="1"/>
  <c r="BR110" i="1"/>
  <c r="BQ110" i="1"/>
  <c r="BN110" i="1"/>
  <c r="BM110" i="1"/>
  <c r="BK110" i="1"/>
  <c r="BJ110" i="1"/>
  <c r="BH110" i="1"/>
  <c r="BG110" i="1"/>
  <c r="BF110" i="1"/>
  <c r="BD110" i="1"/>
  <c r="Q110" i="1"/>
  <c r="P110" i="1"/>
  <c r="O110" i="1"/>
  <c r="M110" i="1"/>
  <c r="L110" i="1"/>
  <c r="BX109" i="1"/>
  <c r="BV109" i="1"/>
  <c r="BT109" i="1"/>
  <c r="BS109" i="1"/>
  <c r="BR109" i="1"/>
  <c r="BQ109" i="1"/>
  <c r="BN109" i="1"/>
  <c r="BM109" i="1"/>
  <c r="BK109" i="1"/>
  <c r="BJ109" i="1"/>
  <c r="BG109" i="1"/>
  <c r="BD109" i="1"/>
  <c r="J109" i="1"/>
  <c r="BX108" i="1"/>
  <c r="BV108" i="1"/>
  <c r="BT108" i="1"/>
  <c r="BS108" i="1"/>
  <c r="BR108" i="1"/>
  <c r="BQ108" i="1"/>
  <c r="BN108" i="1"/>
  <c r="BM108" i="1"/>
  <c r="BK108" i="1"/>
  <c r="BJ108" i="1"/>
  <c r="BH108" i="1"/>
  <c r="BG108" i="1"/>
  <c r="BE108" i="1"/>
  <c r="BD108" i="1"/>
  <c r="BX107" i="1"/>
  <c r="BV107" i="1"/>
  <c r="BT107" i="1"/>
  <c r="BS107" i="1"/>
  <c r="BR107" i="1"/>
  <c r="BQ107" i="1"/>
  <c r="BN107" i="1"/>
  <c r="BM107" i="1"/>
  <c r="BK107" i="1"/>
  <c r="BJ107" i="1"/>
  <c r="BH107" i="1"/>
  <c r="BG107" i="1"/>
  <c r="BE107" i="1"/>
  <c r="BD107" i="1"/>
  <c r="BX106" i="1"/>
  <c r="BV106" i="1"/>
  <c r="BT106" i="1"/>
  <c r="BS106" i="1"/>
  <c r="BR106" i="1"/>
  <c r="BQ106" i="1"/>
  <c r="BN106" i="1"/>
  <c r="BM106" i="1"/>
  <c r="BK106" i="1"/>
  <c r="BJ106" i="1"/>
  <c r="BH106" i="1"/>
  <c r="BG106" i="1"/>
  <c r="BE106" i="1"/>
  <c r="BD106" i="1"/>
  <c r="BX105" i="1"/>
  <c r="BV105" i="1"/>
  <c r="BT105" i="1"/>
  <c r="BS105" i="1"/>
  <c r="BR105" i="1"/>
  <c r="BQ105" i="1"/>
  <c r="BN105" i="1"/>
  <c r="BM105" i="1"/>
  <c r="BK105" i="1"/>
  <c r="BJ105" i="1"/>
  <c r="BH105" i="1"/>
  <c r="BG105" i="1"/>
  <c r="BF105" i="1"/>
  <c r="BD105" i="1"/>
  <c r="Q105" i="1"/>
  <c r="P105" i="1"/>
  <c r="O105" i="1"/>
  <c r="M105" i="1"/>
  <c r="L105" i="1"/>
  <c r="BX104" i="1"/>
  <c r="BY104" i="1" s="1"/>
  <c r="BT104" i="1"/>
  <c r="BS104" i="1"/>
  <c r="BR104" i="1"/>
  <c r="BQ104" i="1"/>
  <c r="BN104" i="1"/>
  <c r="BM104" i="1"/>
  <c r="BK104" i="1"/>
  <c r="BJ104" i="1"/>
  <c r="BH104" i="1"/>
  <c r="BG104" i="1"/>
  <c r="BF104" i="1"/>
  <c r="BD104" i="1"/>
  <c r="AG104" i="1"/>
  <c r="M104" i="1" s="1"/>
  <c r="Q104" i="1"/>
  <c r="P104" i="1"/>
  <c r="O104" i="1"/>
  <c r="L104" i="1"/>
  <c r="K104" i="1"/>
  <c r="J104" i="1"/>
  <c r="BX103" i="1"/>
  <c r="BY103" i="1" s="1"/>
  <c r="BT103" i="1"/>
  <c r="BS103" i="1"/>
  <c r="BR103" i="1"/>
  <c r="BQ103" i="1"/>
  <c r="BN103" i="1"/>
  <c r="BM103" i="1"/>
  <c r="BK103" i="1"/>
  <c r="BJ103" i="1"/>
  <c r="BH103" i="1"/>
  <c r="BG103" i="1"/>
  <c r="BF103" i="1"/>
  <c r="BE103" i="1"/>
  <c r="BD103" i="1"/>
  <c r="AG103" i="1"/>
  <c r="M103" i="1" s="1"/>
  <c r="W103" i="1"/>
  <c r="T103" i="1" s="1"/>
  <c r="Q103" i="1"/>
  <c r="P103" i="1"/>
  <c r="O103" i="1"/>
  <c r="L103" i="1"/>
  <c r="K103" i="1"/>
  <c r="BX102" i="1"/>
  <c r="BY102" i="1" s="1"/>
  <c r="BT102" i="1"/>
  <c r="BS102" i="1"/>
  <c r="BR102" i="1"/>
  <c r="BQ102" i="1"/>
  <c r="BN102" i="1"/>
  <c r="BM102" i="1"/>
  <c r="BK102" i="1"/>
  <c r="BJ102" i="1"/>
  <c r="BH102" i="1"/>
  <c r="BG102" i="1"/>
  <c r="BF102" i="1"/>
  <c r="BE102" i="1"/>
  <c r="BD102" i="1"/>
  <c r="AG102" i="1"/>
  <c r="M102" i="1" s="1"/>
  <c r="W102" i="1"/>
  <c r="R102" i="1" s="1"/>
  <c r="Q102" i="1"/>
  <c r="P102" i="1"/>
  <c r="O102" i="1"/>
  <c r="L102" i="1"/>
  <c r="K102" i="1"/>
  <c r="J102" i="1"/>
  <c r="BX101" i="1"/>
  <c r="BV101" i="1"/>
  <c r="BT101" i="1"/>
  <c r="BS101" i="1"/>
  <c r="BR101" i="1"/>
  <c r="BQ101" i="1"/>
  <c r="BN101" i="1"/>
  <c r="BM101" i="1"/>
  <c r="BK101" i="1"/>
  <c r="BJ101" i="1"/>
  <c r="BH101" i="1"/>
  <c r="BG101" i="1"/>
  <c r="BD101" i="1"/>
  <c r="J101" i="1"/>
  <c r="BX100" i="1"/>
  <c r="BV100" i="1"/>
  <c r="BT100" i="1"/>
  <c r="BS100" i="1"/>
  <c r="BR100" i="1"/>
  <c r="BQ100" i="1"/>
  <c r="BN100" i="1"/>
  <c r="BM100" i="1"/>
  <c r="BK100" i="1"/>
  <c r="BJ100" i="1"/>
  <c r="BH100" i="1"/>
  <c r="BG100" i="1"/>
  <c r="BD100" i="1"/>
  <c r="J100" i="1"/>
  <c r="BX99" i="1"/>
  <c r="BY99" i="1" s="1"/>
  <c r="BT99" i="1"/>
  <c r="BS99" i="1"/>
  <c r="BR99" i="1"/>
  <c r="BQ99" i="1"/>
  <c r="BN99" i="1"/>
  <c r="BM99" i="1"/>
  <c r="BK99" i="1"/>
  <c r="BJ99" i="1"/>
  <c r="BH99" i="1"/>
  <c r="BG99" i="1"/>
  <c r="BF99" i="1"/>
  <c r="BD99" i="1"/>
  <c r="AG99" i="1"/>
  <c r="M99" i="1" s="1"/>
  <c r="Q99" i="1"/>
  <c r="P99" i="1"/>
  <c r="O99" i="1"/>
  <c r="L99" i="1"/>
  <c r="K99" i="1"/>
  <c r="BX98" i="1"/>
  <c r="BY98" i="1" s="1"/>
  <c r="BT98" i="1"/>
  <c r="BS98" i="1"/>
  <c r="BR98" i="1"/>
  <c r="BQ98" i="1"/>
  <c r="BN98" i="1"/>
  <c r="BM98" i="1"/>
  <c r="BK98" i="1"/>
  <c r="BJ98" i="1"/>
  <c r="BH98" i="1"/>
  <c r="BG98" i="1"/>
  <c r="BE98" i="1"/>
  <c r="BD98" i="1"/>
  <c r="AG98" i="1"/>
  <c r="M98" i="1" s="1"/>
  <c r="W98" i="1"/>
  <c r="T98" i="1" s="1"/>
  <c r="Q98" i="1"/>
  <c r="P98" i="1"/>
  <c r="O98" i="1"/>
  <c r="L98" i="1"/>
  <c r="K98" i="1"/>
  <c r="BX97" i="1"/>
  <c r="BY97" i="1" s="1"/>
  <c r="BT97" i="1"/>
  <c r="BS97" i="1"/>
  <c r="BR97" i="1"/>
  <c r="BQ97" i="1"/>
  <c r="BN97" i="1"/>
  <c r="BM97" i="1"/>
  <c r="BK97" i="1"/>
  <c r="BJ97" i="1"/>
  <c r="BH97" i="1"/>
  <c r="BG97" i="1"/>
  <c r="BF97" i="1"/>
  <c r="BD97" i="1"/>
  <c r="AG97" i="1"/>
  <c r="Q97" i="1"/>
  <c r="P97" i="1"/>
  <c r="O97" i="1"/>
  <c r="M97" i="1"/>
  <c r="L97" i="1"/>
  <c r="K97" i="1"/>
  <c r="BX96" i="1"/>
  <c r="BY96" i="1" s="1"/>
  <c r="BT96" i="1"/>
  <c r="BS96" i="1"/>
  <c r="BR96" i="1"/>
  <c r="BQ96" i="1"/>
  <c r="BN96" i="1"/>
  <c r="BM96" i="1"/>
  <c r="BK96" i="1"/>
  <c r="BJ96" i="1"/>
  <c r="BH96" i="1"/>
  <c r="BG96" i="1"/>
  <c r="BF96" i="1"/>
  <c r="BE96" i="1"/>
  <c r="BD96" i="1"/>
  <c r="AG96" i="1"/>
  <c r="M96" i="1" s="1"/>
  <c r="W96" i="1"/>
  <c r="T96" i="1" s="1"/>
  <c r="Q96" i="1"/>
  <c r="P96" i="1"/>
  <c r="O96" i="1"/>
  <c r="L96" i="1"/>
  <c r="K96" i="1"/>
  <c r="BX95" i="1"/>
  <c r="BY95" i="1" s="1"/>
  <c r="BT95" i="1"/>
  <c r="BS95" i="1"/>
  <c r="BR95" i="1"/>
  <c r="BQ95" i="1"/>
  <c r="BN95" i="1"/>
  <c r="BM95" i="1"/>
  <c r="BK95" i="1"/>
  <c r="BJ95" i="1"/>
  <c r="BH95" i="1"/>
  <c r="BG95" i="1"/>
  <c r="BF95" i="1"/>
  <c r="BD95" i="1"/>
  <c r="Q95" i="1"/>
  <c r="P95" i="1"/>
  <c r="O95" i="1"/>
  <c r="L95" i="1"/>
  <c r="K95" i="1"/>
  <c r="BX94" i="1"/>
  <c r="BY94" i="1" s="1"/>
  <c r="BT94" i="1"/>
  <c r="BS94" i="1"/>
  <c r="BR94" i="1"/>
  <c r="BQ94" i="1"/>
  <c r="BN94" i="1"/>
  <c r="BM94" i="1"/>
  <c r="BK94" i="1"/>
  <c r="BJ94" i="1"/>
  <c r="BH94" i="1"/>
  <c r="BG94" i="1"/>
  <c r="BF94" i="1"/>
  <c r="BD94" i="1"/>
  <c r="AG94" i="1"/>
  <c r="M94" i="1" s="1"/>
  <c r="Q94" i="1"/>
  <c r="P94" i="1"/>
  <c r="O94" i="1"/>
  <c r="L94" i="1"/>
  <c r="K94" i="1"/>
  <c r="J94" i="1"/>
  <c r="BX93" i="1"/>
  <c r="BY93" i="1" s="1"/>
  <c r="BT93" i="1"/>
  <c r="BS93" i="1"/>
  <c r="BR93" i="1"/>
  <c r="BQ93" i="1"/>
  <c r="BN93" i="1"/>
  <c r="BM93" i="1"/>
  <c r="BK93" i="1"/>
  <c r="BJ93" i="1"/>
  <c r="BH93" i="1"/>
  <c r="BG93" i="1"/>
  <c r="BF93" i="1"/>
  <c r="BE93" i="1"/>
  <c r="BD93" i="1"/>
  <c r="W93" i="1"/>
  <c r="T93" i="1" s="1"/>
  <c r="Q93" i="1"/>
  <c r="P93" i="1"/>
  <c r="O93" i="1"/>
  <c r="L93" i="1"/>
  <c r="K93" i="1"/>
  <c r="J93" i="1"/>
  <c r="BX92" i="1"/>
  <c r="BV92" i="1"/>
  <c r="BT92" i="1"/>
  <c r="BS92" i="1"/>
  <c r="BR92" i="1"/>
  <c r="BQ92" i="1"/>
  <c r="BN92" i="1"/>
  <c r="BM92" i="1"/>
  <c r="BK92" i="1"/>
  <c r="BJ92" i="1"/>
  <c r="BH92" i="1"/>
  <c r="BG92" i="1"/>
  <c r="BD92" i="1"/>
  <c r="BX91" i="1"/>
  <c r="BV91" i="1"/>
  <c r="BT91" i="1"/>
  <c r="BS91" i="1"/>
  <c r="BR91" i="1"/>
  <c r="BQ91" i="1"/>
  <c r="BN91" i="1"/>
  <c r="BM91" i="1"/>
  <c r="BK91" i="1"/>
  <c r="BJ91" i="1"/>
  <c r="BG91" i="1"/>
  <c r="BD91" i="1"/>
  <c r="BX90" i="1"/>
  <c r="BV90" i="1"/>
  <c r="BT90" i="1"/>
  <c r="BS90" i="1"/>
  <c r="BR90" i="1"/>
  <c r="BQ90" i="1"/>
  <c r="BN90" i="1"/>
  <c r="BM90" i="1"/>
  <c r="BK90" i="1"/>
  <c r="BJ90" i="1"/>
  <c r="BH90" i="1"/>
  <c r="BG90" i="1"/>
  <c r="BE90" i="1"/>
  <c r="BD90" i="1"/>
  <c r="BX89" i="1"/>
  <c r="BV89" i="1"/>
  <c r="BT89" i="1"/>
  <c r="BS89" i="1"/>
  <c r="BR89" i="1"/>
  <c r="BQ89" i="1"/>
  <c r="BN89" i="1"/>
  <c r="BM89" i="1"/>
  <c r="BK89" i="1"/>
  <c r="BJ89" i="1"/>
  <c r="BH89" i="1"/>
  <c r="BG89" i="1"/>
  <c r="BE89" i="1"/>
  <c r="BD89" i="1"/>
  <c r="BX88" i="1"/>
  <c r="BV88" i="1"/>
  <c r="BT88" i="1"/>
  <c r="BS88" i="1"/>
  <c r="BR88" i="1"/>
  <c r="BQ88" i="1"/>
  <c r="BN88" i="1"/>
  <c r="BM88" i="1"/>
  <c r="BK88" i="1"/>
  <c r="BJ88" i="1"/>
  <c r="BH88" i="1"/>
  <c r="BG88" i="1"/>
  <c r="BF88" i="1"/>
  <c r="BD88" i="1"/>
  <c r="Q88" i="1"/>
  <c r="P88" i="1"/>
  <c r="O88" i="1"/>
  <c r="M88" i="1"/>
  <c r="L88" i="1"/>
  <c r="BX87" i="1"/>
  <c r="BV87" i="1"/>
  <c r="BT87" i="1"/>
  <c r="BS87" i="1"/>
  <c r="BR87" i="1"/>
  <c r="BQ87" i="1"/>
  <c r="BN87" i="1"/>
  <c r="BM87" i="1"/>
  <c r="BK87" i="1"/>
  <c r="BJ87" i="1"/>
  <c r="BH87" i="1"/>
  <c r="BG87" i="1"/>
  <c r="BF87" i="1"/>
  <c r="BD87" i="1"/>
  <c r="AG87" i="1"/>
  <c r="M87" i="1" s="1"/>
  <c r="Q87" i="1"/>
  <c r="P87" i="1"/>
  <c r="O87" i="1"/>
  <c r="L87" i="1"/>
  <c r="K87" i="1"/>
  <c r="J87" i="1"/>
  <c r="BX86" i="1"/>
  <c r="BV86" i="1"/>
  <c r="BT86" i="1"/>
  <c r="BS86" i="1"/>
  <c r="BR86" i="1"/>
  <c r="BQ86" i="1"/>
  <c r="BN86" i="1"/>
  <c r="BM86" i="1"/>
  <c r="BK86" i="1"/>
  <c r="BJ86" i="1"/>
  <c r="BH86" i="1"/>
  <c r="BG86" i="1"/>
  <c r="BF86" i="1"/>
  <c r="BD86" i="1"/>
  <c r="AG86" i="1"/>
  <c r="M86" i="1" s="1"/>
  <c r="Q86" i="1"/>
  <c r="P86" i="1"/>
  <c r="O86" i="1"/>
  <c r="L86" i="1"/>
  <c r="K86" i="1"/>
  <c r="J86" i="1"/>
  <c r="BX85" i="1"/>
  <c r="BV85" i="1"/>
  <c r="BT85" i="1"/>
  <c r="BS85" i="1"/>
  <c r="BR85" i="1"/>
  <c r="BQ85" i="1"/>
  <c r="BN85" i="1"/>
  <c r="BM85" i="1"/>
  <c r="BK85" i="1"/>
  <c r="BJ85" i="1"/>
  <c r="BH85" i="1"/>
  <c r="BG85" i="1"/>
  <c r="BF85" i="1"/>
  <c r="BD85" i="1"/>
  <c r="Q85" i="1"/>
  <c r="P85" i="1"/>
  <c r="O85" i="1"/>
  <c r="M85" i="1"/>
  <c r="L85" i="1"/>
  <c r="K85" i="1"/>
  <c r="J85" i="1"/>
  <c r="BX84" i="1"/>
  <c r="BV84" i="1"/>
  <c r="BT84" i="1"/>
  <c r="BS84" i="1"/>
  <c r="BR84" i="1"/>
  <c r="BQ84" i="1"/>
  <c r="BN84" i="1"/>
  <c r="BM84" i="1"/>
  <c r="BK84" i="1"/>
  <c r="BJ84" i="1"/>
  <c r="BH84" i="1"/>
  <c r="BG84" i="1"/>
  <c r="BF84" i="1"/>
  <c r="BD84" i="1"/>
  <c r="Q84" i="1"/>
  <c r="P84" i="1"/>
  <c r="O84" i="1"/>
  <c r="M84" i="1"/>
  <c r="L84" i="1"/>
  <c r="K84" i="1"/>
  <c r="J84" i="1"/>
  <c r="BX83" i="1"/>
  <c r="BV83" i="1"/>
  <c r="BT83" i="1"/>
  <c r="BS83" i="1"/>
  <c r="BR83" i="1"/>
  <c r="BQ83" i="1"/>
  <c r="BN83" i="1"/>
  <c r="BM83" i="1"/>
  <c r="BK83" i="1"/>
  <c r="BJ83" i="1"/>
  <c r="BH83" i="1"/>
  <c r="BG83" i="1"/>
  <c r="BF83" i="1"/>
  <c r="BD83" i="1"/>
  <c r="Q83" i="1"/>
  <c r="P83" i="1"/>
  <c r="O83" i="1"/>
  <c r="M83" i="1"/>
  <c r="L83" i="1"/>
  <c r="BX82" i="1"/>
  <c r="BV82" i="1"/>
  <c r="BY82" i="1" s="1"/>
  <c r="BT82" i="1"/>
  <c r="BS82" i="1"/>
  <c r="BR82" i="1"/>
  <c r="BQ82" i="1"/>
  <c r="BN82" i="1"/>
  <c r="BM82" i="1"/>
  <c r="BK82" i="1"/>
  <c r="BJ82" i="1"/>
  <c r="BH82" i="1"/>
  <c r="BG82" i="1"/>
  <c r="BF82" i="1"/>
  <c r="BD82" i="1"/>
  <c r="Q82" i="1"/>
  <c r="P82" i="1"/>
  <c r="O82" i="1"/>
  <c r="M82" i="1"/>
  <c r="L82" i="1"/>
  <c r="BX81" i="1"/>
  <c r="BV81" i="1"/>
  <c r="BT81" i="1"/>
  <c r="BS81" i="1"/>
  <c r="BR81" i="1"/>
  <c r="BQ81" i="1"/>
  <c r="BN81" i="1"/>
  <c r="BM81" i="1"/>
  <c r="BK81" i="1"/>
  <c r="BJ81" i="1"/>
  <c r="BH81" i="1"/>
  <c r="BG81" i="1"/>
  <c r="BF81" i="1"/>
  <c r="BD81" i="1"/>
  <c r="Q81" i="1"/>
  <c r="P81" i="1"/>
  <c r="O81" i="1"/>
  <c r="M81" i="1"/>
  <c r="BX80" i="1"/>
  <c r="BV80" i="1"/>
  <c r="BT80" i="1"/>
  <c r="BS80" i="1"/>
  <c r="BR80" i="1"/>
  <c r="BQ80" i="1"/>
  <c r="BN80" i="1"/>
  <c r="BM80" i="1"/>
  <c r="BK80" i="1"/>
  <c r="BJ80" i="1"/>
  <c r="BH80" i="1"/>
  <c r="BG80" i="1"/>
  <c r="BF80" i="1"/>
  <c r="BD80" i="1"/>
  <c r="Q80" i="1"/>
  <c r="P80" i="1"/>
  <c r="O80" i="1"/>
  <c r="M80" i="1"/>
  <c r="BX79" i="1"/>
  <c r="BV79" i="1"/>
  <c r="BT79" i="1"/>
  <c r="BS79" i="1"/>
  <c r="BR79" i="1"/>
  <c r="BQ79" i="1"/>
  <c r="BN79" i="1"/>
  <c r="BM79" i="1"/>
  <c r="BK79" i="1"/>
  <c r="BJ79" i="1"/>
  <c r="BG79" i="1"/>
  <c r="BF79" i="1"/>
  <c r="BD79" i="1"/>
  <c r="AG79" i="1"/>
  <c r="M79" i="1" s="1"/>
  <c r="Q79" i="1"/>
  <c r="P79" i="1"/>
  <c r="O79" i="1"/>
  <c r="L79" i="1"/>
  <c r="K79" i="1"/>
  <c r="BX78" i="1"/>
  <c r="BY78" i="1" s="1"/>
  <c r="BT78" i="1"/>
  <c r="BS78" i="1"/>
  <c r="BR78" i="1"/>
  <c r="BQ78" i="1"/>
  <c r="BN78" i="1"/>
  <c r="BM78" i="1"/>
  <c r="BK78" i="1"/>
  <c r="BJ78" i="1"/>
  <c r="BH78" i="1"/>
  <c r="BG78" i="1"/>
  <c r="BD78" i="1"/>
  <c r="AG78" i="1"/>
  <c r="M78" i="1" s="1"/>
  <c r="Q78" i="1"/>
  <c r="P78" i="1"/>
  <c r="O78" i="1"/>
  <c r="L78" i="1"/>
  <c r="K78" i="1"/>
  <c r="BX77" i="1"/>
  <c r="BY77" i="1" s="1"/>
  <c r="BT77" i="1"/>
  <c r="BS77" i="1"/>
  <c r="BR77" i="1"/>
  <c r="BQ77" i="1"/>
  <c r="BN77" i="1"/>
  <c r="BM77" i="1"/>
  <c r="BK77" i="1"/>
  <c r="BJ77" i="1"/>
  <c r="BH77" i="1"/>
  <c r="BG77" i="1"/>
  <c r="BF77" i="1"/>
  <c r="BD77" i="1"/>
  <c r="AG77" i="1"/>
  <c r="M77" i="1" s="1"/>
  <c r="Q77" i="1"/>
  <c r="P77" i="1"/>
  <c r="O77" i="1"/>
  <c r="L77" i="1"/>
  <c r="K77" i="1"/>
  <c r="BX76" i="1"/>
  <c r="BY76" i="1" s="1"/>
  <c r="BT76" i="1"/>
  <c r="BS76" i="1"/>
  <c r="BR76" i="1"/>
  <c r="BQ76" i="1"/>
  <c r="BN76" i="1"/>
  <c r="BM76" i="1"/>
  <c r="BK76" i="1"/>
  <c r="BJ76" i="1"/>
  <c r="BH76" i="1"/>
  <c r="BG76" i="1"/>
  <c r="BF76" i="1"/>
  <c r="BE76" i="1"/>
  <c r="BD76" i="1"/>
  <c r="AG76" i="1"/>
  <c r="W76" i="1"/>
  <c r="Q76" i="1"/>
  <c r="P76" i="1"/>
  <c r="O76" i="1"/>
  <c r="M76" i="1"/>
  <c r="L76" i="1"/>
  <c r="BX75" i="1"/>
  <c r="BY75" i="1" s="1"/>
  <c r="BT75" i="1"/>
  <c r="BS75" i="1"/>
  <c r="BR75" i="1"/>
  <c r="BQ75" i="1"/>
  <c r="BN75" i="1"/>
  <c r="BM75" i="1"/>
  <c r="BK75" i="1"/>
  <c r="BJ75" i="1"/>
  <c r="BH75" i="1"/>
  <c r="BG75" i="1"/>
  <c r="BF75" i="1"/>
  <c r="BE75" i="1"/>
  <c r="BD75" i="1"/>
  <c r="W75" i="1"/>
  <c r="Q75" i="1"/>
  <c r="P75" i="1"/>
  <c r="O75" i="1"/>
  <c r="L75" i="1"/>
  <c r="K75" i="1"/>
  <c r="J75" i="1"/>
  <c r="BX74" i="1"/>
  <c r="BV74" i="1"/>
  <c r="BT74" i="1"/>
  <c r="BS74" i="1"/>
  <c r="BR74" i="1"/>
  <c r="BQ74" i="1"/>
  <c r="BN74" i="1"/>
  <c r="BM74" i="1"/>
  <c r="BK74" i="1"/>
  <c r="BJ74" i="1"/>
  <c r="BH74" i="1"/>
  <c r="BG74" i="1"/>
  <c r="BD74" i="1"/>
  <c r="J74" i="1"/>
  <c r="BX73" i="1"/>
  <c r="BV73" i="1"/>
  <c r="BT73" i="1"/>
  <c r="BS73" i="1"/>
  <c r="BR73" i="1"/>
  <c r="BQ73" i="1"/>
  <c r="BN73" i="1"/>
  <c r="BM73" i="1"/>
  <c r="BK73" i="1"/>
  <c r="BJ73" i="1"/>
  <c r="BH73" i="1"/>
  <c r="BG73" i="1"/>
  <c r="BD73" i="1"/>
  <c r="J73" i="1"/>
  <c r="BX72" i="1"/>
  <c r="BV72" i="1"/>
  <c r="BT72" i="1"/>
  <c r="BS72" i="1"/>
  <c r="BR72" i="1"/>
  <c r="BQ72" i="1"/>
  <c r="BN72" i="1"/>
  <c r="BM72" i="1"/>
  <c r="BK72" i="1"/>
  <c r="BJ72" i="1"/>
  <c r="BG72" i="1"/>
  <c r="BE72" i="1"/>
  <c r="BD72" i="1"/>
  <c r="BX71" i="1"/>
  <c r="BV71" i="1"/>
  <c r="BT71" i="1"/>
  <c r="BS71" i="1"/>
  <c r="BR71" i="1"/>
  <c r="BQ71" i="1"/>
  <c r="BN71" i="1"/>
  <c r="BM71" i="1"/>
  <c r="BK71" i="1"/>
  <c r="BJ71" i="1"/>
  <c r="BG71" i="1"/>
  <c r="BE71" i="1"/>
  <c r="BD71" i="1"/>
  <c r="BX70" i="1"/>
  <c r="BV70" i="1"/>
  <c r="BT70" i="1"/>
  <c r="BS70" i="1"/>
  <c r="BR70" i="1"/>
  <c r="BQ70" i="1"/>
  <c r="BN70" i="1"/>
  <c r="BM70" i="1"/>
  <c r="BK70" i="1"/>
  <c r="BJ70" i="1"/>
  <c r="BH70" i="1"/>
  <c r="BG70" i="1"/>
  <c r="BE70" i="1"/>
  <c r="BD70" i="1"/>
  <c r="BX69" i="1"/>
  <c r="BV69" i="1"/>
  <c r="BT69" i="1"/>
  <c r="BS69" i="1"/>
  <c r="BR69" i="1"/>
  <c r="BQ69" i="1"/>
  <c r="BN69" i="1"/>
  <c r="BM69" i="1"/>
  <c r="BK69" i="1"/>
  <c r="BJ69" i="1"/>
  <c r="BG69" i="1"/>
  <c r="BE69" i="1"/>
  <c r="BD69" i="1"/>
  <c r="BX68" i="1"/>
  <c r="BV68" i="1"/>
  <c r="BT68" i="1"/>
  <c r="BS68" i="1"/>
  <c r="BR68" i="1"/>
  <c r="BQ68" i="1"/>
  <c r="BN68" i="1"/>
  <c r="BM68" i="1"/>
  <c r="BK68" i="1"/>
  <c r="BJ68" i="1"/>
  <c r="BH68" i="1"/>
  <c r="BG68" i="1"/>
  <c r="BE68" i="1"/>
  <c r="BD68" i="1"/>
  <c r="BX67" i="1"/>
  <c r="BV67" i="1"/>
  <c r="BT67" i="1"/>
  <c r="BS67" i="1"/>
  <c r="BR67" i="1"/>
  <c r="BQ67" i="1"/>
  <c r="BN67" i="1"/>
  <c r="BM67" i="1"/>
  <c r="BK67" i="1"/>
  <c r="BJ67" i="1"/>
  <c r="BG67" i="1"/>
  <c r="BE67" i="1"/>
  <c r="BD67" i="1"/>
  <c r="BX66" i="1"/>
  <c r="BV66" i="1"/>
  <c r="BT66" i="1"/>
  <c r="BS66" i="1"/>
  <c r="BR66" i="1"/>
  <c r="BQ66" i="1"/>
  <c r="BN66" i="1"/>
  <c r="BM66" i="1"/>
  <c r="BK66" i="1"/>
  <c r="BJ66" i="1"/>
  <c r="BH66" i="1"/>
  <c r="BG66" i="1"/>
  <c r="BE66" i="1"/>
  <c r="BD66" i="1"/>
  <c r="BX65" i="1"/>
  <c r="BY65" i="1" s="1"/>
  <c r="BT65" i="1"/>
  <c r="BS65" i="1"/>
  <c r="BR65" i="1"/>
  <c r="BQ65" i="1"/>
  <c r="BN65" i="1"/>
  <c r="BM65" i="1"/>
  <c r="BK65" i="1"/>
  <c r="BJ65" i="1"/>
  <c r="BH65" i="1"/>
  <c r="BG65" i="1"/>
  <c r="W65" i="1"/>
  <c r="R65" i="1" s="1"/>
  <c r="Q65" i="1"/>
  <c r="P65" i="1"/>
  <c r="O65" i="1"/>
  <c r="M65" i="1"/>
  <c r="L65" i="1"/>
  <c r="K65" i="1"/>
  <c r="J65" i="1"/>
  <c r="I65" i="1"/>
  <c r="BX64" i="1"/>
  <c r="BY64" i="1" s="1"/>
  <c r="BT64" i="1"/>
  <c r="BS64" i="1"/>
  <c r="BR64" i="1"/>
  <c r="BQ64" i="1"/>
  <c r="BN64" i="1"/>
  <c r="BM64" i="1"/>
  <c r="BK64" i="1"/>
  <c r="BJ64" i="1"/>
  <c r="BH64" i="1"/>
  <c r="BG64" i="1"/>
  <c r="W64" i="1"/>
  <c r="R64" i="1" s="1"/>
  <c r="Q64" i="1"/>
  <c r="P64" i="1"/>
  <c r="O64" i="1"/>
  <c r="M64" i="1"/>
  <c r="L64" i="1"/>
  <c r="K64" i="1"/>
  <c r="J64" i="1"/>
  <c r="I64" i="1"/>
  <c r="BX63" i="1"/>
  <c r="BY63" i="1" s="1"/>
  <c r="BT63" i="1"/>
  <c r="BS63" i="1"/>
  <c r="BR63" i="1"/>
  <c r="BQ63" i="1"/>
  <c r="BN63" i="1"/>
  <c r="BM63" i="1"/>
  <c r="BK63" i="1"/>
  <c r="BJ63" i="1"/>
  <c r="BH63" i="1"/>
  <c r="BG63" i="1"/>
  <c r="W63" i="1"/>
  <c r="R63" i="1" s="1"/>
  <c r="Q63" i="1"/>
  <c r="P63" i="1"/>
  <c r="O63" i="1"/>
  <c r="M63" i="1"/>
  <c r="L63" i="1"/>
  <c r="K63" i="1"/>
  <c r="J63" i="1"/>
  <c r="I63" i="1"/>
  <c r="BX62" i="1"/>
  <c r="BY62" i="1" s="1"/>
  <c r="BT62" i="1"/>
  <c r="BS62" i="1"/>
  <c r="BR62" i="1"/>
  <c r="BQ62" i="1"/>
  <c r="BN62" i="1"/>
  <c r="BM62" i="1"/>
  <c r="BK62" i="1"/>
  <c r="BJ62" i="1"/>
  <c r="BH62" i="1"/>
  <c r="BG62" i="1"/>
  <c r="W62" i="1"/>
  <c r="R62" i="1" s="1"/>
  <c r="Q62" i="1"/>
  <c r="P62" i="1"/>
  <c r="O62" i="1"/>
  <c r="M62" i="1"/>
  <c r="L62" i="1"/>
  <c r="K62" i="1"/>
  <c r="J62" i="1"/>
  <c r="I62" i="1"/>
  <c r="CC61" i="1"/>
  <c r="BX61" i="1"/>
  <c r="BV61" i="1"/>
  <c r="BT61" i="1"/>
  <c r="BS61" i="1"/>
  <c r="BR61" i="1"/>
  <c r="BQ61" i="1"/>
  <c r="BN61" i="1"/>
  <c r="BM61" i="1"/>
  <c r="BK61" i="1"/>
  <c r="BJ61" i="1"/>
  <c r="BH61" i="1"/>
  <c r="BG61" i="1"/>
  <c r="BE61" i="1"/>
  <c r="BD61" i="1"/>
  <c r="W61" i="1"/>
  <c r="T61" i="1" s="1"/>
  <c r="Q61" i="1"/>
  <c r="P61" i="1"/>
  <c r="O61" i="1"/>
  <c r="M61" i="1"/>
  <c r="L61" i="1"/>
  <c r="CC60" i="1"/>
  <c r="BX60" i="1"/>
  <c r="BV60" i="1"/>
  <c r="BY60" i="1" s="1"/>
  <c r="BT60" i="1"/>
  <c r="BS60" i="1"/>
  <c r="BR60" i="1"/>
  <c r="BQ60" i="1"/>
  <c r="BN60" i="1"/>
  <c r="BM60" i="1"/>
  <c r="BK60" i="1"/>
  <c r="BJ60" i="1"/>
  <c r="BH60" i="1"/>
  <c r="BG60" i="1"/>
  <c r="BE60" i="1"/>
  <c r="BD60" i="1"/>
  <c r="W60" i="1"/>
  <c r="T60" i="1" s="1"/>
  <c r="Q60" i="1"/>
  <c r="P60" i="1"/>
  <c r="O60" i="1"/>
  <c r="M60" i="1"/>
  <c r="L60" i="1"/>
  <c r="CC59" i="1"/>
  <c r="BX59" i="1"/>
  <c r="BY59" i="1" s="1"/>
  <c r="BV59" i="1"/>
  <c r="BT59" i="1"/>
  <c r="BS59" i="1"/>
  <c r="BR59" i="1"/>
  <c r="BQ59" i="1"/>
  <c r="BN59" i="1"/>
  <c r="BM59" i="1"/>
  <c r="BK59" i="1"/>
  <c r="BJ59" i="1"/>
  <c r="BH59" i="1"/>
  <c r="BG59" i="1"/>
  <c r="BE59" i="1"/>
  <c r="BD59" i="1"/>
  <c r="W59" i="1"/>
  <c r="T59" i="1" s="1"/>
  <c r="Q59" i="1"/>
  <c r="P59" i="1"/>
  <c r="O59" i="1"/>
  <c r="M59" i="1"/>
  <c r="L59" i="1"/>
  <c r="CC58" i="1"/>
  <c r="BX58" i="1"/>
  <c r="BV58" i="1"/>
  <c r="BY58" i="1" s="1"/>
  <c r="BT58" i="1"/>
  <c r="BS58" i="1"/>
  <c r="BR58" i="1"/>
  <c r="BQ58" i="1"/>
  <c r="BN58" i="1"/>
  <c r="BM58" i="1"/>
  <c r="BK58" i="1"/>
  <c r="BJ58" i="1"/>
  <c r="BH58" i="1"/>
  <c r="BG58" i="1"/>
  <c r="BE58" i="1"/>
  <c r="BD58" i="1"/>
  <c r="W58" i="1"/>
  <c r="T58" i="1" s="1"/>
  <c r="Q58" i="1"/>
  <c r="P58" i="1"/>
  <c r="O58" i="1"/>
  <c r="M58" i="1"/>
  <c r="L58" i="1"/>
  <c r="BX57" i="1"/>
  <c r="BV57" i="1"/>
  <c r="BT57" i="1"/>
  <c r="BS57" i="1"/>
  <c r="BR57" i="1"/>
  <c r="BQ57" i="1"/>
  <c r="BN57" i="1"/>
  <c r="BM57" i="1"/>
  <c r="BK57" i="1"/>
  <c r="BJ57" i="1"/>
  <c r="BH57" i="1"/>
  <c r="BG57" i="1"/>
  <c r="BE57" i="1"/>
  <c r="BD57" i="1"/>
  <c r="W57" i="1"/>
  <c r="R57" i="1" s="1"/>
  <c r="Q57" i="1"/>
  <c r="P57" i="1"/>
  <c r="O57" i="1"/>
  <c r="M57" i="1"/>
  <c r="L57" i="1"/>
  <c r="BX56" i="1"/>
  <c r="BV56" i="1"/>
  <c r="BY56" i="1" s="1"/>
  <c r="BT56" i="1"/>
  <c r="BS56" i="1"/>
  <c r="BR56" i="1"/>
  <c r="BQ56" i="1"/>
  <c r="BN56" i="1"/>
  <c r="BK56" i="1"/>
  <c r="BJ56" i="1"/>
  <c r="BH56" i="1"/>
  <c r="BG56" i="1"/>
  <c r="BE56" i="1"/>
  <c r="BD56" i="1"/>
  <c r="W56" i="1"/>
  <c r="R56" i="1" s="1"/>
  <c r="Q56" i="1"/>
  <c r="P56" i="1"/>
  <c r="O56" i="1"/>
  <c r="M56" i="1"/>
  <c r="L56" i="1"/>
  <c r="BX55" i="1"/>
  <c r="BV55" i="1"/>
  <c r="BY55" i="1" s="1"/>
  <c r="BT55" i="1"/>
  <c r="BS55" i="1"/>
  <c r="BR55" i="1"/>
  <c r="BQ55" i="1"/>
  <c r="BN55" i="1"/>
  <c r="BK55" i="1"/>
  <c r="BJ55" i="1"/>
  <c r="BH55" i="1"/>
  <c r="BG55" i="1"/>
  <c r="BE55" i="1"/>
  <c r="BD55" i="1"/>
  <c r="W55" i="1"/>
  <c r="T55" i="1" s="1"/>
  <c r="R55" i="1"/>
  <c r="Q55" i="1"/>
  <c r="P55" i="1"/>
  <c r="O55" i="1"/>
  <c r="M55" i="1"/>
  <c r="L55" i="1"/>
  <c r="BX54" i="1"/>
  <c r="BV54" i="1"/>
  <c r="BT54" i="1"/>
  <c r="BS54" i="1"/>
  <c r="BR54" i="1"/>
  <c r="BQ54" i="1"/>
  <c r="BN54" i="1"/>
  <c r="BM54" i="1"/>
  <c r="BK54" i="1"/>
  <c r="BJ54" i="1"/>
  <c r="BH54" i="1"/>
  <c r="BG54" i="1"/>
  <c r="BD54" i="1"/>
  <c r="Q54" i="1"/>
  <c r="P54" i="1"/>
  <c r="O54" i="1"/>
  <c r="M54" i="1"/>
  <c r="L54" i="1"/>
  <c r="K54" i="1"/>
  <c r="J54" i="1"/>
  <c r="BX53" i="1"/>
  <c r="BV53" i="1"/>
  <c r="BY53" i="1" s="1"/>
  <c r="BT53" i="1"/>
  <c r="BS53" i="1"/>
  <c r="BR53" i="1"/>
  <c r="BQ53" i="1"/>
  <c r="BN53" i="1"/>
  <c r="BM53" i="1"/>
  <c r="BK53" i="1"/>
  <c r="BJ53" i="1"/>
  <c r="BH53" i="1"/>
  <c r="BG53" i="1"/>
  <c r="BF53" i="1"/>
  <c r="BD53" i="1"/>
  <c r="Q53" i="1"/>
  <c r="P53" i="1"/>
  <c r="O53" i="1"/>
  <c r="M53" i="1"/>
  <c r="L53" i="1"/>
  <c r="K53" i="1"/>
  <c r="J53" i="1"/>
  <c r="BX52" i="1"/>
  <c r="BV52" i="1"/>
  <c r="BT52" i="1"/>
  <c r="BS52" i="1"/>
  <c r="BR52" i="1"/>
  <c r="BQ52" i="1"/>
  <c r="BN52" i="1"/>
  <c r="BM52" i="1"/>
  <c r="BK52" i="1"/>
  <c r="BJ52" i="1"/>
  <c r="BH52" i="1"/>
  <c r="BG52" i="1"/>
  <c r="BD52" i="1"/>
  <c r="Q52" i="1"/>
  <c r="P52" i="1"/>
  <c r="O52" i="1"/>
  <c r="M52" i="1"/>
  <c r="L52" i="1"/>
  <c r="K52" i="1"/>
  <c r="J52" i="1"/>
  <c r="BX51" i="1"/>
  <c r="BV51" i="1"/>
  <c r="BT51" i="1"/>
  <c r="BS51" i="1"/>
  <c r="BR51" i="1"/>
  <c r="BQ51" i="1"/>
  <c r="BN51" i="1"/>
  <c r="BM51" i="1"/>
  <c r="BK51" i="1"/>
  <c r="BJ51" i="1"/>
  <c r="BH51" i="1"/>
  <c r="BG51" i="1"/>
  <c r="BF51" i="1"/>
  <c r="BD51" i="1"/>
  <c r="Q51" i="1"/>
  <c r="P51" i="1"/>
  <c r="O51" i="1"/>
  <c r="M51" i="1"/>
  <c r="L51" i="1"/>
  <c r="K51" i="1"/>
  <c r="J51" i="1"/>
  <c r="BX50" i="1"/>
  <c r="BV50" i="1"/>
  <c r="BY50" i="1" s="1"/>
  <c r="BT50" i="1"/>
  <c r="BS50" i="1"/>
  <c r="BR50" i="1"/>
  <c r="BQ50" i="1"/>
  <c r="BN50" i="1"/>
  <c r="BM50" i="1"/>
  <c r="BK50" i="1"/>
  <c r="BJ50" i="1"/>
  <c r="BH50" i="1"/>
  <c r="BG50" i="1"/>
  <c r="BF50" i="1"/>
  <c r="BD50" i="1"/>
  <c r="Q50" i="1"/>
  <c r="P50" i="1"/>
  <c r="O50" i="1"/>
  <c r="M50" i="1"/>
  <c r="L50" i="1"/>
  <c r="K50" i="1"/>
  <c r="J50" i="1"/>
  <c r="BX49" i="1"/>
  <c r="BY49" i="1" s="1"/>
  <c r="BV49" i="1"/>
  <c r="BT49" i="1"/>
  <c r="BS49" i="1"/>
  <c r="BR49" i="1"/>
  <c r="BQ49" i="1"/>
  <c r="BN49" i="1"/>
  <c r="BM49" i="1"/>
  <c r="BK49" i="1"/>
  <c r="BJ49" i="1"/>
  <c r="BH49" i="1"/>
  <c r="BG49" i="1"/>
  <c r="BF49" i="1"/>
  <c r="BD49" i="1"/>
  <c r="Q49" i="1"/>
  <c r="P49" i="1"/>
  <c r="O49" i="1"/>
  <c r="M49" i="1"/>
  <c r="L49" i="1"/>
  <c r="K49" i="1"/>
  <c r="J49" i="1"/>
  <c r="BX48" i="1"/>
  <c r="BV48" i="1"/>
  <c r="BT48" i="1"/>
  <c r="BS48" i="1"/>
  <c r="BR48" i="1"/>
  <c r="BQ48" i="1"/>
  <c r="BN48" i="1"/>
  <c r="BM48" i="1"/>
  <c r="BK48" i="1"/>
  <c r="BJ48" i="1"/>
  <c r="BH48" i="1"/>
  <c r="BG48" i="1"/>
  <c r="BF48" i="1"/>
  <c r="BD48" i="1"/>
  <c r="Q48" i="1"/>
  <c r="P48" i="1"/>
  <c r="O48" i="1"/>
  <c r="M48" i="1"/>
  <c r="L48" i="1"/>
  <c r="K48" i="1"/>
  <c r="J48" i="1"/>
  <c r="BX47" i="1"/>
  <c r="BY47" i="1" s="1"/>
  <c r="BV47" i="1"/>
  <c r="BT47" i="1"/>
  <c r="BS47" i="1"/>
  <c r="BR47" i="1"/>
  <c r="BQ47" i="1"/>
  <c r="BN47" i="1"/>
  <c r="BM47" i="1"/>
  <c r="BK47" i="1"/>
  <c r="BJ47" i="1"/>
  <c r="BH47" i="1"/>
  <c r="BG47" i="1"/>
  <c r="BF47" i="1"/>
  <c r="BD47" i="1"/>
  <c r="Q47" i="1"/>
  <c r="P47" i="1"/>
  <c r="O47" i="1"/>
  <c r="M47" i="1"/>
  <c r="L47" i="1"/>
  <c r="K47" i="1"/>
  <c r="J47" i="1"/>
  <c r="BX46" i="1"/>
  <c r="BV46" i="1"/>
  <c r="BT46" i="1"/>
  <c r="BS46" i="1"/>
  <c r="BR46" i="1"/>
  <c r="BQ46" i="1"/>
  <c r="BN46" i="1"/>
  <c r="BM46" i="1"/>
  <c r="BK46" i="1"/>
  <c r="BJ46" i="1"/>
  <c r="BH46" i="1"/>
  <c r="BG46" i="1"/>
  <c r="BF46" i="1"/>
  <c r="BD46" i="1"/>
  <c r="Q46" i="1"/>
  <c r="P46" i="1"/>
  <c r="O46" i="1"/>
  <c r="M46" i="1"/>
  <c r="L46" i="1"/>
  <c r="K46" i="1"/>
  <c r="J46" i="1"/>
  <c r="BX45" i="1"/>
  <c r="BY45" i="1" s="1"/>
  <c r="BV45" i="1"/>
  <c r="BT45" i="1"/>
  <c r="BS45" i="1"/>
  <c r="BR45" i="1"/>
  <c r="BQ45" i="1"/>
  <c r="BN45" i="1"/>
  <c r="BM45" i="1"/>
  <c r="BK45" i="1"/>
  <c r="BJ45" i="1"/>
  <c r="BH45" i="1"/>
  <c r="BG45" i="1"/>
  <c r="BF45" i="1"/>
  <c r="BD45" i="1"/>
  <c r="Q45" i="1"/>
  <c r="P45" i="1"/>
  <c r="O45" i="1"/>
  <c r="M45" i="1"/>
  <c r="L45" i="1"/>
  <c r="K45" i="1"/>
  <c r="J45" i="1"/>
  <c r="BX44" i="1"/>
  <c r="BY44" i="1" s="1"/>
  <c r="BV44" i="1"/>
  <c r="BT44" i="1"/>
  <c r="BS44" i="1"/>
  <c r="BR44" i="1"/>
  <c r="BQ44" i="1"/>
  <c r="BN44" i="1"/>
  <c r="BM44" i="1"/>
  <c r="BK44" i="1"/>
  <c r="BJ44" i="1"/>
  <c r="BH44" i="1"/>
  <c r="BG44" i="1"/>
  <c r="BF44" i="1"/>
  <c r="BD44" i="1"/>
  <c r="Q44" i="1"/>
  <c r="P44" i="1"/>
  <c r="O44" i="1"/>
  <c r="M44" i="1"/>
  <c r="L44" i="1"/>
  <c r="K44" i="1"/>
  <c r="BX43" i="1"/>
  <c r="BV43" i="1"/>
  <c r="BT43" i="1"/>
  <c r="BS43" i="1"/>
  <c r="BR43" i="1"/>
  <c r="BQ43" i="1"/>
  <c r="BN43" i="1"/>
  <c r="BM43" i="1"/>
  <c r="BK43" i="1"/>
  <c r="BJ43" i="1"/>
  <c r="BH43" i="1"/>
  <c r="BG43" i="1"/>
  <c r="BF43" i="1"/>
  <c r="BD43" i="1"/>
  <c r="Q43" i="1"/>
  <c r="P43" i="1"/>
  <c r="O43" i="1"/>
  <c r="M43" i="1"/>
  <c r="L43" i="1"/>
  <c r="K43" i="1"/>
  <c r="J43" i="1"/>
  <c r="BX42" i="1"/>
  <c r="BV42" i="1"/>
  <c r="BY42" i="1" s="1"/>
  <c r="BT42" i="1"/>
  <c r="BS42" i="1"/>
  <c r="BR42" i="1"/>
  <c r="BQ42" i="1"/>
  <c r="BN42" i="1"/>
  <c r="BM42" i="1"/>
  <c r="BK42" i="1"/>
  <c r="BJ42" i="1"/>
  <c r="BH42" i="1"/>
  <c r="BG42" i="1"/>
  <c r="BF42" i="1"/>
  <c r="BE42" i="1"/>
  <c r="BD42" i="1"/>
  <c r="W42" i="1"/>
  <c r="T42" i="1" s="1"/>
  <c r="Q42" i="1"/>
  <c r="P42" i="1"/>
  <c r="O42" i="1"/>
  <c r="M42" i="1"/>
  <c r="L42" i="1"/>
  <c r="K42" i="1"/>
  <c r="BX41" i="1"/>
  <c r="BV41" i="1"/>
  <c r="BT41" i="1"/>
  <c r="BS41" i="1"/>
  <c r="BR41" i="1"/>
  <c r="BQ41" i="1"/>
  <c r="BN41" i="1"/>
  <c r="BM41" i="1"/>
  <c r="BK41" i="1"/>
  <c r="BJ41" i="1"/>
  <c r="BG41" i="1"/>
  <c r="BD41" i="1"/>
  <c r="Q41" i="1"/>
  <c r="P41" i="1"/>
  <c r="O41" i="1"/>
  <c r="M41" i="1"/>
  <c r="BX40" i="1"/>
  <c r="BV40" i="1"/>
  <c r="BT40" i="1"/>
  <c r="BS40" i="1"/>
  <c r="BR40" i="1"/>
  <c r="BQ40" i="1"/>
  <c r="BN40" i="1"/>
  <c r="BM40" i="1"/>
  <c r="BK40" i="1"/>
  <c r="BJ40" i="1"/>
  <c r="BH40" i="1"/>
  <c r="BG40" i="1"/>
  <c r="BF40" i="1"/>
  <c r="BD40" i="1"/>
  <c r="Q40" i="1"/>
  <c r="P40" i="1"/>
  <c r="O40" i="1"/>
  <c r="M40" i="1"/>
  <c r="L40" i="1"/>
  <c r="BX39" i="1"/>
  <c r="BV39" i="1"/>
  <c r="BT39" i="1"/>
  <c r="BS39" i="1"/>
  <c r="BR39" i="1"/>
  <c r="BQ39" i="1"/>
  <c r="BN39" i="1"/>
  <c r="BM39" i="1"/>
  <c r="BK39" i="1"/>
  <c r="BJ39" i="1"/>
  <c r="BG39" i="1"/>
  <c r="BD39" i="1"/>
  <c r="Q39" i="1"/>
  <c r="P39" i="1"/>
  <c r="O39" i="1"/>
  <c r="M39" i="1"/>
  <c r="BX38" i="1"/>
  <c r="BV38" i="1"/>
  <c r="BT38" i="1"/>
  <c r="BS38" i="1"/>
  <c r="BR38" i="1"/>
  <c r="BQ38" i="1"/>
  <c r="BN38" i="1"/>
  <c r="BM38" i="1"/>
  <c r="BK38" i="1"/>
  <c r="BJ38" i="1"/>
  <c r="BG38" i="1"/>
  <c r="BD38" i="1"/>
  <c r="Q38" i="1"/>
  <c r="P38" i="1"/>
  <c r="O38" i="1"/>
  <c r="M38" i="1"/>
  <c r="BX37" i="1"/>
  <c r="BV37" i="1"/>
  <c r="BT37" i="1"/>
  <c r="BS37" i="1"/>
  <c r="BR37" i="1"/>
  <c r="BQ37" i="1"/>
  <c r="BN37" i="1"/>
  <c r="BM37" i="1"/>
  <c r="BK37" i="1"/>
  <c r="BJ37" i="1"/>
  <c r="BG37" i="1"/>
  <c r="BD37" i="1"/>
  <c r="Q37" i="1"/>
  <c r="P37" i="1"/>
  <c r="O37" i="1"/>
  <c r="M37" i="1"/>
  <c r="BX36" i="1"/>
  <c r="BV36" i="1"/>
  <c r="BT36" i="1"/>
  <c r="BS36" i="1"/>
  <c r="BR36" i="1"/>
  <c r="BQ36" i="1"/>
  <c r="BN36" i="1"/>
  <c r="BM36" i="1"/>
  <c r="BK36" i="1"/>
  <c r="BJ36" i="1"/>
  <c r="BH36" i="1"/>
  <c r="BG36" i="1"/>
  <c r="BF36" i="1"/>
  <c r="BD36" i="1"/>
  <c r="Q36" i="1"/>
  <c r="P36" i="1"/>
  <c r="O36" i="1"/>
  <c r="M36" i="1"/>
  <c r="L36" i="1"/>
  <c r="BX35" i="1"/>
  <c r="BV35" i="1"/>
  <c r="BY35" i="1" s="1"/>
  <c r="BT35" i="1"/>
  <c r="BS35" i="1"/>
  <c r="BR35" i="1"/>
  <c r="BQ35" i="1"/>
  <c r="BN35" i="1"/>
  <c r="BM35" i="1"/>
  <c r="BK35" i="1"/>
  <c r="BJ35" i="1"/>
  <c r="BH35" i="1"/>
  <c r="BG35" i="1"/>
  <c r="BF35" i="1"/>
  <c r="BD35" i="1"/>
  <c r="Q35" i="1"/>
  <c r="P35" i="1"/>
  <c r="O35" i="1"/>
  <c r="M35" i="1"/>
  <c r="L35" i="1"/>
  <c r="BX34" i="1"/>
  <c r="BV34" i="1"/>
  <c r="BT34" i="1"/>
  <c r="BS34" i="1"/>
  <c r="BR34" i="1"/>
  <c r="BQ34" i="1"/>
  <c r="BN34" i="1"/>
  <c r="BM34" i="1"/>
  <c r="BK34" i="1"/>
  <c r="BJ34" i="1"/>
  <c r="BH34" i="1"/>
  <c r="BG34" i="1"/>
  <c r="BF34" i="1"/>
  <c r="BD34" i="1"/>
  <c r="Q34" i="1"/>
  <c r="P34" i="1"/>
  <c r="O34" i="1"/>
  <c r="M34" i="1"/>
  <c r="L34" i="1"/>
  <c r="BX33" i="1"/>
  <c r="BV33" i="1"/>
  <c r="BT33" i="1"/>
  <c r="BS33" i="1"/>
  <c r="BR33" i="1"/>
  <c r="BQ33" i="1"/>
  <c r="BN33" i="1"/>
  <c r="BM33" i="1"/>
  <c r="BK33" i="1"/>
  <c r="BJ33" i="1"/>
  <c r="BG33" i="1"/>
  <c r="BD33" i="1"/>
  <c r="Q33" i="1"/>
  <c r="P33" i="1"/>
  <c r="O33" i="1"/>
  <c r="M33" i="1"/>
  <c r="BX32" i="1"/>
  <c r="BV32" i="1"/>
  <c r="BT32" i="1"/>
  <c r="BS32" i="1"/>
  <c r="BR32" i="1"/>
  <c r="BQ32" i="1"/>
  <c r="BN32" i="1"/>
  <c r="BM32" i="1"/>
  <c r="BK32" i="1"/>
  <c r="BJ32" i="1"/>
  <c r="BG32" i="1"/>
  <c r="BD32" i="1"/>
  <c r="Q32" i="1"/>
  <c r="P32" i="1"/>
  <c r="O32" i="1"/>
  <c r="M32" i="1"/>
  <c r="BX31" i="1"/>
  <c r="BV31" i="1"/>
  <c r="BT31" i="1"/>
  <c r="BS31" i="1"/>
  <c r="BR31" i="1"/>
  <c r="BQ31" i="1"/>
  <c r="BN31" i="1"/>
  <c r="BM31" i="1"/>
  <c r="BK31" i="1"/>
  <c r="BJ31" i="1"/>
  <c r="BH31" i="1"/>
  <c r="BG31" i="1"/>
  <c r="BF31" i="1"/>
  <c r="BD31" i="1"/>
  <c r="Q31" i="1"/>
  <c r="P31" i="1"/>
  <c r="O31" i="1"/>
  <c r="M31" i="1"/>
  <c r="L31" i="1"/>
  <c r="BX30" i="1"/>
  <c r="BV30" i="1"/>
  <c r="BT30" i="1"/>
  <c r="BS30" i="1"/>
  <c r="BR30" i="1"/>
  <c r="BQ30" i="1"/>
  <c r="BN30" i="1"/>
  <c r="BM30" i="1"/>
  <c r="BK30" i="1"/>
  <c r="BJ30" i="1"/>
  <c r="BH30" i="1"/>
  <c r="BG30" i="1"/>
  <c r="BF30" i="1"/>
  <c r="BE30" i="1"/>
  <c r="BD30" i="1"/>
  <c r="W30" i="1"/>
  <c r="R30" i="1" s="1"/>
  <c r="T30" i="1"/>
  <c r="Q30" i="1"/>
  <c r="P30" i="1"/>
  <c r="O30" i="1"/>
  <c r="L30" i="1"/>
  <c r="K30" i="1"/>
  <c r="J30" i="1"/>
  <c r="BX29" i="1"/>
  <c r="BV29" i="1"/>
  <c r="BT29" i="1"/>
  <c r="BS29" i="1"/>
  <c r="BR29" i="1"/>
  <c r="BQ29" i="1"/>
  <c r="BN29" i="1"/>
  <c r="BM29" i="1"/>
  <c r="BK29" i="1"/>
  <c r="BJ29" i="1"/>
  <c r="BH29" i="1"/>
  <c r="BG29" i="1"/>
  <c r="BF29" i="1"/>
  <c r="BE29" i="1"/>
  <c r="BD29" i="1"/>
  <c r="W29" i="1"/>
  <c r="R29" i="1" s="1"/>
  <c r="Q29" i="1"/>
  <c r="P29" i="1"/>
  <c r="O29" i="1"/>
  <c r="L29" i="1"/>
  <c r="K29" i="1"/>
  <c r="J29" i="1"/>
  <c r="BX28" i="1"/>
  <c r="BV28" i="1"/>
  <c r="BT28" i="1"/>
  <c r="BS28" i="1"/>
  <c r="BR28" i="1"/>
  <c r="BQ28" i="1"/>
  <c r="BN28" i="1"/>
  <c r="BM28" i="1"/>
  <c r="BK28" i="1"/>
  <c r="BJ28" i="1"/>
  <c r="BH28" i="1"/>
  <c r="BG28" i="1"/>
  <c r="BE28" i="1"/>
  <c r="BD28" i="1"/>
  <c r="W28" i="1"/>
  <c r="T28" i="1" s="1"/>
  <c r="Q28" i="1"/>
  <c r="P28" i="1"/>
  <c r="O28" i="1"/>
  <c r="L28" i="1"/>
  <c r="K28" i="1"/>
  <c r="BX27" i="1"/>
  <c r="BV27" i="1"/>
  <c r="BT27" i="1"/>
  <c r="BS27" i="1"/>
  <c r="BR27" i="1"/>
  <c r="BQ27" i="1"/>
  <c r="BN27" i="1"/>
  <c r="BM27" i="1"/>
  <c r="BK27" i="1"/>
  <c r="BJ27" i="1"/>
  <c r="BH27" i="1"/>
  <c r="BG27" i="1"/>
  <c r="BE27" i="1"/>
  <c r="BD27" i="1"/>
  <c r="W27" i="1"/>
  <c r="Q27" i="1"/>
  <c r="P27" i="1"/>
  <c r="O27" i="1"/>
  <c r="L27" i="1"/>
  <c r="K27" i="1"/>
  <c r="BX26" i="1"/>
  <c r="BV26" i="1"/>
  <c r="BT26" i="1"/>
  <c r="BS26" i="1"/>
  <c r="BR26" i="1"/>
  <c r="BQ26" i="1"/>
  <c r="BN26" i="1"/>
  <c r="BM26" i="1"/>
  <c r="BK26" i="1"/>
  <c r="BJ26" i="1"/>
  <c r="BH26" i="1"/>
  <c r="BG26" i="1"/>
  <c r="BE26" i="1"/>
  <c r="BD26" i="1"/>
  <c r="W26" i="1"/>
  <c r="R26" i="1" s="1"/>
  <c r="T26" i="1"/>
  <c r="Q26" i="1"/>
  <c r="P26" i="1"/>
  <c r="O26" i="1"/>
  <c r="L26" i="1"/>
  <c r="K26" i="1"/>
  <c r="BX25" i="1"/>
  <c r="BV25" i="1"/>
  <c r="BT25" i="1"/>
  <c r="BS25" i="1"/>
  <c r="BR25" i="1"/>
  <c r="BQ25" i="1"/>
  <c r="BN25" i="1"/>
  <c r="BM25" i="1"/>
  <c r="BK25" i="1"/>
  <c r="BJ25" i="1"/>
  <c r="BH25" i="1"/>
  <c r="BG25" i="1"/>
  <c r="BE25" i="1"/>
  <c r="BD25" i="1"/>
  <c r="W25" i="1"/>
  <c r="R25" i="1" s="1"/>
  <c r="Q25" i="1"/>
  <c r="P25" i="1"/>
  <c r="O25" i="1"/>
  <c r="L25" i="1"/>
  <c r="K25" i="1"/>
  <c r="BX24" i="1"/>
  <c r="BY24" i="1" s="1"/>
  <c r="BV24" i="1"/>
  <c r="BT24" i="1"/>
  <c r="BS24" i="1"/>
  <c r="BR24" i="1"/>
  <c r="BQ24" i="1"/>
  <c r="BN24" i="1"/>
  <c r="BM24" i="1"/>
  <c r="BK24" i="1"/>
  <c r="BJ24" i="1"/>
  <c r="BH24" i="1"/>
  <c r="BG24" i="1"/>
  <c r="BD24" i="1"/>
  <c r="Q24" i="1"/>
  <c r="P24" i="1"/>
  <c r="O24" i="1"/>
  <c r="M24" i="1"/>
  <c r="L24" i="1"/>
  <c r="K24" i="1"/>
  <c r="BX23" i="1"/>
  <c r="BV23" i="1"/>
  <c r="BT23" i="1"/>
  <c r="BS23" i="1"/>
  <c r="BR23" i="1"/>
  <c r="BQ23" i="1"/>
  <c r="BN23" i="1"/>
  <c r="BM23" i="1"/>
  <c r="BK23" i="1"/>
  <c r="BJ23" i="1"/>
  <c r="BH23" i="1"/>
  <c r="BG23" i="1"/>
  <c r="BE23" i="1"/>
  <c r="BD23" i="1"/>
  <c r="W23" i="1"/>
  <c r="R23" i="1" s="1"/>
  <c r="T23" i="1"/>
  <c r="Q23" i="1"/>
  <c r="P23" i="1"/>
  <c r="O23" i="1"/>
  <c r="M23" i="1"/>
  <c r="L23" i="1"/>
  <c r="K23" i="1"/>
  <c r="BX22" i="1"/>
  <c r="BV22" i="1"/>
  <c r="BT22" i="1"/>
  <c r="BS22" i="1"/>
  <c r="BR22" i="1"/>
  <c r="BQ22" i="1"/>
  <c r="BN22" i="1"/>
  <c r="BM22" i="1"/>
  <c r="BK22" i="1"/>
  <c r="BJ22" i="1"/>
  <c r="BH22" i="1"/>
  <c r="BG22" i="1"/>
  <c r="BE22" i="1"/>
  <c r="BD22" i="1"/>
  <c r="W22" i="1"/>
  <c r="R22" i="1" s="1"/>
  <c r="Q22" i="1"/>
  <c r="P22" i="1"/>
  <c r="O22" i="1"/>
  <c r="L22" i="1"/>
  <c r="K22" i="1"/>
  <c r="J22" i="1"/>
  <c r="BX21" i="1"/>
  <c r="BV21" i="1"/>
  <c r="BT21" i="1"/>
  <c r="BS21" i="1"/>
  <c r="BR21" i="1"/>
  <c r="BQ21" i="1"/>
  <c r="BN21" i="1"/>
  <c r="BM21" i="1"/>
  <c r="BK21" i="1"/>
  <c r="BJ21" i="1"/>
  <c r="BG21" i="1"/>
  <c r="BD21" i="1"/>
  <c r="Q21" i="1"/>
  <c r="P21" i="1"/>
  <c r="O21" i="1"/>
  <c r="L21" i="1"/>
  <c r="BX20" i="1"/>
  <c r="BV20" i="1"/>
  <c r="BT20" i="1"/>
  <c r="BS20" i="1"/>
  <c r="BR20" i="1"/>
  <c r="BQ20" i="1"/>
  <c r="BN20" i="1"/>
  <c r="BM20" i="1"/>
  <c r="BK20" i="1"/>
  <c r="BJ20" i="1"/>
  <c r="BG20" i="1"/>
  <c r="BD20" i="1"/>
  <c r="Q20" i="1"/>
  <c r="P20" i="1"/>
  <c r="O20" i="1"/>
  <c r="L20" i="1"/>
  <c r="BX19" i="1"/>
  <c r="BV19" i="1"/>
  <c r="BT19" i="1"/>
  <c r="BS19" i="1"/>
  <c r="BR19" i="1"/>
  <c r="BQ19" i="1"/>
  <c r="BN19" i="1"/>
  <c r="BM19" i="1"/>
  <c r="BK19" i="1"/>
  <c r="BJ19" i="1"/>
  <c r="BG19" i="1"/>
  <c r="BE19" i="1"/>
  <c r="BD19" i="1"/>
  <c r="W19" i="1"/>
  <c r="T19" i="1" s="1"/>
  <c r="Q19" i="1"/>
  <c r="P19" i="1"/>
  <c r="O19" i="1"/>
  <c r="L19" i="1"/>
  <c r="BX18" i="1"/>
  <c r="BV18" i="1"/>
  <c r="BY18" i="1" s="1"/>
  <c r="BT18" i="1"/>
  <c r="BS18" i="1"/>
  <c r="BR18" i="1"/>
  <c r="BQ18" i="1"/>
  <c r="BN18" i="1"/>
  <c r="BM18" i="1"/>
  <c r="BK18" i="1"/>
  <c r="BJ18" i="1"/>
  <c r="BG18" i="1"/>
  <c r="BD18" i="1"/>
  <c r="Q18" i="1"/>
  <c r="P18" i="1"/>
  <c r="O18" i="1"/>
  <c r="L18" i="1"/>
  <c r="BX17" i="1"/>
  <c r="BV17" i="1"/>
  <c r="BT17" i="1"/>
  <c r="BS17" i="1"/>
  <c r="BR17" i="1"/>
  <c r="BQ17" i="1"/>
  <c r="BN17" i="1"/>
  <c r="BM17" i="1"/>
  <c r="BK17" i="1"/>
  <c r="BJ17" i="1"/>
  <c r="BG17" i="1"/>
  <c r="BE17" i="1"/>
  <c r="BD17" i="1"/>
  <c r="BX16" i="1"/>
  <c r="BV16" i="1"/>
  <c r="BT16" i="1"/>
  <c r="BS16" i="1"/>
  <c r="BR16" i="1"/>
  <c r="BQ16" i="1"/>
  <c r="BN16" i="1"/>
  <c r="BM16" i="1"/>
  <c r="BK16" i="1"/>
  <c r="BJ16" i="1"/>
  <c r="BH16" i="1"/>
  <c r="BG16" i="1"/>
  <c r="BD16" i="1"/>
  <c r="BX15" i="1"/>
  <c r="BV15" i="1"/>
  <c r="BT15" i="1"/>
  <c r="BS15" i="1"/>
  <c r="BR15" i="1"/>
  <c r="BQ15" i="1"/>
  <c r="BN15" i="1"/>
  <c r="BM15" i="1"/>
  <c r="BK15" i="1"/>
  <c r="BJ15" i="1"/>
  <c r="BH15" i="1"/>
  <c r="BG15" i="1"/>
  <c r="BD15" i="1"/>
  <c r="BX14" i="1"/>
  <c r="BV14" i="1"/>
  <c r="BT14" i="1"/>
  <c r="BS14" i="1"/>
  <c r="BR14" i="1"/>
  <c r="BQ14" i="1"/>
  <c r="BN14" i="1"/>
  <c r="BM14" i="1"/>
  <c r="BK14" i="1"/>
  <c r="BJ14" i="1"/>
  <c r="BH14" i="1"/>
  <c r="BG14" i="1"/>
  <c r="BD14" i="1"/>
  <c r="BX13" i="1"/>
  <c r="BV13" i="1"/>
  <c r="BT13" i="1"/>
  <c r="BS13" i="1"/>
  <c r="BR13" i="1"/>
  <c r="BQ13" i="1"/>
  <c r="BN13" i="1"/>
  <c r="BM13" i="1"/>
  <c r="BK13" i="1"/>
  <c r="BJ13" i="1"/>
  <c r="BH13" i="1"/>
  <c r="BG13" i="1"/>
  <c r="BD13" i="1"/>
  <c r="BX12" i="1"/>
  <c r="BV12" i="1"/>
  <c r="BT12" i="1"/>
  <c r="BS12" i="1"/>
  <c r="BR12" i="1"/>
  <c r="BQ12" i="1"/>
  <c r="BN12" i="1"/>
  <c r="BM12" i="1"/>
  <c r="BK12" i="1"/>
  <c r="BJ12" i="1"/>
  <c r="BH12" i="1"/>
  <c r="BG12" i="1"/>
  <c r="BD12" i="1"/>
  <c r="BX11" i="1"/>
  <c r="BV11" i="1"/>
  <c r="BT11" i="1"/>
  <c r="BS11" i="1"/>
  <c r="BR11" i="1"/>
  <c r="BQ11" i="1"/>
  <c r="BN11" i="1"/>
  <c r="BM11" i="1"/>
  <c r="BK11" i="1"/>
  <c r="BJ11" i="1"/>
  <c r="BH11" i="1"/>
  <c r="BG11" i="1"/>
  <c r="BD11" i="1"/>
  <c r="BX10" i="1"/>
  <c r="BV10" i="1"/>
  <c r="BT10" i="1"/>
  <c r="BS10" i="1"/>
  <c r="BR10" i="1"/>
  <c r="BQ10" i="1"/>
  <c r="BN10" i="1"/>
  <c r="BM10" i="1"/>
  <c r="BK10" i="1"/>
  <c r="BJ10" i="1"/>
  <c r="BH10" i="1"/>
  <c r="BG10" i="1"/>
  <c r="BD10" i="1"/>
  <c r="BX9" i="1"/>
  <c r="BV9" i="1"/>
  <c r="BT9" i="1"/>
  <c r="BS9" i="1"/>
  <c r="BR9" i="1"/>
  <c r="BQ9" i="1"/>
  <c r="BN9" i="1"/>
  <c r="BM9" i="1"/>
  <c r="BK9" i="1"/>
  <c r="BJ9" i="1"/>
  <c r="BH9" i="1"/>
  <c r="BG9" i="1"/>
  <c r="BE9" i="1"/>
  <c r="BD9" i="1"/>
  <c r="BX8" i="1"/>
  <c r="BV8" i="1"/>
  <c r="BT8" i="1"/>
  <c r="BS8" i="1"/>
  <c r="BR8" i="1"/>
  <c r="BQ8" i="1"/>
  <c r="BN8" i="1"/>
  <c r="BM8" i="1"/>
  <c r="BK8" i="1"/>
  <c r="BJ8" i="1"/>
  <c r="BH8" i="1"/>
  <c r="BG8" i="1"/>
  <c r="BE8" i="1"/>
  <c r="BD8" i="1"/>
  <c r="BX7" i="1"/>
  <c r="BV7" i="1"/>
  <c r="BT7" i="1"/>
  <c r="BS7" i="1"/>
  <c r="BR7" i="1"/>
  <c r="BQ7" i="1"/>
  <c r="BN7" i="1"/>
  <c r="BM7" i="1"/>
  <c r="BK7" i="1"/>
  <c r="BJ7" i="1"/>
  <c r="BG7" i="1"/>
  <c r="BE7" i="1"/>
  <c r="BD7" i="1"/>
  <c r="BX6" i="1"/>
  <c r="BV6" i="1"/>
  <c r="BT6" i="1"/>
  <c r="BS6" i="1"/>
  <c r="BR6" i="1"/>
  <c r="BQ6" i="1"/>
  <c r="BN6" i="1"/>
  <c r="BM6" i="1"/>
  <c r="BK6" i="1"/>
  <c r="BJ6" i="1"/>
  <c r="BH6" i="1"/>
  <c r="BG6" i="1"/>
  <c r="BE6" i="1"/>
  <c r="BD6" i="1"/>
  <c r="BX5" i="1"/>
  <c r="BV5" i="1"/>
  <c r="BT5" i="1"/>
  <c r="BS5" i="1"/>
  <c r="BR5" i="1"/>
  <c r="BQ5" i="1"/>
  <c r="BN5" i="1"/>
  <c r="BM5" i="1"/>
  <c r="BK5" i="1"/>
  <c r="BJ5" i="1"/>
  <c r="BH5" i="1"/>
  <c r="BG5" i="1"/>
  <c r="BE5" i="1"/>
  <c r="BD5" i="1"/>
  <c r="BX4" i="1"/>
  <c r="BV4" i="1"/>
  <c r="BT4" i="1"/>
  <c r="BS4" i="1"/>
  <c r="BR4" i="1"/>
  <c r="BQ4" i="1"/>
  <c r="BN4" i="1"/>
  <c r="BM4" i="1"/>
  <c r="BK4" i="1"/>
  <c r="BJ4" i="1"/>
  <c r="BH4" i="1"/>
  <c r="BG4" i="1"/>
  <c r="BE4" i="1"/>
  <c r="BD4" i="1"/>
  <c r="BX3" i="1"/>
  <c r="BV3" i="1"/>
  <c r="BT3" i="1"/>
  <c r="BS3" i="1"/>
  <c r="BR3" i="1"/>
  <c r="BQ3" i="1"/>
  <c r="BN3" i="1"/>
  <c r="BM3" i="1"/>
  <c r="BK3" i="1"/>
  <c r="BJ3" i="1"/>
  <c r="BH3" i="1"/>
  <c r="BG3" i="1"/>
  <c r="BE3" i="1"/>
  <c r="BD3" i="1"/>
  <c r="BX2" i="1"/>
  <c r="BV2" i="1"/>
  <c r="BT2" i="1"/>
  <c r="BS2" i="1"/>
  <c r="BR2" i="1"/>
  <c r="BQ2" i="1"/>
  <c r="BN2" i="1"/>
  <c r="BM2" i="1"/>
  <c r="BK2" i="1"/>
  <c r="BJ2" i="1"/>
  <c r="BH2" i="1"/>
  <c r="BG2" i="1"/>
  <c r="BE2" i="1"/>
  <c r="BD2" i="1"/>
  <c r="BY21" i="1" l="1"/>
  <c r="T56" i="1"/>
  <c r="BY25" i="1"/>
  <c r="BY84" i="1"/>
  <c r="BY87" i="1"/>
  <c r="R93" i="1"/>
  <c r="BY22" i="1"/>
  <c r="BY80" i="1"/>
  <c r="BY29" i="1"/>
  <c r="BY46" i="1"/>
  <c r="BY86" i="1"/>
  <c r="BY19" i="1"/>
  <c r="BY20" i="1"/>
  <c r="BY30" i="1"/>
  <c r="BY26" i="1"/>
  <c r="BY28" i="1"/>
  <c r="R60" i="1"/>
  <c r="BY83" i="1"/>
  <c r="BY110" i="1"/>
  <c r="BY33" i="1"/>
  <c r="BY43" i="1"/>
  <c r="BY85" i="1"/>
  <c r="BY37" i="1"/>
  <c r="BY38" i="1"/>
  <c r="BY39" i="1"/>
  <c r="BY48" i="1"/>
  <c r="BY111" i="1"/>
  <c r="BY34" i="1"/>
  <c r="BY23" i="1"/>
  <c r="BY36" i="1"/>
  <c r="BY54" i="1"/>
  <c r="T57" i="1"/>
  <c r="R98" i="1"/>
  <c r="T102" i="1"/>
  <c r="BY51" i="1"/>
  <c r="BY61" i="1"/>
  <c r="C65" i="1"/>
  <c r="BY81" i="1"/>
  <c r="BY88" i="1"/>
  <c r="T22" i="1"/>
  <c r="T25" i="1"/>
  <c r="R28" i="1"/>
  <c r="BY40" i="1"/>
  <c r="BY41" i="1"/>
  <c r="R61" i="1"/>
  <c r="BY27" i="1"/>
  <c r="BY31" i="1"/>
  <c r="C62" i="1"/>
  <c r="BY52" i="1"/>
  <c r="R58" i="1"/>
  <c r="R59" i="1"/>
  <c r="BY79" i="1"/>
  <c r="R96" i="1"/>
  <c r="BY57" i="1"/>
  <c r="R103" i="1"/>
  <c r="BY105" i="1"/>
  <c r="C63" i="1"/>
  <c r="R76" i="1"/>
  <c r="T76" i="1"/>
  <c r="T27" i="1"/>
  <c r="R27" i="1"/>
  <c r="T29" i="1"/>
  <c r="C64" i="1"/>
  <c r="R75" i="1"/>
  <c r="T75" i="1"/>
  <c r="R19" i="1"/>
  <c r="BY32" i="1"/>
  <c r="R42" i="1"/>
  <c r="R111" i="1"/>
  <c r="BE73" i="1" l="1"/>
  <c r="BE105" i="1" l="1"/>
  <c r="W105" i="1"/>
  <c r="BE109" i="1"/>
  <c r="BE91" i="1"/>
  <c r="BE104" i="1"/>
  <c r="BE92" i="1"/>
  <c r="W104" i="1"/>
  <c r="BE110" i="1"/>
  <c r="W110" i="1"/>
  <c r="I107" i="1"/>
  <c r="C107" i="1" s="1"/>
  <c r="I110" i="1"/>
  <c r="I106" i="1"/>
  <c r="C106" i="1" s="1"/>
  <c r="I105" i="1"/>
  <c r="I73" i="1"/>
  <c r="C73" i="1" s="1"/>
  <c r="BE100" i="1"/>
  <c r="J111" i="1" l="1"/>
  <c r="K110" i="1"/>
  <c r="I108" i="1"/>
  <c r="C108" i="1" s="1"/>
  <c r="I111" i="1"/>
  <c r="J110" i="1"/>
  <c r="I91" i="1"/>
  <c r="C91" i="1" s="1"/>
  <c r="I109" i="1"/>
  <c r="C109" i="1" s="1"/>
  <c r="W99" i="1"/>
  <c r="BE99" i="1"/>
  <c r="T110" i="1"/>
  <c r="R110" i="1"/>
  <c r="W97" i="1"/>
  <c r="BE97" i="1"/>
  <c r="BE101" i="1"/>
  <c r="W95" i="1"/>
  <c r="BE95" i="1"/>
  <c r="T105" i="1"/>
  <c r="R105" i="1"/>
  <c r="W94" i="1"/>
  <c r="BE94" i="1"/>
  <c r="I92" i="1"/>
  <c r="C92" i="1" s="1"/>
  <c r="I104" i="1"/>
  <c r="T104" i="1"/>
  <c r="R104" i="1"/>
  <c r="I100" i="1"/>
  <c r="C100" i="1" s="1"/>
  <c r="I97" i="1"/>
  <c r="I94" i="1"/>
  <c r="C111" i="1" l="1"/>
  <c r="C104" i="1"/>
  <c r="C110" i="1"/>
  <c r="I101" i="1"/>
  <c r="C101" i="1" s="1"/>
  <c r="I95" i="1"/>
  <c r="T94" i="1"/>
  <c r="R94" i="1"/>
  <c r="T97" i="1"/>
  <c r="R97" i="1"/>
  <c r="BE78" i="1"/>
  <c r="W78" i="1"/>
  <c r="I99" i="1"/>
  <c r="I96" i="1"/>
  <c r="I98" i="1"/>
  <c r="T95" i="1"/>
  <c r="R95" i="1"/>
  <c r="T99" i="1"/>
  <c r="R99" i="1"/>
  <c r="I78" i="1"/>
  <c r="C94" i="1" l="1"/>
  <c r="J105" i="1"/>
  <c r="J103" i="1"/>
  <c r="J97" i="1"/>
  <c r="C97" i="1" s="1"/>
  <c r="J99" i="1"/>
  <c r="C99" i="1" s="1"/>
  <c r="I93" i="1"/>
  <c r="I90" i="1"/>
  <c r="C90" i="1" s="1"/>
  <c r="I102" i="1"/>
  <c r="C102" i="1" s="1"/>
  <c r="J98" i="1"/>
  <c r="C98" i="1" s="1"/>
  <c r="J96" i="1"/>
  <c r="C96" i="1" s="1"/>
  <c r="J95" i="1"/>
  <c r="K105" i="1"/>
  <c r="J91" i="1"/>
  <c r="I89" i="1"/>
  <c r="C89" i="1" s="1"/>
  <c r="R78" i="1"/>
  <c r="T78" i="1"/>
  <c r="C105" i="1" l="1"/>
  <c r="BE81" i="1" l="1"/>
  <c r="W81" i="1"/>
  <c r="K39" i="1"/>
  <c r="K38" i="1"/>
  <c r="W52" i="1"/>
  <c r="BE52" i="1"/>
  <c r="I81" i="1"/>
  <c r="I52" i="1"/>
  <c r="BE11" i="1" l="1"/>
  <c r="BH33" i="1"/>
  <c r="BE14" i="1"/>
  <c r="T52" i="1"/>
  <c r="R52" i="1"/>
  <c r="BE39" i="1"/>
  <c r="W39" i="1"/>
  <c r="BE12" i="1"/>
  <c r="BE54" i="1"/>
  <c r="W54" i="1"/>
  <c r="T81" i="1"/>
  <c r="R81" i="1"/>
  <c r="BE18" i="1"/>
  <c r="W18" i="1"/>
  <c r="BH38" i="1"/>
  <c r="BH37" i="1"/>
  <c r="BH39" i="1"/>
  <c r="K58" i="1"/>
  <c r="I58" i="1"/>
  <c r="J58" i="1"/>
  <c r="J61" i="1"/>
  <c r="I14" i="1"/>
  <c r="C14" i="1" s="1"/>
  <c r="J33" i="1"/>
  <c r="I39" i="1"/>
  <c r="I12" i="1"/>
  <c r="C12" i="1" s="1"/>
  <c r="I18" i="1"/>
  <c r="I11" i="1"/>
  <c r="C11" i="1" s="1"/>
  <c r="K57" i="1"/>
  <c r="I57" i="1"/>
  <c r="I54" i="1"/>
  <c r="C52" i="1" l="1"/>
  <c r="K60" i="1"/>
  <c r="K61" i="1"/>
  <c r="J37" i="1"/>
  <c r="J39" i="1"/>
  <c r="J38" i="1"/>
  <c r="C58" i="1"/>
  <c r="T54" i="1"/>
  <c r="R54" i="1"/>
  <c r="I19" i="1"/>
  <c r="T18" i="1"/>
  <c r="R18" i="1"/>
  <c r="T39" i="1"/>
  <c r="R39" i="1"/>
  <c r="I55" i="1"/>
  <c r="I60" i="1"/>
  <c r="J57" i="1"/>
  <c r="C57" i="1" s="1"/>
  <c r="I56" i="1"/>
  <c r="I61" i="1"/>
  <c r="J60" i="1"/>
  <c r="K59" i="1"/>
  <c r="J59" i="1"/>
  <c r="I59" i="1"/>
  <c r="C61" i="1" l="1"/>
  <c r="C54" i="1"/>
  <c r="C60" i="1"/>
  <c r="C59" i="1"/>
  <c r="BH71" i="1"/>
  <c r="BH72" i="1"/>
  <c r="BH7" i="1"/>
  <c r="BH18" i="1"/>
  <c r="BH21" i="1"/>
  <c r="BH17" i="1"/>
  <c r="BH67" i="1"/>
  <c r="BH69" i="1"/>
  <c r="BE16" i="1" l="1"/>
  <c r="BE86" i="1"/>
  <c r="W86" i="1"/>
  <c r="BH41" i="1"/>
  <c r="BH32" i="1"/>
  <c r="BE53" i="1"/>
  <c r="W53" i="1"/>
  <c r="BH20" i="1"/>
  <c r="BE13" i="1"/>
  <c r="BH19" i="1"/>
  <c r="BE88" i="1"/>
  <c r="W88" i="1"/>
  <c r="W50" i="1"/>
  <c r="BE51" i="1"/>
  <c r="W51" i="1"/>
  <c r="BE50" i="1"/>
  <c r="BE43" i="1"/>
  <c r="W43" i="1"/>
  <c r="BE85" i="1"/>
  <c r="W85" i="1"/>
  <c r="W48" i="1"/>
  <c r="BE48" i="1"/>
  <c r="BE49" i="1"/>
  <c r="W49" i="1"/>
  <c r="BE10" i="1"/>
  <c r="W87" i="1"/>
  <c r="BE87" i="1"/>
  <c r="BE47" i="1"/>
  <c r="W47" i="1"/>
  <c r="W24" i="1"/>
  <c r="BE21" i="1"/>
  <c r="W21" i="1"/>
  <c r="BE20" i="1"/>
  <c r="W20" i="1"/>
  <c r="BE24" i="1"/>
  <c r="BE83" i="1"/>
  <c r="W83" i="1"/>
  <c r="BE82" i="1"/>
  <c r="BE80" i="1"/>
  <c r="W82" i="1"/>
  <c r="W80" i="1"/>
  <c r="W46" i="1"/>
  <c r="BE46" i="1"/>
  <c r="W44" i="1"/>
  <c r="BE44" i="1"/>
  <c r="BE84" i="1"/>
  <c r="W84" i="1"/>
  <c r="W77" i="1"/>
  <c r="BE77" i="1"/>
  <c r="BE74" i="1"/>
  <c r="W33" i="1"/>
  <c r="W37" i="1"/>
  <c r="BE32" i="1"/>
  <c r="BE41" i="1"/>
  <c r="BE36" i="1"/>
  <c r="W32" i="1"/>
  <c r="W41" i="1"/>
  <c r="BE38" i="1"/>
  <c r="W36" i="1"/>
  <c r="BE37" i="1"/>
  <c r="W31" i="1"/>
  <c r="BE31" i="1"/>
  <c r="W38" i="1"/>
  <c r="BE33" i="1"/>
  <c r="BE79" i="1"/>
  <c r="W79" i="1"/>
  <c r="BH79" i="1"/>
  <c r="W40" i="1"/>
  <c r="W35" i="1"/>
  <c r="BE34" i="1"/>
  <c r="W34" i="1"/>
  <c r="BE35" i="1"/>
  <c r="BE40" i="1"/>
  <c r="BE15" i="1"/>
  <c r="J18" i="1"/>
  <c r="I53" i="1"/>
  <c r="J71" i="1"/>
  <c r="I10" i="1"/>
  <c r="C10" i="1" s="1"/>
  <c r="J21" i="1"/>
  <c r="I16" i="1"/>
  <c r="C16" i="1" s="1"/>
  <c r="J17" i="1"/>
  <c r="I15" i="1"/>
  <c r="C15" i="1" s="1"/>
  <c r="I9" i="1"/>
  <c r="C9" i="1" s="1"/>
  <c r="J32" i="1" l="1"/>
  <c r="J41" i="1"/>
  <c r="AO29" i="1"/>
  <c r="AO25" i="1"/>
  <c r="AO28" i="1"/>
  <c r="AO21" i="1"/>
  <c r="AO27" i="1"/>
  <c r="AO20" i="1"/>
  <c r="AO26" i="1"/>
  <c r="AO22" i="1"/>
  <c r="AO19" i="1"/>
  <c r="AO18" i="1"/>
  <c r="I4" i="1"/>
  <c r="C4" i="1" s="1"/>
  <c r="AO30" i="1"/>
  <c r="I24" i="1"/>
  <c r="I21" i="1"/>
  <c r="I20" i="1"/>
  <c r="L81" i="1"/>
  <c r="K81" i="1"/>
  <c r="L80" i="1"/>
  <c r="K80" i="1"/>
  <c r="T35" i="1"/>
  <c r="R35" i="1"/>
  <c r="T31" i="1"/>
  <c r="R31" i="1"/>
  <c r="T83" i="1"/>
  <c r="R83" i="1"/>
  <c r="R47" i="1"/>
  <c r="T47" i="1"/>
  <c r="R53" i="1"/>
  <c r="T53" i="1"/>
  <c r="BE45" i="1"/>
  <c r="W45" i="1"/>
  <c r="T50" i="1"/>
  <c r="R50" i="1"/>
  <c r="J19" i="1"/>
  <c r="I13" i="1"/>
  <c r="C13" i="1" s="1"/>
  <c r="J20" i="1"/>
  <c r="AI30" i="1"/>
  <c r="AI29" i="1"/>
  <c r="AI25" i="1"/>
  <c r="AI22" i="1"/>
  <c r="AI27" i="1"/>
  <c r="AI18" i="1"/>
  <c r="AI21" i="1"/>
  <c r="AI28" i="1"/>
  <c r="AI26" i="1"/>
  <c r="AI20" i="1"/>
  <c r="I17" i="1"/>
  <c r="C17" i="1" s="1"/>
  <c r="AI19" i="1"/>
  <c r="I7" i="1"/>
  <c r="I6" i="1"/>
  <c r="C6" i="1" s="1"/>
  <c r="I2" i="1"/>
  <c r="C2" i="1" s="1"/>
  <c r="I47" i="1"/>
  <c r="R36" i="1"/>
  <c r="T36" i="1"/>
  <c r="T33" i="1"/>
  <c r="R33" i="1"/>
  <c r="T85" i="1"/>
  <c r="R85" i="1"/>
  <c r="T40" i="1"/>
  <c r="R40" i="1"/>
  <c r="T48" i="1"/>
  <c r="R48" i="1"/>
  <c r="I25" i="1"/>
  <c r="I23" i="1"/>
  <c r="K18" i="1"/>
  <c r="I74" i="1"/>
  <c r="C74" i="1" s="1"/>
  <c r="I77" i="1"/>
  <c r="T79" i="1"/>
  <c r="R79" i="1"/>
  <c r="T46" i="1"/>
  <c r="R46" i="1"/>
  <c r="T20" i="1"/>
  <c r="R20" i="1"/>
  <c r="T87" i="1"/>
  <c r="R87" i="1"/>
  <c r="T88" i="1"/>
  <c r="R88" i="1"/>
  <c r="I38" i="1"/>
  <c r="I31" i="1"/>
  <c r="I33" i="1"/>
  <c r="I37" i="1"/>
  <c r="I36" i="1"/>
  <c r="I41" i="1"/>
  <c r="I32" i="1"/>
  <c r="T44" i="1"/>
  <c r="R44" i="1"/>
  <c r="I76" i="1"/>
  <c r="I75" i="1"/>
  <c r="I103" i="1"/>
  <c r="C103" i="1" s="1"/>
  <c r="J83" i="1"/>
  <c r="J81" i="1"/>
  <c r="C81" i="1" s="1"/>
  <c r="J77" i="1"/>
  <c r="I70" i="1"/>
  <c r="C70" i="1" s="1"/>
  <c r="J88" i="1"/>
  <c r="J82" i="1"/>
  <c r="J80" i="1"/>
  <c r="J78" i="1"/>
  <c r="C78" i="1" s="1"/>
  <c r="AS28" i="1"/>
  <c r="AS27" i="1"/>
  <c r="AS30" i="1"/>
  <c r="AS26" i="1"/>
  <c r="AS19" i="1"/>
  <c r="AS22" i="1"/>
  <c r="AS29" i="1"/>
  <c r="AS18" i="1"/>
  <c r="AS21" i="1"/>
  <c r="I5" i="1"/>
  <c r="C5" i="1" s="1"/>
  <c r="AS25" i="1"/>
  <c r="AS20" i="1"/>
  <c r="K33" i="1"/>
  <c r="J31" i="1"/>
  <c r="J40" i="1"/>
  <c r="K37" i="1"/>
  <c r="J35" i="1"/>
  <c r="K32" i="1"/>
  <c r="K41" i="1"/>
  <c r="J36" i="1"/>
  <c r="I8" i="1"/>
  <c r="C8" i="1" s="1"/>
  <c r="J34" i="1"/>
  <c r="I44" i="1"/>
  <c r="I46" i="1"/>
  <c r="C46" i="1" s="1"/>
  <c r="I43" i="1"/>
  <c r="I50" i="1"/>
  <c r="I51" i="1"/>
  <c r="AK26" i="1"/>
  <c r="AK29" i="1"/>
  <c r="AK25" i="1"/>
  <c r="AK22" i="1"/>
  <c r="AK28" i="1"/>
  <c r="AK30" i="1"/>
  <c r="AK21" i="1"/>
  <c r="AK20" i="1"/>
  <c r="AK27" i="1"/>
  <c r="AK19" i="1"/>
  <c r="AK18" i="1"/>
  <c r="AW95" i="1"/>
  <c r="AW75" i="1"/>
  <c r="AW93" i="1"/>
  <c r="J67" i="1"/>
  <c r="I40" i="1"/>
  <c r="I35" i="1"/>
  <c r="I34" i="1"/>
  <c r="J72" i="1"/>
  <c r="I85" i="1"/>
  <c r="AY95" i="1"/>
  <c r="AY75" i="1"/>
  <c r="AY93" i="1"/>
  <c r="J69" i="1"/>
  <c r="T41" i="1"/>
  <c r="R41" i="1"/>
  <c r="R80" i="1"/>
  <c r="T80" i="1"/>
  <c r="R43" i="1"/>
  <c r="T43" i="1"/>
  <c r="R86" i="1"/>
  <c r="T86" i="1"/>
  <c r="T37" i="1"/>
  <c r="R37" i="1"/>
  <c r="AU95" i="1"/>
  <c r="I72" i="1"/>
  <c r="AU75" i="1"/>
  <c r="I71" i="1"/>
  <c r="C71" i="1" s="1"/>
  <c r="I69" i="1"/>
  <c r="C69" i="1" s="1"/>
  <c r="I66" i="1"/>
  <c r="C66" i="1" s="1"/>
  <c r="AU93" i="1"/>
  <c r="I67" i="1"/>
  <c r="AM29" i="1"/>
  <c r="AM28" i="1"/>
  <c r="AM26" i="1"/>
  <c r="AM25" i="1"/>
  <c r="AM20" i="1"/>
  <c r="AM27" i="1"/>
  <c r="AM21" i="1"/>
  <c r="AM22" i="1"/>
  <c r="AM19" i="1"/>
  <c r="AM30" i="1"/>
  <c r="J7" i="1"/>
  <c r="AM18" i="1"/>
  <c r="I28" i="1"/>
  <c r="I42" i="1"/>
  <c r="I27" i="1"/>
  <c r="I26" i="1"/>
  <c r="T32" i="1"/>
  <c r="R32" i="1"/>
  <c r="T77" i="1"/>
  <c r="R77" i="1"/>
  <c r="R82" i="1"/>
  <c r="T82" i="1"/>
  <c r="T21" i="1"/>
  <c r="R21" i="1"/>
  <c r="BA75" i="1"/>
  <c r="BA93" i="1"/>
  <c r="I68" i="1"/>
  <c r="C68" i="1" s="1"/>
  <c r="BA95" i="1"/>
  <c r="J76" i="1"/>
  <c r="K76" i="1"/>
  <c r="I82" i="1"/>
  <c r="I80" i="1"/>
  <c r="I83" i="1"/>
  <c r="AQ28" i="1"/>
  <c r="AQ27" i="1"/>
  <c r="AQ30" i="1"/>
  <c r="AQ29" i="1"/>
  <c r="AQ25" i="1"/>
  <c r="AQ22" i="1"/>
  <c r="AQ26" i="1"/>
  <c r="AQ19" i="1"/>
  <c r="AQ20" i="1"/>
  <c r="AQ18" i="1"/>
  <c r="I3" i="1"/>
  <c r="C3" i="1" s="1"/>
  <c r="AQ21" i="1"/>
  <c r="I84" i="1"/>
  <c r="J55" i="1"/>
  <c r="K40" i="1"/>
  <c r="L37" i="1"/>
  <c r="J28" i="1"/>
  <c r="K35" i="1"/>
  <c r="J44" i="1"/>
  <c r="J42" i="1"/>
  <c r="L39" i="1"/>
  <c r="C39" i="1" s="1"/>
  <c r="L32" i="1"/>
  <c r="J27" i="1"/>
  <c r="L41" i="1"/>
  <c r="I30" i="1"/>
  <c r="K56" i="1"/>
  <c r="L38" i="1"/>
  <c r="K36" i="1"/>
  <c r="K34" i="1"/>
  <c r="K55" i="1"/>
  <c r="L33" i="1"/>
  <c r="K31" i="1"/>
  <c r="I29" i="1"/>
  <c r="I22" i="1"/>
  <c r="J25" i="1"/>
  <c r="J23" i="1"/>
  <c r="K21" i="1"/>
  <c r="K19" i="1"/>
  <c r="J56" i="1"/>
  <c r="J26" i="1"/>
  <c r="K20" i="1"/>
  <c r="J24" i="1"/>
  <c r="J79" i="1"/>
  <c r="I79" i="1"/>
  <c r="I49" i="1"/>
  <c r="I48" i="1"/>
  <c r="R34" i="1"/>
  <c r="T34" i="1"/>
  <c r="R38" i="1"/>
  <c r="T38" i="1"/>
  <c r="R84" i="1"/>
  <c r="T84" i="1"/>
  <c r="R49" i="1"/>
  <c r="T49" i="1"/>
  <c r="I88" i="1"/>
  <c r="K83" i="1"/>
  <c r="K88" i="1"/>
  <c r="K82" i="1"/>
  <c r="I86" i="1"/>
  <c r="I87" i="1"/>
  <c r="C87" i="1" s="1"/>
  <c r="R24" i="1"/>
  <c r="T24" i="1"/>
  <c r="R51" i="1"/>
  <c r="T51" i="1"/>
  <c r="C72" i="1" l="1"/>
  <c r="C67" i="1"/>
  <c r="C86" i="1"/>
  <c r="C53" i="1"/>
  <c r="C35" i="1"/>
  <c r="C7" i="1"/>
  <c r="AG27" i="1"/>
  <c r="M27" i="1" s="1"/>
  <c r="C82" i="1"/>
  <c r="C85" i="1"/>
  <c r="C48" i="1"/>
  <c r="C50" i="1"/>
  <c r="C56" i="1"/>
  <c r="C79" i="1"/>
  <c r="C84" i="1"/>
  <c r="C80" i="1"/>
  <c r="C34" i="1"/>
  <c r="C31" i="1"/>
  <c r="C23" i="1"/>
  <c r="AG18" i="1"/>
  <c r="M18" i="1" s="1"/>
  <c r="C18" i="1" s="1"/>
  <c r="C38" i="1"/>
  <c r="C88" i="1"/>
  <c r="C27" i="1"/>
  <c r="C40" i="1"/>
  <c r="AG19" i="1"/>
  <c r="M19" i="1" s="1"/>
  <c r="C19" i="1" s="1"/>
  <c r="AG22" i="1"/>
  <c r="M22" i="1" s="1"/>
  <c r="C22" i="1" s="1"/>
  <c r="AG95" i="1"/>
  <c r="M95" i="1" s="1"/>
  <c r="C95" i="1" s="1"/>
  <c r="C42" i="1"/>
  <c r="AG93" i="1"/>
  <c r="M93" i="1" s="1"/>
  <c r="C93" i="1" s="1"/>
  <c r="C44" i="1"/>
  <c r="C32" i="1"/>
  <c r="AG25" i="1"/>
  <c r="M25" i="1" s="1"/>
  <c r="C25" i="1" s="1"/>
  <c r="C51" i="1"/>
  <c r="C41" i="1"/>
  <c r="AG20" i="1"/>
  <c r="M20" i="1" s="1"/>
  <c r="C20" i="1" s="1"/>
  <c r="AG29" i="1"/>
  <c r="M29" i="1" s="1"/>
  <c r="C29" i="1" s="1"/>
  <c r="C36" i="1"/>
  <c r="C77" i="1"/>
  <c r="C47" i="1"/>
  <c r="AG26" i="1"/>
  <c r="M26" i="1" s="1"/>
  <c r="C26" i="1" s="1"/>
  <c r="AG30" i="1"/>
  <c r="M30" i="1" s="1"/>
  <c r="C30" i="1" s="1"/>
  <c r="R45" i="1"/>
  <c r="T45" i="1"/>
  <c r="I45" i="1"/>
  <c r="C49" i="1"/>
  <c r="C55" i="1"/>
  <c r="C37" i="1"/>
  <c r="AG28" i="1"/>
  <c r="M28" i="1" s="1"/>
  <c r="C28" i="1" s="1"/>
  <c r="C83" i="1"/>
  <c r="AG75" i="1"/>
  <c r="M75" i="1" s="1"/>
  <c r="C75" i="1" s="1"/>
  <c r="C43" i="1"/>
  <c r="C76" i="1"/>
  <c r="C33" i="1"/>
  <c r="AG21" i="1"/>
  <c r="M21" i="1" s="1"/>
  <c r="C21" i="1" s="1"/>
  <c r="C24" i="1"/>
  <c r="C45" i="1" l="1"/>
</calcChain>
</file>

<file path=xl/sharedStrings.xml><?xml version="1.0" encoding="utf-8"?>
<sst xmlns="http://schemas.openxmlformats.org/spreadsheetml/2006/main" count="629" uniqueCount="251">
  <si>
    <t>VEHICLE</t>
  </si>
  <si>
    <t>TYPE</t>
  </si>
  <si>
    <t>OLI---</t>
  </si>
  <si>
    <t>Class ---</t>
  </si>
  <si>
    <t>Weap 1</t>
  </si>
  <si>
    <t>OLI</t>
  </si>
  <si>
    <t>Weap 2</t>
  </si>
  <si>
    <t>Weap 3</t>
  </si>
  <si>
    <t>Weap 4</t>
  </si>
  <si>
    <t>INFANTRY</t>
  </si>
  <si>
    <t>FACTORS</t>
  </si>
  <si>
    <t>MOF</t>
  </si>
  <si>
    <t>RA</t>
  </si>
  <si>
    <t>PF</t>
  </si>
  <si>
    <t>RFE</t>
  </si>
  <si>
    <t>FCE</t>
  </si>
  <si>
    <t>ASE</t>
  </si>
  <si>
    <t>WHT</t>
  </si>
  <si>
    <t>AME</t>
  </si>
  <si>
    <t>RF Factor</t>
  </si>
  <si>
    <t>ARMF</t>
  </si>
  <si>
    <t>Real values</t>
  </si>
  <si>
    <t>Op. Range</t>
  </si>
  <si>
    <t>Weight</t>
  </si>
  <si>
    <t>Road speed</t>
  </si>
  <si>
    <t>Stored Ammo</t>
  </si>
  <si>
    <t>Crew</t>
  </si>
  <si>
    <t>AK-74</t>
  </si>
  <si>
    <t>GP-25</t>
  </si>
  <si>
    <t>RPG-7V</t>
  </si>
  <si>
    <t>PKM</t>
  </si>
  <si>
    <t>RPK-74</t>
  </si>
  <si>
    <t>SVD</t>
  </si>
  <si>
    <t>M16A2</t>
  </si>
  <si>
    <t>M203</t>
  </si>
  <si>
    <t>M72</t>
  </si>
  <si>
    <t>M60 MMG</t>
  </si>
  <si>
    <t>SUPPLIES</t>
  </si>
  <si>
    <t>Ammo type</t>
  </si>
  <si>
    <t>Rounds/hour</t>
  </si>
  <si>
    <t>Stored</t>
  </si>
  <si>
    <t>Ammo 1 wt</t>
  </si>
  <si>
    <t>Ammo 2 wt</t>
  </si>
  <si>
    <t>Ammo 3 wt</t>
  </si>
  <si>
    <t>Ammo 4 wt</t>
  </si>
  <si>
    <t>Range</t>
  </si>
  <si>
    <t>Fuel (liters)</t>
  </si>
  <si>
    <t>Fuel per hour</t>
  </si>
  <si>
    <t>AIRCRAFT</t>
  </si>
  <si>
    <t>Celing</t>
  </si>
  <si>
    <t>CL</t>
  </si>
  <si>
    <t>inf</t>
  </si>
  <si>
    <t>antitank</t>
  </si>
  <si>
    <t>DShK</t>
  </si>
  <si>
    <t>AGS-17</t>
  </si>
  <si>
    <t>MT-12</t>
  </si>
  <si>
    <t>SPG-9</t>
  </si>
  <si>
    <t>9K115 Metis</t>
  </si>
  <si>
    <t>9K113 Konkurs</t>
  </si>
  <si>
    <t>2B9</t>
  </si>
  <si>
    <t>art</t>
  </si>
  <si>
    <t>arty</t>
  </si>
  <si>
    <t>2B11</t>
  </si>
  <si>
    <t>D-30</t>
  </si>
  <si>
    <t>9K32 Strela-2</t>
  </si>
  <si>
    <t>aa</t>
  </si>
  <si>
    <t>BMP-3</t>
  </si>
  <si>
    <t>apc</t>
  </si>
  <si>
    <t>armour</t>
  </si>
  <si>
    <t>2A70</t>
  </si>
  <si>
    <t>9M117 Bastion</t>
  </si>
  <si>
    <t>2A72</t>
  </si>
  <si>
    <t>BMP squad</t>
  </si>
  <si>
    <t>BMP-2</t>
  </si>
  <si>
    <t>2A42</t>
  </si>
  <si>
    <t>PKT</t>
  </si>
  <si>
    <t>BMP-1P</t>
  </si>
  <si>
    <t>2A28</t>
  </si>
  <si>
    <t>BMP-1</t>
  </si>
  <si>
    <t>9K14 Malyutka</t>
  </si>
  <si>
    <t>PRP-3</t>
  </si>
  <si>
    <t>recce</t>
  </si>
  <si>
    <t>BRM-3</t>
  </si>
  <si>
    <t>BRM-1</t>
  </si>
  <si>
    <t>BTR-82A</t>
  </si>
  <si>
    <t>BTR squad</t>
  </si>
  <si>
    <t>BTR-80</t>
  </si>
  <si>
    <t>KPVT</t>
  </si>
  <si>
    <t>BTR-70</t>
  </si>
  <si>
    <t>BTR-60</t>
  </si>
  <si>
    <t>MT-LBM</t>
  </si>
  <si>
    <t>MT-LB</t>
  </si>
  <si>
    <t>T-64A</t>
  </si>
  <si>
    <t>2A46M</t>
  </si>
  <si>
    <t>T-64B</t>
  </si>
  <si>
    <t>9K112 Kobra</t>
  </si>
  <si>
    <t>T-64BM</t>
  </si>
  <si>
    <t>9M119 Svir</t>
  </si>
  <si>
    <t>T-72</t>
  </si>
  <si>
    <t>2A46</t>
  </si>
  <si>
    <t>T-72A</t>
  </si>
  <si>
    <t>T-72B</t>
  </si>
  <si>
    <t>T-72B3</t>
  </si>
  <si>
    <t>9M119M Refleks</t>
  </si>
  <si>
    <t>T-90A</t>
  </si>
  <si>
    <t>Kord</t>
  </si>
  <si>
    <t>T-90M</t>
  </si>
  <si>
    <t>2A46M5</t>
  </si>
  <si>
    <t>T-80</t>
  </si>
  <si>
    <t>T-80B</t>
  </si>
  <si>
    <t>BRDM-2</t>
  </si>
  <si>
    <t>BRDM-2 9P148</t>
  </si>
  <si>
    <t>9P148</t>
  </si>
  <si>
    <t>PT-76</t>
  </si>
  <si>
    <t>D-56T</t>
  </si>
  <si>
    <t>ZSU-23-4</t>
  </si>
  <si>
    <t>4x 2A7</t>
  </si>
  <si>
    <t>9K31 Strela-1</t>
  </si>
  <si>
    <t>9K33 Osa</t>
  </si>
  <si>
    <t>9K12 Kub</t>
  </si>
  <si>
    <t>2K12 Kub</t>
  </si>
  <si>
    <t>2S1 Gvozdika</t>
  </si>
  <si>
    <t>spart</t>
  </si>
  <si>
    <t>2S1</t>
  </si>
  <si>
    <t>2S3 Akatsiya</t>
  </si>
  <si>
    <t>2S3</t>
  </si>
  <si>
    <t>2S19 Msta</t>
  </si>
  <si>
    <t>2S7 Pion</t>
  </si>
  <si>
    <t>2A44</t>
  </si>
  <si>
    <t>BM-21</t>
  </si>
  <si>
    <t>9K52 Luna-M</t>
  </si>
  <si>
    <t>9M21</t>
  </si>
  <si>
    <t>Mi-8T</t>
  </si>
  <si>
    <t>heli</t>
  </si>
  <si>
    <t>air</t>
  </si>
  <si>
    <t>S-8KOM</t>
  </si>
  <si>
    <t>storage</t>
  </si>
  <si>
    <t>Mi-8M</t>
  </si>
  <si>
    <t>Mi-24V</t>
  </si>
  <si>
    <t>9K114 Shturm (heli)</t>
  </si>
  <si>
    <t>Yak-B</t>
  </si>
  <si>
    <t>MiG-23P</t>
  </si>
  <si>
    <t>jet</t>
  </si>
  <si>
    <t>R-23</t>
  </si>
  <si>
    <t>R-60</t>
  </si>
  <si>
    <t>GSh-23</t>
  </si>
  <si>
    <t>Su-24</t>
  </si>
  <si>
    <t>FAB-500</t>
  </si>
  <si>
    <t>Su-25 (bombs)</t>
  </si>
  <si>
    <t>GSh-30-2</t>
  </si>
  <si>
    <t>Su-25 (missiles)</t>
  </si>
  <si>
    <t>Kh-23</t>
  </si>
  <si>
    <t>UAZ-469</t>
  </si>
  <si>
    <t>veh</t>
  </si>
  <si>
    <t>nc</t>
  </si>
  <si>
    <t>Ural 375</t>
  </si>
  <si>
    <t>ACRV</t>
  </si>
  <si>
    <t>Truck</t>
  </si>
  <si>
    <t>M16</t>
  </si>
  <si>
    <t>M2HB</t>
  </si>
  <si>
    <t>FIM-43 Redeye</t>
  </si>
  <si>
    <t>M47 Dragon</t>
  </si>
  <si>
    <t>M224</t>
  </si>
  <si>
    <t>M252</t>
  </si>
  <si>
    <t>M113A1</t>
  </si>
  <si>
    <t>M113 ACAV</t>
  </si>
  <si>
    <t>M125</t>
  </si>
  <si>
    <t>M106</t>
  </si>
  <si>
    <t>M30</t>
  </si>
  <si>
    <t>M901 ITV</t>
  </si>
  <si>
    <t>BGM-71 TOW</t>
  </si>
  <si>
    <t>M1 Abrams</t>
  </si>
  <si>
    <t>M68</t>
  </si>
  <si>
    <t>M240</t>
  </si>
  <si>
    <t>M1A2 Abrams</t>
  </si>
  <si>
    <t>M256</t>
  </si>
  <si>
    <t>M60A3</t>
  </si>
  <si>
    <t>M73</t>
  </si>
  <si>
    <t>M60A1</t>
  </si>
  <si>
    <t>M109A1</t>
  </si>
  <si>
    <t>M110</t>
  </si>
  <si>
    <t>M163 Vulcan</t>
  </si>
  <si>
    <t>M61</t>
  </si>
  <si>
    <t>M48 Chaparral</t>
  </si>
  <si>
    <t>MIM-72C</t>
  </si>
  <si>
    <t>M728 CEV</t>
  </si>
  <si>
    <t>M135</t>
  </si>
  <si>
    <t>FN FAL</t>
  </si>
  <si>
    <t>FN MAG</t>
  </si>
  <si>
    <t>MAAWS</t>
  </si>
  <si>
    <t>Carl Gustaf</t>
  </si>
  <si>
    <t>MILAN</t>
  </si>
  <si>
    <t>FV432</t>
  </si>
  <si>
    <t>FV438</t>
  </si>
  <si>
    <t>Swingfire</t>
  </si>
  <si>
    <t>FV432 L16</t>
  </si>
  <si>
    <t>L16</t>
  </si>
  <si>
    <t>FV721 Fox</t>
  </si>
  <si>
    <t>RARDEN</t>
  </si>
  <si>
    <t>FV102 Striker</t>
  </si>
  <si>
    <t>Swingfire x5</t>
  </si>
  <si>
    <t>FV107 Scimitar</t>
  </si>
  <si>
    <t>FV101 Scorpion</t>
  </si>
  <si>
    <t>L23A1</t>
  </si>
  <si>
    <t>L9A1 mortar</t>
  </si>
  <si>
    <t>L9A1</t>
  </si>
  <si>
    <t>L16 mortar</t>
  </si>
  <si>
    <t>Ferret</t>
  </si>
  <si>
    <t>Land Rover MG</t>
  </si>
  <si>
    <t>Land Rover MILAN</t>
  </si>
  <si>
    <t>Chieftain Mk V</t>
  </si>
  <si>
    <t>L11A5</t>
  </si>
  <si>
    <t>FAMAS</t>
  </si>
  <si>
    <t>MAS-49/56</t>
  </si>
  <si>
    <t>NF-1</t>
  </si>
  <si>
    <t>LRAC</t>
  </si>
  <si>
    <t>FAMS</t>
  </si>
  <si>
    <t>AMX-30B2</t>
  </si>
  <si>
    <t>Modele F1</t>
  </si>
  <si>
    <t>M621</t>
  </si>
  <si>
    <t>AMX-10P</t>
  </si>
  <si>
    <t>OLI2</t>
  </si>
  <si>
    <t>OLI3</t>
  </si>
  <si>
    <t>OLI4</t>
  </si>
  <si>
    <t>Column5</t>
  </si>
  <si>
    <t>Column6</t>
  </si>
  <si>
    <t>OLI7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</si>
  <si>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</si>
  <si>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</si>
  <si>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</si>
  <si>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</si>
  <si>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</si>
  <si>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</si>
  <si>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</si>
  <si>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</si>
  <si>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</si>
  <si>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</si>
  <si>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</si>
  <si>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Ammo type19</t>
  </si>
  <si>
    <t>Rounds/hour20</t>
  </si>
  <si>
    <t>Stored21</t>
  </si>
  <si>
    <t>Ammo type22</t>
  </si>
  <si>
    <t>Rounds/hour23</t>
  </si>
  <si>
    <t>Stored24</t>
  </si>
  <si>
    <t>Ammo type25</t>
  </si>
  <si>
    <t>Rounds/hour26</t>
  </si>
  <si>
    <t>Stored27</t>
  </si>
  <si>
    <t>Column28</t>
  </si>
  <si>
    <t>Column29</t>
  </si>
  <si>
    <t>Road speed30</t>
  </si>
  <si>
    <t>Column31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</si>
</sst>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wh/Documents/MATLAB/QJM/qjm_NP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I_WEPS"/>
      <sheetName val="TLI_VEH"/>
      <sheetName val="INFO"/>
      <sheetName val="Formations"/>
      <sheetName val="OOBS"/>
      <sheetName val="Casualties"/>
      <sheetName val="AdvanceRates"/>
      <sheetName val="btl"/>
      <sheetName val="lookups"/>
    </sheetNames>
    <sheetDataSet>
      <sheetData sheetId="0">
        <row r="1">
          <cell r="A1" t="str">
            <v>WEAPON</v>
          </cell>
          <cell r="B1" t="str">
            <v>AK-74</v>
          </cell>
          <cell r="C1" t="str">
            <v>GP-25</v>
          </cell>
          <cell r="D1" t="str">
            <v>RPK-74</v>
          </cell>
          <cell r="E1" t="str">
            <v>SVD</v>
          </cell>
          <cell r="F1" t="str">
            <v>PKM</v>
          </cell>
          <cell r="G1" t="str">
            <v>AGS-17</v>
          </cell>
          <cell r="H1" t="str">
            <v>RPG-7V</v>
          </cell>
          <cell r="I1" t="str">
            <v>MT-12</v>
          </cell>
          <cell r="J1" t="str">
            <v>SPG-9</v>
          </cell>
          <cell r="K1" t="str">
            <v>9P148</v>
          </cell>
          <cell r="L1" t="str">
            <v>9K112 Kobra</v>
          </cell>
          <cell r="M1" t="str">
            <v>9K113 Konkurs</v>
          </cell>
          <cell r="N1" t="str">
            <v>9M119 Svir</v>
          </cell>
          <cell r="O1" t="str">
            <v>9M119M Refleks</v>
          </cell>
          <cell r="P1" t="str">
            <v>9M117 Bastion</v>
          </cell>
          <cell r="Q1" t="str">
            <v>9K115 Metis</v>
          </cell>
          <cell r="R1" t="str">
            <v>9K14 Malyutka</v>
          </cell>
          <cell r="S1" t="str">
            <v>R-23</v>
          </cell>
          <cell r="T1" t="str">
            <v>R-60</v>
          </cell>
          <cell r="U1" t="str">
            <v>FAB-500</v>
          </cell>
          <cell r="V1" t="str">
            <v>GSh-30-2</v>
          </cell>
          <cell r="W1" t="str">
            <v>GSh-23</v>
          </cell>
          <cell r="X1" t="str">
            <v>Kh-23</v>
          </cell>
          <cell r="Y1" t="str">
            <v>Yak-B</v>
          </cell>
          <cell r="Z1" t="str">
            <v>S-8KOM</v>
          </cell>
          <cell r="AA1" t="str">
            <v>9K114 Shturm (heli)</v>
          </cell>
          <cell r="AB1" t="str">
            <v>KPVT</v>
          </cell>
          <cell r="AC1" t="str">
            <v>PKT</v>
          </cell>
          <cell r="AD1" t="str">
            <v>2A42</v>
          </cell>
          <cell r="AE1" t="str">
            <v>2A72</v>
          </cell>
          <cell r="AF1" t="str">
            <v>2A70</v>
          </cell>
          <cell r="AG1" t="str">
            <v>2A20</v>
          </cell>
          <cell r="AH1" t="str">
            <v>2A46</v>
          </cell>
          <cell r="AI1" t="str">
            <v>2A46M</v>
          </cell>
          <cell r="AJ1" t="str">
            <v>2A46M5</v>
          </cell>
          <cell r="AK1" t="str">
            <v>D-56T</v>
          </cell>
          <cell r="AL1" t="str">
            <v>2A28</v>
          </cell>
          <cell r="AM1" t="str">
            <v>2S1</v>
          </cell>
          <cell r="AN1" t="str">
            <v>2S3</v>
          </cell>
          <cell r="AO1" t="str">
            <v>2S19</v>
          </cell>
          <cell r="AP1" t="str">
            <v>2A44</v>
          </cell>
          <cell r="AQ1" t="str">
            <v>BM-21</v>
          </cell>
          <cell r="AR1" t="str">
            <v>9M21</v>
          </cell>
          <cell r="AS1" t="str">
            <v>D-30</v>
          </cell>
          <cell r="AT1" t="str">
            <v>2B9</v>
          </cell>
          <cell r="AU1" t="str">
            <v>2B11</v>
          </cell>
          <cell r="AV1" t="str">
            <v>DShK</v>
          </cell>
          <cell r="AW1" t="str">
            <v>NSV</v>
          </cell>
          <cell r="AX1" t="str">
            <v>Kord</v>
          </cell>
          <cell r="AY1" t="str">
            <v>9K32 Strela-2</v>
          </cell>
          <cell r="AZ1" t="str">
            <v>9K31 Strela-1</v>
          </cell>
          <cell r="BA1" t="str">
            <v>9K33 Osa</v>
          </cell>
          <cell r="BB1" t="str">
            <v>2K12 Kub</v>
          </cell>
          <cell r="BC1" t="str">
            <v>4x 2A7</v>
          </cell>
          <cell r="BD1" t="str">
            <v>M16A2</v>
          </cell>
          <cell r="BE1" t="str">
            <v>M203</v>
          </cell>
          <cell r="BF1" t="str">
            <v>M60 MMG</v>
          </cell>
          <cell r="BG1" t="str">
            <v>M240</v>
          </cell>
          <cell r="BH1" t="str">
            <v>M73</v>
          </cell>
          <cell r="BI1" t="str">
            <v>M72</v>
          </cell>
          <cell r="BJ1" t="str">
            <v>M47 Dragon</v>
          </cell>
          <cell r="BK1" t="str">
            <v>BGM-71 TOW</v>
          </cell>
          <cell r="BL1" t="str">
            <v>M135</v>
          </cell>
          <cell r="BM1" t="str">
            <v>M68</v>
          </cell>
          <cell r="BN1" t="str">
            <v>M256</v>
          </cell>
          <cell r="BO1" t="str">
            <v>M2HB</v>
          </cell>
          <cell r="BP1" t="str">
            <v>M109A1</v>
          </cell>
          <cell r="BQ1" t="str">
            <v>M110</v>
          </cell>
          <cell r="BR1" t="str">
            <v>M61</v>
          </cell>
          <cell r="BS1" t="str">
            <v>M30</v>
          </cell>
          <cell r="BT1" t="str">
            <v>M252</v>
          </cell>
          <cell r="BU1" t="str">
            <v>M224</v>
          </cell>
          <cell r="BV1" t="str">
            <v>FIM-43 Redeye</v>
          </cell>
          <cell r="BW1" t="str">
            <v>MIM-72C</v>
          </cell>
          <cell r="BX1" t="str">
            <v>FN FAL</v>
          </cell>
          <cell r="BY1" t="str">
            <v>FN MAG</v>
          </cell>
          <cell r="BZ1" t="str">
            <v>MILAN</v>
          </cell>
          <cell r="CA1" t="str">
            <v>Swingfire</v>
          </cell>
          <cell r="CB1" t="str">
            <v>Swingfire x5</v>
          </cell>
          <cell r="CC1" t="str">
            <v>L23A1</v>
          </cell>
          <cell r="CD1" t="str">
            <v>RARDEN</v>
          </cell>
          <cell r="CE1" t="str">
            <v>L11A5</v>
          </cell>
          <cell r="CF1" t="str">
            <v>L9A1</v>
          </cell>
          <cell r="CG1" t="str">
            <v>L16</v>
          </cell>
          <cell r="CH1" t="str">
            <v>Carl Gustaf</v>
          </cell>
          <cell r="CI1" t="str">
            <v>FAMAS</v>
          </cell>
          <cell r="CJ1" t="str">
            <v>NF-1</v>
          </cell>
          <cell r="CK1" t="str">
            <v>LRAC</v>
          </cell>
          <cell r="CL1" t="str">
            <v>M621</v>
          </cell>
          <cell r="CM1" t="str">
            <v>Modele F1</v>
          </cell>
          <cell r="CN1" t="str">
            <v>MAS-49/56</v>
          </cell>
        </row>
        <row r="2">
          <cell r="A2" t="str">
            <v>TYPE</v>
          </cell>
          <cell r="B2" t="str">
            <v>inf</v>
          </cell>
          <cell r="C2" t="str">
            <v>inf</v>
          </cell>
          <cell r="D2" t="str">
            <v>inf</v>
          </cell>
          <cell r="E2" t="str">
            <v>inf</v>
          </cell>
          <cell r="F2" t="str">
            <v>inf</v>
          </cell>
          <cell r="G2" t="str">
            <v>inf</v>
          </cell>
          <cell r="H2" t="str">
            <v>inf</v>
          </cell>
          <cell r="I2" t="str">
            <v>inf</v>
          </cell>
          <cell r="J2" t="str">
            <v>inf</v>
          </cell>
          <cell r="K2" t="str">
            <v>weap</v>
          </cell>
          <cell r="L2" t="str">
            <v>weap</v>
          </cell>
          <cell r="M2" t="str">
            <v>inf</v>
          </cell>
          <cell r="N2" t="str">
            <v>weap</v>
          </cell>
          <cell r="O2" t="str">
            <v>weap</v>
          </cell>
          <cell r="P2" t="str">
            <v>weap</v>
          </cell>
          <cell r="Q2" t="str">
            <v>inf</v>
          </cell>
          <cell r="R2" t="str">
            <v>inf</v>
          </cell>
          <cell r="S2" t="str">
            <v>air</v>
          </cell>
          <cell r="T2" t="str">
            <v>air</v>
          </cell>
          <cell r="U2" t="str">
            <v>air</v>
          </cell>
          <cell r="V2" t="str">
            <v>air</v>
          </cell>
          <cell r="W2" t="str">
            <v>air</v>
          </cell>
          <cell r="X2" t="str">
            <v>air</v>
          </cell>
          <cell r="Y2" t="str">
            <v>air</v>
          </cell>
          <cell r="Z2" t="str">
            <v>air</v>
          </cell>
          <cell r="AA2" t="str">
            <v>air</v>
          </cell>
          <cell r="AB2" t="str">
            <v>weap</v>
          </cell>
          <cell r="AC2" t="str">
            <v>weap</v>
          </cell>
          <cell r="AD2" t="str">
            <v>weap</v>
          </cell>
          <cell r="AE2" t="str">
            <v>weap</v>
          </cell>
          <cell r="AF2" t="str">
            <v>weap</v>
          </cell>
          <cell r="AG2" t="str">
            <v>weap</v>
          </cell>
          <cell r="AH2" t="str">
            <v>weap</v>
          </cell>
          <cell r="AI2" t="str">
            <v>weap</v>
          </cell>
          <cell r="AJ2" t="str">
            <v>weap</v>
          </cell>
          <cell r="AK2" t="str">
            <v>weap</v>
          </cell>
          <cell r="AL2" t="str">
            <v>weap</v>
          </cell>
          <cell r="AM2" t="str">
            <v>weap</v>
          </cell>
          <cell r="AN2" t="str">
            <v>weap</v>
          </cell>
          <cell r="AO2" t="str">
            <v>weap</v>
          </cell>
          <cell r="AP2" t="str">
            <v>weap</v>
          </cell>
          <cell r="AQ2" t="str">
            <v>weap</v>
          </cell>
          <cell r="AR2" t="str">
            <v>weap</v>
          </cell>
          <cell r="AS2" t="str">
            <v>inf</v>
          </cell>
          <cell r="AT2" t="str">
            <v>inf</v>
          </cell>
          <cell r="AU2" t="str">
            <v>inf</v>
          </cell>
          <cell r="AV2" t="str">
            <v>inf</v>
          </cell>
          <cell r="AW2" t="str">
            <v>inf</v>
          </cell>
          <cell r="AX2" t="str">
            <v>inf</v>
          </cell>
          <cell r="AY2" t="str">
            <v>weap</v>
          </cell>
          <cell r="AZ2" t="str">
            <v>weap</v>
          </cell>
          <cell r="BA2" t="str">
            <v>weap</v>
          </cell>
          <cell r="BB2" t="str">
            <v>weap</v>
          </cell>
          <cell r="BC2" t="str">
            <v>weap</v>
          </cell>
          <cell r="BD2" t="str">
            <v>inf</v>
          </cell>
          <cell r="BE2" t="str">
            <v>inf</v>
          </cell>
          <cell r="BF2" t="str">
            <v>inf</v>
          </cell>
          <cell r="BG2" t="str">
            <v>inf</v>
          </cell>
          <cell r="BH2" t="str">
            <v>weap</v>
          </cell>
          <cell r="BI2" t="str">
            <v>inf</v>
          </cell>
          <cell r="BJ2" t="str">
            <v>inf</v>
          </cell>
          <cell r="BK2" t="str">
            <v>inf</v>
          </cell>
          <cell r="BL2" t="str">
            <v>weap</v>
          </cell>
          <cell r="BM2" t="str">
            <v>weap</v>
          </cell>
          <cell r="BN2" t="str">
            <v>weap</v>
          </cell>
          <cell r="BO2" t="str">
            <v>weap</v>
          </cell>
          <cell r="BP2" t="str">
            <v>weap</v>
          </cell>
          <cell r="BQ2" t="str">
            <v>weap</v>
          </cell>
          <cell r="BR2" t="str">
            <v>weap</v>
          </cell>
          <cell r="BS2" t="str">
            <v>inf</v>
          </cell>
          <cell r="BT2" t="str">
            <v>inf</v>
          </cell>
          <cell r="BU2" t="str">
            <v>inf</v>
          </cell>
          <cell r="BV2" t="str">
            <v>inf</v>
          </cell>
          <cell r="BW2" t="str">
            <v>weap</v>
          </cell>
          <cell r="BX2" t="str">
            <v>inf</v>
          </cell>
          <cell r="BY2" t="str">
            <v>inf</v>
          </cell>
          <cell r="BZ2" t="str">
            <v>weap</v>
          </cell>
          <cell r="CA2" t="str">
            <v>weap</v>
          </cell>
          <cell r="CB2" t="str">
            <v>weap</v>
          </cell>
          <cell r="CC2" t="str">
            <v>weap</v>
          </cell>
          <cell r="CD2" t="str">
            <v>weap</v>
          </cell>
          <cell r="CE2" t="str">
            <v>weap</v>
          </cell>
          <cell r="CF2" t="str">
            <v>inf</v>
          </cell>
          <cell r="CG2" t="str">
            <v>inf</v>
          </cell>
          <cell r="CH2" t="str">
            <v>inf</v>
          </cell>
          <cell r="CI2" t="str">
            <v>inf</v>
          </cell>
          <cell r="CJ2" t="str">
            <v>inf</v>
          </cell>
          <cell r="CK2" t="str">
            <v>inf</v>
          </cell>
          <cell r="CL2" t="str">
            <v>weap</v>
          </cell>
          <cell r="CM2" t="str">
            <v>weap</v>
          </cell>
          <cell r="CN2" t="str">
            <v>inf</v>
          </cell>
        </row>
        <row r="3">
          <cell r="A3" t="str">
            <v>CLASS</v>
          </cell>
          <cell r="B3" t="str">
            <v>apers</v>
          </cell>
          <cell r="C3" t="str">
            <v>apers</v>
          </cell>
          <cell r="D3" t="str">
            <v>apers</v>
          </cell>
          <cell r="E3" t="str">
            <v>apers</v>
          </cell>
          <cell r="F3" t="str">
            <v>apers</v>
          </cell>
          <cell r="G3" t="str">
            <v>apers</v>
          </cell>
          <cell r="H3" t="str">
            <v>at</v>
          </cell>
          <cell r="I3" t="str">
            <v>at</v>
          </cell>
          <cell r="J3" t="str">
            <v>at</v>
          </cell>
          <cell r="K3" t="str">
            <v>at</v>
          </cell>
          <cell r="L3" t="str">
            <v>at</v>
          </cell>
          <cell r="M3" t="str">
            <v>at</v>
          </cell>
          <cell r="N3" t="str">
            <v>at</v>
          </cell>
          <cell r="O3" t="str">
            <v>at</v>
          </cell>
          <cell r="P3" t="str">
            <v>at</v>
          </cell>
          <cell r="Q3" t="str">
            <v>at</v>
          </cell>
          <cell r="R3" t="str">
            <v>at</v>
          </cell>
          <cell r="S3" t="str">
            <v>aa</v>
          </cell>
          <cell r="T3" t="str">
            <v>aa</v>
          </cell>
          <cell r="U3" t="str">
            <v>at</v>
          </cell>
          <cell r="V3" t="str">
            <v>apers</v>
          </cell>
          <cell r="W3" t="str">
            <v>apers</v>
          </cell>
          <cell r="X3" t="str">
            <v>at</v>
          </cell>
          <cell r="Y3" t="str">
            <v>apers</v>
          </cell>
          <cell r="Z3" t="str">
            <v>at</v>
          </cell>
          <cell r="AA3" t="str">
            <v>at</v>
          </cell>
          <cell r="AB3" t="str">
            <v>apers</v>
          </cell>
          <cell r="AC3" t="str">
            <v>apers</v>
          </cell>
          <cell r="AD3" t="str">
            <v>at</v>
          </cell>
          <cell r="AE3" t="str">
            <v>at</v>
          </cell>
          <cell r="AF3" t="str">
            <v>at</v>
          </cell>
          <cell r="AG3" t="str">
            <v>at</v>
          </cell>
          <cell r="AH3" t="str">
            <v>at</v>
          </cell>
          <cell r="AI3" t="str">
            <v>at</v>
          </cell>
          <cell r="AJ3" t="str">
            <v>at</v>
          </cell>
          <cell r="AK3" t="str">
            <v>at</v>
          </cell>
          <cell r="AL3" t="str">
            <v>at</v>
          </cell>
          <cell r="AM3" t="str">
            <v>arty</v>
          </cell>
          <cell r="AN3" t="str">
            <v>arty</v>
          </cell>
          <cell r="AO3" t="str">
            <v>arty</v>
          </cell>
          <cell r="AP3" t="str">
            <v>arty</v>
          </cell>
          <cell r="AQ3" t="str">
            <v>arty</v>
          </cell>
          <cell r="AR3" t="str">
            <v>arty</v>
          </cell>
          <cell r="AS3" t="str">
            <v>arty</v>
          </cell>
          <cell r="AT3" t="str">
            <v>arty</v>
          </cell>
          <cell r="AU3" t="str">
            <v>arty</v>
          </cell>
          <cell r="AV3" t="str">
            <v>inf</v>
          </cell>
          <cell r="AW3" t="str">
            <v>inf</v>
          </cell>
          <cell r="AX3" t="str">
            <v>inf</v>
          </cell>
          <cell r="AY3" t="str">
            <v>aa</v>
          </cell>
          <cell r="AZ3" t="str">
            <v>aa</v>
          </cell>
          <cell r="BA3" t="str">
            <v>aa</v>
          </cell>
          <cell r="BB3" t="str">
            <v>aa</v>
          </cell>
          <cell r="BC3" t="str">
            <v>aa</v>
          </cell>
          <cell r="BD3" t="str">
            <v>apers</v>
          </cell>
          <cell r="BE3" t="str">
            <v>apers</v>
          </cell>
          <cell r="BF3" t="str">
            <v>apers</v>
          </cell>
          <cell r="BG3" t="str">
            <v>apers</v>
          </cell>
          <cell r="BH3" t="str">
            <v>apers</v>
          </cell>
          <cell r="BI3" t="str">
            <v>at</v>
          </cell>
          <cell r="BJ3" t="str">
            <v>at</v>
          </cell>
          <cell r="BK3" t="str">
            <v>at</v>
          </cell>
          <cell r="BL3" t="str">
            <v>apers</v>
          </cell>
          <cell r="BM3" t="str">
            <v>at</v>
          </cell>
          <cell r="BN3" t="str">
            <v>at</v>
          </cell>
          <cell r="BO3" t="str">
            <v>apers</v>
          </cell>
          <cell r="BP3" t="str">
            <v>arty</v>
          </cell>
          <cell r="BQ3" t="str">
            <v>arty</v>
          </cell>
          <cell r="BR3" t="str">
            <v>aa</v>
          </cell>
          <cell r="BS3" t="str">
            <v>arty</v>
          </cell>
          <cell r="BT3" t="str">
            <v>arty</v>
          </cell>
          <cell r="BU3" t="str">
            <v>arty</v>
          </cell>
          <cell r="BV3" t="str">
            <v>aa</v>
          </cell>
          <cell r="BW3" t="str">
            <v>aa</v>
          </cell>
          <cell r="BX3" t="str">
            <v>apers</v>
          </cell>
          <cell r="BY3" t="str">
            <v>apers</v>
          </cell>
          <cell r="BZ3" t="str">
            <v>at</v>
          </cell>
          <cell r="CA3" t="str">
            <v>at</v>
          </cell>
          <cell r="CB3" t="str">
            <v>at</v>
          </cell>
          <cell r="CC3" t="str">
            <v>at</v>
          </cell>
          <cell r="CD3" t="str">
            <v>at</v>
          </cell>
          <cell r="CE3" t="str">
            <v>at</v>
          </cell>
          <cell r="CF3" t="str">
            <v>arty</v>
          </cell>
          <cell r="CG3" t="str">
            <v>arty</v>
          </cell>
          <cell r="CH3" t="str">
            <v>at</v>
          </cell>
          <cell r="CI3" t="str">
            <v>apers</v>
          </cell>
          <cell r="CJ3" t="str">
            <v>apers</v>
          </cell>
          <cell r="CK3" t="str">
            <v>at</v>
          </cell>
          <cell r="CL3" t="str">
            <v>at</v>
          </cell>
          <cell r="CM3" t="str">
            <v>at</v>
          </cell>
          <cell r="CN3" t="str">
            <v>apers</v>
          </cell>
        </row>
        <row r="4">
          <cell r="A4" t="str">
            <v>OLI---</v>
          </cell>
          <cell r="B4">
            <v>0.30788418136017126</v>
          </cell>
          <cell r="C4">
            <v>0.60058521204938242</v>
          </cell>
          <cell r="D4">
            <v>0.28239168601322756</v>
          </cell>
          <cell r="E4">
            <v>0.27632775732199871</v>
          </cell>
          <cell r="F4">
            <v>0.61311208802921613</v>
          </cell>
          <cell r="G4">
            <v>24.812260970807799</v>
          </cell>
          <cell r="H4">
            <v>35.651287025101659</v>
          </cell>
          <cell r="I4">
            <v>283.42518749999999</v>
          </cell>
          <cell r="J4">
            <v>38.517053316975449</v>
          </cell>
          <cell r="K4">
            <v>439.86524572591162</v>
          </cell>
          <cell r="L4">
            <v>318.51868919479091</v>
          </cell>
          <cell r="M4">
            <v>192.92335338855773</v>
          </cell>
          <cell r="N4">
            <v>458.76644953087236</v>
          </cell>
          <cell r="O4">
            <v>482.31070535760153</v>
          </cell>
          <cell r="P4">
            <v>284.74022500000001</v>
          </cell>
          <cell r="Q4">
            <v>86.658330618717429</v>
          </cell>
          <cell r="R4">
            <v>16.019550298275149</v>
          </cell>
          <cell r="S4">
            <v>44.610570541461939</v>
          </cell>
          <cell r="T4">
            <v>8.9834063856144386</v>
          </cell>
          <cell r="U4">
            <v>10.56914030466282</v>
          </cell>
          <cell r="V4">
            <v>4.6907302151340868</v>
          </cell>
          <cell r="W4">
            <v>2.0419613655764053</v>
          </cell>
          <cell r="X4">
            <v>11.782796563348372</v>
          </cell>
          <cell r="Y4">
            <v>1.2107099081045498</v>
          </cell>
          <cell r="Z4">
            <v>39.339357851997086</v>
          </cell>
          <cell r="AA4">
            <v>7.6593526697956449</v>
          </cell>
          <cell r="AB4">
            <v>2.2502324795896094</v>
          </cell>
          <cell r="AC4">
            <v>0.7675845780153604</v>
          </cell>
          <cell r="AD4">
            <v>78.099759474661624</v>
          </cell>
          <cell r="AE4">
            <v>104.1330126328822</v>
          </cell>
          <cell r="AF4">
            <v>310.07199999999995</v>
          </cell>
          <cell r="AG4">
            <v>455.62552793407434</v>
          </cell>
          <cell r="AH4">
            <v>627.87247388709238</v>
          </cell>
          <cell r="AI4">
            <v>683.27298628889469</v>
          </cell>
          <cell r="AJ4">
            <v>721.23259663827764</v>
          </cell>
          <cell r="AK4">
            <v>37.831801380780774</v>
          </cell>
          <cell r="AL4">
            <v>23.977242539759366</v>
          </cell>
          <cell r="AM4">
            <v>262.01882308408165</v>
          </cell>
          <cell r="AN4">
            <v>316.51547204826682</v>
          </cell>
          <cell r="AO4">
            <v>330.44788952292743</v>
          </cell>
          <cell r="AP4">
            <v>390.99971378956275</v>
          </cell>
          <cell r="AQ4">
            <v>1038.0406952318381</v>
          </cell>
          <cell r="AR4">
            <v>54.271201886022489</v>
          </cell>
          <cell r="AS4">
            <v>238.19893007643782</v>
          </cell>
          <cell r="AT4">
            <v>181.85721301420807</v>
          </cell>
          <cell r="AU4">
            <v>113.67918243807949</v>
          </cell>
          <cell r="AV4">
            <v>1.7811402269332981</v>
          </cell>
          <cell r="AW4">
            <v>2.3608839086409987</v>
          </cell>
          <cell r="AX4">
            <v>2.1024439541447957</v>
          </cell>
          <cell r="AY4">
            <v>24.665620770560146</v>
          </cell>
          <cell r="AZ4">
            <v>570.93537587354399</v>
          </cell>
          <cell r="BA4">
            <v>1220.7255879933475</v>
          </cell>
          <cell r="BB4">
            <v>890.54745661400102</v>
          </cell>
          <cell r="BC4">
            <v>154.8898837119857</v>
          </cell>
          <cell r="BD4">
            <v>0.3609556372246534</v>
          </cell>
          <cell r="BE4">
            <v>6.7565836355555531</v>
          </cell>
          <cell r="BF4">
            <v>0.48031355312035995</v>
          </cell>
          <cell r="BG4">
            <v>0.74396338364265091</v>
          </cell>
          <cell r="BH4">
            <v>0.5979846852911247</v>
          </cell>
          <cell r="BI4">
            <v>15.732955704214124</v>
          </cell>
          <cell r="BJ4">
            <v>111.49131516636436</v>
          </cell>
          <cell r="BK4">
            <v>203.92874407622529</v>
          </cell>
          <cell r="BL4">
            <v>646.90633256724084</v>
          </cell>
          <cell r="BM4">
            <v>406.22941168783717</v>
          </cell>
          <cell r="BN4">
            <v>577.52598220681546</v>
          </cell>
          <cell r="BO4">
            <v>2.1059363859623108</v>
          </cell>
          <cell r="BP4">
            <v>313.64837627131004</v>
          </cell>
          <cell r="BQ4">
            <v>215.53427246955746</v>
          </cell>
          <cell r="BR4">
            <v>681.9908944383352</v>
          </cell>
          <cell r="BS4">
            <v>96.662412415431405</v>
          </cell>
          <cell r="BT4">
            <v>57.269315632698095</v>
          </cell>
          <cell r="BU4">
            <v>26.912732820780189</v>
          </cell>
          <cell r="BV4">
            <v>100.86126690433869</v>
          </cell>
          <cell r="BW4">
            <v>618.28711434528486</v>
          </cell>
          <cell r="BX4">
            <v>0.27735153974344018</v>
          </cell>
          <cell r="BY4">
            <v>1.0539481268270887</v>
          </cell>
          <cell r="BZ4">
            <v>60.607620914640826</v>
          </cell>
          <cell r="CA4">
            <v>246.22449580685489</v>
          </cell>
          <cell r="CB4">
            <v>374.26123362641948</v>
          </cell>
          <cell r="CC4">
            <v>71.382267919076554</v>
          </cell>
          <cell r="CD4">
            <v>28.381613623523943</v>
          </cell>
          <cell r="CE4">
            <v>444.5430257776145</v>
          </cell>
          <cell r="CF4">
            <v>17.787682193730248</v>
          </cell>
          <cell r="CG4">
            <v>56.721516828330159</v>
          </cell>
          <cell r="CH4">
            <v>28.077846077180812</v>
          </cell>
          <cell r="CI4">
            <v>0.55489642535904915</v>
          </cell>
          <cell r="CJ4">
            <v>1.1159450754639764</v>
          </cell>
          <cell r="CK4">
            <v>32.091077459390746</v>
          </cell>
          <cell r="CL4">
            <v>70.473707233265372</v>
          </cell>
          <cell r="CM4">
            <v>412.9999018826345</v>
          </cell>
          <cell r="CN4">
            <v>4.7688485832258667E-2</v>
          </cell>
        </row>
        <row r="5">
          <cell r="A5" t="str">
            <v>RF</v>
          </cell>
          <cell r="B5">
            <v>1200</v>
          </cell>
          <cell r="C5">
            <v>20</v>
          </cell>
          <cell r="D5">
            <v>1300</v>
          </cell>
          <cell r="E5">
            <v>676</v>
          </cell>
          <cell r="F5">
            <v>2600</v>
          </cell>
          <cell r="G5">
            <v>1200</v>
          </cell>
          <cell r="H5">
            <v>129.80000000000001</v>
          </cell>
          <cell r="I5">
            <v>120</v>
          </cell>
          <cell r="J5">
            <v>155.06666666666666</v>
          </cell>
          <cell r="K5">
            <v>84</v>
          </cell>
          <cell r="L5">
            <v>94.5</v>
          </cell>
          <cell r="M5">
            <v>84</v>
          </cell>
          <cell r="N5">
            <v>94.5</v>
          </cell>
          <cell r="O5">
            <v>94.5</v>
          </cell>
          <cell r="P5">
            <v>120</v>
          </cell>
          <cell r="Q5">
            <v>128.4</v>
          </cell>
          <cell r="R5">
            <v>94.5</v>
          </cell>
          <cell r="S5">
            <v>2</v>
          </cell>
          <cell r="T5">
            <v>2</v>
          </cell>
          <cell r="U5">
            <v>4</v>
          </cell>
          <cell r="V5">
            <v>250</v>
          </cell>
          <cell r="W5">
            <v>260</v>
          </cell>
          <cell r="X5">
            <v>4</v>
          </cell>
          <cell r="Y5">
            <v>3000</v>
          </cell>
          <cell r="Z5">
            <v>160</v>
          </cell>
          <cell r="AA5">
            <v>8</v>
          </cell>
          <cell r="AB5">
            <v>2400</v>
          </cell>
          <cell r="AC5">
            <v>3200</v>
          </cell>
          <cell r="AD5">
            <v>1200</v>
          </cell>
          <cell r="AE5">
            <v>1600</v>
          </cell>
          <cell r="AF5">
            <v>120</v>
          </cell>
          <cell r="AG5">
            <v>103.66666666666667</v>
          </cell>
          <cell r="AH5">
            <v>94.5</v>
          </cell>
          <cell r="AI5">
            <v>94.5</v>
          </cell>
          <cell r="AJ5">
            <v>94.5</v>
          </cell>
          <cell r="AK5">
            <v>150.4</v>
          </cell>
          <cell r="AL5">
            <v>155.06666666666666</v>
          </cell>
          <cell r="AM5">
            <v>97.2</v>
          </cell>
          <cell r="AN5">
            <v>63.599999999999994</v>
          </cell>
          <cell r="AO5">
            <v>63.599999999999994</v>
          </cell>
          <cell r="AP5">
            <v>29.999999999999993</v>
          </cell>
          <cell r="AQ5">
            <v>160</v>
          </cell>
          <cell r="AR5">
            <v>2</v>
          </cell>
          <cell r="AS5">
            <v>97.2</v>
          </cell>
          <cell r="AT5">
            <v>480</v>
          </cell>
          <cell r="AU5">
            <v>99</v>
          </cell>
          <cell r="AV5">
            <v>2400</v>
          </cell>
          <cell r="AW5">
            <v>3200</v>
          </cell>
          <cell r="AX5">
            <v>2800</v>
          </cell>
          <cell r="AY5">
            <v>236.375</v>
          </cell>
          <cell r="AZ5">
            <v>108.8</v>
          </cell>
          <cell r="BA5">
            <v>20.880000000000003</v>
          </cell>
          <cell r="BB5">
            <v>10.079999999999998</v>
          </cell>
          <cell r="BC5">
            <v>4000</v>
          </cell>
          <cell r="BD5">
            <v>1400</v>
          </cell>
          <cell r="BE5">
            <v>225</v>
          </cell>
          <cell r="BF5">
            <v>2000</v>
          </cell>
          <cell r="BG5">
            <v>3000</v>
          </cell>
          <cell r="BH5">
            <v>2500</v>
          </cell>
          <cell r="BI5">
            <v>155.06666666666666</v>
          </cell>
          <cell r="BJ5">
            <v>92.7</v>
          </cell>
          <cell r="BK5">
            <v>84</v>
          </cell>
          <cell r="BL5">
            <v>53.5</v>
          </cell>
          <cell r="BM5">
            <v>113</v>
          </cell>
          <cell r="BN5">
            <v>99</v>
          </cell>
          <cell r="BO5">
            <v>2400</v>
          </cell>
          <cell r="BP5">
            <v>60</v>
          </cell>
          <cell r="BQ5">
            <v>29.999999999999993</v>
          </cell>
          <cell r="BR5">
            <v>12000</v>
          </cell>
          <cell r="BS5">
            <v>111.13333333333333</v>
          </cell>
          <cell r="BT5">
            <v>144</v>
          </cell>
          <cell r="BU5">
            <v>175</v>
          </cell>
          <cell r="BV5">
            <v>159.66666666666666</v>
          </cell>
          <cell r="BW5">
            <v>92.7</v>
          </cell>
          <cell r="BX5">
            <v>800</v>
          </cell>
          <cell r="BY5">
            <v>3400</v>
          </cell>
          <cell r="BZ5">
            <v>115.80000000000001</v>
          </cell>
          <cell r="CA5">
            <v>50.25</v>
          </cell>
          <cell r="CB5">
            <v>50.25</v>
          </cell>
          <cell r="CC5">
            <v>150.66666666666669</v>
          </cell>
          <cell r="CD5">
            <v>360</v>
          </cell>
          <cell r="CE5">
            <v>99</v>
          </cell>
          <cell r="CF5">
            <v>197.5</v>
          </cell>
          <cell r="CG5">
            <v>144</v>
          </cell>
          <cell r="CH5">
            <v>140.66666666666666</v>
          </cell>
          <cell r="CI5">
            <v>2000</v>
          </cell>
          <cell r="CJ5">
            <v>3600</v>
          </cell>
          <cell r="CK5">
            <v>135.11111111111109</v>
          </cell>
          <cell r="CL5">
            <v>3200</v>
          </cell>
          <cell r="CM5">
            <v>113</v>
          </cell>
          <cell r="CN5">
            <v>120</v>
          </cell>
        </row>
        <row r="6">
          <cell r="A6" t="str">
            <v>PTS</v>
          </cell>
          <cell r="B6">
            <v>1</v>
          </cell>
          <cell r="C6">
            <v>170.00000000000006</v>
          </cell>
          <cell r="D6">
            <v>1</v>
          </cell>
          <cell r="E6">
            <v>1</v>
          </cell>
          <cell r="F6">
            <v>1</v>
          </cell>
          <cell r="G6">
            <v>100</v>
          </cell>
          <cell r="H6">
            <v>1084.9999999999995</v>
          </cell>
          <cell r="I6">
            <v>1318.333333333333</v>
          </cell>
          <cell r="J6">
            <v>587.5333333333333</v>
          </cell>
          <cell r="K6">
            <v>2668.3999999999996</v>
          </cell>
          <cell r="L6">
            <v>2219.5</v>
          </cell>
          <cell r="M6">
            <v>2668.3999999999996</v>
          </cell>
          <cell r="N6">
            <v>2219.5</v>
          </cell>
          <cell r="O6">
            <v>2219.5</v>
          </cell>
          <cell r="P6">
            <v>1318.333333333333</v>
          </cell>
          <cell r="Q6">
            <v>1118.333333333333</v>
          </cell>
          <cell r="R6">
            <v>2219.5</v>
          </cell>
          <cell r="S6">
            <v>5483.636363636364</v>
          </cell>
          <cell r="T6">
            <v>1691.8000000000002</v>
          </cell>
          <cell r="U6">
            <v>6985</v>
          </cell>
          <cell r="V6">
            <v>100</v>
          </cell>
          <cell r="W6">
            <v>58</v>
          </cell>
          <cell r="X6">
            <v>5944.2000000000007</v>
          </cell>
          <cell r="Y6">
            <v>2</v>
          </cell>
          <cell r="Z6">
            <v>730.83333333333348</v>
          </cell>
          <cell r="AA6">
            <v>2437</v>
          </cell>
          <cell r="AB6">
            <v>2</v>
          </cell>
          <cell r="AC6">
            <v>1</v>
          </cell>
          <cell r="AD6">
            <v>100</v>
          </cell>
          <cell r="AE6">
            <v>100</v>
          </cell>
          <cell r="AF6">
            <v>1318.333333333333</v>
          </cell>
          <cell r="AG6">
            <v>1829.666666666667</v>
          </cell>
          <cell r="AH6">
            <v>2219.5</v>
          </cell>
          <cell r="AI6">
            <v>2219.5</v>
          </cell>
          <cell r="AJ6">
            <v>2219.5</v>
          </cell>
          <cell r="AK6">
            <v>650.40000000000009</v>
          </cell>
          <cell r="AL6">
            <v>587.5333333333333</v>
          </cell>
          <cell r="AM6">
            <v>2089</v>
          </cell>
          <cell r="AN6">
            <v>3455.16</v>
          </cell>
          <cell r="AO6">
            <v>3455.16</v>
          </cell>
          <cell r="AP6">
            <v>5000</v>
          </cell>
          <cell r="AQ6">
            <v>2089</v>
          </cell>
          <cell r="AR6">
            <v>10265.25</v>
          </cell>
          <cell r="AS6">
            <v>2089</v>
          </cell>
          <cell r="AT6">
            <v>777.88888888888914</v>
          </cell>
          <cell r="AU6">
            <v>2002</v>
          </cell>
          <cell r="AV6">
            <v>2</v>
          </cell>
          <cell r="AW6">
            <v>2</v>
          </cell>
          <cell r="AX6">
            <v>2</v>
          </cell>
          <cell r="AY6">
            <v>147.25</v>
          </cell>
          <cell r="AZ6">
            <v>1640.1000000000004</v>
          </cell>
          <cell r="BA6">
            <v>6249.6</v>
          </cell>
          <cell r="BB6">
            <v>7992.4</v>
          </cell>
          <cell r="BC6">
            <v>58</v>
          </cell>
          <cell r="BD6">
            <v>1</v>
          </cell>
          <cell r="BE6">
            <v>170.00000000000006</v>
          </cell>
          <cell r="BF6">
            <v>1</v>
          </cell>
          <cell r="BG6">
            <v>1</v>
          </cell>
          <cell r="BH6">
            <v>1</v>
          </cell>
          <cell r="BI6">
            <v>587.5333333333333</v>
          </cell>
          <cell r="BJ6">
            <v>2306.5</v>
          </cell>
          <cell r="BK6">
            <v>2668.3999999999996</v>
          </cell>
          <cell r="BL6">
            <v>3984.5</v>
          </cell>
          <cell r="BM6">
            <v>1485</v>
          </cell>
          <cell r="BN6">
            <v>2002</v>
          </cell>
          <cell r="BO6">
            <v>2</v>
          </cell>
          <cell r="BP6">
            <v>3594.0000000000009</v>
          </cell>
          <cell r="BQ6">
            <v>5000</v>
          </cell>
          <cell r="BR6">
            <v>40</v>
          </cell>
          <cell r="BS6">
            <v>1553.9333333333334</v>
          </cell>
          <cell r="BT6">
            <v>752</v>
          </cell>
          <cell r="BU6">
            <v>344</v>
          </cell>
          <cell r="BV6">
            <v>531.33333333333348</v>
          </cell>
          <cell r="BW6">
            <v>2306.5</v>
          </cell>
          <cell r="BX6">
            <v>1</v>
          </cell>
          <cell r="BY6">
            <v>1</v>
          </cell>
          <cell r="BZ6">
            <v>1418.333333333333</v>
          </cell>
          <cell r="CA6">
            <v>4179.75</v>
          </cell>
          <cell r="CB6">
            <v>4179.75</v>
          </cell>
          <cell r="CC6">
            <v>646.16666666666674</v>
          </cell>
          <cell r="CD6">
            <v>100</v>
          </cell>
          <cell r="CE6">
            <v>2002</v>
          </cell>
          <cell r="CF6">
            <v>265.70000000000005</v>
          </cell>
          <cell r="CG6">
            <v>752</v>
          </cell>
          <cell r="CH6">
            <v>829.66666666666652</v>
          </cell>
          <cell r="CI6">
            <v>1</v>
          </cell>
          <cell r="CJ6">
            <v>1</v>
          </cell>
          <cell r="CK6">
            <v>959.11111111111131</v>
          </cell>
          <cell r="CL6">
            <v>40</v>
          </cell>
          <cell r="CM6">
            <v>1485</v>
          </cell>
          <cell r="CN6">
            <v>1</v>
          </cell>
        </row>
        <row r="7">
          <cell r="A7" t="str">
            <v>RIE</v>
          </cell>
          <cell r="B7">
            <v>0.8</v>
          </cell>
          <cell r="C7">
            <v>1</v>
          </cell>
          <cell r="D7">
            <v>0.8</v>
          </cell>
          <cell r="E7">
            <v>1</v>
          </cell>
          <cell r="F7">
            <v>0.8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0.8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0.8</v>
          </cell>
          <cell r="BE7">
            <v>1</v>
          </cell>
          <cell r="BF7">
            <v>0.8</v>
          </cell>
          <cell r="BG7">
            <v>0.8</v>
          </cell>
          <cell r="BH7">
            <v>0.8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0.9</v>
          </cell>
          <cell r="CJ7">
            <v>1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</row>
        <row r="8">
          <cell r="A8" t="str">
            <v>RN</v>
          </cell>
          <cell r="B8">
            <v>1.5092361831380945</v>
          </cell>
          <cell r="C8">
            <v>0.94209445027354088</v>
          </cell>
          <cell r="D8">
            <v>1.5516026704023496</v>
          </cell>
          <cell r="E8">
            <v>1.8167505412360203</v>
          </cell>
          <cell r="F8">
            <v>1.6843738682121323</v>
          </cell>
          <cell r="G8">
            <v>1.1027671542581243</v>
          </cell>
          <cell r="H8">
            <v>2.0251666598085207</v>
          </cell>
          <cell r="I8">
            <v>11.025</v>
          </cell>
          <cell r="J8">
            <v>2.6016491404491879</v>
          </cell>
          <cell r="K8">
            <v>2.3133265027035574</v>
          </cell>
          <cell r="L8">
            <v>3.130495168499706</v>
          </cell>
          <cell r="M8">
            <v>2.3133265027035574</v>
          </cell>
          <cell r="N8">
            <v>3.9131189606246326</v>
          </cell>
          <cell r="O8">
            <v>3.9131189606246326</v>
          </cell>
          <cell r="P8">
            <v>3.5000000000000004</v>
          </cell>
          <cell r="Q8">
            <v>1.7567228257426892</v>
          </cell>
          <cell r="R8">
            <v>1.8747308686656408</v>
          </cell>
          <cell r="S8">
            <v>13.55869462743372</v>
          </cell>
          <cell r="T8">
            <v>6.637461864297225</v>
          </cell>
          <cell r="U8">
            <v>3.6373066958946429</v>
          </cell>
          <cell r="V8">
            <v>3.3356303752064616</v>
          </cell>
          <cell r="W8">
            <v>2.4072636198955557</v>
          </cell>
          <cell r="X8">
            <v>3.9595679943062536</v>
          </cell>
          <cell r="Y8">
            <v>2.2174174141108973</v>
          </cell>
          <cell r="Z8">
            <v>2.1462553317364592</v>
          </cell>
          <cell r="AA8">
            <v>2.9947958145571043</v>
          </cell>
          <cell r="AB8">
            <v>2.67884818998763</v>
          </cell>
          <cell r="AC8">
            <v>1.7133584330700011</v>
          </cell>
          <cell r="AD8">
            <v>3.7190361654600781</v>
          </cell>
          <cell r="AE8">
            <v>3.7190361654600781</v>
          </cell>
          <cell r="AF8">
            <v>11.200000000000001</v>
          </cell>
          <cell r="AG8">
            <v>12.010661930135242</v>
          </cell>
          <cell r="AH8">
            <v>13.304604466123751</v>
          </cell>
          <cell r="AI8">
            <v>14.47854015431114</v>
          </cell>
          <cell r="AJ8">
            <v>14.47854015431114</v>
          </cell>
          <cell r="AK8">
            <v>1.9337425629226512</v>
          </cell>
          <cell r="AL8">
            <v>1.7545147147704712</v>
          </cell>
          <cell r="AM8">
            <v>5.2575918441811362</v>
          </cell>
          <cell r="AN8">
            <v>5.8685221308264648</v>
          </cell>
          <cell r="AO8">
            <v>6.1268434689804838</v>
          </cell>
          <cell r="AP8">
            <v>9.5745262023768056</v>
          </cell>
          <cell r="AQ8">
            <v>5.4035226631505138</v>
          </cell>
          <cell r="AR8">
            <v>19.22503836147018</v>
          </cell>
          <cell r="AS8">
            <v>5.2575918441811362</v>
          </cell>
          <cell r="AT8">
            <v>2.5975891017598629</v>
          </cell>
          <cell r="AU8">
            <v>3.0590065137039262</v>
          </cell>
          <cell r="AV8">
            <v>2.1204050320634504</v>
          </cell>
          <cell r="AW8">
            <v>2.1079320612866064</v>
          </cell>
          <cell r="AX8">
            <v>2.1453509736171381</v>
          </cell>
          <cell r="AY8">
            <v>2.0247301985827009</v>
          </cell>
          <cell r="AZ8">
            <v>4.3949744026558335</v>
          </cell>
          <cell r="BA8">
            <v>8.4163902594877342</v>
          </cell>
          <cell r="BB8">
            <v>13.423189486854456</v>
          </cell>
          <cell r="BC8">
            <v>1.8341450799543588</v>
          </cell>
          <cell r="BD8">
            <v>1.5166203244733336</v>
          </cell>
          <cell r="BE8">
            <v>0.94209445027354088</v>
          </cell>
          <cell r="BF8">
            <v>1.7154055468584284</v>
          </cell>
          <cell r="BG8">
            <v>1.7713413896253594</v>
          </cell>
          <cell r="BH8">
            <v>1.7085276722603564</v>
          </cell>
          <cell r="BI8">
            <v>1.3814950861394288</v>
          </cell>
          <cell r="BJ8">
            <v>1.7888599368709253</v>
          </cell>
          <cell r="BK8">
            <v>2.5860151578397748</v>
          </cell>
          <cell r="BL8">
            <v>13.487494207598386</v>
          </cell>
          <cell r="BM8">
            <v>10.759298304257578</v>
          </cell>
          <cell r="BN8">
            <v>12.268985288115722</v>
          </cell>
          <cell r="BO8">
            <v>2.5070671261456083</v>
          </cell>
          <cell r="BP8">
            <v>5.9261522086426366</v>
          </cell>
          <cell r="BQ8">
            <v>5.8544238341616506</v>
          </cell>
          <cell r="BR8">
            <v>3.2870199269246916</v>
          </cell>
          <cell r="BS8">
            <v>2.9852426245245871</v>
          </cell>
          <cell r="BT8">
            <v>2.8205927715079833</v>
          </cell>
          <cell r="BU8">
            <v>2.3842952665143025</v>
          </cell>
          <cell r="BV8">
            <v>3.3968397077283474</v>
          </cell>
          <cell r="BW8">
            <v>3.9721498421773127</v>
          </cell>
          <cell r="BX8">
            <v>1.5408418874635568</v>
          </cell>
          <cell r="BY8">
            <v>1.7713413896253594</v>
          </cell>
          <cell r="BZ8">
            <v>1.9175291907430028</v>
          </cell>
          <cell r="CA8">
            <v>2.344236711473743</v>
          </cell>
          <cell r="CB8">
            <v>2.344236711473743</v>
          </cell>
          <cell r="CC8">
            <v>3.2587128501910079</v>
          </cell>
          <cell r="CD8">
            <v>4.5050180354799911</v>
          </cell>
          <cell r="CE8">
            <v>9.9685505465940238</v>
          </cell>
          <cell r="CF8">
            <v>1.8078376843887187</v>
          </cell>
          <cell r="CG8">
            <v>2.7936129249571593</v>
          </cell>
          <cell r="CH8">
            <v>1.9246817918814529</v>
          </cell>
          <cell r="CI8">
            <v>1.5413789593306921</v>
          </cell>
          <cell r="CJ8">
            <v>1.7713413896253594</v>
          </cell>
          <cell r="CK8">
            <v>1.981136037731887</v>
          </cell>
          <cell r="CL8">
            <v>3.1461476443422045</v>
          </cell>
          <cell r="CM8">
            <v>10.938619942661871</v>
          </cell>
          <cell r="CN8">
            <v>1.6732802046406552</v>
          </cell>
        </row>
        <row r="9">
          <cell r="A9" t="str">
            <v>A</v>
          </cell>
          <cell r="B9">
            <v>0.85</v>
          </cell>
          <cell r="C9">
            <v>0.75</v>
          </cell>
          <cell r="D9">
            <v>0.7</v>
          </cell>
          <cell r="E9">
            <v>0.9</v>
          </cell>
          <cell r="F9">
            <v>0.7</v>
          </cell>
          <cell r="G9">
            <v>0.75</v>
          </cell>
          <cell r="H9">
            <v>0.5</v>
          </cell>
          <cell r="I9">
            <v>0.65</v>
          </cell>
          <cell r="J9">
            <v>0.65</v>
          </cell>
          <cell r="K9">
            <v>0.8</v>
          </cell>
          <cell r="L9">
            <v>0.85</v>
          </cell>
          <cell r="M9">
            <v>0.8</v>
          </cell>
          <cell r="N9">
            <v>0.85</v>
          </cell>
          <cell r="O9">
            <v>0.85</v>
          </cell>
          <cell r="P9">
            <v>0.85</v>
          </cell>
          <cell r="Q9">
            <v>0.8</v>
          </cell>
          <cell r="R9">
            <v>0.75</v>
          </cell>
          <cell r="S9">
            <v>0.8</v>
          </cell>
          <cell r="T9">
            <v>0.8</v>
          </cell>
          <cell r="U9">
            <v>0.8</v>
          </cell>
          <cell r="V9">
            <v>0.6</v>
          </cell>
          <cell r="W9">
            <v>0.6</v>
          </cell>
          <cell r="X9">
            <v>0.9</v>
          </cell>
          <cell r="Y9">
            <v>0.7</v>
          </cell>
          <cell r="Z9">
            <v>0.6</v>
          </cell>
          <cell r="AA9">
            <v>0.85</v>
          </cell>
          <cell r="AB9">
            <v>0.7</v>
          </cell>
          <cell r="AC9">
            <v>0.7</v>
          </cell>
          <cell r="AD9">
            <v>0.7</v>
          </cell>
          <cell r="AE9">
            <v>0.7</v>
          </cell>
          <cell r="AF9">
            <v>0.7</v>
          </cell>
          <cell r="AG9">
            <v>0.8</v>
          </cell>
          <cell r="AH9">
            <v>0.9</v>
          </cell>
          <cell r="AI9">
            <v>0.9</v>
          </cell>
          <cell r="AJ9">
            <v>0.95</v>
          </cell>
          <cell r="AK9">
            <v>0.8</v>
          </cell>
          <cell r="AL9">
            <v>0.6</v>
          </cell>
          <cell r="AM9">
            <v>0.85</v>
          </cell>
          <cell r="AN9">
            <v>0.85</v>
          </cell>
          <cell r="AO9">
            <v>0.85</v>
          </cell>
          <cell r="AP9">
            <v>0.9</v>
          </cell>
          <cell r="AQ9">
            <v>0.5</v>
          </cell>
          <cell r="AR9">
            <v>0.5</v>
          </cell>
          <cell r="AS9">
            <v>0.85</v>
          </cell>
          <cell r="AT9">
            <v>0.75</v>
          </cell>
          <cell r="AU9">
            <v>0.75</v>
          </cell>
          <cell r="AV9">
            <v>0.7</v>
          </cell>
          <cell r="AW9">
            <v>0.7</v>
          </cell>
          <cell r="AX9">
            <v>0.7</v>
          </cell>
          <cell r="AY9">
            <v>0.7</v>
          </cell>
          <cell r="AZ9">
            <v>0.7</v>
          </cell>
          <cell r="BA9">
            <v>0.9</v>
          </cell>
          <cell r="BB9">
            <v>0.9</v>
          </cell>
          <cell r="BC9">
            <v>0.7</v>
          </cell>
          <cell r="BD9">
            <v>0.85</v>
          </cell>
          <cell r="BE9">
            <v>0.75</v>
          </cell>
          <cell r="BF9">
            <v>0.7</v>
          </cell>
          <cell r="BG9">
            <v>0.7</v>
          </cell>
          <cell r="BH9">
            <v>0.7</v>
          </cell>
          <cell r="BI9">
            <v>0.5</v>
          </cell>
          <cell r="BJ9">
            <v>0.8</v>
          </cell>
          <cell r="BK9">
            <v>0.8</v>
          </cell>
          <cell r="BL9">
            <v>0.9</v>
          </cell>
          <cell r="BM9">
            <v>0.9</v>
          </cell>
          <cell r="BN9">
            <v>0.95</v>
          </cell>
          <cell r="BO9">
            <v>0.7</v>
          </cell>
          <cell r="BP9">
            <v>0.85</v>
          </cell>
          <cell r="BQ9">
            <v>0.85</v>
          </cell>
          <cell r="BR9">
            <v>0.7</v>
          </cell>
          <cell r="BS9">
            <v>0.75</v>
          </cell>
          <cell r="BT9">
            <v>0.75</v>
          </cell>
          <cell r="BU9">
            <v>0.75</v>
          </cell>
          <cell r="BV9">
            <v>0.7</v>
          </cell>
          <cell r="BW9">
            <v>0.7</v>
          </cell>
          <cell r="BX9">
            <v>0.9</v>
          </cell>
          <cell r="BY9">
            <v>0.7</v>
          </cell>
          <cell r="BZ9">
            <v>0.85</v>
          </cell>
          <cell r="CA9">
            <v>0.8</v>
          </cell>
          <cell r="CB9">
            <v>0.8</v>
          </cell>
          <cell r="CC9">
            <v>0.9</v>
          </cell>
          <cell r="CD9">
            <v>0.7</v>
          </cell>
          <cell r="CE9">
            <v>0.9</v>
          </cell>
          <cell r="CF9">
            <v>0.75</v>
          </cell>
          <cell r="CG9">
            <v>0.75</v>
          </cell>
          <cell r="CH9">
            <v>0.5</v>
          </cell>
          <cell r="CI9">
            <v>0.8</v>
          </cell>
          <cell r="CJ9">
            <v>0.7</v>
          </cell>
          <cell r="CK9">
            <v>0.5</v>
          </cell>
          <cell r="CL9">
            <v>0.7</v>
          </cell>
          <cell r="CM9">
            <v>0.9</v>
          </cell>
          <cell r="CN9">
            <v>0.95</v>
          </cell>
        </row>
        <row r="10">
          <cell r="A10" t="str">
            <v>RL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1</v>
          </cell>
          <cell r="BR10">
            <v>1</v>
          </cell>
          <cell r="BS10">
            <v>1</v>
          </cell>
          <cell r="BT10">
            <v>1</v>
          </cell>
          <cell r="BU10">
            <v>1</v>
          </cell>
          <cell r="BV10">
            <v>1</v>
          </cell>
          <cell r="BW10">
            <v>1</v>
          </cell>
          <cell r="BX10">
            <v>1</v>
          </cell>
          <cell r="BY10">
            <v>1</v>
          </cell>
          <cell r="BZ10">
            <v>1</v>
          </cell>
          <cell r="CA10">
            <v>1</v>
          </cell>
          <cell r="CB10">
            <v>1</v>
          </cell>
          <cell r="CC10">
            <v>1</v>
          </cell>
          <cell r="CD10">
            <v>1</v>
          </cell>
          <cell r="CE10">
            <v>1</v>
          </cell>
          <cell r="CF10">
            <v>1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1</v>
          </cell>
          <cell r="CN10">
            <v>1</v>
          </cell>
        </row>
        <row r="11">
          <cell r="A11" t="str">
            <v>SME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M11">
            <v>1.1000000000000001</v>
          </cell>
          <cell r="AN11">
            <v>1.1000000000000001</v>
          </cell>
          <cell r="AO11">
            <v>1.1000000000000001</v>
          </cell>
          <cell r="AP11">
            <v>1.1000000000000001</v>
          </cell>
          <cell r="AQ11">
            <v>1.1000000000000001</v>
          </cell>
          <cell r="AR11">
            <v>1.1000000000000001</v>
          </cell>
          <cell r="AS11">
            <v>1</v>
          </cell>
          <cell r="AT11">
            <v>1</v>
          </cell>
          <cell r="AU11">
            <v>1</v>
          </cell>
          <cell r="AV11">
            <v>1</v>
          </cell>
          <cell r="AW11">
            <v>1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1.1000000000000001</v>
          </cell>
          <cell r="BQ11">
            <v>1.1000000000000001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>
            <v>1</v>
          </cell>
          <cell r="CF11">
            <v>1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1</v>
          </cell>
          <cell r="CN11">
            <v>1</v>
          </cell>
        </row>
        <row r="12">
          <cell r="A12" t="str">
            <v>GE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2</v>
          </cell>
          <cell r="L12">
            <v>2</v>
          </cell>
          <cell r="M12">
            <v>2</v>
          </cell>
          <cell r="N12">
            <v>2</v>
          </cell>
          <cell r="O12">
            <v>2</v>
          </cell>
          <cell r="P12">
            <v>2</v>
          </cell>
          <cell r="Q12">
            <v>2</v>
          </cell>
          <cell r="R12">
            <v>1.5</v>
          </cell>
          <cell r="S12">
            <v>1.5</v>
          </cell>
          <cell r="T12">
            <v>2</v>
          </cell>
          <cell r="U12">
            <v>1</v>
          </cell>
          <cell r="V12">
            <v>1</v>
          </cell>
          <cell r="W12">
            <v>1</v>
          </cell>
          <cell r="X12">
            <v>2</v>
          </cell>
          <cell r="Y12">
            <v>1</v>
          </cell>
          <cell r="Z12">
            <v>1</v>
          </cell>
          <cell r="AA12">
            <v>2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2</v>
          </cell>
          <cell r="AZ12">
            <v>2</v>
          </cell>
          <cell r="BA12">
            <v>2</v>
          </cell>
          <cell r="BB12">
            <v>2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2</v>
          </cell>
          <cell r="BK12">
            <v>2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2</v>
          </cell>
          <cell r="BW12">
            <v>2</v>
          </cell>
          <cell r="BX12">
            <v>1</v>
          </cell>
          <cell r="BY12">
            <v>1</v>
          </cell>
          <cell r="BZ12">
            <v>2</v>
          </cell>
          <cell r="CA12">
            <v>2</v>
          </cell>
          <cell r="CB12">
            <v>2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A13" t="str">
            <v>MCE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1.05</v>
          </cell>
          <cell r="AN13">
            <v>1.05</v>
          </cell>
          <cell r="AO13">
            <v>1.05</v>
          </cell>
          <cell r="AP13">
            <v>1.1000000000000001</v>
          </cell>
          <cell r="AQ13">
            <v>1</v>
          </cell>
          <cell r="AR13">
            <v>1</v>
          </cell>
          <cell r="AS13">
            <v>1.05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1.05</v>
          </cell>
          <cell r="BQ13">
            <v>1.05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>
            <v>1</v>
          </cell>
          <cell r="CF13">
            <v>1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</row>
        <row r="14">
          <cell r="A14" t="str">
            <v>AE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0.25</v>
          </cell>
          <cell r="V14">
            <v>0.25</v>
          </cell>
          <cell r="W14">
            <v>0.25</v>
          </cell>
          <cell r="X14">
            <v>0.25</v>
          </cell>
          <cell r="Y14">
            <v>0.25</v>
          </cell>
          <cell r="Z14">
            <v>0.25</v>
          </cell>
          <cell r="AA14">
            <v>0.25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1</v>
          </cell>
          <cell r="AV14">
            <v>1</v>
          </cell>
          <cell r="AW14">
            <v>1</v>
          </cell>
          <cell r="AX14">
            <v>1</v>
          </cell>
          <cell r="AY14">
            <v>1</v>
          </cell>
          <cell r="AZ14">
            <v>1</v>
          </cell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</v>
          </cell>
          <cell r="CF14">
            <v>1</v>
          </cell>
          <cell r="CG14">
            <v>1</v>
          </cell>
          <cell r="CH14">
            <v>1</v>
          </cell>
          <cell r="CI14">
            <v>1</v>
          </cell>
          <cell r="CJ14">
            <v>1</v>
          </cell>
          <cell r="CK14">
            <v>1</v>
          </cell>
          <cell r="CL14">
            <v>1</v>
          </cell>
          <cell r="CM14">
            <v>1</v>
          </cell>
          <cell r="CN14">
            <v>1</v>
          </cell>
        </row>
        <row r="15">
          <cell r="A15" t="str">
            <v>MBE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2.2800000000000002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2.08</v>
          </cell>
          <cell r="V15">
            <v>1.5</v>
          </cell>
          <cell r="W15">
            <v>1.5</v>
          </cell>
          <cell r="X15">
            <v>2.08</v>
          </cell>
          <cell r="Y15">
            <v>2.08</v>
          </cell>
          <cell r="Z15">
            <v>4.18</v>
          </cell>
          <cell r="AA15">
            <v>2.8200000000000003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1</v>
          </cell>
          <cell r="AL15">
            <v>1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4.18</v>
          </cell>
          <cell r="AR15">
            <v>1</v>
          </cell>
          <cell r="AS15">
            <v>1</v>
          </cell>
          <cell r="AT15">
            <v>1</v>
          </cell>
          <cell r="AU15">
            <v>1</v>
          </cell>
          <cell r="AV15">
            <v>1</v>
          </cell>
          <cell r="AW15">
            <v>1</v>
          </cell>
          <cell r="AX15">
            <v>1</v>
          </cell>
          <cell r="AY15">
            <v>1</v>
          </cell>
          <cell r="AZ15">
            <v>2.08</v>
          </cell>
          <cell r="BA15">
            <v>2.4700000000000006</v>
          </cell>
          <cell r="BB15">
            <v>1.83</v>
          </cell>
          <cell r="BC15">
            <v>2.08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2.4700000000000006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2.08</v>
          </cell>
          <cell r="BX15">
            <v>1</v>
          </cell>
          <cell r="BY15">
            <v>1</v>
          </cell>
          <cell r="BZ15">
            <v>1.5</v>
          </cell>
          <cell r="CA15">
            <v>1.5</v>
          </cell>
          <cell r="CB15">
            <v>2.2800000000000002</v>
          </cell>
          <cell r="CC15">
            <v>1</v>
          </cell>
          <cell r="CD15">
            <v>1</v>
          </cell>
          <cell r="CE15">
            <v>1</v>
          </cell>
          <cell r="CF15">
            <v>1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1</v>
          </cell>
          <cell r="CN15">
            <v>1</v>
          </cell>
        </row>
        <row r="16">
          <cell r="A16" t="str">
            <v>REAL VALUES</v>
          </cell>
        </row>
        <row r="17">
          <cell r="A17" t="str">
            <v>Range (m)</v>
          </cell>
          <cell r="B17">
            <v>300</v>
          </cell>
          <cell r="C17">
            <v>300</v>
          </cell>
          <cell r="D17">
            <v>400</v>
          </cell>
          <cell r="E17">
            <v>800</v>
          </cell>
          <cell r="F17">
            <v>600</v>
          </cell>
          <cell r="G17">
            <v>500</v>
          </cell>
          <cell r="H17">
            <v>500</v>
          </cell>
          <cell r="I17">
            <v>2200</v>
          </cell>
          <cell r="J17">
            <v>1000</v>
          </cell>
          <cell r="K17">
            <v>4000</v>
          </cell>
          <cell r="L17">
            <v>4000</v>
          </cell>
          <cell r="M17">
            <v>4000</v>
          </cell>
          <cell r="N17">
            <v>4000</v>
          </cell>
          <cell r="O17">
            <v>5000</v>
          </cell>
          <cell r="P17">
            <v>4000</v>
          </cell>
          <cell r="Q17">
            <v>1000</v>
          </cell>
          <cell r="R17">
            <v>3000</v>
          </cell>
          <cell r="S17">
            <v>35000</v>
          </cell>
          <cell r="T17">
            <v>8000</v>
          </cell>
          <cell r="U17">
            <v>1000</v>
          </cell>
          <cell r="V17">
            <v>2000</v>
          </cell>
          <cell r="W17">
            <v>2000</v>
          </cell>
          <cell r="X17">
            <v>10000</v>
          </cell>
          <cell r="Y17">
            <v>2000</v>
          </cell>
          <cell r="Z17">
            <v>2000</v>
          </cell>
          <cell r="AA17">
            <v>5000</v>
          </cell>
          <cell r="AB17">
            <v>800</v>
          </cell>
          <cell r="AC17">
            <v>600</v>
          </cell>
          <cell r="AD17">
            <v>3200</v>
          </cell>
          <cell r="AE17">
            <v>3200</v>
          </cell>
          <cell r="AF17">
            <v>1870</v>
          </cell>
          <cell r="AG17">
            <v>1870</v>
          </cell>
          <cell r="AH17">
            <v>3000</v>
          </cell>
          <cell r="AI17">
            <v>3500</v>
          </cell>
          <cell r="AJ17">
            <v>3500</v>
          </cell>
          <cell r="AK17">
            <v>1200</v>
          </cell>
          <cell r="AL17">
            <v>600</v>
          </cell>
          <cell r="AM17">
            <v>15300</v>
          </cell>
          <cell r="AN17">
            <v>18500</v>
          </cell>
          <cell r="AO17">
            <v>29000</v>
          </cell>
          <cell r="AP17">
            <v>37400</v>
          </cell>
          <cell r="AQ17">
            <v>20000</v>
          </cell>
          <cell r="AR17">
            <v>70000</v>
          </cell>
          <cell r="AS17">
            <v>15300</v>
          </cell>
          <cell r="AT17">
            <v>4750</v>
          </cell>
          <cell r="AU17">
            <v>7180</v>
          </cell>
          <cell r="AV17">
            <v>800</v>
          </cell>
          <cell r="AW17">
            <v>1000</v>
          </cell>
          <cell r="AX17">
            <v>1200</v>
          </cell>
          <cell r="AY17">
            <v>1500</v>
          </cell>
          <cell r="AZ17">
            <v>4200</v>
          </cell>
          <cell r="BA17">
            <v>15000</v>
          </cell>
          <cell r="BB17">
            <v>24000</v>
          </cell>
          <cell r="BC17">
            <v>1500</v>
          </cell>
          <cell r="BD17">
            <v>300</v>
          </cell>
          <cell r="BE17">
            <v>300</v>
          </cell>
          <cell r="BF17">
            <v>700</v>
          </cell>
          <cell r="BG17">
            <v>800</v>
          </cell>
          <cell r="BH17">
            <v>600</v>
          </cell>
          <cell r="BI17">
            <v>200</v>
          </cell>
          <cell r="BJ17">
            <v>1000</v>
          </cell>
          <cell r="BK17">
            <v>3000</v>
          </cell>
          <cell r="BL17">
            <v>925</v>
          </cell>
          <cell r="BM17">
            <v>3000</v>
          </cell>
          <cell r="BN17">
            <v>3000</v>
          </cell>
          <cell r="BO17">
            <v>800</v>
          </cell>
          <cell r="BP17">
            <v>14000</v>
          </cell>
          <cell r="BQ17">
            <v>16800</v>
          </cell>
          <cell r="BR17">
            <v>1000</v>
          </cell>
          <cell r="BS17">
            <v>5935</v>
          </cell>
          <cell r="BT17">
            <v>5935</v>
          </cell>
          <cell r="BU17">
            <v>3500</v>
          </cell>
          <cell r="BV17">
            <v>4500</v>
          </cell>
          <cell r="BW17">
            <v>9000</v>
          </cell>
          <cell r="BX17">
            <v>400</v>
          </cell>
          <cell r="BY17">
            <v>800</v>
          </cell>
          <cell r="BZ17">
            <v>2000</v>
          </cell>
          <cell r="CA17">
            <v>4000</v>
          </cell>
          <cell r="CB17">
            <v>4000</v>
          </cell>
          <cell r="CC17">
            <v>2200</v>
          </cell>
          <cell r="CD17">
            <v>2000</v>
          </cell>
          <cell r="CE17">
            <v>3000</v>
          </cell>
          <cell r="CF17">
            <v>750</v>
          </cell>
          <cell r="CG17">
            <v>5675</v>
          </cell>
          <cell r="CH17">
            <v>700</v>
          </cell>
          <cell r="CI17">
            <v>300</v>
          </cell>
          <cell r="CJ17">
            <v>800</v>
          </cell>
          <cell r="CK17">
            <v>500</v>
          </cell>
          <cell r="CL17">
            <v>800</v>
          </cell>
          <cell r="CM17">
            <v>3000</v>
          </cell>
          <cell r="CN17">
            <v>600</v>
          </cell>
        </row>
        <row r="18">
          <cell r="A18" t="str">
            <v>Rate of Fire</v>
          </cell>
          <cell r="B18">
            <v>600</v>
          </cell>
          <cell r="C18">
            <v>10</v>
          </cell>
          <cell r="D18">
            <v>650</v>
          </cell>
          <cell r="E18">
            <v>338</v>
          </cell>
          <cell r="F18">
            <v>650</v>
          </cell>
          <cell r="G18">
            <v>300</v>
          </cell>
          <cell r="U18">
            <v>4</v>
          </cell>
          <cell r="V18">
            <v>250</v>
          </cell>
          <cell r="W18">
            <v>260</v>
          </cell>
          <cell r="Y18">
            <v>3000</v>
          </cell>
          <cell r="AB18">
            <v>600</v>
          </cell>
          <cell r="AC18">
            <v>800</v>
          </cell>
          <cell r="AD18">
            <v>300</v>
          </cell>
          <cell r="AE18">
            <v>400</v>
          </cell>
          <cell r="AQ18">
            <v>40</v>
          </cell>
          <cell r="AT18">
            <v>120</v>
          </cell>
          <cell r="AV18">
            <v>600</v>
          </cell>
          <cell r="AW18">
            <v>800</v>
          </cell>
          <cell r="AX18">
            <v>700</v>
          </cell>
          <cell r="BC18">
            <v>1000</v>
          </cell>
          <cell r="BD18">
            <v>700</v>
          </cell>
          <cell r="BE18">
            <v>10</v>
          </cell>
          <cell r="BF18">
            <v>500</v>
          </cell>
          <cell r="BG18">
            <v>750</v>
          </cell>
          <cell r="BH18">
            <v>625</v>
          </cell>
          <cell r="BO18">
            <v>600</v>
          </cell>
          <cell r="BR18">
            <v>6000</v>
          </cell>
          <cell r="BS18">
            <v>16</v>
          </cell>
          <cell r="BT18">
            <v>16</v>
          </cell>
          <cell r="BU18">
            <v>20</v>
          </cell>
          <cell r="BX18">
            <v>400</v>
          </cell>
          <cell r="BY18">
            <v>850</v>
          </cell>
          <cell r="CD18">
            <v>90</v>
          </cell>
          <cell r="CG18">
            <v>12</v>
          </cell>
          <cell r="CI18">
            <v>1000</v>
          </cell>
          <cell r="CJ18">
            <v>900</v>
          </cell>
          <cell r="CL18">
            <v>800</v>
          </cell>
          <cell r="CN18">
            <v>60</v>
          </cell>
        </row>
        <row r="19">
          <cell r="A19" t="str">
            <v>RF multiple</v>
          </cell>
          <cell r="B19">
            <v>2</v>
          </cell>
          <cell r="C19">
            <v>2</v>
          </cell>
          <cell r="D19">
            <v>2</v>
          </cell>
          <cell r="E19">
            <v>2</v>
          </cell>
          <cell r="F19">
            <v>4</v>
          </cell>
          <cell r="G19">
            <v>4</v>
          </cell>
          <cell r="U19">
            <v>1</v>
          </cell>
          <cell r="V19">
            <v>1</v>
          </cell>
          <cell r="W19">
            <v>1</v>
          </cell>
          <cell r="Y19">
            <v>1</v>
          </cell>
          <cell r="AB19">
            <v>4</v>
          </cell>
          <cell r="AC19">
            <v>4</v>
          </cell>
          <cell r="AD19">
            <v>4</v>
          </cell>
          <cell r="AE19">
            <v>4</v>
          </cell>
          <cell r="AQ19">
            <v>4</v>
          </cell>
          <cell r="AT19">
            <v>4</v>
          </cell>
          <cell r="AV19">
            <v>4</v>
          </cell>
          <cell r="AW19">
            <v>4</v>
          </cell>
          <cell r="AX19">
            <v>4</v>
          </cell>
          <cell r="BC19">
            <v>4</v>
          </cell>
          <cell r="BD19">
            <v>2</v>
          </cell>
          <cell r="BE19">
            <v>2</v>
          </cell>
          <cell r="BF19">
            <v>4</v>
          </cell>
          <cell r="BG19">
            <v>4</v>
          </cell>
          <cell r="BH19">
            <v>4</v>
          </cell>
          <cell r="BO19">
            <v>4</v>
          </cell>
          <cell r="BR19">
            <v>2</v>
          </cell>
          <cell r="BS19">
            <v>4</v>
          </cell>
          <cell r="BT19">
            <v>4</v>
          </cell>
          <cell r="BU19">
            <v>4</v>
          </cell>
          <cell r="BX19">
            <v>2</v>
          </cell>
          <cell r="BY19">
            <v>4</v>
          </cell>
          <cell r="CD19">
            <v>4</v>
          </cell>
          <cell r="CG19">
            <v>4</v>
          </cell>
          <cell r="CI19">
            <v>2</v>
          </cell>
          <cell r="CJ19">
            <v>4</v>
          </cell>
          <cell r="CL19">
            <v>4</v>
          </cell>
          <cell r="CN19">
            <v>2</v>
          </cell>
        </row>
        <row r="20">
          <cell r="A20" t="str">
            <v>Barrels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5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4</v>
          </cell>
          <cell r="V20">
            <v>2</v>
          </cell>
          <cell r="W20">
            <v>2</v>
          </cell>
          <cell r="X20">
            <v>4</v>
          </cell>
          <cell r="Y20">
            <v>4</v>
          </cell>
          <cell r="Z20">
            <v>80</v>
          </cell>
          <cell r="AA20">
            <v>8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1</v>
          </cell>
          <cell r="AP20">
            <v>1</v>
          </cell>
          <cell r="AQ20">
            <v>40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1</v>
          </cell>
          <cell r="AW20">
            <v>1</v>
          </cell>
          <cell r="AX20">
            <v>1</v>
          </cell>
          <cell r="AY20">
            <v>1</v>
          </cell>
          <cell r="AZ20">
            <v>4</v>
          </cell>
          <cell r="BA20">
            <v>6</v>
          </cell>
          <cell r="BB20">
            <v>3</v>
          </cell>
          <cell r="BC20">
            <v>4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6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4</v>
          </cell>
          <cell r="BX20">
            <v>1</v>
          </cell>
          <cell r="BY20">
            <v>1</v>
          </cell>
          <cell r="BZ20">
            <v>2</v>
          </cell>
          <cell r="CA20">
            <v>2</v>
          </cell>
          <cell r="CB20">
            <v>5</v>
          </cell>
          <cell r="CC20">
            <v>1</v>
          </cell>
          <cell r="CD20">
            <v>1</v>
          </cell>
          <cell r="CE20">
            <v>1</v>
          </cell>
          <cell r="CF20">
            <v>1</v>
          </cell>
          <cell r="CG20">
            <v>1</v>
          </cell>
          <cell r="CH20">
            <v>1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1</v>
          </cell>
          <cell r="CN20">
            <v>1</v>
          </cell>
        </row>
        <row r="21">
          <cell r="A21" t="str">
            <v>Calibre</v>
          </cell>
          <cell r="B21">
            <v>5.45</v>
          </cell>
          <cell r="C21">
            <v>40</v>
          </cell>
          <cell r="D21">
            <v>5.45</v>
          </cell>
          <cell r="E21">
            <v>7.62</v>
          </cell>
          <cell r="F21">
            <v>7.62</v>
          </cell>
          <cell r="G21">
            <v>30</v>
          </cell>
          <cell r="H21">
            <v>93</v>
          </cell>
          <cell r="I21">
            <v>100</v>
          </cell>
          <cell r="J21">
            <v>73</v>
          </cell>
          <cell r="K21">
            <v>135</v>
          </cell>
          <cell r="L21">
            <v>125</v>
          </cell>
          <cell r="M21">
            <v>135</v>
          </cell>
          <cell r="N21">
            <v>125</v>
          </cell>
          <cell r="O21">
            <v>125</v>
          </cell>
          <cell r="P21">
            <v>100</v>
          </cell>
          <cell r="Q21">
            <v>94</v>
          </cell>
          <cell r="R21">
            <v>125</v>
          </cell>
          <cell r="S21">
            <v>222</v>
          </cell>
          <cell r="T21">
            <v>111</v>
          </cell>
          <cell r="U21">
            <v>300</v>
          </cell>
          <cell r="V21">
            <v>30</v>
          </cell>
          <cell r="W21">
            <v>23</v>
          </cell>
          <cell r="X21">
            <v>242</v>
          </cell>
          <cell r="Y21">
            <v>12.7</v>
          </cell>
          <cell r="Z21">
            <v>80</v>
          </cell>
          <cell r="AA21">
            <v>130</v>
          </cell>
          <cell r="AB21">
            <v>14.5</v>
          </cell>
          <cell r="AC21">
            <v>7.62</v>
          </cell>
          <cell r="AD21">
            <v>30</v>
          </cell>
          <cell r="AE21">
            <v>30</v>
          </cell>
          <cell r="AF21">
            <v>100</v>
          </cell>
          <cell r="AG21">
            <v>115</v>
          </cell>
          <cell r="AH21">
            <v>125</v>
          </cell>
          <cell r="AI21">
            <v>125</v>
          </cell>
          <cell r="AJ21">
            <v>125</v>
          </cell>
          <cell r="AK21">
            <v>76.2</v>
          </cell>
          <cell r="AL21">
            <v>73</v>
          </cell>
          <cell r="AM21">
            <v>122</v>
          </cell>
          <cell r="AN21">
            <v>152</v>
          </cell>
          <cell r="AO21">
            <v>152</v>
          </cell>
          <cell r="AP21">
            <v>203</v>
          </cell>
          <cell r="AQ21">
            <v>122</v>
          </cell>
          <cell r="AR21">
            <v>725</v>
          </cell>
          <cell r="AS21">
            <v>122</v>
          </cell>
          <cell r="AT21">
            <v>82</v>
          </cell>
          <cell r="AU21">
            <v>120</v>
          </cell>
          <cell r="AV21">
            <v>12.7</v>
          </cell>
          <cell r="AW21">
            <v>12.7</v>
          </cell>
          <cell r="AX21">
            <v>12.7</v>
          </cell>
          <cell r="AY21">
            <v>36.75</v>
          </cell>
          <cell r="AZ21">
            <v>109.5</v>
          </cell>
          <cell r="BA21">
            <v>257</v>
          </cell>
          <cell r="BB21">
            <v>399</v>
          </cell>
          <cell r="BC21">
            <v>23</v>
          </cell>
          <cell r="BD21">
            <v>5.56</v>
          </cell>
          <cell r="BE21">
            <v>40</v>
          </cell>
          <cell r="BF21">
            <v>7.62</v>
          </cell>
          <cell r="BG21">
            <v>7.62</v>
          </cell>
          <cell r="BH21">
            <v>7.62</v>
          </cell>
          <cell r="BI21">
            <v>73</v>
          </cell>
          <cell r="BJ21">
            <v>127</v>
          </cell>
          <cell r="BK21">
            <v>135</v>
          </cell>
          <cell r="BL21">
            <v>165</v>
          </cell>
          <cell r="BM21">
            <v>105</v>
          </cell>
          <cell r="BN21">
            <v>120</v>
          </cell>
          <cell r="BO21">
            <v>12.7</v>
          </cell>
          <cell r="BP21">
            <v>155</v>
          </cell>
          <cell r="BQ21">
            <v>203</v>
          </cell>
          <cell r="BR21">
            <v>20</v>
          </cell>
          <cell r="BS21">
            <v>107</v>
          </cell>
          <cell r="BT21">
            <v>81</v>
          </cell>
          <cell r="BU21">
            <v>60</v>
          </cell>
          <cell r="BV21">
            <v>70</v>
          </cell>
          <cell r="BW21">
            <v>127</v>
          </cell>
          <cell r="BX21">
            <v>7.62</v>
          </cell>
          <cell r="BY21">
            <v>7.62</v>
          </cell>
          <cell r="BZ21">
            <v>103</v>
          </cell>
          <cell r="CA21">
            <v>170</v>
          </cell>
          <cell r="CB21">
            <v>170</v>
          </cell>
          <cell r="CC21">
            <v>76</v>
          </cell>
          <cell r="CD21">
            <v>30</v>
          </cell>
          <cell r="CE21">
            <v>120</v>
          </cell>
          <cell r="CF21">
            <v>51</v>
          </cell>
          <cell r="CG21">
            <v>81</v>
          </cell>
          <cell r="CH21">
            <v>84</v>
          </cell>
          <cell r="CI21">
            <v>5.56</v>
          </cell>
          <cell r="CJ21">
            <v>7.62</v>
          </cell>
          <cell r="CK21">
            <v>89</v>
          </cell>
          <cell r="CL21">
            <v>20</v>
          </cell>
          <cell r="CM21">
            <v>105</v>
          </cell>
          <cell r="CN21">
            <v>7.5</v>
          </cell>
        </row>
        <row r="22">
          <cell r="A22" t="str">
            <v>RF calibre</v>
          </cell>
          <cell r="H22">
            <v>129.80000000000001</v>
          </cell>
          <cell r="I22">
            <v>120</v>
          </cell>
          <cell r="J22">
            <v>155.06666666666666</v>
          </cell>
          <cell r="K22">
            <v>84</v>
          </cell>
          <cell r="L22">
            <v>94.5</v>
          </cell>
          <cell r="M22">
            <v>84</v>
          </cell>
          <cell r="N22">
            <v>94.5</v>
          </cell>
          <cell r="O22">
            <v>94.5</v>
          </cell>
          <cell r="P22">
            <v>120</v>
          </cell>
          <cell r="Q22">
            <v>128.4</v>
          </cell>
          <cell r="R22">
            <v>94.5</v>
          </cell>
          <cell r="S22">
            <v>25.681818181818173</v>
          </cell>
          <cell r="T22">
            <v>107.39999999999999</v>
          </cell>
          <cell r="U22">
            <v>16</v>
          </cell>
          <cell r="X22">
            <v>22.96</v>
          </cell>
          <cell r="Z22">
            <v>145.33333333333334</v>
          </cell>
          <cell r="AA22">
            <v>90</v>
          </cell>
          <cell r="AF22">
            <v>120</v>
          </cell>
          <cell r="AG22">
            <v>103.66666666666667</v>
          </cell>
          <cell r="AH22">
            <v>94.5</v>
          </cell>
          <cell r="AI22">
            <v>94.5</v>
          </cell>
          <cell r="AJ22">
            <v>94.5</v>
          </cell>
          <cell r="AK22">
            <v>150.4</v>
          </cell>
          <cell r="AL22">
            <v>155.06666666666666</v>
          </cell>
          <cell r="AM22">
            <v>97.2</v>
          </cell>
          <cell r="AN22">
            <v>63.599999999999994</v>
          </cell>
          <cell r="AO22">
            <v>63.599999999999994</v>
          </cell>
          <cell r="AP22">
            <v>29.999999999999993</v>
          </cell>
          <cell r="AQ22">
            <v>97.2</v>
          </cell>
          <cell r="AR22">
            <v>2</v>
          </cell>
          <cell r="AS22">
            <v>97.2</v>
          </cell>
          <cell r="AT22">
            <v>142.88888888888889</v>
          </cell>
          <cell r="AU22">
            <v>99</v>
          </cell>
          <cell r="AY22">
            <v>236.375</v>
          </cell>
          <cell r="AZ22">
            <v>108.8</v>
          </cell>
          <cell r="BA22">
            <v>20.880000000000003</v>
          </cell>
          <cell r="BB22">
            <v>10.079999999999998</v>
          </cell>
          <cell r="BC22">
            <v>284.5</v>
          </cell>
          <cell r="BE22">
            <v>225</v>
          </cell>
          <cell r="BI22">
            <v>155.06666666666666</v>
          </cell>
          <cell r="BJ22">
            <v>92.7</v>
          </cell>
          <cell r="BK22">
            <v>84</v>
          </cell>
          <cell r="BL22">
            <v>53.5</v>
          </cell>
          <cell r="BM22">
            <v>113</v>
          </cell>
          <cell r="BN22">
            <v>99</v>
          </cell>
          <cell r="BP22">
            <v>60</v>
          </cell>
          <cell r="BQ22">
            <v>29.999999999999993</v>
          </cell>
          <cell r="BR22">
            <v>295</v>
          </cell>
          <cell r="BS22">
            <v>111.13333333333333</v>
          </cell>
          <cell r="BT22">
            <v>144</v>
          </cell>
          <cell r="BU22">
            <v>175</v>
          </cell>
          <cell r="BV22">
            <v>159.66666666666666</v>
          </cell>
          <cell r="BW22">
            <v>92.7</v>
          </cell>
          <cell r="BZ22">
            <v>115.80000000000001</v>
          </cell>
          <cell r="CA22">
            <v>50.25</v>
          </cell>
          <cell r="CB22">
            <v>50.25</v>
          </cell>
          <cell r="CC22">
            <v>150.66666666666669</v>
          </cell>
          <cell r="CE22">
            <v>99</v>
          </cell>
          <cell r="CF22">
            <v>197.5</v>
          </cell>
          <cell r="CG22">
            <v>144</v>
          </cell>
          <cell r="CH22">
            <v>140.66666666666666</v>
          </cell>
          <cell r="CK22">
            <v>135.11111111111109</v>
          </cell>
          <cell r="CM22">
            <v>113</v>
          </cell>
        </row>
        <row r="23">
          <cell r="A23" t="str">
            <v>PTS</v>
          </cell>
          <cell r="B23">
            <v>1</v>
          </cell>
          <cell r="C23">
            <v>170.00000000000006</v>
          </cell>
          <cell r="D23">
            <v>1</v>
          </cell>
          <cell r="E23">
            <v>1</v>
          </cell>
          <cell r="F23">
            <v>1</v>
          </cell>
          <cell r="G23">
            <v>100</v>
          </cell>
          <cell r="H23">
            <v>1084.9999999999995</v>
          </cell>
          <cell r="I23">
            <v>1318.333333333333</v>
          </cell>
          <cell r="J23">
            <v>587.5333333333333</v>
          </cell>
          <cell r="K23">
            <v>2668.3999999999996</v>
          </cell>
          <cell r="L23">
            <v>2219.5</v>
          </cell>
          <cell r="M23">
            <v>2668.3999999999996</v>
          </cell>
          <cell r="N23">
            <v>2219.5</v>
          </cell>
          <cell r="O23">
            <v>2219.5</v>
          </cell>
          <cell r="P23">
            <v>1318.333333333333</v>
          </cell>
          <cell r="Q23">
            <v>1118.333333333333</v>
          </cell>
          <cell r="R23">
            <v>2219.5</v>
          </cell>
          <cell r="S23">
            <v>5483.636363636364</v>
          </cell>
          <cell r="T23">
            <v>1691.8000000000002</v>
          </cell>
          <cell r="U23">
            <v>6985</v>
          </cell>
          <cell r="V23">
            <v>100</v>
          </cell>
          <cell r="W23">
            <v>58</v>
          </cell>
          <cell r="X23">
            <v>5944.2000000000007</v>
          </cell>
          <cell r="Y23">
            <v>2</v>
          </cell>
          <cell r="Z23">
            <v>730.83333333333348</v>
          </cell>
          <cell r="AA23">
            <v>2437</v>
          </cell>
          <cell r="AB23">
            <v>2</v>
          </cell>
          <cell r="AC23">
            <v>1</v>
          </cell>
          <cell r="AD23">
            <v>100</v>
          </cell>
          <cell r="AE23">
            <v>100</v>
          </cell>
          <cell r="AF23">
            <v>1318.333333333333</v>
          </cell>
          <cell r="AG23">
            <v>1829.666666666667</v>
          </cell>
          <cell r="AH23">
            <v>2219.5</v>
          </cell>
          <cell r="AI23">
            <v>2219.5</v>
          </cell>
          <cell r="AJ23">
            <v>2219.5</v>
          </cell>
          <cell r="AK23">
            <v>650.40000000000009</v>
          </cell>
          <cell r="AL23">
            <v>587.5333333333333</v>
          </cell>
          <cell r="AM23">
            <v>2089</v>
          </cell>
          <cell r="AN23">
            <v>3455.16</v>
          </cell>
          <cell r="AO23">
            <v>3455.16</v>
          </cell>
          <cell r="AP23">
            <v>5000</v>
          </cell>
          <cell r="AQ23">
            <v>2089</v>
          </cell>
          <cell r="AR23">
            <v>10265.25</v>
          </cell>
          <cell r="AS23">
            <v>2089</v>
          </cell>
          <cell r="AT23">
            <v>777.88888888888914</v>
          </cell>
          <cell r="AU23">
            <v>2002</v>
          </cell>
          <cell r="AV23">
            <v>2</v>
          </cell>
          <cell r="AW23">
            <v>2</v>
          </cell>
          <cell r="AX23">
            <v>2</v>
          </cell>
          <cell r="AY23">
            <v>147.25</v>
          </cell>
          <cell r="AZ23">
            <v>1640.1000000000004</v>
          </cell>
          <cell r="BA23">
            <v>6249.6</v>
          </cell>
          <cell r="BB23">
            <v>7992.4</v>
          </cell>
          <cell r="BC23">
            <v>58</v>
          </cell>
          <cell r="BD23">
            <v>1</v>
          </cell>
          <cell r="BE23">
            <v>170.00000000000006</v>
          </cell>
          <cell r="BF23">
            <v>1</v>
          </cell>
          <cell r="BG23">
            <v>1</v>
          </cell>
          <cell r="BH23">
            <v>1</v>
          </cell>
          <cell r="BI23">
            <v>587.5333333333333</v>
          </cell>
          <cell r="BJ23">
            <v>2306.5</v>
          </cell>
          <cell r="BK23">
            <v>2668.3999999999996</v>
          </cell>
          <cell r="BL23">
            <v>3984.5</v>
          </cell>
          <cell r="BM23">
            <v>1485</v>
          </cell>
          <cell r="BN23">
            <v>2002</v>
          </cell>
          <cell r="BO23">
            <v>2</v>
          </cell>
          <cell r="BP23">
            <v>3594.0000000000009</v>
          </cell>
          <cell r="BQ23">
            <v>5000</v>
          </cell>
          <cell r="BR23">
            <v>40</v>
          </cell>
          <cell r="BS23">
            <v>1553.9333333333334</v>
          </cell>
          <cell r="BT23">
            <v>752</v>
          </cell>
          <cell r="BU23">
            <v>344</v>
          </cell>
          <cell r="BV23">
            <v>531.33333333333348</v>
          </cell>
          <cell r="BW23">
            <v>2306.5</v>
          </cell>
          <cell r="BX23">
            <v>1</v>
          </cell>
          <cell r="BY23">
            <v>1</v>
          </cell>
          <cell r="BZ23">
            <v>1418.333333333333</v>
          </cell>
          <cell r="CA23">
            <v>4179.75</v>
          </cell>
          <cell r="CB23">
            <v>4179.75</v>
          </cell>
          <cell r="CC23">
            <v>646.16666666666674</v>
          </cell>
          <cell r="CD23">
            <v>100</v>
          </cell>
          <cell r="CE23">
            <v>2002</v>
          </cell>
          <cell r="CF23">
            <v>265.70000000000005</v>
          </cell>
          <cell r="CG23">
            <v>752</v>
          </cell>
          <cell r="CH23">
            <v>829.66666666666652</v>
          </cell>
          <cell r="CI23">
            <v>1</v>
          </cell>
          <cell r="CJ23">
            <v>1</v>
          </cell>
          <cell r="CK23">
            <v>959.11111111111131</v>
          </cell>
          <cell r="CL23">
            <v>40</v>
          </cell>
          <cell r="CM23">
            <v>1485</v>
          </cell>
          <cell r="CN23">
            <v>1</v>
          </cell>
        </row>
        <row r="24">
          <cell r="A24" t="str">
            <v>Crew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2</v>
          </cell>
          <cell r="L24">
            <v>2</v>
          </cell>
          <cell r="M24">
            <v>2</v>
          </cell>
          <cell r="N24">
            <v>0</v>
          </cell>
          <cell r="O24">
            <v>0</v>
          </cell>
          <cell r="P24">
            <v>0</v>
          </cell>
          <cell r="Q24">
            <v>2</v>
          </cell>
          <cell r="R24">
            <v>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2</v>
          </cell>
          <cell r="BK24">
            <v>2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1</v>
          </cell>
          <cell r="BT24">
            <v>1</v>
          </cell>
          <cell r="BU24">
            <v>1</v>
          </cell>
          <cell r="BV24">
            <v>0</v>
          </cell>
          <cell r="BW24">
            <v>0</v>
          </cell>
          <cell r="BX24">
            <v>1</v>
          </cell>
          <cell r="BY24">
            <v>1</v>
          </cell>
          <cell r="BZ24">
            <v>2</v>
          </cell>
          <cell r="CA24">
            <v>2</v>
          </cell>
          <cell r="CB24">
            <v>2</v>
          </cell>
          <cell r="CC24">
            <v>0</v>
          </cell>
          <cell r="CD24">
            <v>0</v>
          </cell>
          <cell r="CE24">
            <v>0</v>
          </cell>
          <cell r="CF24">
            <v>2</v>
          </cell>
          <cell r="CG24">
            <v>2</v>
          </cell>
          <cell r="CH24">
            <v>2</v>
          </cell>
          <cell r="CI24">
            <v>1</v>
          </cell>
          <cell r="CJ24">
            <v>1</v>
          </cell>
          <cell r="CK24">
            <v>2</v>
          </cell>
          <cell r="CL24">
            <v>1</v>
          </cell>
          <cell r="CM24">
            <v>0</v>
          </cell>
          <cell r="CN24">
            <v>1</v>
          </cell>
        </row>
        <row r="25">
          <cell r="A25" t="str">
            <v>Muzzle Vel</v>
          </cell>
          <cell r="B25">
            <v>900</v>
          </cell>
          <cell r="C25">
            <v>76</v>
          </cell>
          <cell r="D25">
            <v>900</v>
          </cell>
          <cell r="E25">
            <v>900</v>
          </cell>
          <cell r="F25">
            <v>825</v>
          </cell>
          <cell r="G25">
            <v>130</v>
          </cell>
          <cell r="H25">
            <v>300</v>
          </cell>
          <cell r="I25">
            <v>1575</v>
          </cell>
          <cell r="J25">
            <v>435</v>
          </cell>
          <cell r="K25">
            <v>200</v>
          </cell>
          <cell r="L25">
            <v>400</v>
          </cell>
          <cell r="M25">
            <v>200</v>
          </cell>
          <cell r="N25">
            <v>500</v>
          </cell>
          <cell r="O25">
            <v>500</v>
          </cell>
          <cell r="P25">
            <v>500</v>
          </cell>
          <cell r="Q25">
            <v>223</v>
          </cell>
          <cell r="R25">
            <v>130</v>
          </cell>
          <cell r="S25">
            <v>1300</v>
          </cell>
          <cell r="T25">
            <v>900</v>
          </cell>
          <cell r="U25">
            <v>300</v>
          </cell>
          <cell r="V25">
            <v>870</v>
          </cell>
          <cell r="W25">
            <v>715</v>
          </cell>
          <cell r="X25">
            <v>345</v>
          </cell>
          <cell r="Y25">
            <v>810</v>
          </cell>
          <cell r="Z25">
            <v>300</v>
          </cell>
          <cell r="AA25">
            <v>345</v>
          </cell>
          <cell r="AB25">
            <v>1005</v>
          </cell>
          <cell r="AC25">
            <v>855</v>
          </cell>
          <cell r="AD25">
            <v>970</v>
          </cell>
          <cell r="AE25">
            <v>970</v>
          </cell>
          <cell r="AF25">
            <v>1600</v>
          </cell>
          <cell r="AG25">
            <v>1600</v>
          </cell>
          <cell r="AH25">
            <v>1700</v>
          </cell>
          <cell r="AI25">
            <v>1850</v>
          </cell>
          <cell r="AJ25">
            <v>1850</v>
          </cell>
          <cell r="AK25">
            <v>290</v>
          </cell>
          <cell r="AL25">
            <v>290</v>
          </cell>
          <cell r="AM25">
            <v>680</v>
          </cell>
          <cell r="AN25">
            <v>680</v>
          </cell>
          <cell r="AO25">
            <v>680</v>
          </cell>
          <cell r="AP25">
            <v>960</v>
          </cell>
          <cell r="AQ25">
            <v>690</v>
          </cell>
          <cell r="AR25">
            <v>1020</v>
          </cell>
          <cell r="AS25">
            <v>680</v>
          </cell>
          <cell r="AT25">
            <v>318</v>
          </cell>
          <cell r="AU25">
            <v>318</v>
          </cell>
          <cell r="AV25">
            <v>850</v>
          </cell>
          <cell r="AW25">
            <v>845</v>
          </cell>
          <cell r="AX25">
            <v>860</v>
          </cell>
          <cell r="AY25">
            <v>430</v>
          </cell>
          <cell r="AZ25">
            <v>600</v>
          </cell>
          <cell r="BA25">
            <v>750</v>
          </cell>
          <cell r="BB25">
            <v>960</v>
          </cell>
          <cell r="BC25">
            <v>430</v>
          </cell>
          <cell r="BD25">
            <v>900</v>
          </cell>
          <cell r="BE25">
            <v>76</v>
          </cell>
          <cell r="BF25">
            <v>825</v>
          </cell>
          <cell r="BG25">
            <v>853</v>
          </cell>
          <cell r="BH25">
            <v>850</v>
          </cell>
          <cell r="BI25">
            <v>220</v>
          </cell>
          <cell r="BJ25">
            <v>200</v>
          </cell>
          <cell r="BK25">
            <v>300</v>
          </cell>
          <cell r="BL25">
            <v>1500</v>
          </cell>
          <cell r="BM25">
            <v>1500</v>
          </cell>
          <cell r="BN25">
            <v>1600</v>
          </cell>
          <cell r="BO25">
            <v>1005</v>
          </cell>
          <cell r="BP25">
            <v>680</v>
          </cell>
          <cell r="BQ25">
            <v>587</v>
          </cell>
          <cell r="BR25">
            <v>1050</v>
          </cell>
          <cell r="BS25">
            <v>350</v>
          </cell>
          <cell r="BT25">
            <v>350</v>
          </cell>
          <cell r="BU25">
            <v>350</v>
          </cell>
          <cell r="BV25">
            <v>580</v>
          </cell>
          <cell r="BW25">
            <v>500</v>
          </cell>
          <cell r="BX25">
            <v>750</v>
          </cell>
          <cell r="BY25">
            <v>853</v>
          </cell>
          <cell r="BZ25">
            <v>200</v>
          </cell>
          <cell r="CA25">
            <v>185</v>
          </cell>
          <cell r="CB25">
            <v>185</v>
          </cell>
          <cell r="CC25">
            <v>534</v>
          </cell>
          <cell r="CD25">
            <v>1175</v>
          </cell>
          <cell r="CE25">
            <v>1300</v>
          </cell>
          <cell r="CF25">
            <v>350</v>
          </cell>
          <cell r="CG25">
            <v>350</v>
          </cell>
          <cell r="CH25">
            <v>300</v>
          </cell>
          <cell r="CI25">
            <v>930</v>
          </cell>
          <cell r="CJ25">
            <v>853</v>
          </cell>
          <cell r="CK25">
            <v>300</v>
          </cell>
          <cell r="CL25">
            <v>1005</v>
          </cell>
          <cell r="CM25">
            <v>1525</v>
          </cell>
          <cell r="CN25">
            <v>820</v>
          </cell>
        </row>
        <row r="26">
          <cell r="A26" t="str">
            <v>RN muzzle</v>
          </cell>
          <cell r="B26">
            <v>1.4707498087710229</v>
          </cell>
          <cell r="C26">
            <v>0.33646634304191558</v>
          </cell>
          <cell r="D26">
            <v>1.4707498087710229</v>
          </cell>
          <cell r="E26">
            <v>1.7390738914721249</v>
          </cell>
          <cell r="F26">
            <v>1.5941510671827812</v>
          </cell>
          <cell r="G26">
            <v>0.49842752732970125</v>
          </cell>
          <cell r="H26">
            <v>2.0251666598085207</v>
          </cell>
          <cell r="I26">
            <v>11.025</v>
          </cell>
          <cell r="J26">
            <v>2.6016491404491879</v>
          </cell>
          <cell r="K26">
            <v>1.6266530054071151</v>
          </cell>
          <cell r="L26">
            <v>3.130495168499706</v>
          </cell>
          <cell r="M26">
            <v>1.6266530054071151</v>
          </cell>
          <cell r="N26">
            <v>3.9131189606246326</v>
          </cell>
          <cell r="O26">
            <v>3.9131189606246326</v>
          </cell>
          <cell r="P26">
            <v>3.5000000000000004</v>
          </cell>
          <cell r="Q26">
            <v>1.5134456514853782</v>
          </cell>
          <cell r="R26">
            <v>1.0174109297624045</v>
          </cell>
          <cell r="S26">
            <v>13.55869462743372</v>
          </cell>
          <cell r="T26">
            <v>6.637461864297225</v>
          </cell>
          <cell r="U26">
            <v>3.6373066958946429</v>
          </cell>
          <cell r="V26">
            <v>3.3356303752064616</v>
          </cell>
          <cell r="W26">
            <v>2.400313677418016</v>
          </cell>
          <cell r="X26">
            <v>3.7568583284441273</v>
          </cell>
          <cell r="Y26">
            <v>2.0206212658486997</v>
          </cell>
          <cell r="Z26">
            <v>1.8782971010998235</v>
          </cell>
          <cell r="AA26">
            <v>2.7535236516144184</v>
          </cell>
          <cell r="AB26">
            <v>2.67884818998763</v>
          </cell>
          <cell r="AC26">
            <v>1.6521201968985186</v>
          </cell>
          <cell r="AD26">
            <v>3.7190361654600781</v>
          </cell>
          <cell r="AE26">
            <v>3.7190361654600781</v>
          </cell>
          <cell r="AF26">
            <v>11.200000000000001</v>
          </cell>
          <cell r="AG26">
            <v>12.010661930135242</v>
          </cell>
          <cell r="AH26">
            <v>13.304604466123751</v>
          </cell>
          <cell r="AI26">
            <v>14.47854015431114</v>
          </cell>
          <cell r="AJ26">
            <v>14.47854015431114</v>
          </cell>
          <cell r="AK26">
            <v>1.7720400108349701</v>
          </cell>
          <cell r="AL26">
            <v>1.7344327602994589</v>
          </cell>
          <cell r="AM26">
            <v>5.2575918441811362</v>
          </cell>
          <cell r="AN26">
            <v>5.8685221308264648</v>
          </cell>
          <cell r="AO26">
            <v>5.8685221308264648</v>
          </cell>
          <cell r="AP26">
            <v>9.5745262023768056</v>
          </cell>
          <cell r="AQ26">
            <v>5.3349093713014479</v>
          </cell>
          <cell r="AR26">
            <v>19.22503836147018</v>
          </cell>
          <cell r="AS26">
            <v>5.2575918441811362</v>
          </cell>
          <cell r="AT26">
            <v>2.0157287317493893</v>
          </cell>
          <cell r="AU26">
            <v>2.4384608260129998</v>
          </cell>
          <cell r="AV26">
            <v>2.1204050320634504</v>
          </cell>
          <cell r="AW26">
            <v>2.1079320612866064</v>
          </cell>
          <cell r="AX26">
            <v>2.1453509736171381</v>
          </cell>
          <cell r="AY26">
            <v>1.8247155257738126</v>
          </cell>
          <cell r="AZ26">
            <v>4.3949744026558335</v>
          </cell>
          <cell r="BA26">
            <v>8.4163902594877342</v>
          </cell>
          <cell r="BB26">
            <v>13.423189486854456</v>
          </cell>
          <cell r="BC26">
            <v>1.4435452885171287</v>
          </cell>
          <cell r="BD26">
            <v>1.4855180914415012</v>
          </cell>
          <cell r="BE26">
            <v>0.33646634304191558</v>
          </cell>
          <cell r="BF26">
            <v>1.5941510671827812</v>
          </cell>
          <cell r="BG26">
            <v>1.648255588250803</v>
          </cell>
          <cell r="BH26">
            <v>1.6424586752792292</v>
          </cell>
          <cell r="BI26">
            <v>1.3157765767788998</v>
          </cell>
          <cell r="BJ26">
            <v>1.5777198737418503</v>
          </cell>
          <cell r="BK26">
            <v>2.4399795081106728</v>
          </cell>
          <cell r="BL26">
            <v>13.487494207598386</v>
          </cell>
          <cell r="BM26">
            <v>10.759298304257578</v>
          </cell>
          <cell r="BN26">
            <v>12.268985288115722</v>
          </cell>
          <cell r="BO26">
            <v>2.5070671261456083</v>
          </cell>
          <cell r="BP26">
            <v>5.9261522086426366</v>
          </cell>
          <cell r="BQ26">
            <v>5.8544238341616506</v>
          </cell>
          <cell r="BR26">
            <v>3.2870199269246916</v>
          </cell>
          <cell r="BS26">
            <v>2.5342997060332078</v>
          </cell>
          <cell r="BT26">
            <v>2.2050000000000001</v>
          </cell>
          <cell r="BU26">
            <v>1.8977618396416345</v>
          </cell>
          <cell r="BV26">
            <v>3.3968397077283474</v>
          </cell>
          <cell r="BW26">
            <v>3.9442996843546259</v>
          </cell>
          <cell r="BX26">
            <v>1.4492282428934375</v>
          </cell>
          <cell r="BY26">
            <v>1.648255588250803</v>
          </cell>
          <cell r="BZ26">
            <v>1.4208448191129108</v>
          </cell>
          <cell r="CA26">
            <v>1.6884734229474863</v>
          </cell>
          <cell r="CB26">
            <v>1.6884734229474863</v>
          </cell>
          <cell r="CC26">
            <v>3.2587128501910079</v>
          </cell>
          <cell r="CD26">
            <v>4.5050180354799911</v>
          </cell>
          <cell r="CE26">
            <v>9.9685505465940238</v>
          </cell>
          <cell r="CF26">
            <v>1.7496499649929986</v>
          </cell>
          <cell r="CG26">
            <v>2.2050000000000001</v>
          </cell>
          <cell r="CH26">
            <v>1.9246817918814529</v>
          </cell>
          <cell r="CI26">
            <v>1.535035361156218</v>
          </cell>
          <cell r="CJ26">
            <v>1.648255588250803</v>
          </cell>
          <cell r="CK26">
            <v>1.981136037731887</v>
          </cell>
          <cell r="CL26">
            <v>3.1461476443422045</v>
          </cell>
          <cell r="CM26">
            <v>10.938619942661871</v>
          </cell>
          <cell r="CN26">
            <v>1.571963740039827</v>
          </cell>
        </row>
        <row r="27">
          <cell r="A27" t="str">
            <v>Rn eff range</v>
          </cell>
          <cell r="B27">
            <v>1.5477225575051661</v>
          </cell>
          <cell r="C27">
            <v>1.5477225575051661</v>
          </cell>
          <cell r="D27">
            <v>1.632455532033676</v>
          </cell>
          <cell r="E27">
            <v>1.8944271909999157</v>
          </cell>
          <cell r="F27">
            <v>1.7745966692414834</v>
          </cell>
          <cell r="G27">
            <v>1.7071067811865475</v>
          </cell>
          <cell r="H27">
            <v>1.7071067811865475</v>
          </cell>
          <cell r="I27">
            <v>2.4832396974191324</v>
          </cell>
          <cell r="J27">
            <v>2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3.2360679774997898</v>
          </cell>
          <cell r="P27">
            <v>3</v>
          </cell>
          <cell r="Q27">
            <v>2</v>
          </cell>
          <cell r="R27">
            <v>2.7320508075688772</v>
          </cell>
          <cell r="S27">
            <v>6.9160797830996161</v>
          </cell>
          <cell r="T27">
            <v>3.8284271247461903</v>
          </cell>
          <cell r="U27">
            <v>2</v>
          </cell>
          <cell r="V27">
            <v>2.4142135623730949</v>
          </cell>
          <cell r="W27">
            <v>2.4142135623730949</v>
          </cell>
          <cell r="X27">
            <v>4.16227766016838</v>
          </cell>
          <cell r="Y27">
            <v>2.4142135623730949</v>
          </cell>
          <cell r="Z27">
            <v>2.4142135623730949</v>
          </cell>
          <cell r="AA27">
            <v>3.2360679774997898</v>
          </cell>
          <cell r="AB27">
            <v>1.8944271909999157</v>
          </cell>
          <cell r="AC27">
            <v>1.7745966692414834</v>
          </cell>
          <cell r="AD27">
            <v>2.7888543819998315</v>
          </cell>
          <cell r="AE27">
            <v>2.7888543819998315</v>
          </cell>
          <cell r="AF27">
            <v>2.3674794331177345</v>
          </cell>
          <cell r="AG27">
            <v>2.3674794331177345</v>
          </cell>
          <cell r="AH27">
            <v>2.7320508075688772</v>
          </cell>
          <cell r="AI27">
            <v>2.8708286933869704</v>
          </cell>
          <cell r="AJ27">
            <v>2.8708286933869704</v>
          </cell>
          <cell r="AK27">
            <v>2.0954451150103321</v>
          </cell>
          <cell r="AL27">
            <v>1.7745966692414834</v>
          </cell>
          <cell r="AM27">
            <v>4.9115214431215897</v>
          </cell>
          <cell r="AN27">
            <v>5.3011626335213133</v>
          </cell>
          <cell r="AO27">
            <v>6.3851648071345037</v>
          </cell>
          <cell r="AP27">
            <v>7.1155539405682617</v>
          </cell>
          <cell r="AQ27">
            <v>5.4721359549995796</v>
          </cell>
          <cell r="AR27">
            <v>9.3666002653407556</v>
          </cell>
          <cell r="AS27">
            <v>4.9115214431215897</v>
          </cell>
          <cell r="AT27">
            <v>3.179449471770337</v>
          </cell>
          <cell r="AU27">
            <v>3.6795522013948525</v>
          </cell>
          <cell r="AV27">
            <v>1.8944271909999157</v>
          </cell>
          <cell r="AW27">
            <v>2</v>
          </cell>
          <cell r="AX27">
            <v>2.0954451150103321</v>
          </cell>
          <cell r="AY27">
            <v>2.2247448713915889</v>
          </cell>
          <cell r="AZ27">
            <v>3.0493901531919199</v>
          </cell>
          <cell r="BA27">
            <v>4.872983346207417</v>
          </cell>
          <cell r="BB27">
            <v>5.8989794855663558</v>
          </cell>
          <cell r="BC27">
            <v>2.2247448713915889</v>
          </cell>
          <cell r="BD27">
            <v>1.5477225575051661</v>
          </cell>
          <cell r="BE27">
            <v>1.5477225575051661</v>
          </cell>
          <cell r="BF27">
            <v>1.8366600265340756</v>
          </cell>
          <cell r="BG27">
            <v>1.8944271909999157</v>
          </cell>
          <cell r="BH27">
            <v>1.7745966692414834</v>
          </cell>
          <cell r="BI27">
            <v>1.4472135954999579</v>
          </cell>
          <cell r="BJ27">
            <v>2</v>
          </cell>
          <cell r="BK27">
            <v>2.7320508075688772</v>
          </cell>
          <cell r="BL27">
            <v>1.9617692030835672</v>
          </cell>
          <cell r="BM27">
            <v>2.7320508075688772</v>
          </cell>
          <cell r="BN27">
            <v>2.7320508075688772</v>
          </cell>
          <cell r="BO27">
            <v>1.8944271909999157</v>
          </cell>
          <cell r="BP27">
            <v>4.7416573867739409</v>
          </cell>
          <cell r="BQ27">
            <v>5.0987803063838397</v>
          </cell>
          <cell r="BR27">
            <v>2</v>
          </cell>
          <cell r="BS27">
            <v>3.4361855430159669</v>
          </cell>
          <cell r="BT27">
            <v>3.4361855430159669</v>
          </cell>
          <cell r="BU27">
            <v>2.8708286933869704</v>
          </cell>
          <cell r="BV27">
            <v>3.1213203435596424</v>
          </cell>
          <cell r="BW27">
            <v>4</v>
          </cell>
          <cell r="BX27">
            <v>1.632455532033676</v>
          </cell>
          <cell r="BY27">
            <v>1.8944271909999157</v>
          </cell>
          <cell r="BZ27">
            <v>2.4142135623730949</v>
          </cell>
          <cell r="CA27">
            <v>3</v>
          </cell>
          <cell r="CB27">
            <v>3</v>
          </cell>
          <cell r="CC27">
            <v>2.4832396974191324</v>
          </cell>
          <cell r="CD27">
            <v>2.4142135623730949</v>
          </cell>
          <cell r="CE27">
            <v>2.7320508075688772</v>
          </cell>
          <cell r="CF27">
            <v>1.8660254037844386</v>
          </cell>
          <cell r="CG27">
            <v>3.382225849914319</v>
          </cell>
          <cell r="CH27">
            <v>1.8366600265340756</v>
          </cell>
          <cell r="CI27">
            <v>1.5477225575051661</v>
          </cell>
          <cell r="CJ27">
            <v>1.8944271909999157</v>
          </cell>
          <cell r="CK27">
            <v>1.7071067811865475</v>
          </cell>
          <cell r="CL27">
            <v>1.8944271909999157</v>
          </cell>
          <cell r="CM27">
            <v>2.7320508075688772</v>
          </cell>
          <cell r="CN27">
            <v>1.7745966692414834</v>
          </cell>
        </row>
        <row r="28">
          <cell r="A28" t="str">
            <v>ATGM</v>
          </cell>
          <cell r="K28" t="str">
            <v>Y</v>
          </cell>
          <cell r="L28" t="str">
            <v>Y</v>
          </cell>
          <cell r="M28" t="str">
            <v>Y</v>
          </cell>
          <cell r="N28" t="str">
            <v>Y</v>
          </cell>
          <cell r="O28" t="str">
            <v>Y</v>
          </cell>
          <cell r="P28" t="str">
            <v>Y</v>
          </cell>
          <cell r="Q28" t="str">
            <v>Y</v>
          </cell>
          <cell r="R28" t="str">
            <v>Y</v>
          </cell>
          <cell r="X28" t="str">
            <v>Y</v>
          </cell>
          <cell r="AA28" t="str">
            <v>Y</v>
          </cell>
          <cell r="BJ28" t="str">
            <v>Y</v>
          </cell>
          <cell r="BK28" t="str">
            <v>Y</v>
          </cell>
          <cell r="BZ28" t="str">
            <v>Y</v>
          </cell>
          <cell r="CA28" t="str">
            <v>Y</v>
          </cell>
          <cell r="CB28" t="str">
            <v>Y</v>
          </cell>
        </row>
        <row r="29">
          <cell r="A29" t="str">
            <v>MRN</v>
          </cell>
          <cell r="K29">
            <v>1.0569999999999999</v>
          </cell>
          <cell r="L29">
            <v>1</v>
          </cell>
          <cell r="M29">
            <v>1.0569999999999999</v>
          </cell>
          <cell r="N29">
            <v>1.0475000000000001</v>
          </cell>
          <cell r="O29">
            <v>1.0475000000000001</v>
          </cell>
          <cell r="P29">
            <v>1</v>
          </cell>
          <cell r="Q29">
            <v>1.1139999999999999</v>
          </cell>
          <cell r="R29">
            <v>0.24</v>
          </cell>
          <cell r="X29">
            <v>0.42999999999999994</v>
          </cell>
          <cell r="AA29">
            <v>0.42999999999999994</v>
          </cell>
          <cell r="BJ29">
            <v>1.0475000000000001</v>
          </cell>
          <cell r="BK29">
            <v>1.0665</v>
          </cell>
          <cell r="BZ29">
            <v>0.42999999999999994</v>
          </cell>
          <cell r="CA29">
            <v>0.90500000000000003</v>
          </cell>
          <cell r="CB29">
            <v>0.90500000000000003</v>
          </cell>
        </row>
        <row r="30">
          <cell r="A30" t="str">
            <v>PEN</v>
          </cell>
          <cell r="K30">
            <v>1.1000000000000001</v>
          </cell>
          <cell r="L30">
            <v>1.1414213562373094</v>
          </cell>
          <cell r="M30">
            <v>1.1000000000000001</v>
          </cell>
          <cell r="N30">
            <v>1.1414213562373094</v>
          </cell>
          <cell r="O30">
            <v>1.2</v>
          </cell>
          <cell r="P30">
            <v>1.1000000000000001</v>
          </cell>
          <cell r="Q30">
            <v>0.93675444679663245</v>
          </cell>
          <cell r="R30">
            <v>0.82679491924311221</v>
          </cell>
          <cell r="X30">
            <v>1.316227766016838</v>
          </cell>
          <cell r="AA30">
            <v>1.0774596669241483</v>
          </cell>
          <cell r="BJ30">
            <v>0.86961595189594698</v>
          </cell>
          <cell r="BK30">
            <v>0.91633399734659249</v>
          </cell>
          <cell r="BZ30">
            <v>0.87752551286084113</v>
          </cell>
          <cell r="CA30">
            <v>1.1732050807568877</v>
          </cell>
          <cell r="CB30">
            <v>1.1732050807568877</v>
          </cell>
        </row>
        <row r="31">
          <cell r="A31" t="str">
            <v>VEL</v>
          </cell>
          <cell r="K31">
            <v>0.8</v>
          </cell>
          <cell r="L31">
            <v>1</v>
          </cell>
          <cell r="M31">
            <v>0.8</v>
          </cell>
          <cell r="N31">
            <v>1.1000000000000001</v>
          </cell>
          <cell r="O31">
            <v>1.1000000000000001</v>
          </cell>
          <cell r="P31">
            <v>1.1000000000000001</v>
          </cell>
          <cell r="Q31">
            <v>0.82299999999999995</v>
          </cell>
          <cell r="R31">
            <v>0.73</v>
          </cell>
          <cell r="X31">
            <v>0.94499999999999995</v>
          </cell>
          <cell r="AA31">
            <v>0.94499999999999995</v>
          </cell>
          <cell r="BJ31">
            <v>0.8</v>
          </cell>
          <cell r="BK31">
            <v>0.9</v>
          </cell>
          <cell r="BZ31">
            <v>0.8</v>
          </cell>
          <cell r="CA31">
            <v>0.78500000000000003</v>
          </cell>
          <cell r="CB31">
            <v>0.78500000000000003</v>
          </cell>
        </row>
        <row r="32">
          <cell r="A32" t="str">
            <v>EN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X32">
            <v>1</v>
          </cell>
          <cell r="AA32">
            <v>1</v>
          </cell>
          <cell r="BJ32">
            <v>1</v>
          </cell>
          <cell r="BK32">
            <v>1</v>
          </cell>
          <cell r="BZ32">
            <v>1</v>
          </cell>
          <cell r="CA32">
            <v>1</v>
          </cell>
          <cell r="CB32">
            <v>1</v>
          </cell>
        </row>
        <row r="33">
          <cell r="A33" t="str">
            <v>Min range</v>
          </cell>
          <cell r="K33">
            <v>70</v>
          </cell>
          <cell r="L33">
            <v>100</v>
          </cell>
          <cell r="M33">
            <v>70</v>
          </cell>
          <cell r="N33">
            <v>75</v>
          </cell>
          <cell r="O33">
            <v>75</v>
          </cell>
          <cell r="P33">
            <v>100</v>
          </cell>
          <cell r="Q33">
            <v>40</v>
          </cell>
          <cell r="R33">
            <v>500</v>
          </cell>
          <cell r="X33">
            <v>400</v>
          </cell>
          <cell r="AA33">
            <v>400</v>
          </cell>
          <cell r="BJ33">
            <v>75</v>
          </cell>
          <cell r="BK33">
            <v>65</v>
          </cell>
          <cell r="BZ33">
            <v>400</v>
          </cell>
          <cell r="CA33">
            <v>150</v>
          </cell>
          <cell r="CB33">
            <v>150</v>
          </cell>
        </row>
        <row r="34">
          <cell r="A34" t="str">
            <v>Penetration</v>
          </cell>
          <cell r="K34">
            <v>600</v>
          </cell>
          <cell r="L34">
            <v>700</v>
          </cell>
          <cell r="M34">
            <v>600</v>
          </cell>
          <cell r="N34">
            <v>700</v>
          </cell>
          <cell r="O34">
            <v>900</v>
          </cell>
          <cell r="P34">
            <v>600</v>
          </cell>
          <cell r="Q34">
            <v>460</v>
          </cell>
          <cell r="R34">
            <v>200</v>
          </cell>
          <cell r="X34">
            <v>1500</v>
          </cell>
          <cell r="Z34">
            <v>400</v>
          </cell>
          <cell r="AA34">
            <v>560</v>
          </cell>
          <cell r="BJ34">
            <v>330</v>
          </cell>
          <cell r="BK34">
            <v>430</v>
          </cell>
          <cell r="BZ34">
            <v>350</v>
          </cell>
          <cell r="CA34">
            <v>800</v>
          </cell>
          <cell r="CB34">
            <v>800</v>
          </cell>
        </row>
        <row r="35">
          <cell r="A35" t="str">
            <v>AmmoName</v>
          </cell>
          <cell r="B35" t="str">
            <v>5.45x39</v>
          </cell>
          <cell r="C35" t="str">
            <v>VOG-25</v>
          </cell>
          <cell r="D35" t="str">
            <v>5.45x39</v>
          </cell>
          <cell r="E35" t="str">
            <v>7.62x54</v>
          </cell>
          <cell r="F35" t="str">
            <v>7.62x54</v>
          </cell>
          <cell r="G35" t="str">
            <v>30x29</v>
          </cell>
          <cell r="H35" t="str">
            <v>PG-7</v>
          </cell>
          <cell r="I35" t="str">
            <v>100mm</v>
          </cell>
          <cell r="J35" t="str">
            <v>PG-9V</v>
          </cell>
          <cell r="K35" t="str">
            <v>9M113</v>
          </cell>
          <cell r="L35" t="str">
            <v>9M112</v>
          </cell>
          <cell r="M35" t="str">
            <v>9M113</v>
          </cell>
          <cell r="N35" t="str">
            <v>9M119</v>
          </cell>
          <cell r="O35" t="str">
            <v>9M119M</v>
          </cell>
          <cell r="P35" t="str">
            <v>9M117</v>
          </cell>
          <cell r="Q35" t="str">
            <v>9M115</v>
          </cell>
          <cell r="R35" t="str">
            <v>9M14</v>
          </cell>
          <cell r="S35" t="str">
            <v>R-23</v>
          </cell>
          <cell r="T35" t="str">
            <v>R-60</v>
          </cell>
          <cell r="U35" t="str">
            <v>FAB-500</v>
          </cell>
          <cell r="V35" t="str">
            <v>30x165</v>
          </cell>
          <cell r="W35" t="str">
            <v>23x115</v>
          </cell>
          <cell r="X35" t="str">
            <v>Kh-23</v>
          </cell>
          <cell r="Y35" t="str">
            <v>12.7x108</v>
          </cell>
          <cell r="Z35" t="str">
            <v>S-8KOM</v>
          </cell>
          <cell r="AA35" t="str">
            <v>9M114</v>
          </cell>
          <cell r="AB35" t="str">
            <v>14.5x114</v>
          </cell>
          <cell r="AC35" t="str">
            <v>7.62x54</v>
          </cell>
          <cell r="AD35" t="str">
            <v>30x165</v>
          </cell>
          <cell r="AE35" t="str">
            <v>30x165</v>
          </cell>
          <cell r="AF35" t="str">
            <v>100mm</v>
          </cell>
          <cell r="AG35" t="str">
            <v>115mm</v>
          </cell>
          <cell r="AH35" t="str">
            <v>125mm</v>
          </cell>
          <cell r="AI35" t="str">
            <v>125mm</v>
          </cell>
          <cell r="AJ35" t="str">
            <v>125mm</v>
          </cell>
          <cell r="AK35" t="str">
            <v>76.2mm</v>
          </cell>
          <cell r="AL35" t="str">
            <v>PG-15</v>
          </cell>
          <cell r="AM35" t="str">
            <v>122mm OF-430</v>
          </cell>
          <cell r="AN35" t="str">
            <v>152mm OF-530</v>
          </cell>
          <cell r="AO35" t="str">
            <v>152mm OF-530</v>
          </cell>
          <cell r="AP35" t="str">
            <v>203mm 3OF43</v>
          </cell>
          <cell r="AQ35" t="str">
            <v>122mm 9M22U</v>
          </cell>
          <cell r="AR35" t="str">
            <v>9M21</v>
          </cell>
          <cell r="AS35" t="str">
            <v>122mm HE</v>
          </cell>
          <cell r="AT35" t="str">
            <v>82mm HE</v>
          </cell>
          <cell r="AU35" t="str">
            <v>120mm HE</v>
          </cell>
          <cell r="AV35" t="str">
            <v>12.7x108</v>
          </cell>
          <cell r="AW35" t="str">
            <v>12.7x108</v>
          </cell>
          <cell r="AX35" t="str">
            <v>12.7x108</v>
          </cell>
          <cell r="AY35" t="str">
            <v>9M32</v>
          </cell>
          <cell r="AZ35" t="str">
            <v>9M31</v>
          </cell>
          <cell r="BA35" t="str">
            <v>9M33</v>
          </cell>
          <cell r="BB35" t="str">
            <v>3M9</v>
          </cell>
          <cell r="BC35" t="str">
            <v>23x115</v>
          </cell>
          <cell r="BD35" t="str">
            <v>5.56x45</v>
          </cell>
          <cell r="BE35" t="str">
            <v>40mm</v>
          </cell>
          <cell r="BF35" t="str">
            <v>7.62x51</v>
          </cell>
          <cell r="BG35" t="str">
            <v>7.62x51</v>
          </cell>
          <cell r="BH35" t="str">
            <v>7.62x51</v>
          </cell>
          <cell r="BI35" t="str">
            <v>M72</v>
          </cell>
          <cell r="BJ35" t="str">
            <v>M47</v>
          </cell>
          <cell r="BK35" t="str">
            <v>TOW</v>
          </cell>
          <cell r="BL35" t="str">
            <v>165mm HESH</v>
          </cell>
          <cell r="BM35" t="str">
            <v>105mm M833</v>
          </cell>
          <cell r="BN35" t="str">
            <v>120mm M829</v>
          </cell>
          <cell r="BO35" t="str">
            <v>12.7x99</v>
          </cell>
          <cell r="BP35" t="str">
            <v>155mm M107</v>
          </cell>
          <cell r="BQ35" t="str">
            <v>203mm M106</v>
          </cell>
          <cell r="BR35" t="str">
            <v>20x102 M-242</v>
          </cell>
          <cell r="BS35" t="str">
            <v>107mm HE</v>
          </cell>
          <cell r="BT35" t="str">
            <v>81mm HE</v>
          </cell>
          <cell r="BU35" t="str">
            <v>60mm HE</v>
          </cell>
          <cell r="BV35" t="str">
            <v>FIM-43</v>
          </cell>
          <cell r="BW35" t="str">
            <v>MIM-72</v>
          </cell>
          <cell r="BX35" t="str">
            <v>7.62x51</v>
          </cell>
          <cell r="BY35" t="str">
            <v>7.62x51</v>
          </cell>
          <cell r="BZ35" t="str">
            <v>MILAN</v>
          </cell>
          <cell r="CA35" t="str">
            <v>Swingfire</v>
          </cell>
          <cell r="CB35" t="str">
            <v>Swingfire</v>
          </cell>
          <cell r="CC35" t="str">
            <v>76mm</v>
          </cell>
          <cell r="CD35" t="str">
            <v>30x170</v>
          </cell>
          <cell r="CE35" t="str">
            <v>120mm</v>
          </cell>
          <cell r="CF35" t="str">
            <v>51mm HE</v>
          </cell>
          <cell r="CG35" t="str">
            <v>81mm HE</v>
          </cell>
          <cell r="CH35" t="str">
            <v>84x246</v>
          </cell>
          <cell r="CI35" t="str">
            <v>5.56x45</v>
          </cell>
          <cell r="CJ35" t="str">
            <v>7.62x51</v>
          </cell>
          <cell r="CK35" t="str">
            <v>89mm</v>
          </cell>
          <cell r="CL35" t="str">
            <v>20x102</v>
          </cell>
          <cell r="CM35" t="str">
            <v>105mm</v>
          </cell>
          <cell r="CN35" t="str">
            <v>7.5x54</v>
          </cell>
        </row>
        <row r="36">
          <cell r="A36" t="str">
            <v>AmmoWeight</v>
          </cell>
          <cell r="B36">
            <v>1.0749999999999999E-2</v>
          </cell>
          <cell r="C36">
            <v>0.25</v>
          </cell>
          <cell r="D36">
            <v>1.0749999999999999E-2</v>
          </cell>
          <cell r="E36">
            <v>2.18E-2</v>
          </cell>
          <cell r="F36">
            <v>2.18E-2</v>
          </cell>
          <cell r="G36">
            <v>0.27500000000000002</v>
          </cell>
          <cell r="H36">
            <v>2.6</v>
          </cell>
          <cell r="I36">
            <v>19.34</v>
          </cell>
          <cell r="J36">
            <v>4.3899999999999997</v>
          </cell>
          <cell r="K36">
            <v>14.6</v>
          </cell>
          <cell r="L36">
            <v>23.2</v>
          </cell>
          <cell r="M36">
            <v>14.6</v>
          </cell>
          <cell r="N36">
            <v>16.5</v>
          </cell>
          <cell r="O36">
            <v>17.2</v>
          </cell>
          <cell r="P36">
            <v>19.399999999999999</v>
          </cell>
          <cell r="Q36">
            <v>13.8</v>
          </cell>
          <cell r="R36">
            <v>10.9</v>
          </cell>
          <cell r="S36">
            <v>220</v>
          </cell>
          <cell r="T36">
            <v>43.5</v>
          </cell>
          <cell r="U36">
            <v>500</v>
          </cell>
          <cell r="V36">
            <v>0.39</v>
          </cell>
          <cell r="W36">
            <v>0.19</v>
          </cell>
          <cell r="X36">
            <v>5820</v>
          </cell>
          <cell r="Y36">
            <v>0.13</v>
          </cell>
          <cell r="Z36">
            <v>11.3</v>
          </cell>
          <cell r="AA36">
            <v>31.4</v>
          </cell>
          <cell r="AB36">
            <v>0.2</v>
          </cell>
          <cell r="AC36">
            <v>2.18E-2</v>
          </cell>
          <cell r="AD36">
            <v>0.39</v>
          </cell>
          <cell r="AE36">
            <v>0.39</v>
          </cell>
          <cell r="AF36">
            <v>12</v>
          </cell>
          <cell r="AG36">
            <v>18</v>
          </cell>
          <cell r="AH36">
            <v>19.600000000000001</v>
          </cell>
          <cell r="AI36">
            <v>20.2</v>
          </cell>
          <cell r="AJ36">
            <v>20.5</v>
          </cell>
          <cell r="AK36">
            <v>6.21</v>
          </cell>
          <cell r="AL36">
            <v>4.4000000000000004</v>
          </cell>
          <cell r="AM36">
            <v>21.8</v>
          </cell>
          <cell r="AN36">
            <v>43.56</v>
          </cell>
          <cell r="AO36">
            <v>43.56</v>
          </cell>
          <cell r="AP36">
            <v>110</v>
          </cell>
          <cell r="AQ36">
            <v>66.599999999999994</v>
          </cell>
          <cell r="AR36">
            <v>2200</v>
          </cell>
          <cell r="AS36">
            <v>21.8</v>
          </cell>
          <cell r="AT36">
            <v>3.23</v>
          </cell>
          <cell r="AU36">
            <v>16</v>
          </cell>
          <cell r="AV36">
            <v>0.13</v>
          </cell>
          <cell r="AW36">
            <v>0.13</v>
          </cell>
          <cell r="AX36">
            <v>0.13</v>
          </cell>
          <cell r="AY36">
            <v>9.8000000000000007</v>
          </cell>
          <cell r="AZ36">
            <v>32</v>
          </cell>
          <cell r="BA36">
            <v>170</v>
          </cell>
          <cell r="BB36">
            <v>599</v>
          </cell>
          <cell r="BC36">
            <v>0.19</v>
          </cell>
          <cell r="BD36">
            <v>1.23E-2</v>
          </cell>
          <cell r="BE36">
            <v>0.23</v>
          </cell>
          <cell r="BF36">
            <v>2.5499999999999998E-2</v>
          </cell>
          <cell r="BG36">
            <v>2.5499999999999998E-2</v>
          </cell>
          <cell r="BH36">
            <v>2.5499999999999998E-2</v>
          </cell>
          <cell r="BI36">
            <v>2.5</v>
          </cell>
          <cell r="BJ36">
            <v>10.7</v>
          </cell>
          <cell r="BK36">
            <v>18.899999999999999</v>
          </cell>
          <cell r="BL36">
            <v>29</v>
          </cell>
          <cell r="BM36">
            <v>15</v>
          </cell>
          <cell r="BN36">
            <v>19</v>
          </cell>
          <cell r="BO36">
            <v>0.12</v>
          </cell>
          <cell r="BP36">
            <v>43.3</v>
          </cell>
          <cell r="BQ36">
            <v>90</v>
          </cell>
          <cell r="BR36">
            <v>0.32</v>
          </cell>
          <cell r="BS36">
            <v>6</v>
          </cell>
          <cell r="BT36">
            <v>4.5</v>
          </cell>
          <cell r="BU36">
            <v>4.5</v>
          </cell>
          <cell r="BV36">
            <v>8.3000000000000007</v>
          </cell>
          <cell r="BW36">
            <v>86</v>
          </cell>
          <cell r="BX36">
            <v>2.5499999999999998E-2</v>
          </cell>
          <cell r="BY36">
            <v>2.5499999999999998E-2</v>
          </cell>
          <cell r="BZ36">
            <v>6.73</v>
          </cell>
          <cell r="CA36">
            <v>27</v>
          </cell>
          <cell r="CB36">
            <v>27</v>
          </cell>
          <cell r="CC36">
            <v>7.6</v>
          </cell>
          <cell r="CD36">
            <v>1.1000000000000001</v>
          </cell>
          <cell r="CE36">
            <v>15</v>
          </cell>
          <cell r="CF36">
            <v>0.92</v>
          </cell>
          <cell r="CG36">
            <v>4.5</v>
          </cell>
          <cell r="CH36">
            <v>3.1</v>
          </cell>
          <cell r="CI36">
            <v>1.23E-2</v>
          </cell>
          <cell r="CJ36">
            <v>2.5499999999999998E-2</v>
          </cell>
          <cell r="CK36">
            <v>3.1</v>
          </cell>
          <cell r="CL36">
            <v>0.15</v>
          </cell>
          <cell r="CM36">
            <v>15</v>
          </cell>
          <cell r="CN36">
            <v>2.35E-2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K2">
            <v>0</v>
          </cell>
          <cell r="L2">
            <v>0</v>
          </cell>
          <cell r="N2">
            <v>0</v>
          </cell>
          <cell r="O2">
            <v>0.4</v>
          </cell>
        </row>
        <row r="3">
          <cell r="K3">
            <v>0.1</v>
          </cell>
          <cell r="N3">
            <v>20</v>
          </cell>
          <cell r="O3">
            <v>0.6</v>
          </cell>
        </row>
        <row r="4">
          <cell r="K4">
            <v>0.2</v>
          </cell>
          <cell r="N4">
            <v>40</v>
          </cell>
          <cell r="O4">
            <v>0.74</v>
          </cell>
        </row>
        <row r="5">
          <cell r="K5">
            <v>0.3</v>
          </cell>
          <cell r="N5">
            <v>100</v>
          </cell>
          <cell r="O5">
            <v>0.9</v>
          </cell>
        </row>
        <row r="6">
          <cell r="K6">
            <v>0.4</v>
          </cell>
          <cell r="N6">
            <v>200</v>
          </cell>
          <cell r="O6">
            <v>0.99</v>
          </cell>
        </row>
        <row r="7">
          <cell r="K7">
            <v>0.5</v>
          </cell>
          <cell r="N7">
            <v>1000</v>
          </cell>
          <cell r="O7">
            <v>1</v>
          </cell>
        </row>
        <row r="8">
          <cell r="K8">
            <v>0.7</v>
          </cell>
          <cell r="N8">
            <v>3000</v>
          </cell>
          <cell r="O8">
            <v>1</v>
          </cell>
        </row>
        <row r="9">
          <cell r="K9">
            <v>1</v>
          </cell>
          <cell r="N9">
            <v>5000</v>
          </cell>
          <cell r="O9">
            <v>1</v>
          </cell>
        </row>
        <row r="10">
          <cell r="K10">
            <v>100</v>
          </cell>
          <cell r="L10">
            <v>1</v>
          </cell>
          <cell r="N10">
            <v>100000</v>
          </cell>
          <cell r="O10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CC111" totalsRowShown="0" headerRowDxfId="0" dataDxfId="1">
  <autoFilter ref="A1:CC111"/>
  <tableColumns count="81">
    <tableColumn id="1" name="VEHICLE" dataDxfId="80"/>
    <tableColumn id="2" name="TYPE" dataDxfId="79"/>
    <tableColumn id="3" name="OLI---" dataDxfId="78"/>
    <tableColumn id="4" name="Class ---" dataDxfId="77"/>
    <tableColumn id="5" name="Weap 1" dataDxfId="76"/>
    <tableColumn id="6" name="Weap 2" dataDxfId="75"/>
    <tableColumn id="7" name="Weap 3" dataDxfId="74"/>
    <tableColumn id="8" name="Weap 4" dataDxfId="73"/>
    <tableColumn id="9" name="OLI" dataDxfId="72">
      <calculatedColumnFormula>IFERROR(HLOOKUP(E2,[1]TLI_WEPS!$1:$27,4,FALSE),0)</calculatedColumnFormula>
    </tableColumn>
    <tableColumn id="10" name="OLI2" dataDxfId="71"/>
    <tableColumn id="11" name="OLI3" dataDxfId="70"/>
    <tableColumn id="12" name="OLI4" dataDxfId="69"/>
    <tableColumn id="13" name="INFANTRY" dataDxfId="68"/>
    <tableColumn id="14" name="FACTORS" dataDxfId="67"/>
    <tableColumn id="15" name="MOF" dataDxfId="66"/>
    <tableColumn id="16" name="RA" dataDxfId="65"/>
    <tableColumn id="17" name="PF" dataDxfId="64"/>
    <tableColumn id="18" name="RFE" dataDxfId="63"/>
    <tableColumn id="19" name="FCE" dataDxfId="62"/>
    <tableColumn id="20" name="ASE" dataDxfId="61"/>
    <tableColumn id="21" name="WHT" dataDxfId="60"/>
    <tableColumn id="22" name="AME" dataDxfId="59"/>
    <tableColumn id="23" name="RF Factor" dataDxfId="58"/>
    <tableColumn id="24" name="ARMF" dataDxfId="57"/>
    <tableColumn id="25" name="Real values" dataDxfId="56"/>
    <tableColumn id="26" name="Op. Range" dataDxfId="55"/>
    <tableColumn id="27" name="Weight" dataDxfId="54"/>
    <tableColumn id="28" name="Road speed" dataDxfId="53"/>
    <tableColumn id="29" name="Stored Ammo" dataDxfId="52"/>
    <tableColumn id="30" name="Crew" dataDxfId="51"/>
    <tableColumn id="31" name="Column5" dataDxfId="50"/>
    <tableColumn id="32" name="Column6" dataDxfId="49"/>
    <tableColumn id="33" name="OLI7" dataDxfId="48"/>
    <tableColumn id="34" name="AK-74" dataDxfId="47"/>
    <tableColumn id="35" name="Column8" dataDxfId="46"/>
    <tableColumn id="36" name="GP-25" dataDxfId="45"/>
    <tableColumn id="37" name="Column9" dataDxfId="44"/>
    <tableColumn id="38" name="RPG-7V" dataDxfId="43"/>
    <tableColumn id="39" name="Column10" dataDxfId="42"/>
    <tableColumn id="40" name="PKM" dataDxfId="41"/>
    <tableColumn id="41" name="Column11" dataDxfId="40"/>
    <tableColumn id="42" name="RPK-74" dataDxfId="39"/>
    <tableColumn id="43" name="Column12" dataDxfId="38"/>
    <tableColumn id="44" name="SVD" dataDxfId="37"/>
    <tableColumn id="45" name="Column13" dataDxfId="36"/>
    <tableColumn id="46" name="M16A2" dataDxfId="35"/>
    <tableColumn id="47" name="Column14" dataDxfId="34"/>
    <tableColumn id="48" name="M203" dataDxfId="33"/>
    <tableColumn id="49" name="Column15" dataDxfId="32"/>
    <tableColumn id="50" name="M72" dataDxfId="31"/>
    <tableColumn id="51" name="Column16" dataDxfId="30"/>
    <tableColumn id="52" name="M60 MMG" dataDxfId="29"/>
    <tableColumn id="53" name="Column17" dataDxfId="28"/>
    <tableColumn id="54" name="Column18"/>
    <tableColumn id="55" name="SUPPLIES" dataDxfId="27"/>
    <tableColumn id="56" name="Ammo type" dataDxfId="26">
      <calculatedColumnFormula>IFERROR(HLOOKUP($E2,[1]TLI_WEPS!$1:$35,35,FALSE),"")</calculatedColumnFormula>
    </tableColumn>
    <tableColumn id="57" name="Rounds/hour" dataDxfId="25">
      <calculatedColumnFormula>IFERROR(HLOOKUP(E2,[1]TLI_WEPS!$1:$27,5,FALSE),"")</calculatedColumnFormula>
    </tableColumn>
    <tableColumn id="58" name="Stored" dataDxfId="24"/>
    <tableColumn id="59" name="Ammo type19" dataDxfId="23">
      <calculatedColumnFormula>IFERROR(HLOOKUP($F2,[1]TLI_WEPS!$1:$35,35,FALSE),"")</calculatedColumnFormula>
    </tableColumn>
    <tableColumn id="60" name="Rounds/hour20" dataDxfId="22">
      <calculatedColumnFormula>IFERROR(HLOOKUP($F2,[1]TLI_WEPS!$1:$27,5,FALSE),0)</calculatedColumnFormula>
    </tableColumn>
    <tableColumn id="61" name="Stored21" dataDxfId="21"/>
    <tableColumn id="62" name="Ammo type22" dataDxfId="20">
      <calculatedColumnFormula>IFERROR(HLOOKUP(G2,[1]TLI_WEPS!$1:$35,35,FALSE),"")</calculatedColumnFormula>
    </tableColumn>
    <tableColumn id="63" name="Rounds/hour23" dataDxfId="19">
      <calculatedColumnFormula>IFERROR(HLOOKUP(G2,[1]TLI_WEPS!$1:$27,5,FALSE),0)</calculatedColumnFormula>
    </tableColumn>
    <tableColumn id="64" name="Stored24" dataDxfId="18"/>
    <tableColumn id="65" name="Ammo type25" dataDxfId="17">
      <calculatedColumnFormula>IFERROR(HLOOKUP(H2,[1]TLI_WEPS!$1:$35,35,FALSE),"")</calculatedColumnFormula>
    </tableColumn>
    <tableColumn id="66" name="Rounds/hour26" dataDxfId="16">
      <calculatedColumnFormula>IFERROR(HLOOKUP(H2,[1]TLI_WEPS!$1:$27,5,FALSE),0)</calculatedColumnFormula>
    </tableColumn>
    <tableColumn id="67" name="Stored27" dataDxfId="15"/>
    <tableColumn id="68" name="Column28" dataDxfId="14"/>
    <tableColumn id="69" name="Ammo 1 wt" dataDxfId="13" dataCellStyle="Comma">
      <calculatedColumnFormula>IFERROR(HLOOKUP($E2,[1]TLI_WEPS!$1:$36,36,FALSE),0)</calculatedColumnFormula>
    </tableColumn>
    <tableColumn id="70" name="Ammo 2 wt" dataDxfId="12" dataCellStyle="Comma">
      <calculatedColumnFormula>IFERROR(HLOOKUP($F2,[1]TLI_WEPS!$1:$36,36,FALSE),0)</calculatedColumnFormula>
    </tableColumn>
    <tableColumn id="71" name="Ammo 3 wt" dataDxfId="11" dataCellStyle="Comma">
      <calculatedColumnFormula>IFERROR(HLOOKUP($G2,[1]TLI_WEPS!$1:$36,36,FALSE),0)</calculatedColumnFormula>
    </tableColumn>
    <tableColumn id="72" name="Ammo 4 wt" dataDxfId="10" dataCellStyle="Comma">
      <calculatedColumnFormula>IFERROR(HLOOKUP($H2,[1]TLI_WEPS!$1:$36,36,FALSE),0)</calculatedColumnFormula>
    </tableColumn>
    <tableColumn id="73" name="Column29" dataDxfId="9"/>
    <tableColumn id="74" name="Range" dataDxfId="8">
      <calculatedColumnFormula>Z2</calculatedColumnFormula>
    </tableColumn>
    <tableColumn id="75" name="Fuel (liters)" dataDxfId="7"/>
    <tableColumn id="76" name="Road speed30" dataDxfId="6">
      <calculatedColumnFormula>AB2</calculatedColumnFormula>
    </tableColumn>
    <tableColumn id="77" name="Fuel per hour" dataDxfId="5"/>
    <tableColumn id="78" name="Column31"/>
    <tableColumn id="79" name="AIRCRAFT" dataDxfId="4"/>
    <tableColumn id="80" name="Celing" dataDxfId="3"/>
    <tableColumn id="81" name="CL" dataDxfId="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5" x14ac:dyDescent="0.25"/>
  <cols>
    <col min="1" max="1" width="17.42578125" bestFit="1" customWidth="1"/>
    <col min="2" max="2" width="7.42578125" bestFit="1" customWidth="1"/>
    <col min="3" max="3" width="8.140625" customWidth="1"/>
    <col min="4" max="4" width="10.140625" customWidth="1"/>
    <col min="5" max="5" width="18.5703125" bestFit="1" customWidth="1"/>
    <col min="6" max="6" width="15.5703125" bestFit="1" customWidth="1"/>
    <col min="7" max="7" width="9.85546875" bestFit="1" customWidth="1"/>
    <col min="8" max="8" width="9.85546875" customWidth="1"/>
    <col min="9" max="9" width="6.5703125" hidden="1" customWidth="1"/>
    <col min="10" max="12" width="7" hidden="1" customWidth="1"/>
    <col min="13" max="13" width="12.140625" hidden="1" customWidth="1"/>
    <col min="14" max="14" width="11.140625" hidden="1" customWidth="1"/>
    <col min="15" max="15" width="7.42578125" hidden="1" customWidth="1"/>
    <col min="16" max="16" width="5.5703125" hidden="1" customWidth="1"/>
    <col min="17" max="17" width="6.5703125" hidden="1" customWidth="1"/>
    <col min="18" max="19" width="6.28515625" hidden="1" customWidth="1"/>
    <col min="20" max="20" width="6.42578125" hidden="1" customWidth="1"/>
    <col min="21" max="21" width="7.42578125" hidden="1" customWidth="1"/>
    <col min="22" max="22" width="7.28515625" hidden="1" customWidth="1"/>
    <col min="23" max="23" width="11.140625" hidden="1" customWidth="1"/>
    <col min="24" max="24" width="8.42578125" hidden="1" customWidth="1"/>
    <col min="25" max="25" width="13.140625" hidden="1" customWidth="1"/>
    <col min="26" max="26" width="12.140625" customWidth="1"/>
    <col min="27" max="27" width="9.7109375" customWidth="1"/>
    <col min="28" max="28" width="13.42578125" customWidth="1"/>
    <col min="29" max="29" width="15.28515625" customWidth="1"/>
    <col min="30" max="30" width="7.7109375" customWidth="1"/>
    <col min="31" max="32" width="11" hidden="1" customWidth="1"/>
    <col min="33" max="33" width="7" hidden="1" customWidth="1"/>
    <col min="34" max="34" width="8.28515625" hidden="1" customWidth="1"/>
    <col min="35" max="35" width="11" hidden="1" customWidth="1"/>
    <col min="36" max="36" width="8.42578125" hidden="1" customWidth="1"/>
    <col min="37" max="37" width="11" hidden="1" customWidth="1"/>
    <col min="38" max="38" width="9.85546875" hidden="1" customWidth="1"/>
    <col min="39" max="39" width="12" hidden="1" customWidth="1"/>
    <col min="40" max="40" width="7.28515625" hidden="1" customWidth="1"/>
    <col min="41" max="41" width="12" hidden="1" customWidth="1"/>
    <col min="42" max="42" width="9.28515625" hidden="1" customWidth="1"/>
    <col min="43" max="43" width="12" hidden="1" customWidth="1"/>
    <col min="44" max="44" width="6.7109375" hidden="1" customWidth="1"/>
    <col min="45" max="45" width="12" hidden="1" customWidth="1"/>
    <col min="46" max="46" width="9.28515625" hidden="1" customWidth="1"/>
    <col min="47" max="47" width="12" hidden="1" customWidth="1"/>
    <col min="48" max="48" width="8" hidden="1" customWidth="1"/>
    <col min="49" max="49" width="12" hidden="1" customWidth="1"/>
    <col min="50" max="50" width="7" hidden="1" customWidth="1"/>
    <col min="51" max="51" width="12" hidden="1" customWidth="1"/>
    <col min="52" max="52" width="12.5703125" hidden="1" customWidth="1"/>
    <col min="53" max="54" width="12" hidden="1" customWidth="1"/>
    <col min="55" max="55" width="11.28515625" customWidth="1"/>
    <col min="56" max="56" width="14.140625" bestFit="1" customWidth="1"/>
    <col min="57" max="57" width="14.7109375" customWidth="1"/>
    <col min="58" max="58" width="9" customWidth="1"/>
    <col min="59" max="59" width="15.42578125" customWidth="1"/>
    <col min="60" max="60" width="16.7109375" customWidth="1"/>
    <col min="61" max="61" width="11" customWidth="1"/>
    <col min="62" max="62" width="15.42578125" customWidth="1"/>
    <col min="63" max="63" width="16.7109375" customWidth="1"/>
    <col min="64" max="64" width="11" customWidth="1"/>
    <col min="65" max="65" width="15.42578125" customWidth="1"/>
    <col min="66" max="66" width="16.7109375" customWidth="1"/>
    <col min="67" max="67" width="11" customWidth="1"/>
    <col min="68" max="68" width="12" customWidth="1"/>
    <col min="69" max="72" width="13.140625" customWidth="1"/>
    <col min="73" max="73" width="12" customWidth="1"/>
    <col min="74" max="74" width="8.5703125" customWidth="1"/>
    <col min="75" max="75" width="13.42578125" customWidth="1"/>
    <col min="76" max="76" width="15.42578125" customWidth="1"/>
    <col min="77" max="77" width="15" customWidth="1"/>
    <col min="78" max="78" width="12" customWidth="1"/>
    <col min="79" max="79" width="11.7109375" customWidth="1"/>
    <col min="80" max="80" width="8.7109375" customWidth="1"/>
    <col min="81" max="81" width="5.140625" customWidth="1"/>
  </cols>
  <sheetData>
    <row r="1" spans="1:81" x14ac:dyDescent="0.25">
      <c r="A1" s="12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6</v>
      </c>
      <c r="G1" s="12" t="s">
        <v>7</v>
      </c>
      <c r="H1" s="12" t="s">
        <v>8</v>
      </c>
      <c r="I1" s="13" t="s">
        <v>5</v>
      </c>
      <c r="J1" s="13" t="s">
        <v>221</v>
      </c>
      <c r="K1" s="13" t="s">
        <v>222</v>
      </c>
      <c r="L1" s="13" t="s">
        <v>223</v>
      </c>
      <c r="M1" s="13" t="s">
        <v>9</v>
      </c>
      <c r="N1" s="13" t="s">
        <v>10</v>
      </c>
      <c r="O1" s="13" t="s">
        <v>11</v>
      </c>
      <c r="P1" s="12" t="s">
        <v>12</v>
      </c>
      <c r="Q1" s="13" t="s">
        <v>13</v>
      </c>
      <c r="R1" s="12" t="s">
        <v>14</v>
      </c>
      <c r="S1" s="13" t="s">
        <v>15</v>
      </c>
      <c r="T1" s="12" t="s">
        <v>16</v>
      </c>
      <c r="U1" s="13" t="s">
        <v>17</v>
      </c>
      <c r="V1" s="12" t="s">
        <v>18</v>
      </c>
      <c r="W1" s="12" t="s">
        <v>19</v>
      </c>
      <c r="X1" s="12" t="s">
        <v>20</v>
      </c>
      <c r="Y1" s="13" t="s">
        <v>21</v>
      </c>
      <c r="Z1" s="13" t="s">
        <v>22</v>
      </c>
      <c r="AA1" s="12" t="s">
        <v>23</v>
      </c>
      <c r="AB1" s="12" t="s">
        <v>24</v>
      </c>
      <c r="AC1" s="12" t="s">
        <v>25</v>
      </c>
      <c r="AD1" s="12" t="s">
        <v>26</v>
      </c>
      <c r="AE1" s="14" t="s">
        <v>224</v>
      </c>
      <c r="AF1" s="15" t="s">
        <v>225</v>
      </c>
      <c r="AG1" s="12" t="s">
        <v>226</v>
      </c>
      <c r="AH1" s="12" t="s">
        <v>27</v>
      </c>
      <c r="AI1" s="12" t="s">
        <v>227</v>
      </c>
      <c r="AJ1" s="12" t="s">
        <v>28</v>
      </c>
      <c r="AK1" s="12" t="s">
        <v>228</v>
      </c>
      <c r="AL1" s="12" t="s">
        <v>29</v>
      </c>
      <c r="AM1" s="12" t="s">
        <v>229</v>
      </c>
      <c r="AN1" s="12" t="s">
        <v>30</v>
      </c>
      <c r="AO1" s="12" t="s">
        <v>230</v>
      </c>
      <c r="AP1" s="12" t="s">
        <v>31</v>
      </c>
      <c r="AQ1" s="12" t="s">
        <v>231</v>
      </c>
      <c r="AR1" s="12" t="s">
        <v>32</v>
      </c>
      <c r="AS1" s="15" t="s">
        <v>232</v>
      </c>
      <c r="AT1" s="12" t="s">
        <v>33</v>
      </c>
      <c r="AU1" s="12" t="s">
        <v>233</v>
      </c>
      <c r="AV1" s="12" t="s">
        <v>34</v>
      </c>
      <c r="AW1" s="12" t="s">
        <v>234</v>
      </c>
      <c r="AX1" s="12" t="s">
        <v>35</v>
      </c>
      <c r="AY1" s="12" t="s">
        <v>235</v>
      </c>
      <c r="AZ1" s="12" t="s">
        <v>36</v>
      </c>
      <c r="BA1" s="12" t="s">
        <v>236</v>
      </c>
      <c r="BB1" s="14" t="s">
        <v>237</v>
      </c>
      <c r="BC1" s="12" t="s">
        <v>37</v>
      </c>
      <c r="BD1" s="12" t="s">
        <v>38</v>
      </c>
      <c r="BE1" s="12" t="s">
        <v>39</v>
      </c>
      <c r="BF1" s="12" t="s">
        <v>40</v>
      </c>
      <c r="BG1" s="12" t="s">
        <v>238</v>
      </c>
      <c r="BH1" s="12" t="s">
        <v>239</v>
      </c>
      <c r="BI1" s="12" t="s">
        <v>240</v>
      </c>
      <c r="BJ1" s="12" t="s">
        <v>241</v>
      </c>
      <c r="BK1" s="12" t="s">
        <v>242</v>
      </c>
      <c r="BL1" s="12" t="s">
        <v>243</v>
      </c>
      <c r="BM1" s="12" t="s">
        <v>244</v>
      </c>
      <c r="BN1" s="12" t="s">
        <v>245</v>
      </c>
      <c r="BO1" s="12" t="s">
        <v>246</v>
      </c>
      <c r="BP1" s="12" t="s">
        <v>247</v>
      </c>
      <c r="BQ1" s="12" t="s">
        <v>41</v>
      </c>
      <c r="BR1" s="12" t="s">
        <v>42</v>
      </c>
      <c r="BS1" s="12" t="s">
        <v>43</v>
      </c>
      <c r="BT1" s="12" t="s">
        <v>44</v>
      </c>
      <c r="BU1" s="12" t="s">
        <v>248</v>
      </c>
      <c r="BV1" s="12" t="s">
        <v>45</v>
      </c>
      <c r="BW1" s="12" t="s">
        <v>46</v>
      </c>
      <c r="BX1" s="12" t="s">
        <v>249</v>
      </c>
      <c r="BY1" s="12" t="s">
        <v>47</v>
      </c>
      <c r="BZ1" s="14" t="s">
        <v>250</v>
      </c>
      <c r="CA1" s="12" t="s">
        <v>48</v>
      </c>
      <c r="CB1" s="12" t="s">
        <v>49</v>
      </c>
      <c r="CC1" s="12" t="s">
        <v>50</v>
      </c>
    </row>
    <row r="2" spans="1:81" x14ac:dyDescent="0.25">
      <c r="A2" s="1" t="s">
        <v>27</v>
      </c>
      <c r="B2" s="2" t="s">
        <v>51</v>
      </c>
      <c r="C2" s="3">
        <f ca="1">I2</f>
        <v>0.30788418136017126</v>
      </c>
      <c r="D2" s="4" t="s">
        <v>51</v>
      </c>
      <c r="E2" s="2" t="s">
        <v>27</v>
      </c>
      <c r="F2" s="2"/>
      <c r="G2" s="2"/>
      <c r="H2" s="2"/>
      <c r="I2" s="5">
        <f ca="1">IFERROR(HLOOKUP(E2,[1]TLI_WEPS!$1:$27,4,FALSE),0)</f>
        <v>0.30788418136017126</v>
      </c>
      <c r="J2" s="5"/>
      <c r="K2" s="5"/>
      <c r="L2" s="5"/>
      <c r="M2" s="5"/>
      <c r="N2" s="6"/>
      <c r="O2" s="7"/>
      <c r="P2" s="7"/>
      <c r="Q2" s="7"/>
      <c r="R2" s="7"/>
      <c r="S2" s="7"/>
      <c r="T2" s="7"/>
      <c r="U2" s="7"/>
      <c r="V2" s="7"/>
      <c r="W2" s="8"/>
      <c r="X2" s="5"/>
      <c r="Y2" s="6"/>
      <c r="Z2" s="2"/>
      <c r="AA2" s="2"/>
      <c r="AB2" s="2"/>
      <c r="AC2" s="2"/>
      <c r="AD2" s="2">
        <v>1</v>
      </c>
      <c r="AE2" s="2"/>
      <c r="AF2" s="1"/>
      <c r="AG2" s="7"/>
      <c r="AH2" s="2"/>
      <c r="AI2" s="5"/>
      <c r="AJ2" s="2"/>
      <c r="AK2" s="5"/>
      <c r="AL2" s="2"/>
      <c r="AM2" s="5"/>
      <c r="AN2" s="2"/>
      <c r="AO2" s="5"/>
      <c r="AP2" s="2"/>
      <c r="AQ2" s="5"/>
      <c r="AR2" s="2"/>
      <c r="AS2" s="5"/>
      <c r="AT2" s="2"/>
      <c r="AU2" s="2"/>
      <c r="AV2" s="2"/>
      <c r="AW2" s="2"/>
      <c r="AX2" s="2"/>
      <c r="AY2" s="2"/>
      <c r="AZ2" s="2"/>
      <c r="BA2" s="2"/>
      <c r="BB2" s="2"/>
      <c r="BC2" s="1"/>
      <c r="BD2" s="8" t="str">
        <f>IFERROR(HLOOKUP($E2,[1]TLI_WEPS!$1:$35,35,FALSE),"")</f>
        <v>5.45x39</v>
      </c>
      <c r="BE2" s="8">
        <f>IFERROR(HLOOKUP($E2,[1]TLI_WEPS!$1:$27,5,FALSE),0)</f>
        <v>1200</v>
      </c>
      <c r="BF2" s="9">
        <v>300</v>
      </c>
      <c r="BG2" s="8" t="str">
        <f>IFERROR(HLOOKUP($F2,[1]TLI_WEPS!$1:$35,35,FALSE),"")</f>
        <v/>
      </c>
      <c r="BH2" s="8">
        <f>IFERROR(HLOOKUP($F2,[1]TLI_WEPS!$1:$27,5,FALSE),0)</f>
        <v>0</v>
      </c>
      <c r="BI2" s="9"/>
      <c r="BJ2" s="8" t="str">
        <f>IFERROR(HLOOKUP(G2,[1]TLI_WEPS!$1:$35,35,FALSE),"")</f>
        <v/>
      </c>
      <c r="BK2" s="8">
        <f>IFERROR(HLOOKUP(G2,[1]TLI_WEPS!$1:$27,5,FALSE),0)</f>
        <v>0</v>
      </c>
      <c r="BL2" s="9"/>
      <c r="BM2" s="8" t="str">
        <f>IFERROR(HLOOKUP(H2,[1]TLI_WEPS!$1:$35,35,FALSE),"")</f>
        <v/>
      </c>
      <c r="BN2" s="8">
        <f>IFERROR(HLOOKUP(H2,[1]TLI_WEPS!$1:$27,5,FALSE),0)</f>
        <v>0</v>
      </c>
      <c r="BO2" s="9"/>
      <c r="BP2" s="9"/>
      <c r="BQ2" s="10">
        <f>IFERROR(HLOOKUP($E2,[1]TLI_WEPS!$1:$36,36,FALSE),0)</f>
        <v>1.0749999999999999E-2</v>
      </c>
      <c r="BR2" s="10">
        <f>IFERROR(HLOOKUP($F2,[1]TLI_WEPS!$1:$36,36,FALSE),0)</f>
        <v>0</v>
      </c>
      <c r="BS2" s="10">
        <f>IFERROR(HLOOKUP($G2,[1]TLI_WEPS!$1:$36,36,FALSE),0)</f>
        <v>0</v>
      </c>
      <c r="BT2" s="10">
        <f>IFERROR(HLOOKUP($H2,[1]TLI_WEPS!$1:$36,36,FALSE),0)</f>
        <v>0</v>
      </c>
      <c r="BU2" s="8"/>
      <c r="BV2" s="9">
        <f>Z2</f>
        <v>0</v>
      </c>
      <c r="BW2" s="8">
        <v>0</v>
      </c>
      <c r="BX2" s="9">
        <f>AB2</f>
        <v>0</v>
      </c>
      <c r="BY2" s="8">
        <v>0</v>
      </c>
      <c r="BZ2" s="2"/>
      <c r="CA2" s="1"/>
      <c r="CB2" s="8"/>
      <c r="CC2" s="8"/>
    </row>
    <row r="3" spans="1:81" x14ac:dyDescent="0.25">
      <c r="A3" s="1" t="s">
        <v>31</v>
      </c>
      <c r="B3" s="2" t="s">
        <v>51</v>
      </c>
      <c r="C3" s="3">
        <f ca="1">I3</f>
        <v>0.28239168601322756</v>
      </c>
      <c r="D3" s="4" t="s">
        <v>51</v>
      </c>
      <c r="E3" s="2" t="s">
        <v>31</v>
      </c>
      <c r="F3" s="2"/>
      <c r="G3" s="2"/>
      <c r="H3" s="2"/>
      <c r="I3" s="5">
        <f ca="1">IFERROR(HLOOKUP(E3,[1]TLI_WEPS!$1:$27,4,FALSE),0)</f>
        <v>0.28239168601322756</v>
      </c>
      <c r="J3" s="5"/>
      <c r="K3" s="5"/>
      <c r="L3" s="5"/>
      <c r="M3" s="5"/>
      <c r="N3" s="6"/>
      <c r="O3" s="7"/>
      <c r="P3" s="7"/>
      <c r="Q3" s="7"/>
      <c r="R3" s="7"/>
      <c r="S3" s="7"/>
      <c r="T3" s="7"/>
      <c r="U3" s="7"/>
      <c r="V3" s="7"/>
      <c r="W3" s="8"/>
      <c r="X3" s="5"/>
      <c r="Y3" s="6"/>
      <c r="Z3" s="2"/>
      <c r="AA3" s="2"/>
      <c r="AB3" s="2"/>
      <c r="AC3" s="2"/>
      <c r="AD3" s="2">
        <v>1</v>
      </c>
      <c r="AE3" s="2"/>
      <c r="AF3" s="1"/>
      <c r="AG3" s="7"/>
      <c r="AH3" s="2"/>
      <c r="AI3" s="5"/>
      <c r="AJ3" s="2"/>
      <c r="AK3" s="5"/>
      <c r="AL3" s="2"/>
      <c r="AM3" s="5"/>
      <c r="AN3" s="2"/>
      <c r="AO3" s="5"/>
      <c r="AP3" s="2"/>
      <c r="AQ3" s="5"/>
      <c r="AR3" s="2"/>
      <c r="AS3" s="5"/>
      <c r="AT3" s="2"/>
      <c r="AU3" s="2"/>
      <c r="AV3" s="2"/>
      <c r="AW3" s="2"/>
      <c r="AX3" s="2"/>
      <c r="AY3" s="2"/>
      <c r="AZ3" s="2"/>
      <c r="BA3" s="2"/>
      <c r="BB3" s="2"/>
      <c r="BC3" s="1"/>
      <c r="BD3" s="8" t="str">
        <f>IFERROR(HLOOKUP($E3,[1]TLI_WEPS!$1:$35,35,FALSE),"")</f>
        <v>5.45x39</v>
      </c>
      <c r="BE3" s="8">
        <f>IFERROR(HLOOKUP(E3,[1]TLI_WEPS!$1:$27,5,FALSE),"")</f>
        <v>1300</v>
      </c>
      <c r="BF3" s="9">
        <v>600</v>
      </c>
      <c r="BG3" s="8" t="str">
        <f>IFERROR(HLOOKUP($F3,[1]TLI_WEPS!$1:$35,35,FALSE),"")</f>
        <v/>
      </c>
      <c r="BH3" s="8">
        <f>IFERROR(HLOOKUP($F3,[1]TLI_WEPS!$1:$27,5,FALSE),0)</f>
        <v>0</v>
      </c>
      <c r="BI3" s="9"/>
      <c r="BJ3" s="8" t="str">
        <f>IFERROR(HLOOKUP(G3,[1]TLI_WEPS!$1:$35,35,FALSE),"")</f>
        <v/>
      </c>
      <c r="BK3" s="8">
        <f>IFERROR(HLOOKUP(G3,[1]TLI_WEPS!$1:$27,5,FALSE),0)</f>
        <v>0</v>
      </c>
      <c r="BL3" s="9"/>
      <c r="BM3" s="8" t="str">
        <f>IFERROR(HLOOKUP(H3,[1]TLI_WEPS!$1:$35,35,FALSE),"")</f>
        <v/>
      </c>
      <c r="BN3" s="8">
        <f>IFERROR(HLOOKUP(H3,[1]TLI_WEPS!$1:$27,5,FALSE),0)</f>
        <v>0</v>
      </c>
      <c r="BO3" s="9"/>
      <c r="BP3" s="9"/>
      <c r="BQ3" s="10">
        <f>IFERROR(HLOOKUP($E3,[1]TLI_WEPS!$1:$36,36,FALSE),0)</f>
        <v>1.0749999999999999E-2</v>
      </c>
      <c r="BR3" s="10">
        <f>IFERROR(HLOOKUP($F3,[1]TLI_WEPS!$1:$36,36,FALSE),0)</f>
        <v>0</v>
      </c>
      <c r="BS3" s="10">
        <f>IFERROR(HLOOKUP($G3,[1]TLI_WEPS!$1:$36,36,FALSE),0)</f>
        <v>0</v>
      </c>
      <c r="BT3" s="10">
        <f>IFERROR(HLOOKUP($H3,[1]TLI_WEPS!$1:$36,36,FALSE),0)</f>
        <v>0</v>
      </c>
      <c r="BU3" s="8"/>
      <c r="BV3" s="9">
        <f>Z3</f>
        <v>0</v>
      </c>
      <c r="BW3" s="8">
        <v>0</v>
      </c>
      <c r="BX3" s="9">
        <f>AB3</f>
        <v>0</v>
      </c>
      <c r="BY3" s="8">
        <v>0</v>
      </c>
      <c r="BZ3" s="2"/>
      <c r="CA3" s="1"/>
      <c r="CB3" s="8"/>
      <c r="CC3" s="8"/>
    </row>
    <row r="4" spans="1:81" x14ac:dyDescent="0.25">
      <c r="A4" s="1" t="s">
        <v>30</v>
      </c>
      <c r="B4" s="2" t="s">
        <v>51</v>
      </c>
      <c r="C4" s="3">
        <f ca="1">I4</f>
        <v>0.61311208802921613</v>
      </c>
      <c r="D4" s="4" t="s">
        <v>51</v>
      </c>
      <c r="E4" s="2" t="s">
        <v>30</v>
      </c>
      <c r="F4" s="2"/>
      <c r="G4" s="2"/>
      <c r="H4" s="2"/>
      <c r="I4" s="5">
        <f ca="1">IFERROR(HLOOKUP(E4,[1]TLI_WEPS!$1:$27,4,FALSE),0)</f>
        <v>0.61311208802921613</v>
      </c>
      <c r="J4" s="5"/>
      <c r="K4" s="5"/>
      <c r="L4" s="5"/>
      <c r="M4" s="5"/>
      <c r="N4" s="6"/>
      <c r="O4" s="7"/>
      <c r="P4" s="7"/>
      <c r="Q4" s="7"/>
      <c r="R4" s="7"/>
      <c r="S4" s="7"/>
      <c r="T4" s="7"/>
      <c r="U4" s="7"/>
      <c r="V4" s="7"/>
      <c r="W4" s="8"/>
      <c r="X4" s="5"/>
      <c r="Y4" s="6"/>
      <c r="Z4" s="2"/>
      <c r="AA4" s="2"/>
      <c r="AB4" s="2"/>
      <c r="AC4" s="2"/>
      <c r="AD4" s="2">
        <v>1</v>
      </c>
      <c r="AE4" s="2"/>
      <c r="AF4" s="1"/>
      <c r="AG4" s="7"/>
      <c r="AH4" s="2"/>
      <c r="AI4" s="5"/>
      <c r="AJ4" s="2"/>
      <c r="AK4" s="5"/>
      <c r="AL4" s="2"/>
      <c r="AM4" s="5"/>
      <c r="AN4" s="2"/>
      <c r="AO4" s="5"/>
      <c r="AP4" s="2"/>
      <c r="AQ4" s="5"/>
      <c r="AR4" s="2"/>
      <c r="AS4" s="5"/>
      <c r="AT4" s="2"/>
      <c r="AU4" s="2"/>
      <c r="AV4" s="2"/>
      <c r="AW4" s="2"/>
      <c r="AX4" s="2"/>
      <c r="AY4" s="2"/>
      <c r="AZ4" s="2"/>
      <c r="BA4" s="2"/>
      <c r="BB4" s="2"/>
      <c r="BC4" s="1"/>
      <c r="BD4" s="8" t="str">
        <f>IFERROR(HLOOKUP($E4,[1]TLI_WEPS!$1:$35,35,FALSE),"")</f>
        <v>7.62x54</v>
      </c>
      <c r="BE4" s="8">
        <f>IFERROR(HLOOKUP(E4,[1]TLI_WEPS!$1:$27,5,FALSE),"")</f>
        <v>2600</v>
      </c>
      <c r="BF4" s="9">
        <v>800</v>
      </c>
      <c r="BG4" s="8" t="str">
        <f>IFERROR(HLOOKUP($F4,[1]TLI_WEPS!$1:$35,35,FALSE),"")</f>
        <v/>
      </c>
      <c r="BH4" s="8">
        <f>IFERROR(HLOOKUP($F4,[1]TLI_WEPS!$1:$27,5,FALSE),0)</f>
        <v>0</v>
      </c>
      <c r="BI4" s="9"/>
      <c r="BJ4" s="8" t="str">
        <f>IFERROR(HLOOKUP(G4,[1]TLI_WEPS!$1:$35,35,FALSE),"")</f>
        <v/>
      </c>
      <c r="BK4" s="8">
        <f>IFERROR(HLOOKUP(G4,[1]TLI_WEPS!$1:$27,5,FALSE),0)</f>
        <v>0</v>
      </c>
      <c r="BL4" s="9"/>
      <c r="BM4" s="8" t="str">
        <f>IFERROR(HLOOKUP(H4,[1]TLI_WEPS!$1:$35,35,FALSE),"")</f>
        <v/>
      </c>
      <c r="BN4" s="8">
        <f>IFERROR(HLOOKUP(H4,[1]TLI_WEPS!$1:$27,5,FALSE),0)</f>
        <v>0</v>
      </c>
      <c r="BO4" s="9"/>
      <c r="BP4" s="9"/>
      <c r="BQ4" s="10">
        <f>IFERROR(HLOOKUP($E4,[1]TLI_WEPS!$1:$36,36,FALSE),0)</f>
        <v>2.18E-2</v>
      </c>
      <c r="BR4" s="10">
        <f>IFERROR(HLOOKUP($F4,[1]TLI_WEPS!$1:$36,36,FALSE),0)</f>
        <v>0</v>
      </c>
      <c r="BS4" s="10">
        <f>IFERROR(HLOOKUP($G4,[1]TLI_WEPS!$1:$36,36,FALSE),0)</f>
        <v>0</v>
      </c>
      <c r="BT4" s="10">
        <f>IFERROR(HLOOKUP($H4,[1]TLI_WEPS!$1:$36,36,FALSE),0)</f>
        <v>0</v>
      </c>
      <c r="BU4" s="8"/>
      <c r="BV4" s="9">
        <f>Z4</f>
        <v>0</v>
      </c>
      <c r="BW4" s="8">
        <v>0</v>
      </c>
      <c r="BX4" s="9">
        <f>AB4</f>
        <v>0</v>
      </c>
      <c r="BY4" s="8">
        <v>0</v>
      </c>
      <c r="BZ4" s="2"/>
      <c r="CA4" s="1"/>
      <c r="CB4" s="8"/>
      <c r="CC4" s="8"/>
    </row>
    <row r="5" spans="1:81" x14ac:dyDescent="0.25">
      <c r="A5" s="1" t="s">
        <v>32</v>
      </c>
      <c r="B5" s="2" t="s">
        <v>51</v>
      </c>
      <c r="C5" s="3">
        <f ca="1">I5</f>
        <v>0.27632775732199871</v>
      </c>
      <c r="D5" s="4" t="s">
        <v>51</v>
      </c>
      <c r="E5" s="2" t="s">
        <v>32</v>
      </c>
      <c r="F5" s="2"/>
      <c r="G5" s="2"/>
      <c r="H5" s="2"/>
      <c r="I5" s="5">
        <f ca="1">IFERROR(HLOOKUP(E5,[1]TLI_WEPS!$1:$27,4,FALSE),0)</f>
        <v>0.27632775732199871</v>
      </c>
      <c r="J5" s="5"/>
      <c r="K5" s="5"/>
      <c r="L5" s="5"/>
      <c r="M5" s="5"/>
      <c r="N5" s="6"/>
      <c r="O5" s="7"/>
      <c r="P5" s="7"/>
      <c r="Q5" s="7"/>
      <c r="R5" s="7"/>
      <c r="S5" s="7"/>
      <c r="T5" s="7"/>
      <c r="U5" s="7"/>
      <c r="V5" s="7"/>
      <c r="W5" s="8"/>
      <c r="X5" s="5"/>
      <c r="Y5" s="6"/>
      <c r="Z5" s="2"/>
      <c r="AA5" s="2"/>
      <c r="AB5" s="2"/>
      <c r="AC5" s="2"/>
      <c r="AD5" s="2">
        <v>1</v>
      </c>
      <c r="AE5" s="2"/>
      <c r="AF5" s="1"/>
      <c r="AG5" s="7"/>
      <c r="AH5" s="2"/>
      <c r="AI5" s="5"/>
      <c r="AJ5" s="2"/>
      <c r="AK5" s="5"/>
      <c r="AL5" s="2"/>
      <c r="AM5" s="5"/>
      <c r="AN5" s="2"/>
      <c r="AO5" s="5"/>
      <c r="AP5" s="2"/>
      <c r="AQ5" s="5"/>
      <c r="AR5" s="2"/>
      <c r="AS5" s="5"/>
      <c r="AT5" s="2"/>
      <c r="AU5" s="2"/>
      <c r="AV5" s="2"/>
      <c r="AW5" s="2"/>
      <c r="AX5" s="2"/>
      <c r="AY5" s="2"/>
      <c r="AZ5" s="2"/>
      <c r="BA5" s="2"/>
      <c r="BB5" s="2"/>
      <c r="BC5" s="1"/>
      <c r="BD5" s="8" t="str">
        <f>IFERROR(HLOOKUP($E5,[1]TLI_WEPS!$1:$35,35,FALSE),"")</f>
        <v>7.62x54</v>
      </c>
      <c r="BE5" s="8">
        <f>IFERROR(HLOOKUP(E5,[1]TLI_WEPS!$1:$27,5,FALSE),"")</f>
        <v>676</v>
      </c>
      <c r="BF5" s="9">
        <v>200</v>
      </c>
      <c r="BG5" s="8" t="str">
        <f>IFERROR(HLOOKUP($F5,[1]TLI_WEPS!$1:$35,35,FALSE),"")</f>
        <v/>
      </c>
      <c r="BH5" s="8">
        <f>IFERROR(HLOOKUP($F5,[1]TLI_WEPS!$1:$27,5,FALSE),0)</f>
        <v>0</v>
      </c>
      <c r="BI5" s="9"/>
      <c r="BJ5" s="8" t="str">
        <f>IFERROR(HLOOKUP(G5,[1]TLI_WEPS!$1:$35,35,FALSE),"")</f>
        <v/>
      </c>
      <c r="BK5" s="8">
        <f>IFERROR(HLOOKUP(G5,[1]TLI_WEPS!$1:$27,5,FALSE),0)</f>
        <v>0</v>
      </c>
      <c r="BL5" s="9"/>
      <c r="BM5" s="8" t="str">
        <f>IFERROR(HLOOKUP(H5,[1]TLI_WEPS!$1:$35,35,FALSE),"")</f>
        <v/>
      </c>
      <c r="BN5" s="8">
        <f>IFERROR(HLOOKUP(H5,[1]TLI_WEPS!$1:$27,5,FALSE),0)</f>
        <v>0</v>
      </c>
      <c r="BO5" s="9"/>
      <c r="BP5" s="9"/>
      <c r="BQ5" s="10">
        <f>IFERROR(HLOOKUP($E5,[1]TLI_WEPS!$1:$36,36,FALSE),0)</f>
        <v>2.18E-2</v>
      </c>
      <c r="BR5" s="10">
        <f>IFERROR(HLOOKUP($F5,[1]TLI_WEPS!$1:$36,36,FALSE),0)</f>
        <v>0</v>
      </c>
      <c r="BS5" s="10">
        <f>IFERROR(HLOOKUP($G5,[1]TLI_WEPS!$1:$36,36,FALSE),0)</f>
        <v>0</v>
      </c>
      <c r="BT5" s="10">
        <f>IFERROR(HLOOKUP($H5,[1]TLI_WEPS!$1:$36,36,FALSE),0)</f>
        <v>0</v>
      </c>
      <c r="BU5" s="8"/>
      <c r="BV5" s="9">
        <f>Z5</f>
        <v>0</v>
      </c>
      <c r="BW5" s="8">
        <v>0</v>
      </c>
      <c r="BX5" s="9">
        <f>AB5</f>
        <v>0</v>
      </c>
      <c r="BY5" s="8">
        <v>0</v>
      </c>
      <c r="BZ5" s="2"/>
      <c r="CA5" s="1"/>
      <c r="CB5" s="8"/>
      <c r="CC5" s="8"/>
    </row>
    <row r="6" spans="1:81" x14ac:dyDescent="0.25">
      <c r="A6" s="1" t="s">
        <v>28</v>
      </c>
      <c r="B6" s="2" t="s">
        <v>51</v>
      </c>
      <c r="C6" s="3">
        <f ca="1">I6+J6</f>
        <v>0.30788418136017126</v>
      </c>
      <c r="D6" s="4" t="s">
        <v>51</v>
      </c>
      <c r="E6" s="2" t="s">
        <v>27</v>
      </c>
      <c r="F6" s="2" t="s">
        <v>28</v>
      </c>
      <c r="G6" s="2"/>
      <c r="H6" s="2"/>
      <c r="I6" s="5">
        <f ca="1">IFERROR(HLOOKUP(E6,[1]TLI_WEPS!$1:$27,4,FALSE),0)</f>
        <v>0.30788418136017126</v>
      </c>
      <c r="J6" s="5"/>
      <c r="K6" s="5"/>
      <c r="L6" s="5"/>
      <c r="M6" s="5"/>
      <c r="N6" s="6"/>
      <c r="O6" s="7"/>
      <c r="P6" s="7"/>
      <c r="Q6" s="7"/>
      <c r="R6" s="7"/>
      <c r="S6" s="7"/>
      <c r="T6" s="7"/>
      <c r="U6" s="7"/>
      <c r="V6" s="7"/>
      <c r="W6" s="8"/>
      <c r="X6" s="5"/>
      <c r="Y6" s="6"/>
      <c r="Z6" s="2"/>
      <c r="AA6" s="2"/>
      <c r="AB6" s="2"/>
      <c r="AC6" s="2"/>
      <c r="AD6" s="2">
        <v>1</v>
      </c>
      <c r="AE6" s="2"/>
      <c r="AF6" s="1"/>
      <c r="AG6" s="7"/>
      <c r="AH6" s="2"/>
      <c r="AI6" s="5"/>
      <c r="AJ6" s="2"/>
      <c r="AK6" s="5"/>
      <c r="AL6" s="2"/>
      <c r="AM6" s="5"/>
      <c r="AN6" s="2"/>
      <c r="AO6" s="5"/>
      <c r="AP6" s="2"/>
      <c r="AQ6" s="5"/>
      <c r="AR6" s="2"/>
      <c r="AS6" s="5"/>
      <c r="AT6" s="2"/>
      <c r="AU6" s="2"/>
      <c r="AV6" s="2"/>
      <c r="AW6" s="2"/>
      <c r="AX6" s="2"/>
      <c r="AY6" s="2"/>
      <c r="AZ6" s="2"/>
      <c r="BA6" s="2"/>
      <c r="BB6" s="2"/>
      <c r="BC6" s="1"/>
      <c r="BD6" s="8" t="str">
        <f>IFERROR(HLOOKUP($E6,[1]TLI_WEPS!$1:$35,35,FALSE),"")</f>
        <v>5.45x39</v>
      </c>
      <c r="BE6" s="8">
        <f>IFERROR(HLOOKUP(E6,[1]TLI_WEPS!$1:$27,5,FALSE),"")</f>
        <v>1200</v>
      </c>
      <c r="BF6" s="9">
        <v>300</v>
      </c>
      <c r="BG6" s="8" t="str">
        <f>IFERROR(HLOOKUP($F6,[1]TLI_WEPS!$1:$35,35,FALSE),"")</f>
        <v>VOG-25</v>
      </c>
      <c r="BH6" s="8">
        <f>IFERROR(HLOOKUP($F6,[1]TLI_WEPS!$1:$27,5,FALSE),0)</f>
        <v>20</v>
      </c>
      <c r="BI6" s="9">
        <v>8</v>
      </c>
      <c r="BJ6" s="8" t="str">
        <f>IFERROR(HLOOKUP(G6,[1]TLI_WEPS!$1:$35,35,FALSE),"")</f>
        <v/>
      </c>
      <c r="BK6" s="8">
        <f>IFERROR(HLOOKUP(G6,[1]TLI_WEPS!$1:$27,5,FALSE),0)</f>
        <v>0</v>
      </c>
      <c r="BL6" s="9"/>
      <c r="BM6" s="8" t="str">
        <f>IFERROR(HLOOKUP(H6,[1]TLI_WEPS!$1:$35,35,FALSE),"")</f>
        <v/>
      </c>
      <c r="BN6" s="8">
        <f>IFERROR(HLOOKUP(H6,[1]TLI_WEPS!$1:$27,5,FALSE),0)</f>
        <v>0</v>
      </c>
      <c r="BO6" s="9"/>
      <c r="BP6" s="9"/>
      <c r="BQ6" s="10">
        <f>IFERROR(HLOOKUP($E6,[1]TLI_WEPS!$1:$36,36,FALSE),0)</f>
        <v>1.0749999999999999E-2</v>
      </c>
      <c r="BR6" s="10">
        <f>IFERROR(HLOOKUP($F6,[1]TLI_WEPS!$1:$36,36,FALSE),0)</f>
        <v>0.25</v>
      </c>
      <c r="BS6" s="10">
        <f>IFERROR(HLOOKUP($G6,[1]TLI_WEPS!$1:$36,36,FALSE),0)</f>
        <v>0</v>
      </c>
      <c r="BT6" s="10">
        <f>IFERROR(HLOOKUP($H6,[1]TLI_WEPS!$1:$36,36,FALSE),0)</f>
        <v>0</v>
      </c>
      <c r="BU6" s="8"/>
      <c r="BV6" s="9">
        <f>Z6</f>
        <v>0</v>
      </c>
      <c r="BW6" s="8">
        <v>0</v>
      </c>
      <c r="BX6" s="9">
        <f>AB6</f>
        <v>0</v>
      </c>
      <c r="BY6" s="8">
        <v>0</v>
      </c>
      <c r="BZ6" s="2"/>
      <c r="CA6" s="1"/>
      <c r="CB6" s="8"/>
      <c r="CC6" s="8"/>
    </row>
    <row r="7" spans="1:81" x14ac:dyDescent="0.25">
      <c r="A7" s="1" t="s">
        <v>29</v>
      </c>
      <c r="B7" s="2" t="s">
        <v>51</v>
      </c>
      <c r="C7" s="3">
        <f ca="1">I7+J7</f>
        <v>35.959171206461832</v>
      </c>
      <c r="D7" s="4" t="s">
        <v>52</v>
      </c>
      <c r="E7" s="2" t="s">
        <v>27</v>
      </c>
      <c r="F7" s="2" t="s">
        <v>29</v>
      </c>
      <c r="G7" s="2"/>
      <c r="H7" s="2"/>
      <c r="I7" s="5">
        <f ca="1">IFERROR(HLOOKUP(E7,[1]TLI_WEPS!$1:$27,4,FALSE),0)</f>
        <v>0.30788418136017126</v>
      </c>
      <c r="J7" s="5">
        <f ca="1">IFERROR(HLOOKUP(F7,[1]TLI_WEPS!$1:$27,4,FALSE),0)</f>
        <v>35.651287025101659</v>
      </c>
      <c r="K7" s="5"/>
      <c r="L7" s="5"/>
      <c r="M7" s="5"/>
      <c r="N7" s="6"/>
      <c r="O7" s="7"/>
      <c r="P7" s="7"/>
      <c r="Q7" s="7"/>
      <c r="R7" s="7"/>
      <c r="S7" s="7"/>
      <c r="T7" s="7"/>
      <c r="U7" s="7"/>
      <c r="V7" s="7"/>
      <c r="W7" s="8"/>
      <c r="X7" s="5"/>
      <c r="Y7" s="6"/>
      <c r="Z7" s="2"/>
      <c r="AA7" s="2"/>
      <c r="AB7" s="2"/>
      <c r="AC7" s="2"/>
      <c r="AD7" s="2">
        <v>1</v>
      </c>
      <c r="AE7" s="2"/>
      <c r="AF7" s="1"/>
      <c r="AG7" s="7"/>
      <c r="AH7" s="2"/>
      <c r="AI7" s="5"/>
      <c r="AJ7" s="2"/>
      <c r="AK7" s="5"/>
      <c r="AL7" s="2"/>
      <c r="AM7" s="5"/>
      <c r="AN7" s="2"/>
      <c r="AO7" s="5"/>
      <c r="AP7" s="2"/>
      <c r="AQ7" s="5"/>
      <c r="AR7" s="2"/>
      <c r="AS7" s="5"/>
      <c r="AT7" s="2"/>
      <c r="AU7" s="2"/>
      <c r="AV7" s="2"/>
      <c r="AW7" s="2"/>
      <c r="AX7" s="2"/>
      <c r="AY7" s="2"/>
      <c r="AZ7" s="2"/>
      <c r="BA7" s="2"/>
      <c r="BB7" s="2"/>
      <c r="BC7" s="1"/>
      <c r="BD7" s="8" t="str">
        <f>IFERROR(HLOOKUP($E7,[1]TLI_WEPS!$1:$35,35,FALSE),"")</f>
        <v>5.45x39</v>
      </c>
      <c r="BE7" s="8">
        <f>IFERROR(HLOOKUP(E7,[1]TLI_WEPS!$1:$27,5,FALSE),"")</f>
        <v>1200</v>
      </c>
      <c r="BF7" s="9">
        <v>300</v>
      </c>
      <c r="BG7" s="8" t="str">
        <f>IFERROR(HLOOKUP($F7,[1]TLI_WEPS!$1:$35,35,FALSE),"")</f>
        <v>PG-7</v>
      </c>
      <c r="BH7" s="8">
        <f ca="1">IFERROR(HLOOKUP($F7,[1]TLI_WEPS!$1:$27,5,FALSE),0)</f>
        <v>129.80000000000001</v>
      </c>
      <c r="BI7" s="9">
        <v>4</v>
      </c>
      <c r="BJ7" s="8" t="str">
        <f>IFERROR(HLOOKUP(G7,[1]TLI_WEPS!$1:$35,35,FALSE),"")</f>
        <v/>
      </c>
      <c r="BK7" s="8">
        <f>IFERROR(HLOOKUP(G7,[1]TLI_WEPS!$1:$27,5,FALSE),0)</f>
        <v>0</v>
      </c>
      <c r="BL7" s="9"/>
      <c r="BM7" s="8" t="str">
        <f>IFERROR(HLOOKUP(H7,[1]TLI_WEPS!$1:$35,35,FALSE),"")</f>
        <v/>
      </c>
      <c r="BN7" s="8">
        <f>IFERROR(HLOOKUP(H7,[1]TLI_WEPS!$1:$27,5,FALSE),0)</f>
        <v>0</v>
      </c>
      <c r="BO7" s="9"/>
      <c r="BP7" s="9"/>
      <c r="BQ7" s="10">
        <f>IFERROR(HLOOKUP($E7,[1]TLI_WEPS!$1:$36,36,FALSE),0)</f>
        <v>1.0749999999999999E-2</v>
      </c>
      <c r="BR7" s="10">
        <f>IFERROR(HLOOKUP($F7,[1]TLI_WEPS!$1:$36,36,FALSE),0)</f>
        <v>2.6</v>
      </c>
      <c r="BS7" s="10">
        <f>IFERROR(HLOOKUP($G7,[1]TLI_WEPS!$1:$36,36,FALSE),0)</f>
        <v>0</v>
      </c>
      <c r="BT7" s="10">
        <f>IFERROR(HLOOKUP($H7,[1]TLI_WEPS!$1:$36,36,FALSE),0)</f>
        <v>0</v>
      </c>
      <c r="BU7" s="8"/>
      <c r="BV7" s="9">
        <f>Z7</f>
        <v>0</v>
      </c>
      <c r="BW7" s="8">
        <v>0</v>
      </c>
      <c r="BX7" s="9">
        <f>AB7</f>
        <v>0</v>
      </c>
      <c r="BY7" s="8">
        <v>0</v>
      </c>
      <c r="BZ7" s="2"/>
      <c r="CA7" s="1"/>
      <c r="CB7" s="8"/>
      <c r="CC7" s="8"/>
    </row>
    <row r="8" spans="1:81" x14ac:dyDescent="0.25">
      <c r="A8" s="1" t="s">
        <v>53</v>
      </c>
      <c r="B8" s="2" t="s">
        <v>51</v>
      </c>
      <c r="C8" s="3">
        <f ca="1">I8+J8</f>
        <v>1.7811402269332981</v>
      </c>
      <c r="D8" s="4" t="s">
        <v>51</v>
      </c>
      <c r="E8" s="2" t="s">
        <v>53</v>
      </c>
      <c r="F8" s="2"/>
      <c r="G8" s="2"/>
      <c r="H8" s="2"/>
      <c r="I8" s="5">
        <f ca="1">IFERROR(HLOOKUP(E8,[1]TLI_WEPS!$1:$27,4,FALSE),0)</f>
        <v>1.7811402269332981</v>
      </c>
      <c r="J8" s="5"/>
      <c r="K8" s="5"/>
      <c r="L8" s="5"/>
      <c r="M8" s="5"/>
      <c r="N8" s="6"/>
      <c r="O8" s="7"/>
      <c r="P8" s="7"/>
      <c r="Q8" s="7"/>
      <c r="R8" s="7"/>
      <c r="S8" s="7"/>
      <c r="T8" s="7"/>
      <c r="U8" s="7"/>
      <c r="V8" s="7"/>
      <c r="W8" s="8"/>
      <c r="X8" s="5"/>
      <c r="Y8" s="6"/>
      <c r="Z8" s="2"/>
      <c r="AA8" s="2"/>
      <c r="AB8" s="2"/>
      <c r="AC8" s="2"/>
      <c r="AD8" s="2">
        <v>3</v>
      </c>
      <c r="AE8" s="2"/>
      <c r="AF8" s="1"/>
      <c r="AG8" s="7"/>
      <c r="AH8" s="2"/>
      <c r="AI8" s="5"/>
      <c r="AJ8" s="2"/>
      <c r="AK8" s="5"/>
      <c r="AL8" s="2"/>
      <c r="AM8" s="5"/>
      <c r="AN8" s="2"/>
      <c r="AO8" s="5"/>
      <c r="AP8" s="2"/>
      <c r="AQ8" s="5"/>
      <c r="AR8" s="2"/>
      <c r="AS8" s="5"/>
      <c r="AT8" s="2"/>
      <c r="AU8" s="2"/>
      <c r="AV8" s="2"/>
      <c r="AW8" s="2"/>
      <c r="AX8" s="2"/>
      <c r="AY8" s="2"/>
      <c r="AZ8" s="2"/>
      <c r="BA8" s="2"/>
      <c r="BB8" s="2"/>
      <c r="BC8" s="1"/>
      <c r="BD8" s="8" t="str">
        <f>IFERROR(HLOOKUP($E8,[1]TLI_WEPS!$1:$35,35,FALSE),"")</f>
        <v>12.7x108</v>
      </c>
      <c r="BE8" s="8">
        <f>IFERROR(HLOOKUP(E8,[1]TLI_WEPS!$1:$27,5,FALSE),"")</f>
        <v>2400</v>
      </c>
      <c r="BF8" s="9">
        <v>800</v>
      </c>
      <c r="BG8" s="8" t="str">
        <f>IFERROR(HLOOKUP($F8,[1]TLI_WEPS!$1:$35,35,FALSE),"")</f>
        <v/>
      </c>
      <c r="BH8" s="8">
        <f>IFERROR(HLOOKUP($F8,[1]TLI_WEPS!$1:$27,5,FALSE),0)</f>
        <v>0</v>
      </c>
      <c r="BI8" s="9"/>
      <c r="BJ8" s="8" t="str">
        <f>IFERROR(HLOOKUP(G8,[1]TLI_WEPS!$1:$35,35,FALSE),"")</f>
        <v/>
      </c>
      <c r="BK8" s="8">
        <f>IFERROR(HLOOKUP(G8,[1]TLI_WEPS!$1:$27,5,FALSE),0)</f>
        <v>0</v>
      </c>
      <c r="BL8" s="9"/>
      <c r="BM8" s="8" t="str">
        <f>IFERROR(HLOOKUP(H8,[1]TLI_WEPS!$1:$35,35,FALSE),"")</f>
        <v/>
      </c>
      <c r="BN8" s="8">
        <f>IFERROR(HLOOKUP(H8,[1]TLI_WEPS!$1:$27,5,FALSE),0)</f>
        <v>0</v>
      </c>
      <c r="BO8" s="9"/>
      <c r="BP8" s="9"/>
      <c r="BQ8" s="10">
        <f>IFERROR(HLOOKUP($E8,[1]TLI_WEPS!$1:$36,36,FALSE),0)</f>
        <v>0.13</v>
      </c>
      <c r="BR8" s="10">
        <f>IFERROR(HLOOKUP($F8,[1]TLI_WEPS!$1:$36,36,FALSE),0)</f>
        <v>0</v>
      </c>
      <c r="BS8" s="10">
        <f>IFERROR(HLOOKUP($G8,[1]TLI_WEPS!$1:$36,36,FALSE),0)</f>
        <v>0</v>
      </c>
      <c r="BT8" s="10">
        <f>IFERROR(HLOOKUP($H8,[1]TLI_WEPS!$1:$36,36,FALSE),0)</f>
        <v>0</v>
      </c>
      <c r="BU8" s="8"/>
      <c r="BV8" s="9">
        <f>Z8</f>
        <v>0</v>
      </c>
      <c r="BW8" s="8">
        <v>0</v>
      </c>
      <c r="BX8" s="9">
        <f>AB8</f>
        <v>0</v>
      </c>
      <c r="BY8" s="8">
        <v>0</v>
      </c>
      <c r="BZ8" s="2"/>
      <c r="CA8" s="1"/>
      <c r="CB8" s="8"/>
      <c r="CC8" s="8"/>
    </row>
    <row r="9" spans="1:81" x14ac:dyDescent="0.25">
      <c r="A9" s="1" t="s">
        <v>54</v>
      </c>
      <c r="B9" s="2" t="s">
        <v>51</v>
      </c>
      <c r="C9" s="3">
        <f ca="1">I9+J9</f>
        <v>24.812260970807799</v>
      </c>
      <c r="D9" s="4" t="s">
        <v>51</v>
      </c>
      <c r="E9" s="2" t="s">
        <v>54</v>
      </c>
      <c r="F9" s="2"/>
      <c r="G9" s="2"/>
      <c r="H9" s="2"/>
      <c r="I9" s="5">
        <f ca="1">IFERROR(HLOOKUP(E9,[1]TLI_WEPS!$1:$27,4,FALSE),0)</f>
        <v>24.812260970807799</v>
      </c>
      <c r="J9" s="5"/>
      <c r="K9" s="5"/>
      <c r="L9" s="5"/>
      <c r="M9" s="5"/>
      <c r="N9" s="6"/>
      <c r="O9" s="7"/>
      <c r="P9" s="7"/>
      <c r="Q9" s="7"/>
      <c r="R9" s="7"/>
      <c r="S9" s="7"/>
      <c r="T9" s="7"/>
      <c r="U9" s="7"/>
      <c r="V9" s="7"/>
      <c r="W9" s="8"/>
      <c r="X9" s="5"/>
      <c r="Y9" s="6"/>
      <c r="Z9" s="2"/>
      <c r="AA9" s="2"/>
      <c r="AB9" s="2"/>
      <c r="AC9" s="2"/>
      <c r="AD9" s="2">
        <v>3</v>
      </c>
      <c r="AE9" s="2"/>
      <c r="AF9" s="1"/>
      <c r="AG9" s="7"/>
      <c r="AH9" s="2"/>
      <c r="AI9" s="5"/>
      <c r="AJ9" s="2"/>
      <c r="AK9" s="5"/>
      <c r="AL9" s="2"/>
      <c r="AM9" s="5"/>
      <c r="AN9" s="2"/>
      <c r="AO9" s="5"/>
      <c r="AP9" s="2"/>
      <c r="AQ9" s="5"/>
      <c r="AR9" s="2"/>
      <c r="AS9" s="5"/>
      <c r="AT9" s="2"/>
      <c r="AU9" s="2"/>
      <c r="AV9" s="2"/>
      <c r="AW9" s="2"/>
      <c r="AX9" s="2"/>
      <c r="AY9" s="2"/>
      <c r="AZ9" s="2"/>
      <c r="BA9" s="2"/>
      <c r="BB9" s="2"/>
      <c r="BC9" s="1"/>
      <c r="BD9" s="8" t="str">
        <f>IFERROR(HLOOKUP($E9,[1]TLI_WEPS!$1:$35,35,FALSE),"")</f>
        <v>30x29</v>
      </c>
      <c r="BE9" s="8">
        <f>IFERROR(HLOOKUP(E9,[1]TLI_WEPS!$1:$27,5,FALSE),"")</f>
        <v>1200</v>
      </c>
      <c r="BF9" s="9">
        <v>120</v>
      </c>
      <c r="BG9" s="8" t="str">
        <f>IFERROR(HLOOKUP($F9,[1]TLI_WEPS!$1:$35,35,FALSE),"")</f>
        <v/>
      </c>
      <c r="BH9" s="8">
        <f>IFERROR(HLOOKUP($F9,[1]TLI_WEPS!$1:$27,5,FALSE),0)</f>
        <v>0</v>
      </c>
      <c r="BI9" s="9"/>
      <c r="BJ9" s="8" t="str">
        <f>IFERROR(HLOOKUP(G9,[1]TLI_WEPS!$1:$35,35,FALSE),"")</f>
        <v/>
      </c>
      <c r="BK9" s="8">
        <f>IFERROR(HLOOKUP(G9,[1]TLI_WEPS!$1:$27,5,FALSE),0)</f>
        <v>0</v>
      </c>
      <c r="BL9" s="9"/>
      <c r="BM9" s="8" t="str">
        <f>IFERROR(HLOOKUP(H9,[1]TLI_WEPS!$1:$35,35,FALSE),"")</f>
        <v/>
      </c>
      <c r="BN9" s="8">
        <f>IFERROR(HLOOKUP(H9,[1]TLI_WEPS!$1:$27,5,FALSE),0)</f>
        <v>0</v>
      </c>
      <c r="BO9" s="9"/>
      <c r="BP9" s="9"/>
      <c r="BQ9" s="10">
        <f>IFERROR(HLOOKUP($E9,[1]TLI_WEPS!$1:$36,36,FALSE),0)</f>
        <v>0.27500000000000002</v>
      </c>
      <c r="BR9" s="10">
        <f>IFERROR(HLOOKUP($F9,[1]TLI_WEPS!$1:$36,36,FALSE),0)</f>
        <v>0</v>
      </c>
      <c r="BS9" s="10">
        <f>IFERROR(HLOOKUP($G9,[1]TLI_WEPS!$1:$36,36,FALSE),0)</f>
        <v>0</v>
      </c>
      <c r="BT9" s="10">
        <f>IFERROR(HLOOKUP($H9,[1]TLI_WEPS!$1:$36,36,FALSE),0)</f>
        <v>0</v>
      </c>
      <c r="BU9" s="8"/>
      <c r="BV9" s="9">
        <f>Z9</f>
        <v>0</v>
      </c>
      <c r="BW9" s="8">
        <v>0</v>
      </c>
      <c r="BX9" s="9">
        <f>AB9</f>
        <v>0</v>
      </c>
      <c r="BY9" s="8">
        <v>0</v>
      </c>
      <c r="BZ9" s="2"/>
      <c r="CA9" s="1"/>
      <c r="CB9" s="8"/>
      <c r="CC9" s="8"/>
    </row>
    <row r="10" spans="1:81" x14ac:dyDescent="0.25">
      <c r="A10" s="1" t="s">
        <v>55</v>
      </c>
      <c r="B10" s="2" t="s">
        <v>51</v>
      </c>
      <c r="C10" s="3">
        <f ca="1">I10+J10</f>
        <v>283.42518749999999</v>
      </c>
      <c r="D10" s="4" t="s">
        <v>52</v>
      </c>
      <c r="E10" s="2" t="s">
        <v>55</v>
      </c>
      <c r="F10" s="2"/>
      <c r="G10" s="2"/>
      <c r="H10" s="2"/>
      <c r="I10" s="5">
        <f ca="1">IFERROR(HLOOKUP(E10,[1]TLI_WEPS!$1:$27,4,FALSE),0)</f>
        <v>283.42518749999999</v>
      </c>
      <c r="J10" s="5"/>
      <c r="K10" s="5"/>
      <c r="L10" s="5"/>
      <c r="M10" s="5"/>
      <c r="N10" s="6"/>
      <c r="O10" s="7"/>
      <c r="P10" s="7"/>
      <c r="Q10" s="7"/>
      <c r="R10" s="7"/>
      <c r="S10" s="7"/>
      <c r="T10" s="7"/>
      <c r="U10" s="7"/>
      <c r="V10" s="7"/>
      <c r="W10" s="8"/>
      <c r="X10" s="5"/>
      <c r="Y10" s="6"/>
      <c r="Z10" s="2"/>
      <c r="AA10" s="2"/>
      <c r="AB10" s="2"/>
      <c r="AC10" s="2"/>
      <c r="AD10" s="2">
        <v>6</v>
      </c>
      <c r="AE10" s="2"/>
      <c r="AF10" s="1"/>
      <c r="AG10" s="7"/>
      <c r="AH10" s="2"/>
      <c r="AI10" s="5"/>
      <c r="AJ10" s="2"/>
      <c r="AK10" s="5"/>
      <c r="AL10" s="2"/>
      <c r="AM10" s="5"/>
      <c r="AN10" s="2"/>
      <c r="AO10" s="5"/>
      <c r="AP10" s="2"/>
      <c r="AQ10" s="5"/>
      <c r="AR10" s="2"/>
      <c r="AS10" s="5"/>
      <c r="AT10" s="2"/>
      <c r="AU10" s="2"/>
      <c r="AV10" s="2"/>
      <c r="AW10" s="2"/>
      <c r="AX10" s="2"/>
      <c r="AY10" s="2"/>
      <c r="AZ10" s="2"/>
      <c r="BA10" s="2"/>
      <c r="BB10" s="2"/>
      <c r="BC10" s="1"/>
      <c r="BD10" s="8" t="str">
        <f>IFERROR(HLOOKUP($E10,[1]TLI_WEPS!$1:$35,35,FALSE),"")</f>
        <v>100mm</v>
      </c>
      <c r="BE10" s="8">
        <f ca="1">IFERROR(HLOOKUP(E10,[1]TLI_WEPS!$1:$27,5,FALSE),"")</f>
        <v>120</v>
      </c>
      <c r="BF10" s="9">
        <v>20</v>
      </c>
      <c r="BG10" s="8" t="str">
        <f>IFERROR(HLOOKUP($F10,[1]TLI_WEPS!$1:$35,35,FALSE),"")</f>
        <v/>
      </c>
      <c r="BH10" s="8">
        <f>IFERROR(HLOOKUP($F10,[1]TLI_WEPS!$1:$27,5,FALSE),0)</f>
        <v>0</v>
      </c>
      <c r="BI10" s="9"/>
      <c r="BJ10" s="8" t="str">
        <f>IFERROR(HLOOKUP(G10,[1]TLI_WEPS!$1:$35,35,FALSE),"")</f>
        <v/>
      </c>
      <c r="BK10" s="8">
        <f>IFERROR(HLOOKUP(G10,[1]TLI_WEPS!$1:$27,5,FALSE),0)</f>
        <v>0</v>
      </c>
      <c r="BL10" s="9"/>
      <c r="BM10" s="8" t="str">
        <f>IFERROR(HLOOKUP(H10,[1]TLI_WEPS!$1:$35,35,FALSE),"")</f>
        <v/>
      </c>
      <c r="BN10" s="8">
        <f>IFERROR(HLOOKUP(H10,[1]TLI_WEPS!$1:$27,5,FALSE),0)</f>
        <v>0</v>
      </c>
      <c r="BO10" s="9"/>
      <c r="BP10" s="9"/>
      <c r="BQ10" s="10">
        <f>IFERROR(HLOOKUP($E10,[1]TLI_WEPS!$1:$36,36,FALSE),0)</f>
        <v>19.34</v>
      </c>
      <c r="BR10" s="10">
        <f>IFERROR(HLOOKUP($F10,[1]TLI_WEPS!$1:$36,36,FALSE),0)</f>
        <v>0</v>
      </c>
      <c r="BS10" s="10">
        <f>IFERROR(HLOOKUP($G10,[1]TLI_WEPS!$1:$36,36,FALSE),0)</f>
        <v>0</v>
      </c>
      <c r="BT10" s="10">
        <f>IFERROR(HLOOKUP($H10,[1]TLI_WEPS!$1:$36,36,FALSE),0)</f>
        <v>0</v>
      </c>
      <c r="BU10" s="8"/>
      <c r="BV10" s="9">
        <f>Z10</f>
        <v>0</v>
      </c>
      <c r="BW10" s="8">
        <v>0</v>
      </c>
      <c r="BX10" s="9">
        <f>AB10</f>
        <v>0</v>
      </c>
      <c r="BY10" s="8">
        <v>0</v>
      </c>
      <c r="BZ10" s="2"/>
      <c r="CA10" s="1"/>
      <c r="CB10" s="8"/>
      <c r="CC10" s="8"/>
    </row>
    <row r="11" spans="1:81" x14ac:dyDescent="0.25">
      <c r="A11" s="1" t="s">
        <v>56</v>
      </c>
      <c r="B11" s="2" t="s">
        <v>51</v>
      </c>
      <c r="C11" s="3">
        <f ca="1">I11+J11</f>
        <v>38.517053316975449</v>
      </c>
      <c r="D11" s="4" t="s">
        <v>52</v>
      </c>
      <c r="E11" s="2" t="s">
        <v>56</v>
      </c>
      <c r="F11" s="2"/>
      <c r="G11" s="2"/>
      <c r="H11" s="2"/>
      <c r="I11" s="5">
        <f ca="1">IFERROR(HLOOKUP(E11,[1]TLI_WEPS!$1:$27,4,FALSE),0)</f>
        <v>38.517053316975449</v>
      </c>
      <c r="J11" s="5"/>
      <c r="K11" s="5"/>
      <c r="L11" s="5"/>
      <c r="M11" s="5"/>
      <c r="N11" s="6"/>
      <c r="O11" s="7"/>
      <c r="P11" s="7"/>
      <c r="Q11" s="7"/>
      <c r="R11" s="7"/>
      <c r="S11" s="7"/>
      <c r="T11" s="7"/>
      <c r="U11" s="7"/>
      <c r="V11" s="7"/>
      <c r="W11" s="8"/>
      <c r="X11" s="5"/>
      <c r="Y11" s="6"/>
      <c r="Z11" s="2"/>
      <c r="AA11" s="2"/>
      <c r="AB11" s="2"/>
      <c r="AC11" s="2"/>
      <c r="AD11" s="2">
        <v>3</v>
      </c>
      <c r="AE11" s="2"/>
      <c r="AF11" s="1"/>
      <c r="AG11" s="7"/>
      <c r="AH11" s="2"/>
      <c r="AI11" s="5"/>
      <c r="AJ11" s="2"/>
      <c r="AK11" s="5"/>
      <c r="AL11" s="2"/>
      <c r="AM11" s="5"/>
      <c r="AN11" s="2"/>
      <c r="AO11" s="5"/>
      <c r="AP11" s="2"/>
      <c r="AQ11" s="5"/>
      <c r="AR11" s="2"/>
      <c r="AS11" s="5"/>
      <c r="AT11" s="2"/>
      <c r="AU11" s="2"/>
      <c r="AV11" s="2"/>
      <c r="AW11" s="2"/>
      <c r="AX11" s="2"/>
      <c r="AY11" s="2"/>
      <c r="AZ11" s="2"/>
      <c r="BA11" s="2"/>
      <c r="BB11" s="2"/>
      <c r="BC11" s="1"/>
      <c r="BD11" s="8" t="str">
        <f>IFERROR(HLOOKUP($E11,[1]TLI_WEPS!$1:$35,35,FALSE),"")</f>
        <v>PG-9V</v>
      </c>
      <c r="BE11" s="8">
        <f ca="1">IFERROR(HLOOKUP(E11,[1]TLI_WEPS!$1:$27,5,FALSE),"")</f>
        <v>155.06666666666666</v>
      </c>
      <c r="BF11" s="9">
        <v>30</v>
      </c>
      <c r="BG11" s="8" t="str">
        <f>IFERROR(HLOOKUP($F11,[1]TLI_WEPS!$1:$35,35,FALSE),"")</f>
        <v/>
      </c>
      <c r="BH11" s="8">
        <f>IFERROR(HLOOKUP($F11,[1]TLI_WEPS!$1:$27,5,FALSE),0)</f>
        <v>0</v>
      </c>
      <c r="BI11" s="9"/>
      <c r="BJ11" s="8" t="str">
        <f>IFERROR(HLOOKUP(G11,[1]TLI_WEPS!$1:$35,35,FALSE),"")</f>
        <v/>
      </c>
      <c r="BK11" s="8">
        <f>IFERROR(HLOOKUP(G11,[1]TLI_WEPS!$1:$27,5,FALSE),0)</f>
        <v>0</v>
      </c>
      <c r="BL11" s="9"/>
      <c r="BM11" s="8" t="str">
        <f>IFERROR(HLOOKUP(H11,[1]TLI_WEPS!$1:$35,35,FALSE),"")</f>
        <v/>
      </c>
      <c r="BN11" s="8">
        <f>IFERROR(HLOOKUP(H11,[1]TLI_WEPS!$1:$27,5,FALSE),0)</f>
        <v>0</v>
      </c>
      <c r="BO11" s="9"/>
      <c r="BP11" s="9"/>
      <c r="BQ11" s="10">
        <f>IFERROR(HLOOKUP($E11,[1]TLI_WEPS!$1:$36,36,FALSE),0)</f>
        <v>4.3899999999999997</v>
      </c>
      <c r="BR11" s="10">
        <f>IFERROR(HLOOKUP($F11,[1]TLI_WEPS!$1:$36,36,FALSE),0)</f>
        <v>0</v>
      </c>
      <c r="BS11" s="10">
        <f>IFERROR(HLOOKUP($G11,[1]TLI_WEPS!$1:$36,36,FALSE),0)</f>
        <v>0</v>
      </c>
      <c r="BT11" s="10">
        <f>IFERROR(HLOOKUP($H11,[1]TLI_WEPS!$1:$36,36,FALSE),0)</f>
        <v>0</v>
      </c>
      <c r="BU11" s="8"/>
      <c r="BV11" s="9">
        <f>Z11</f>
        <v>0</v>
      </c>
      <c r="BW11" s="8">
        <v>0</v>
      </c>
      <c r="BX11" s="9">
        <f>AB11</f>
        <v>0</v>
      </c>
      <c r="BY11" s="8">
        <v>0</v>
      </c>
      <c r="BZ11" s="2"/>
      <c r="CA11" s="1"/>
      <c r="CB11" s="8"/>
      <c r="CC11" s="8"/>
    </row>
    <row r="12" spans="1:81" x14ac:dyDescent="0.25">
      <c r="A12" s="1" t="s">
        <v>57</v>
      </c>
      <c r="B12" s="2" t="s">
        <v>51</v>
      </c>
      <c r="C12" s="3">
        <f ca="1">I12+J12</f>
        <v>86.658330618717429</v>
      </c>
      <c r="D12" s="4" t="s">
        <v>52</v>
      </c>
      <c r="E12" s="2" t="s">
        <v>57</v>
      </c>
      <c r="F12" s="2"/>
      <c r="G12" s="2"/>
      <c r="H12" s="2"/>
      <c r="I12" s="5">
        <f ca="1">IFERROR(HLOOKUP(E12,[1]TLI_WEPS!$1:$27,4,FALSE),0)</f>
        <v>86.658330618717429</v>
      </c>
      <c r="J12" s="5"/>
      <c r="K12" s="5"/>
      <c r="L12" s="5"/>
      <c r="M12" s="5"/>
      <c r="N12" s="6"/>
      <c r="O12" s="7"/>
      <c r="P12" s="7"/>
      <c r="Q12" s="7"/>
      <c r="R12" s="7"/>
      <c r="S12" s="7"/>
      <c r="T12" s="7"/>
      <c r="U12" s="7"/>
      <c r="V12" s="7"/>
      <c r="W12" s="8"/>
      <c r="X12" s="5"/>
      <c r="Y12" s="6"/>
      <c r="Z12" s="2"/>
      <c r="AA12" s="2"/>
      <c r="AB12" s="2"/>
      <c r="AC12" s="2"/>
      <c r="AD12" s="2">
        <v>2</v>
      </c>
      <c r="AE12" s="2"/>
      <c r="AF12" s="1"/>
      <c r="AG12" s="7"/>
      <c r="AH12" s="2"/>
      <c r="AI12" s="5"/>
      <c r="AJ12" s="2"/>
      <c r="AK12" s="5"/>
      <c r="AL12" s="2"/>
      <c r="AM12" s="5"/>
      <c r="AN12" s="2"/>
      <c r="AO12" s="5"/>
      <c r="AP12" s="2"/>
      <c r="AQ12" s="5"/>
      <c r="AR12" s="2"/>
      <c r="AS12" s="5"/>
      <c r="AT12" s="2"/>
      <c r="AU12" s="2"/>
      <c r="AV12" s="2"/>
      <c r="AW12" s="2"/>
      <c r="AX12" s="2"/>
      <c r="AY12" s="2"/>
      <c r="AZ12" s="2"/>
      <c r="BA12" s="2"/>
      <c r="BB12" s="2"/>
      <c r="BC12" s="1"/>
      <c r="BD12" s="8" t="str">
        <f>IFERROR(HLOOKUP($E12,[1]TLI_WEPS!$1:$35,35,FALSE),"")</f>
        <v>9M115</v>
      </c>
      <c r="BE12" s="8">
        <f ca="1">IFERROR(HLOOKUP(E12,[1]TLI_WEPS!$1:$27,5,FALSE),"")</f>
        <v>128.4</v>
      </c>
      <c r="BF12" s="9">
        <v>4</v>
      </c>
      <c r="BG12" s="8" t="str">
        <f>IFERROR(HLOOKUP($F12,[1]TLI_WEPS!$1:$35,35,FALSE),"")</f>
        <v/>
      </c>
      <c r="BH12" s="8">
        <f>IFERROR(HLOOKUP($F12,[1]TLI_WEPS!$1:$27,5,FALSE),0)</f>
        <v>0</v>
      </c>
      <c r="BI12" s="9"/>
      <c r="BJ12" s="8" t="str">
        <f>IFERROR(HLOOKUP(G12,[1]TLI_WEPS!$1:$35,35,FALSE),"")</f>
        <v/>
      </c>
      <c r="BK12" s="8">
        <f>IFERROR(HLOOKUP(G12,[1]TLI_WEPS!$1:$27,5,FALSE),0)</f>
        <v>0</v>
      </c>
      <c r="BL12" s="9"/>
      <c r="BM12" s="8" t="str">
        <f>IFERROR(HLOOKUP(H12,[1]TLI_WEPS!$1:$35,35,FALSE),"")</f>
        <v/>
      </c>
      <c r="BN12" s="8">
        <f>IFERROR(HLOOKUP(H12,[1]TLI_WEPS!$1:$27,5,FALSE),0)</f>
        <v>0</v>
      </c>
      <c r="BO12" s="9"/>
      <c r="BP12" s="9"/>
      <c r="BQ12" s="10">
        <f>IFERROR(HLOOKUP($E12,[1]TLI_WEPS!$1:$36,36,FALSE),0)</f>
        <v>13.8</v>
      </c>
      <c r="BR12" s="10">
        <f>IFERROR(HLOOKUP($F12,[1]TLI_WEPS!$1:$36,36,FALSE),0)</f>
        <v>0</v>
      </c>
      <c r="BS12" s="10">
        <f>IFERROR(HLOOKUP($G12,[1]TLI_WEPS!$1:$36,36,FALSE),0)</f>
        <v>0</v>
      </c>
      <c r="BT12" s="10">
        <f>IFERROR(HLOOKUP($H12,[1]TLI_WEPS!$1:$36,36,FALSE),0)</f>
        <v>0</v>
      </c>
      <c r="BU12" s="8"/>
      <c r="BV12" s="9">
        <f>Z12</f>
        <v>0</v>
      </c>
      <c r="BW12" s="8">
        <v>0</v>
      </c>
      <c r="BX12" s="9">
        <f>AB12</f>
        <v>0</v>
      </c>
      <c r="BY12" s="8">
        <v>0</v>
      </c>
      <c r="BZ12" s="2"/>
      <c r="CA12" s="1"/>
      <c r="CB12" s="8"/>
      <c r="CC12" s="8"/>
    </row>
    <row r="13" spans="1:81" x14ac:dyDescent="0.25">
      <c r="A13" s="1" t="s">
        <v>58</v>
      </c>
      <c r="B13" s="2" t="s">
        <v>51</v>
      </c>
      <c r="C13" s="3">
        <f ca="1">I13+J13</f>
        <v>192.92335338855773</v>
      </c>
      <c r="D13" s="4" t="s">
        <v>52</v>
      </c>
      <c r="E13" s="2" t="s">
        <v>58</v>
      </c>
      <c r="F13" s="2"/>
      <c r="G13" s="2"/>
      <c r="H13" s="2"/>
      <c r="I13" s="5">
        <f ca="1">IFERROR(HLOOKUP(E13,[1]TLI_WEPS!$1:$27,4,FALSE),0)</f>
        <v>192.92335338855773</v>
      </c>
      <c r="J13" s="5"/>
      <c r="K13" s="5"/>
      <c r="L13" s="5"/>
      <c r="M13" s="5"/>
      <c r="N13" s="6"/>
      <c r="O13" s="7"/>
      <c r="P13" s="7"/>
      <c r="Q13" s="7"/>
      <c r="R13" s="7"/>
      <c r="S13" s="7"/>
      <c r="T13" s="7"/>
      <c r="U13" s="7"/>
      <c r="V13" s="7"/>
      <c r="W13" s="8"/>
      <c r="X13" s="5"/>
      <c r="Y13" s="6"/>
      <c r="Z13" s="2"/>
      <c r="AA13" s="2"/>
      <c r="AB13" s="2"/>
      <c r="AC13" s="2"/>
      <c r="AD13" s="2">
        <v>2</v>
      </c>
      <c r="AE13" s="2"/>
      <c r="AF13" s="1"/>
      <c r="AG13" s="7"/>
      <c r="AH13" s="2"/>
      <c r="AI13" s="5"/>
      <c r="AJ13" s="2"/>
      <c r="AK13" s="5"/>
      <c r="AL13" s="2"/>
      <c r="AM13" s="5"/>
      <c r="AN13" s="2"/>
      <c r="AO13" s="5"/>
      <c r="AP13" s="2"/>
      <c r="AQ13" s="5"/>
      <c r="AR13" s="2"/>
      <c r="AS13" s="5"/>
      <c r="AT13" s="2"/>
      <c r="AU13" s="2"/>
      <c r="AV13" s="2"/>
      <c r="AW13" s="2"/>
      <c r="AX13" s="2"/>
      <c r="AY13" s="2"/>
      <c r="AZ13" s="2"/>
      <c r="BA13" s="2"/>
      <c r="BB13" s="2"/>
      <c r="BC13" s="1"/>
      <c r="BD13" s="8" t="str">
        <f>IFERROR(HLOOKUP($E13,[1]TLI_WEPS!$1:$35,35,FALSE),"")</f>
        <v>9M113</v>
      </c>
      <c r="BE13" s="8">
        <f ca="1">IFERROR(HLOOKUP(E13,[1]TLI_WEPS!$1:$27,5,FALSE),"")</f>
        <v>84</v>
      </c>
      <c r="BF13" s="9">
        <v>3</v>
      </c>
      <c r="BG13" s="8" t="str">
        <f>IFERROR(HLOOKUP($F13,[1]TLI_WEPS!$1:$35,35,FALSE),"")</f>
        <v/>
      </c>
      <c r="BH13" s="8">
        <f>IFERROR(HLOOKUP($F13,[1]TLI_WEPS!$1:$27,5,FALSE),0)</f>
        <v>0</v>
      </c>
      <c r="BI13" s="9"/>
      <c r="BJ13" s="8" t="str">
        <f>IFERROR(HLOOKUP(G13,[1]TLI_WEPS!$1:$35,35,FALSE),"")</f>
        <v/>
      </c>
      <c r="BK13" s="8">
        <f>IFERROR(HLOOKUP(G13,[1]TLI_WEPS!$1:$27,5,FALSE),0)</f>
        <v>0</v>
      </c>
      <c r="BL13" s="9"/>
      <c r="BM13" s="8" t="str">
        <f>IFERROR(HLOOKUP(H13,[1]TLI_WEPS!$1:$35,35,FALSE),"")</f>
        <v/>
      </c>
      <c r="BN13" s="8">
        <f>IFERROR(HLOOKUP(H13,[1]TLI_WEPS!$1:$27,5,FALSE),0)</f>
        <v>0</v>
      </c>
      <c r="BO13" s="9"/>
      <c r="BP13" s="9"/>
      <c r="BQ13" s="10">
        <f>IFERROR(HLOOKUP($E13,[1]TLI_WEPS!$1:$36,36,FALSE),0)</f>
        <v>14.6</v>
      </c>
      <c r="BR13" s="10">
        <f>IFERROR(HLOOKUP($F13,[1]TLI_WEPS!$1:$36,36,FALSE),0)</f>
        <v>0</v>
      </c>
      <c r="BS13" s="10">
        <f>IFERROR(HLOOKUP($G13,[1]TLI_WEPS!$1:$36,36,FALSE),0)</f>
        <v>0</v>
      </c>
      <c r="BT13" s="10">
        <f>IFERROR(HLOOKUP($H13,[1]TLI_WEPS!$1:$36,36,FALSE),0)</f>
        <v>0</v>
      </c>
      <c r="BU13" s="8"/>
      <c r="BV13" s="9">
        <f>Z13</f>
        <v>0</v>
      </c>
      <c r="BW13" s="8">
        <v>0</v>
      </c>
      <c r="BX13" s="9">
        <f>AB13</f>
        <v>0</v>
      </c>
      <c r="BY13" s="8">
        <v>0</v>
      </c>
      <c r="BZ13" s="2"/>
      <c r="CA13" s="1"/>
      <c r="CB13" s="8"/>
      <c r="CC13" s="8"/>
    </row>
    <row r="14" spans="1:81" x14ac:dyDescent="0.25">
      <c r="A14" s="1" t="s">
        <v>59</v>
      </c>
      <c r="B14" s="2" t="s">
        <v>60</v>
      </c>
      <c r="C14" s="3">
        <f ca="1">I14+J14</f>
        <v>181.85721301420807</v>
      </c>
      <c r="D14" s="4" t="s">
        <v>61</v>
      </c>
      <c r="E14" s="2" t="s">
        <v>59</v>
      </c>
      <c r="F14" s="2"/>
      <c r="G14" s="2"/>
      <c r="H14" s="2"/>
      <c r="I14" s="5">
        <f ca="1">IFERROR(HLOOKUP(E14,[1]TLI_WEPS!$1:$27,4,FALSE),0)</f>
        <v>181.85721301420807</v>
      </c>
      <c r="J14" s="5"/>
      <c r="K14" s="5"/>
      <c r="L14" s="5"/>
      <c r="M14" s="5"/>
      <c r="N14" s="6"/>
      <c r="O14" s="7"/>
      <c r="P14" s="7"/>
      <c r="Q14" s="7"/>
      <c r="R14" s="7"/>
      <c r="S14" s="7"/>
      <c r="T14" s="7"/>
      <c r="U14" s="7"/>
      <c r="V14" s="7"/>
      <c r="W14" s="8"/>
      <c r="X14" s="5"/>
      <c r="Y14" s="6"/>
      <c r="Z14" s="2"/>
      <c r="AA14" s="2"/>
      <c r="AB14" s="2"/>
      <c r="AC14" s="2"/>
      <c r="AD14" s="2">
        <v>4</v>
      </c>
      <c r="AE14" s="2"/>
      <c r="AF14" s="1"/>
      <c r="AG14" s="7"/>
      <c r="AH14" s="2"/>
      <c r="AI14" s="5"/>
      <c r="AJ14" s="2"/>
      <c r="AK14" s="5"/>
      <c r="AL14" s="2"/>
      <c r="AM14" s="5"/>
      <c r="AN14" s="2"/>
      <c r="AO14" s="5"/>
      <c r="AP14" s="2"/>
      <c r="AQ14" s="5"/>
      <c r="AR14" s="2"/>
      <c r="AS14" s="5"/>
      <c r="AT14" s="2"/>
      <c r="AU14" s="2"/>
      <c r="AV14" s="2"/>
      <c r="AW14" s="2"/>
      <c r="AX14" s="2"/>
      <c r="AY14" s="2"/>
      <c r="AZ14" s="2"/>
      <c r="BA14" s="2"/>
      <c r="BB14" s="2"/>
      <c r="BC14" s="1"/>
      <c r="BD14" s="8" t="str">
        <f>IFERROR(HLOOKUP($E14,[1]TLI_WEPS!$1:$35,35,FALSE),"")</f>
        <v>82mm HE</v>
      </c>
      <c r="BE14" s="8">
        <f ca="1">IFERROR(HLOOKUP(E14,[1]TLI_WEPS!$1:$27,5,FALSE),"")</f>
        <v>480</v>
      </c>
      <c r="BF14" s="9">
        <v>48</v>
      </c>
      <c r="BG14" s="8" t="str">
        <f>IFERROR(HLOOKUP($F14,[1]TLI_WEPS!$1:$35,35,FALSE),"")</f>
        <v/>
      </c>
      <c r="BH14" s="8">
        <f>IFERROR(HLOOKUP($F14,[1]TLI_WEPS!$1:$27,5,FALSE),0)</f>
        <v>0</v>
      </c>
      <c r="BI14" s="9"/>
      <c r="BJ14" s="8" t="str">
        <f>IFERROR(HLOOKUP(G14,[1]TLI_WEPS!$1:$35,35,FALSE),"")</f>
        <v/>
      </c>
      <c r="BK14" s="8">
        <f>IFERROR(HLOOKUP(G14,[1]TLI_WEPS!$1:$27,5,FALSE),0)</f>
        <v>0</v>
      </c>
      <c r="BL14" s="9"/>
      <c r="BM14" s="8" t="str">
        <f>IFERROR(HLOOKUP(H14,[1]TLI_WEPS!$1:$35,35,FALSE),"")</f>
        <v/>
      </c>
      <c r="BN14" s="8">
        <f>IFERROR(HLOOKUP(H14,[1]TLI_WEPS!$1:$27,5,FALSE),0)</f>
        <v>0</v>
      </c>
      <c r="BO14" s="9"/>
      <c r="BP14" s="9"/>
      <c r="BQ14" s="10">
        <f>IFERROR(HLOOKUP($E14,[1]TLI_WEPS!$1:$36,36,FALSE),0)</f>
        <v>3.23</v>
      </c>
      <c r="BR14" s="10">
        <f>IFERROR(HLOOKUP($F14,[1]TLI_WEPS!$1:$36,36,FALSE),0)</f>
        <v>0</v>
      </c>
      <c r="BS14" s="10">
        <f>IFERROR(HLOOKUP($G14,[1]TLI_WEPS!$1:$36,36,FALSE),0)</f>
        <v>0</v>
      </c>
      <c r="BT14" s="10">
        <f>IFERROR(HLOOKUP($H14,[1]TLI_WEPS!$1:$36,36,FALSE),0)</f>
        <v>0</v>
      </c>
      <c r="BU14" s="8"/>
      <c r="BV14" s="9">
        <f>Z14</f>
        <v>0</v>
      </c>
      <c r="BW14" s="8">
        <v>0</v>
      </c>
      <c r="BX14" s="9">
        <f>AB14</f>
        <v>0</v>
      </c>
      <c r="BY14" s="8">
        <v>0</v>
      </c>
      <c r="BZ14" s="2"/>
      <c r="CA14" s="1"/>
      <c r="CB14" s="8"/>
      <c r="CC14" s="8"/>
    </row>
    <row r="15" spans="1:81" x14ac:dyDescent="0.25">
      <c r="A15" s="1" t="s">
        <v>62</v>
      </c>
      <c r="B15" s="2" t="s">
        <v>60</v>
      </c>
      <c r="C15" s="3">
        <f ca="1">I15+J15</f>
        <v>113.67918243807949</v>
      </c>
      <c r="D15" s="4" t="s">
        <v>61</v>
      </c>
      <c r="E15" s="2" t="s">
        <v>62</v>
      </c>
      <c r="F15" s="2"/>
      <c r="G15" s="2"/>
      <c r="H15" s="2"/>
      <c r="I15" s="5">
        <f ca="1">IFERROR(HLOOKUP(E15,[1]TLI_WEPS!$1:$27,4,FALSE),0)</f>
        <v>113.67918243807949</v>
      </c>
      <c r="J15" s="5"/>
      <c r="K15" s="5"/>
      <c r="L15" s="5"/>
      <c r="M15" s="5"/>
      <c r="N15" s="6"/>
      <c r="O15" s="7"/>
      <c r="P15" s="7"/>
      <c r="Q15" s="7"/>
      <c r="R15" s="7"/>
      <c r="S15" s="7"/>
      <c r="T15" s="7"/>
      <c r="U15" s="7"/>
      <c r="V15" s="7"/>
      <c r="W15" s="8"/>
      <c r="X15" s="5"/>
      <c r="Y15" s="6"/>
      <c r="Z15" s="2"/>
      <c r="AA15" s="2"/>
      <c r="AB15" s="2"/>
      <c r="AC15" s="2"/>
      <c r="AD15" s="2">
        <v>5</v>
      </c>
      <c r="AE15" s="2"/>
      <c r="AF15" s="1"/>
      <c r="AG15" s="7"/>
      <c r="AH15" s="2"/>
      <c r="AI15" s="5"/>
      <c r="AJ15" s="2"/>
      <c r="AK15" s="5"/>
      <c r="AL15" s="2"/>
      <c r="AM15" s="5"/>
      <c r="AN15" s="2"/>
      <c r="AO15" s="5"/>
      <c r="AP15" s="2"/>
      <c r="AQ15" s="5"/>
      <c r="AR15" s="2"/>
      <c r="AS15" s="5"/>
      <c r="AT15" s="2"/>
      <c r="AU15" s="2"/>
      <c r="AV15" s="2"/>
      <c r="AW15" s="2"/>
      <c r="AX15" s="2"/>
      <c r="AY15" s="2"/>
      <c r="AZ15" s="2"/>
      <c r="BA15" s="2"/>
      <c r="BB15" s="2"/>
      <c r="BC15" s="1"/>
      <c r="BD15" s="8" t="str">
        <f>IFERROR(HLOOKUP($E15,[1]TLI_WEPS!$1:$35,35,FALSE),"")</f>
        <v>120mm HE</v>
      </c>
      <c r="BE15" s="8">
        <f ca="1">IFERROR(HLOOKUP(E15,[1]TLI_WEPS!$1:$27,5,FALSE),"")</f>
        <v>99</v>
      </c>
      <c r="BF15" s="9">
        <v>34</v>
      </c>
      <c r="BG15" s="8" t="str">
        <f>IFERROR(HLOOKUP($F15,[1]TLI_WEPS!$1:$35,35,FALSE),"")</f>
        <v/>
      </c>
      <c r="BH15" s="8">
        <f>IFERROR(HLOOKUP($F15,[1]TLI_WEPS!$1:$27,5,FALSE),0)</f>
        <v>0</v>
      </c>
      <c r="BI15" s="9"/>
      <c r="BJ15" s="8" t="str">
        <f>IFERROR(HLOOKUP(G15,[1]TLI_WEPS!$1:$35,35,FALSE),"")</f>
        <v/>
      </c>
      <c r="BK15" s="8">
        <f>IFERROR(HLOOKUP(G15,[1]TLI_WEPS!$1:$27,5,FALSE),0)</f>
        <v>0</v>
      </c>
      <c r="BL15" s="9"/>
      <c r="BM15" s="8" t="str">
        <f>IFERROR(HLOOKUP(H15,[1]TLI_WEPS!$1:$35,35,FALSE),"")</f>
        <v/>
      </c>
      <c r="BN15" s="8">
        <f>IFERROR(HLOOKUP(H15,[1]TLI_WEPS!$1:$27,5,FALSE),0)</f>
        <v>0</v>
      </c>
      <c r="BO15" s="9"/>
      <c r="BP15" s="9"/>
      <c r="BQ15" s="10">
        <f>IFERROR(HLOOKUP($E15,[1]TLI_WEPS!$1:$36,36,FALSE),0)</f>
        <v>16</v>
      </c>
      <c r="BR15" s="10">
        <f>IFERROR(HLOOKUP($F15,[1]TLI_WEPS!$1:$36,36,FALSE),0)</f>
        <v>0</v>
      </c>
      <c r="BS15" s="10">
        <f>IFERROR(HLOOKUP($G15,[1]TLI_WEPS!$1:$36,36,FALSE),0)</f>
        <v>0</v>
      </c>
      <c r="BT15" s="10">
        <f>IFERROR(HLOOKUP($H15,[1]TLI_WEPS!$1:$36,36,FALSE),0)</f>
        <v>0</v>
      </c>
      <c r="BU15" s="8"/>
      <c r="BV15" s="9">
        <f>Z15</f>
        <v>0</v>
      </c>
      <c r="BW15" s="8">
        <v>0</v>
      </c>
      <c r="BX15" s="9">
        <f>AB15</f>
        <v>0</v>
      </c>
      <c r="BY15" s="8">
        <v>0</v>
      </c>
      <c r="BZ15" s="2"/>
      <c r="CA15" s="1"/>
      <c r="CB15" s="8"/>
      <c r="CC15" s="8"/>
    </row>
    <row r="16" spans="1:81" x14ac:dyDescent="0.25">
      <c r="A16" s="1" t="s">
        <v>63</v>
      </c>
      <c r="B16" s="2" t="s">
        <v>60</v>
      </c>
      <c r="C16" s="3">
        <f ca="1">I16+J16</f>
        <v>238.19893007643782</v>
      </c>
      <c r="D16" s="4" t="s">
        <v>61</v>
      </c>
      <c r="E16" s="2" t="s">
        <v>63</v>
      </c>
      <c r="F16" s="2"/>
      <c r="G16" s="2"/>
      <c r="H16" s="2"/>
      <c r="I16" s="5">
        <f ca="1">IFERROR(HLOOKUP(E16,[1]TLI_WEPS!$1:$27,4,FALSE),0)</f>
        <v>238.19893007643782</v>
      </c>
      <c r="J16" s="5"/>
      <c r="K16" s="5"/>
      <c r="L16" s="5"/>
      <c r="M16" s="5"/>
      <c r="N16" s="6"/>
      <c r="O16" s="7"/>
      <c r="P16" s="7"/>
      <c r="Q16" s="7"/>
      <c r="R16" s="7"/>
      <c r="S16" s="7"/>
      <c r="T16" s="7"/>
      <c r="U16" s="7"/>
      <c r="V16" s="7"/>
      <c r="W16" s="8"/>
      <c r="X16" s="5"/>
      <c r="Y16" s="6"/>
      <c r="Z16" s="2"/>
      <c r="AA16" s="2"/>
      <c r="AB16" s="2"/>
      <c r="AC16" s="2"/>
      <c r="AD16" s="2">
        <v>6</v>
      </c>
      <c r="AE16" s="2"/>
      <c r="AF16" s="1"/>
      <c r="AG16" s="7"/>
      <c r="AH16" s="2"/>
      <c r="AI16" s="5"/>
      <c r="AJ16" s="2"/>
      <c r="AK16" s="5"/>
      <c r="AL16" s="2"/>
      <c r="AM16" s="5"/>
      <c r="AN16" s="2"/>
      <c r="AO16" s="5"/>
      <c r="AP16" s="2"/>
      <c r="AQ16" s="5"/>
      <c r="AR16" s="2"/>
      <c r="AS16" s="5"/>
      <c r="AT16" s="2"/>
      <c r="AU16" s="2"/>
      <c r="AV16" s="2"/>
      <c r="AW16" s="2"/>
      <c r="AX16" s="2"/>
      <c r="AY16" s="2"/>
      <c r="AZ16" s="2"/>
      <c r="BA16" s="2"/>
      <c r="BB16" s="2"/>
      <c r="BC16" s="1"/>
      <c r="BD16" s="8" t="str">
        <f>IFERROR(HLOOKUP($E16,[1]TLI_WEPS!$1:$35,35,FALSE),"")</f>
        <v>122mm HE</v>
      </c>
      <c r="BE16" s="8">
        <f ca="1">IFERROR(HLOOKUP(E16,[1]TLI_WEPS!$1:$27,5,FALSE),"")</f>
        <v>97.2</v>
      </c>
      <c r="BF16" s="9">
        <v>30</v>
      </c>
      <c r="BG16" s="8" t="str">
        <f>IFERROR(HLOOKUP($F16,[1]TLI_WEPS!$1:$35,35,FALSE),"")</f>
        <v/>
      </c>
      <c r="BH16" s="8">
        <f>IFERROR(HLOOKUP($F16,[1]TLI_WEPS!$1:$27,5,FALSE),0)</f>
        <v>0</v>
      </c>
      <c r="BI16" s="9"/>
      <c r="BJ16" s="8" t="str">
        <f>IFERROR(HLOOKUP(G16,[1]TLI_WEPS!$1:$35,35,FALSE),"")</f>
        <v/>
      </c>
      <c r="BK16" s="8">
        <f>IFERROR(HLOOKUP(G16,[1]TLI_WEPS!$1:$27,5,FALSE),0)</f>
        <v>0</v>
      </c>
      <c r="BL16" s="9"/>
      <c r="BM16" s="8" t="str">
        <f>IFERROR(HLOOKUP(H16,[1]TLI_WEPS!$1:$35,35,FALSE),"")</f>
        <v/>
      </c>
      <c r="BN16" s="8">
        <f>IFERROR(HLOOKUP(H16,[1]TLI_WEPS!$1:$27,5,FALSE),0)</f>
        <v>0</v>
      </c>
      <c r="BO16" s="9"/>
      <c r="BP16" s="9"/>
      <c r="BQ16" s="10">
        <f>IFERROR(HLOOKUP($E16,[1]TLI_WEPS!$1:$36,36,FALSE),0)</f>
        <v>21.8</v>
      </c>
      <c r="BR16" s="10">
        <f>IFERROR(HLOOKUP($F16,[1]TLI_WEPS!$1:$36,36,FALSE),0)</f>
        <v>0</v>
      </c>
      <c r="BS16" s="10">
        <f>IFERROR(HLOOKUP($G16,[1]TLI_WEPS!$1:$36,36,FALSE),0)</f>
        <v>0</v>
      </c>
      <c r="BT16" s="10">
        <f>IFERROR(HLOOKUP($H16,[1]TLI_WEPS!$1:$36,36,FALSE),0)</f>
        <v>0</v>
      </c>
      <c r="BU16" s="8"/>
      <c r="BV16" s="9">
        <f>Z16</f>
        <v>0</v>
      </c>
      <c r="BW16" s="8">
        <v>0</v>
      </c>
      <c r="BX16" s="9">
        <f>AB16</f>
        <v>0</v>
      </c>
      <c r="BY16" s="8">
        <v>0</v>
      </c>
      <c r="BZ16" s="2"/>
      <c r="CA16" s="1"/>
      <c r="CB16" s="8"/>
      <c r="CC16" s="8"/>
    </row>
    <row r="17" spans="1:81" x14ac:dyDescent="0.25">
      <c r="A17" s="1" t="s">
        <v>64</v>
      </c>
      <c r="B17" s="2" t="s">
        <v>51</v>
      </c>
      <c r="C17" s="3">
        <f ca="1">I17+J17</f>
        <v>24.973504951920319</v>
      </c>
      <c r="D17" s="4" t="s">
        <v>65</v>
      </c>
      <c r="E17" s="2" t="s">
        <v>27</v>
      </c>
      <c r="F17" s="2" t="s">
        <v>64</v>
      </c>
      <c r="G17" s="2"/>
      <c r="H17" s="2"/>
      <c r="I17" s="5">
        <f ca="1">IFERROR(HLOOKUP(E17,[1]TLI_WEPS!$1:$27,4,FALSE),0)</f>
        <v>0.30788418136017126</v>
      </c>
      <c r="J17" s="5">
        <f ca="1">IFERROR(HLOOKUP(F17,[1]TLI_WEPS!$1:$27,4,FALSE),0)</f>
        <v>24.665620770560146</v>
      </c>
      <c r="K17" s="5"/>
      <c r="L17" s="5"/>
      <c r="M17" s="5"/>
      <c r="N17" s="6"/>
      <c r="O17" s="7"/>
      <c r="P17" s="7"/>
      <c r="Q17" s="7"/>
      <c r="R17" s="7"/>
      <c r="S17" s="7"/>
      <c r="T17" s="7"/>
      <c r="U17" s="7"/>
      <c r="V17" s="7"/>
      <c r="W17" s="8"/>
      <c r="X17" s="5"/>
      <c r="Y17" s="6"/>
      <c r="Z17" s="2"/>
      <c r="AA17" s="2"/>
      <c r="AB17" s="2"/>
      <c r="AC17" s="2"/>
      <c r="AD17" s="2">
        <v>1</v>
      </c>
      <c r="AE17" s="2"/>
      <c r="AF17" s="1"/>
      <c r="AG17" s="7"/>
      <c r="AH17" s="2"/>
      <c r="AI17" s="5"/>
      <c r="AJ17" s="2"/>
      <c r="AK17" s="5"/>
      <c r="AL17" s="2"/>
      <c r="AM17" s="5"/>
      <c r="AN17" s="2"/>
      <c r="AO17" s="5"/>
      <c r="AP17" s="2"/>
      <c r="AQ17" s="5"/>
      <c r="AR17" s="2"/>
      <c r="AS17" s="5"/>
      <c r="AT17" s="2"/>
      <c r="AU17" s="2"/>
      <c r="AV17" s="2"/>
      <c r="AW17" s="2"/>
      <c r="AX17" s="2"/>
      <c r="AY17" s="2"/>
      <c r="AZ17" s="2"/>
      <c r="BA17" s="2"/>
      <c r="BB17" s="2"/>
      <c r="BC17" s="1"/>
      <c r="BD17" s="8" t="str">
        <f>IFERROR(HLOOKUP($E17,[1]TLI_WEPS!$1:$35,35,FALSE),"")</f>
        <v>5.45x39</v>
      </c>
      <c r="BE17" s="8">
        <f>IFERROR(HLOOKUP(E17,[1]TLI_WEPS!$1:$27,5,FALSE),"")</f>
        <v>1200</v>
      </c>
      <c r="BF17" s="9">
        <v>300</v>
      </c>
      <c r="BG17" s="8" t="str">
        <f>IFERROR(HLOOKUP($F17,[1]TLI_WEPS!$1:$35,35,FALSE),"")</f>
        <v>9M32</v>
      </c>
      <c r="BH17" s="8">
        <f ca="1">IFERROR(HLOOKUP($F17,[1]TLI_WEPS!$1:$27,5,FALSE),0)</f>
        <v>236.375</v>
      </c>
      <c r="BI17" s="9">
        <v>2</v>
      </c>
      <c r="BJ17" s="8" t="str">
        <f>IFERROR(HLOOKUP(G17,[1]TLI_WEPS!$1:$35,35,FALSE),"")</f>
        <v/>
      </c>
      <c r="BK17" s="8">
        <f>IFERROR(HLOOKUP(G17,[1]TLI_WEPS!$1:$27,5,FALSE),0)</f>
        <v>0</v>
      </c>
      <c r="BL17" s="9"/>
      <c r="BM17" s="8" t="str">
        <f>IFERROR(HLOOKUP(H17,[1]TLI_WEPS!$1:$35,35,FALSE),"")</f>
        <v/>
      </c>
      <c r="BN17" s="8">
        <f>IFERROR(HLOOKUP(H17,[1]TLI_WEPS!$1:$27,5,FALSE),0)</f>
        <v>0</v>
      </c>
      <c r="BO17" s="9"/>
      <c r="BP17" s="9"/>
      <c r="BQ17" s="10">
        <f>IFERROR(HLOOKUP($E17,[1]TLI_WEPS!$1:$36,36,FALSE),0)</f>
        <v>1.0749999999999999E-2</v>
      </c>
      <c r="BR17" s="10">
        <f>IFERROR(HLOOKUP($F17,[1]TLI_WEPS!$1:$36,36,FALSE),0)</f>
        <v>9.8000000000000007</v>
      </c>
      <c r="BS17" s="10">
        <f>IFERROR(HLOOKUP($G17,[1]TLI_WEPS!$1:$36,36,FALSE),0)</f>
        <v>0</v>
      </c>
      <c r="BT17" s="10">
        <f>IFERROR(HLOOKUP($H17,[1]TLI_WEPS!$1:$36,36,FALSE),0)</f>
        <v>0</v>
      </c>
      <c r="BU17" s="8"/>
      <c r="BV17" s="9">
        <f>Z17</f>
        <v>0</v>
      </c>
      <c r="BW17" s="8">
        <v>0</v>
      </c>
      <c r="BX17" s="9">
        <f>AB17</f>
        <v>0</v>
      </c>
      <c r="BY17" s="8">
        <v>0</v>
      </c>
      <c r="BZ17" s="2"/>
      <c r="CA17" s="1"/>
      <c r="CB17" s="8"/>
      <c r="CC17" s="8"/>
    </row>
    <row r="18" spans="1:81" x14ac:dyDescent="0.25">
      <c r="A18" s="1" t="s">
        <v>66</v>
      </c>
      <c r="B18" s="2" t="s">
        <v>67</v>
      </c>
      <c r="C18" s="3">
        <f ca="1">(I18+0.5*J18+0.33*K18+0.25*L18+M18+Q18*X18)*O18*P18*R18*S18*T18*U18*V18</f>
        <v>447.66668541442482</v>
      </c>
      <c r="D18" s="4" t="s">
        <v>68</v>
      </c>
      <c r="E18" s="2" t="s">
        <v>69</v>
      </c>
      <c r="F18" s="2" t="s">
        <v>70</v>
      </c>
      <c r="G18" s="2" t="s">
        <v>71</v>
      </c>
      <c r="H18" s="2"/>
      <c r="I18" s="5">
        <f ca="1">IFERROR(HLOOKUP(E18,[1]TLI_WEPS!$1:$27,4,FALSE),0)</f>
        <v>310.07199999999995</v>
      </c>
      <c r="J18" s="5">
        <f ca="1">IFERROR(HLOOKUP(F18,[1]TLI_WEPS!$1:$27,4,FALSE),0)</f>
        <v>284.74022500000001</v>
      </c>
      <c r="K18" s="5">
        <f ca="1">IFERROR(HLOOKUP(G18,[1]TLI_WEPS!$1:$27,4,FALSE),0)</f>
        <v>104.1330126328822</v>
      </c>
      <c r="L18" s="5">
        <f>IFERROR(HLOOKUP(H18,[1]TLI_WEPS!$1:$27,4,FALSE),0)</f>
        <v>0</v>
      </c>
      <c r="M18" s="5">
        <f ca="1">AG18</f>
        <v>38.680732989303117</v>
      </c>
      <c r="N18" s="6"/>
      <c r="O18" s="7">
        <f>0.15*SQRT(AB18)</f>
        <v>1.2093386622447824</v>
      </c>
      <c r="P18" s="7">
        <f>0.08*SQRT(Z18)</f>
        <v>1.9595917942265424</v>
      </c>
      <c r="Q18" s="7">
        <f>AA18/4*SQRT(2*AA18)</f>
        <v>18.71904444676597</v>
      </c>
      <c r="R18" s="7">
        <f ca="1">FORECAST(W18,OFFSET([1]lookups!$O$2:$O$10,MATCH(W18,[1]lookups!$N$2:$N$10,1)-1,0,2), OFFSET([1]lookups!$N$2:$N$10,MATCH(W18,[1]lookups!$N$2:$N$10,1)-1,0,2))</f>
        <v>0.91800000000000004</v>
      </c>
      <c r="S18" s="7">
        <v>0.55000000000000004</v>
      </c>
      <c r="T18" s="11">
        <f ca="1">FORECAST(AC18/W18,OFFSET([1]lookups!$L$2:'[1]lookups'!$L$10,MATCH(AC18/W18,[1]lookups!$K$2:$K$10,1)-1,0,2), OFFSET([1]lookups!$K$2:$K$10,MATCH(AC18/W18,[1]lookups!$K$2:$K$10,1)-1,0,2))</f>
        <v>0.625</v>
      </c>
      <c r="U18" s="7">
        <v>1</v>
      </c>
      <c r="V18" s="7">
        <v>1.1000000000000001</v>
      </c>
      <c r="W18" s="8">
        <f ca="1">IFERROR(HLOOKUP(E18,[1]TLI_WEPS!$1:$27,5,FALSE),0)</f>
        <v>120</v>
      </c>
      <c r="X18" s="5">
        <v>1</v>
      </c>
      <c r="Y18" s="6"/>
      <c r="Z18" s="2">
        <v>600</v>
      </c>
      <c r="AA18" s="2">
        <v>14.1</v>
      </c>
      <c r="AB18" s="2">
        <v>65</v>
      </c>
      <c r="AC18" s="2">
        <v>30</v>
      </c>
      <c r="AD18" s="2">
        <v>1</v>
      </c>
      <c r="AE18" s="2"/>
      <c r="AF18" s="1" t="s">
        <v>72</v>
      </c>
      <c r="AG18" s="7">
        <f ca="1">AH18*AI18+AJ18*AK18+AL18*AM18+AN18*AO18+AP18*AQ18+AR18*AS18</f>
        <v>38.680732989303117</v>
      </c>
      <c r="AH18" s="2">
        <v>5</v>
      </c>
      <c r="AI18" s="5">
        <f ca="1">HLOOKUP(AH$1,[1]TLI_WEPS!$1:$26,4,FALSE)</f>
        <v>0.30788418136017126</v>
      </c>
      <c r="AJ18" s="2">
        <v>1</v>
      </c>
      <c r="AK18" s="5">
        <f ca="1">HLOOKUP(AJ$1,[1]TLI_WEPS!$1:$26,4,FALSE)</f>
        <v>0.60058521204938242</v>
      </c>
      <c r="AL18" s="2">
        <v>1</v>
      </c>
      <c r="AM18" s="5">
        <f ca="1">HLOOKUP(AL$1,[1]TLI_WEPS!$1:$26,4,FALSE)</f>
        <v>35.651287025101659</v>
      </c>
      <c r="AN18" s="2">
        <v>1</v>
      </c>
      <c r="AO18" s="5">
        <f ca="1">HLOOKUP(AN$1,[1]TLI_WEPS!$1:$26,4,FALSE)</f>
        <v>0.61311208802921613</v>
      </c>
      <c r="AP18" s="2">
        <v>0</v>
      </c>
      <c r="AQ18" s="5">
        <f ca="1">HLOOKUP(AP$1,[1]TLI_WEPS!$1:$26,4,FALSE)</f>
        <v>0.28239168601322756</v>
      </c>
      <c r="AR18" s="2">
        <v>1</v>
      </c>
      <c r="AS18" s="5">
        <f ca="1">HLOOKUP(AR$1,[1]TLI_WEPS!$1:$26,4,FALSE)</f>
        <v>0.27632775732199871</v>
      </c>
      <c r="AT18" s="2"/>
      <c r="AU18" s="2"/>
      <c r="AV18" s="2"/>
      <c r="AW18" s="2"/>
      <c r="AX18" s="2"/>
      <c r="AY18" s="2"/>
      <c r="AZ18" s="2"/>
      <c r="BA18" s="2"/>
      <c r="BB18" s="2"/>
      <c r="BC18" s="1"/>
      <c r="BD18" s="8" t="str">
        <f>IFERROR(HLOOKUP($E18,[1]TLI_WEPS!$1:$35,35,FALSE),"")</f>
        <v>100mm</v>
      </c>
      <c r="BE18" s="8">
        <f ca="1">IFERROR(HLOOKUP(E18,[1]TLI_WEPS!$1:$27,5,FALSE),"")</f>
        <v>120</v>
      </c>
      <c r="BF18" s="9">
        <v>40</v>
      </c>
      <c r="BG18" s="8" t="str">
        <f>IFERROR(HLOOKUP($F18,[1]TLI_WEPS!$1:$35,35,FALSE),"")</f>
        <v>9M117</v>
      </c>
      <c r="BH18" s="8">
        <f ca="1">IFERROR(HLOOKUP($F18,[1]TLI_WEPS!$1:$27,5,FALSE),0)</f>
        <v>120</v>
      </c>
      <c r="BI18" s="9">
        <v>6</v>
      </c>
      <c r="BJ18" s="8" t="str">
        <f>IFERROR(HLOOKUP(G18,[1]TLI_WEPS!$1:$35,35,FALSE),"")</f>
        <v>30x165</v>
      </c>
      <c r="BK18" s="8">
        <f>IFERROR(HLOOKUP(G18,[1]TLI_WEPS!$1:$27,5,FALSE),0)</f>
        <v>1600</v>
      </c>
      <c r="BL18" s="9">
        <v>500</v>
      </c>
      <c r="BM18" s="8" t="str">
        <f>IFERROR(HLOOKUP(H18,[1]TLI_WEPS!$1:$35,35,FALSE),"")</f>
        <v/>
      </c>
      <c r="BN18" s="8">
        <f>IFERROR(HLOOKUP(H18,[1]TLI_WEPS!$1:$27,5,FALSE),0)</f>
        <v>0</v>
      </c>
      <c r="BO18" s="9"/>
      <c r="BP18" s="9"/>
      <c r="BQ18" s="10">
        <f>IFERROR(HLOOKUP($E18,[1]TLI_WEPS!$1:$36,36,FALSE),0)</f>
        <v>12</v>
      </c>
      <c r="BR18" s="10">
        <f>IFERROR(HLOOKUP($F18,[1]TLI_WEPS!$1:$36,36,FALSE),0)</f>
        <v>19.399999999999999</v>
      </c>
      <c r="BS18" s="10">
        <f>IFERROR(HLOOKUP($G18,[1]TLI_WEPS!$1:$36,36,FALSE),0)</f>
        <v>0.39</v>
      </c>
      <c r="BT18" s="10">
        <f>IFERROR(HLOOKUP($H18,[1]TLI_WEPS!$1:$36,36,FALSE),0)</f>
        <v>0</v>
      </c>
      <c r="BU18" s="8"/>
      <c r="BV18" s="9">
        <f>Z18</f>
        <v>600</v>
      </c>
      <c r="BW18" s="8">
        <v>480</v>
      </c>
      <c r="BX18" s="9">
        <f>AB18</f>
        <v>65</v>
      </c>
      <c r="BY18" s="8">
        <f>BW18/(BV18/BX18)</f>
        <v>52.000000000000007</v>
      </c>
      <c r="BZ18" s="2"/>
      <c r="CA18" s="1"/>
      <c r="CB18" s="8"/>
      <c r="CC18" s="8"/>
    </row>
    <row r="19" spans="1:81" x14ac:dyDescent="0.25">
      <c r="A19" s="1" t="s">
        <v>73</v>
      </c>
      <c r="B19" s="2" t="s">
        <v>67</v>
      </c>
      <c r="C19" s="3">
        <f ca="1">(I19+0.5*J19+0.33*K19+0.25*L19+M19+Q19*X19)*O19*P19*R19*S19*T19*U19*V19</f>
        <v>208.08381760145173</v>
      </c>
      <c r="D19" s="4" t="s">
        <v>68</v>
      </c>
      <c r="E19" s="2" t="s">
        <v>74</v>
      </c>
      <c r="F19" s="2" t="s">
        <v>58</v>
      </c>
      <c r="G19" s="2" t="s">
        <v>75</v>
      </c>
      <c r="H19" s="2"/>
      <c r="I19" s="5">
        <f ca="1">IFERROR(HLOOKUP(E19,[1]TLI_WEPS!$1:$27,4,FALSE),0)</f>
        <v>78.099759474661624</v>
      </c>
      <c r="J19" s="5">
        <f ca="1">IFERROR(HLOOKUP(F19,[1]TLI_WEPS!$1:$27,4,FALSE),0)</f>
        <v>192.92335338855773</v>
      </c>
      <c r="K19" s="5">
        <f ca="1">IFERROR(HLOOKUP(G19,[1]TLI_WEPS!$1:$27,4,FALSE),0)</f>
        <v>0.7675845780153604</v>
      </c>
      <c r="L19" s="5">
        <f>IFERROR(HLOOKUP(H19,[1]TLI_WEPS!$1:$27,4,FALSE),0)</f>
        <v>0</v>
      </c>
      <c r="M19" s="5">
        <f ca="1">AG19</f>
        <v>38.680732989303117</v>
      </c>
      <c r="N19" s="6"/>
      <c r="O19" s="7">
        <f>0.15*SQRT(AB19)</f>
        <v>1.2093386622447824</v>
      </c>
      <c r="P19" s="7">
        <f>0.08*SQRT(Z19)</f>
        <v>1.9595917942265424</v>
      </c>
      <c r="Q19" s="7">
        <f>AA19/4*SQRT(2*AA19)</f>
        <v>18.71904444676597</v>
      </c>
      <c r="R19" s="7">
        <f ca="1">FORECAST(W19,OFFSET([1]lookups!$O$2:$O$10,MATCH(W19,[1]lookups!$N$2:$N$10,1)-1,0,2), OFFSET([1]lookups!$N$2:$N$10,MATCH(W19,[1]lookups!$N$2:$N$10,1)-1,0,2))</f>
        <v>1</v>
      </c>
      <c r="S19" s="7">
        <v>0.55000000000000004</v>
      </c>
      <c r="T19" s="11">
        <f ca="1">FORECAST(AC19/W19,OFFSET([1]lookups!$L$2:'[1]lookups'!$L$10,MATCH(AC19/W19,[1]lookups!$K$2:$K$10,1)-1,0,2), OFFSET([1]lookups!$K$2:$K$10,MATCH(AC19/W19,[1]lookups!$K$2:$K$10,1)-1,0,2))</f>
        <v>0.625</v>
      </c>
      <c r="U19" s="7">
        <v>1</v>
      </c>
      <c r="V19" s="7">
        <v>1.1000000000000001</v>
      </c>
      <c r="W19" s="8">
        <f>IFERROR(HLOOKUP(E19,[1]TLI_WEPS!$1:$27,5,FALSE),0)</f>
        <v>1200</v>
      </c>
      <c r="X19" s="5">
        <v>1</v>
      </c>
      <c r="Y19" s="6"/>
      <c r="Z19" s="2">
        <v>600</v>
      </c>
      <c r="AA19" s="2">
        <v>14.1</v>
      </c>
      <c r="AB19" s="2">
        <v>65</v>
      </c>
      <c r="AC19" s="2">
        <v>300</v>
      </c>
      <c r="AD19" s="2">
        <v>1</v>
      </c>
      <c r="AE19" s="2"/>
      <c r="AF19" s="1" t="s">
        <v>72</v>
      </c>
      <c r="AG19" s="7">
        <f ca="1">AH19*AI19+AJ19*AK19+AL19*AM19+AN19*AO19+AP19*AQ19+AR19*AS19</f>
        <v>38.680732989303117</v>
      </c>
      <c r="AH19" s="2">
        <v>5</v>
      </c>
      <c r="AI19" s="5">
        <f ca="1">HLOOKUP(AH$1,[1]TLI_WEPS!$1:$26,4,FALSE)</f>
        <v>0.30788418136017126</v>
      </c>
      <c r="AJ19" s="2">
        <v>1</v>
      </c>
      <c r="AK19" s="5">
        <f ca="1">HLOOKUP(AJ$1,[1]TLI_WEPS!$1:$26,4,FALSE)</f>
        <v>0.60058521204938242</v>
      </c>
      <c r="AL19" s="2">
        <v>1</v>
      </c>
      <c r="AM19" s="5">
        <f ca="1">HLOOKUP(AL$1,[1]TLI_WEPS!$1:$26,4,FALSE)</f>
        <v>35.651287025101659</v>
      </c>
      <c r="AN19" s="2">
        <v>1</v>
      </c>
      <c r="AO19" s="5">
        <f ca="1">HLOOKUP(AN$1,[1]TLI_WEPS!$1:$26,4,FALSE)</f>
        <v>0.61311208802921613</v>
      </c>
      <c r="AP19" s="2">
        <v>0</v>
      </c>
      <c r="AQ19" s="5">
        <f ca="1">HLOOKUP(AP$1,[1]TLI_WEPS!$1:$26,4,FALSE)</f>
        <v>0.28239168601322756</v>
      </c>
      <c r="AR19" s="2">
        <v>1</v>
      </c>
      <c r="AS19" s="5">
        <f ca="1">HLOOKUP(AR$1,[1]TLI_WEPS!$1:$26,4,FALSE)</f>
        <v>0.27632775732199871</v>
      </c>
      <c r="AT19" s="2"/>
      <c r="AU19" s="2"/>
      <c r="AV19" s="2"/>
      <c r="AW19" s="2"/>
      <c r="AX19" s="2"/>
      <c r="AY19" s="2"/>
      <c r="AZ19" s="2"/>
      <c r="BA19" s="2"/>
      <c r="BB19" s="2"/>
      <c r="BC19" s="1"/>
      <c r="BD19" s="8" t="str">
        <f>IFERROR(HLOOKUP($E19,[1]TLI_WEPS!$1:$35,35,FALSE),"")</f>
        <v>30x165</v>
      </c>
      <c r="BE19" s="8">
        <f>IFERROR(HLOOKUP(E19,[1]TLI_WEPS!$1:$27,5,FALSE),"")</f>
        <v>1200</v>
      </c>
      <c r="BF19" s="9">
        <v>500</v>
      </c>
      <c r="BG19" s="8" t="str">
        <f>IFERROR(HLOOKUP($F19,[1]TLI_WEPS!$1:$35,35,FALSE),"")</f>
        <v>9M113</v>
      </c>
      <c r="BH19" s="8">
        <f ca="1">IFERROR(HLOOKUP($F19,[1]TLI_WEPS!$1:$27,5,FALSE),0)</f>
        <v>84</v>
      </c>
      <c r="BI19" s="9">
        <v>4</v>
      </c>
      <c r="BJ19" s="8" t="str">
        <f>IFERROR(HLOOKUP(G19,[1]TLI_WEPS!$1:$35,35,FALSE),"")</f>
        <v>7.62x54</v>
      </c>
      <c r="BK19" s="8">
        <f>IFERROR(HLOOKUP(G19,[1]TLI_WEPS!$1:$27,5,FALSE),0)</f>
        <v>3200</v>
      </c>
      <c r="BL19" s="9">
        <v>2000</v>
      </c>
      <c r="BM19" s="8" t="str">
        <f>IFERROR(HLOOKUP(H19,[1]TLI_WEPS!$1:$35,35,FALSE),"")</f>
        <v/>
      </c>
      <c r="BN19" s="8">
        <f>IFERROR(HLOOKUP(H19,[1]TLI_WEPS!$1:$27,5,FALSE),0)</f>
        <v>0</v>
      </c>
      <c r="BO19" s="9"/>
      <c r="BP19" s="9"/>
      <c r="BQ19" s="10">
        <f>IFERROR(HLOOKUP($E19,[1]TLI_WEPS!$1:$36,36,FALSE),0)</f>
        <v>0.39</v>
      </c>
      <c r="BR19" s="10">
        <f>IFERROR(HLOOKUP($F19,[1]TLI_WEPS!$1:$36,36,FALSE),0)</f>
        <v>14.6</v>
      </c>
      <c r="BS19" s="10">
        <f>IFERROR(HLOOKUP($G19,[1]TLI_WEPS!$1:$36,36,FALSE),0)</f>
        <v>2.18E-2</v>
      </c>
      <c r="BT19" s="10">
        <f>IFERROR(HLOOKUP($H19,[1]TLI_WEPS!$1:$36,36,FALSE),0)</f>
        <v>0</v>
      </c>
      <c r="BU19" s="8"/>
      <c r="BV19" s="9">
        <f>Z19</f>
        <v>600</v>
      </c>
      <c r="BW19" s="8">
        <v>460</v>
      </c>
      <c r="BX19" s="9">
        <f>AB19</f>
        <v>65</v>
      </c>
      <c r="BY19" s="8">
        <f>BW19/(BV19/BX19)</f>
        <v>49.833333333333336</v>
      </c>
      <c r="BZ19" s="2"/>
      <c r="CA19" s="1"/>
      <c r="CB19" s="8"/>
      <c r="CC19" s="8"/>
    </row>
    <row r="20" spans="1:81" x14ac:dyDescent="0.25">
      <c r="A20" s="1" t="s">
        <v>76</v>
      </c>
      <c r="B20" s="2" t="s">
        <v>67</v>
      </c>
      <c r="C20" s="3">
        <f ca="1">(I20+0.5*J20+0.33*K20+0.25*L20+M20+Q20*X20)*O20*P20*R20*S20*T20*U20*V20</f>
        <v>137.92061580589814</v>
      </c>
      <c r="D20" s="4" t="s">
        <v>68</v>
      </c>
      <c r="E20" s="2" t="s">
        <v>77</v>
      </c>
      <c r="F20" s="2" t="s">
        <v>58</v>
      </c>
      <c r="G20" s="2" t="s">
        <v>75</v>
      </c>
      <c r="H20" s="2"/>
      <c r="I20" s="5">
        <f ca="1">IFERROR(HLOOKUP(E20,[1]TLI_WEPS!$1:$27,4,FALSE),0)</f>
        <v>23.977242539759366</v>
      </c>
      <c r="J20" s="5">
        <f ca="1">IFERROR(HLOOKUP(F20,[1]TLI_WEPS!$1:$27,4,FALSE),0)</f>
        <v>192.92335338855773</v>
      </c>
      <c r="K20" s="5">
        <f ca="1">IFERROR(HLOOKUP(G20,[1]TLI_WEPS!$1:$27,4,FALSE),0)</f>
        <v>0.7675845780153604</v>
      </c>
      <c r="L20" s="5">
        <f>IFERROR(HLOOKUP(H20,[1]TLI_WEPS!$1:$27,4,FALSE),0)</f>
        <v>0</v>
      </c>
      <c r="M20" s="5">
        <f ca="1">AG20</f>
        <v>38.680732989303117</v>
      </c>
      <c r="N20" s="6"/>
      <c r="O20" s="7">
        <f>0.15*SQRT(AB20)</f>
        <v>1.2093386622447824</v>
      </c>
      <c r="P20" s="7">
        <f>0.08*SQRT(Z20)</f>
        <v>1.9595917942265424</v>
      </c>
      <c r="Q20" s="7">
        <f>AA20/4*SQRT(2*AA20)</f>
        <v>16.955707003837968</v>
      </c>
      <c r="R20" s="7">
        <f ca="1">FORECAST(W20,OFFSET([1]lookups!$O$2:$O$10,MATCH(W20,[1]lookups!$N$2:$N$10,1)-1,0,2), OFFSET([1]lookups!$N$2:$N$10,MATCH(W20,[1]lookups!$N$2:$N$10,1)-1,0,2))</f>
        <v>0.94955999999999996</v>
      </c>
      <c r="S20" s="7">
        <v>0.49</v>
      </c>
      <c r="T20" s="11">
        <f ca="1">FORECAST(AC20/W20,OFFSET([1]lookups!$L$2:'[1]lookups'!$L$10,MATCH(AC20/W20,[1]lookups!$K$2:$K$10,1)-1,0,2), OFFSET([1]lookups!$K$2:$K$10,MATCH(AC20/W20,[1]lookups!$K$2:$K$10,1)-1,0,2))</f>
        <v>0.64488392089423907</v>
      </c>
      <c r="U20" s="7">
        <v>1</v>
      </c>
      <c r="V20" s="7">
        <v>1.1000000000000001</v>
      </c>
      <c r="W20" s="8">
        <f ca="1">IFERROR(HLOOKUP(E20,[1]TLI_WEPS!$1:$27,5,FALSE),0)</f>
        <v>155.06666666666666</v>
      </c>
      <c r="X20" s="5">
        <v>1</v>
      </c>
      <c r="Y20" s="6"/>
      <c r="Z20" s="2">
        <v>600</v>
      </c>
      <c r="AA20" s="2">
        <v>13.2</v>
      </c>
      <c r="AB20" s="2">
        <v>65</v>
      </c>
      <c r="AC20" s="2">
        <v>40</v>
      </c>
      <c r="AD20" s="2">
        <v>2</v>
      </c>
      <c r="AE20" s="2"/>
      <c r="AF20" s="1" t="s">
        <v>72</v>
      </c>
      <c r="AG20" s="7">
        <f ca="1">AH20*AI20+AJ20*AK20+AL20*AM20+AN20*AO20+AP20*AQ20+AR20*AS20</f>
        <v>38.680732989303117</v>
      </c>
      <c r="AH20" s="2">
        <v>5</v>
      </c>
      <c r="AI20" s="5">
        <f ca="1">HLOOKUP(AH$1,[1]TLI_WEPS!$1:$26,4,FALSE)</f>
        <v>0.30788418136017126</v>
      </c>
      <c r="AJ20" s="2">
        <v>1</v>
      </c>
      <c r="AK20" s="5">
        <f ca="1">HLOOKUP(AJ$1,[1]TLI_WEPS!$1:$26,4,FALSE)</f>
        <v>0.60058521204938242</v>
      </c>
      <c r="AL20" s="2">
        <v>1</v>
      </c>
      <c r="AM20" s="5">
        <f ca="1">HLOOKUP(AL$1,[1]TLI_WEPS!$1:$26,4,FALSE)</f>
        <v>35.651287025101659</v>
      </c>
      <c r="AN20" s="2">
        <v>1</v>
      </c>
      <c r="AO20" s="5">
        <f ca="1">HLOOKUP(AN$1,[1]TLI_WEPS!$1:$26,4,FALSE)</f>
        <v>0.61311208802921613</v>
      </c>
      <c r="AP20" s="2">
        <v>0</v>
      </c>
      <c r="AQ20" s="5">
        <f ca="1">HLOOKUP(AP$1,[1]TLI_WEPS!$1:$26,4,FALSE)</f>
        <v>0.28239168601322756</v>
      </c>
      <c r="AR20" s="2">
        <v>1</v>
      </c>
      <c r="AS20" s="5">
        <f ca="1">HLOOKUP(AR$1,[1]TLI_WEPS!$1:$26,4,FALSE)</f>
        <v>0.27632775732199871</v>
      </c>
      <c r="AT20" s="2"/>
      <c r="AU20" s="2"/>
      <c r="AV20" s="2"/>
      <c r="AW20" s="2"/>
      <c r="AX20" s="2"/>
      <c r="AY20" s="2"/>
      <c r="AZ20" s="2"/>
      <c r="BA20" s="2"/>
      <c r="BC20" s="1"/>
      <c r="BD20" s="8" t="str">
        <f>IFERROR(HLOOKUP($E20,[1]TLI_WEPS!$1:$35,35,FALSE),"")</f>
        <v>PG-15</v>
      </c>
      <c r="BE20" s="8">
        <f ca="1">IFERROR(HLOOKUP(E20,[1]TLI_WEPS!$1:$27,5,FALSE),"")</f>
        <v>155.06666666666666</v>
      </c>
      <c r="BF20" s="9">
        <v>40</v>
      </c>
      <c r="BG20" s="8" t="str">
        <f>IFERROR(HLOOKUP($F20,[1]TLI_WEPS!$1:$35,35,FALSE),"")</f>
        <v>9M113</v>
      </c>
      <c r="BH20" s="8">
        <f ca="1">IFERROR(HLOOKUP($F20,[1]TLI_WEPS!$1:$27,5,FALSE),0)</f>
        <v>84</v>
      </c>
      <c r="BI20" s="9">
        <v>4</v>
      </c>
      <c r="BJ20" s="8" t="str">
        <f>IFERROR(HLOOKUP(G20,[1]TLI_WEPS!$1:$35,35,FALSE),"")</f>
        <v>7.62x54</v>
      </c>
      <c r="BK20" s="8">
        <f>IFERROR(HLOOKUP(G20,[1]TLI_WEPS!$1:$27,5,FALSE),0)</f>
        <v>3200</v>
      </c>
      <c r="BL20" s="9">
        <v>2000</v>
      </c>
      <c r="BM20" s="8" t="str">
        <f>IFERROR(HLOOKUP(H20,[1]TLI_WEPS!$1:$35,35,FALSE),"")</f>
        <v/>
      </c>
      <c r="BN20" s="8">
        <f>IFERROR(HLOOKUP(H20,[1]TLI_WEPS!$1:$27,5,FALSE),0)</f>
        <v>0</v>
      </c>
      <c r="BO20" s="9"/>
      <c r="BP20" s="9"/>
      <c r="BQ20" s="10">
        <f>IFERROR(HLOOKUP($E20,[1]TLI_WEPS!$1:$36,36,FALSE),0)</f>
        <v>4.4000000000000004</v>
      </c>
      <c r="BR20" s="10">
        <f>IFERROR(HLOOKUP($F20,[1]TLI_WEPS!$1:$36,36,FALSE),0)</f>
        <v>14.6</v>
      </c>
      <c r="BS20" s="10">
        <f>IFERROR(HLOOKUP($G20,[1]TLI_WEPS!$1:$36,36,FALSE),0)</f>
        <v>2.18E-2</v>
      </c>
      <c r="BT20" s="10">
        <f>IFERROR(HLOOKUP($H20,[1]TLI_WEPS!$1:$36,36,FALSE),0)</f>
        <v>0</v>
      </c>
      <c r="BU20" s="8"/>
      <c r="BV20" s="9">
        <f>Z20</f>
        <v>600</v>
      </c>
      <c r="BW20" s="8">
        <v>462</v>
      </c>
      <c r="BX20" s="9">
        <f>AB20</f>
        <v>65</v>
      </c>
      <c r="BY20" s="8">
        <f>BW20/(BV20/BX20)</f>
        <v>50.050000000000004</v>
      </c>
      <c r="CA20" s="1"/>
      <c r="CB20" s="8"/>
      <c r="CC20" s="8"/>
    </row>
    <row r="21" spans="1:81" x14ac:dyDescent="0.25">
      <c r="A21" s="1" t="s">
        <v>78</v>
      </c>
      <c r="B21" s="2" t="s">
        <v>67</v>
      </c>
      <c r="C21" s="3">
        <f ca="1">(I21+0.5*J21+0.33*K21+0.25*L21+M21+Q21*X21)*O21*P21*R21*S21*T21*U21*V21</f>
        <v>68.73537625155825</v>
      </c>
      <c r="D21" s="4" t="s">
        <v>68</v>
      </c>
      <c r="E21" s="2" t="s">
        <v>77</v>
      </c>
      <c r="F21" s="2" t="s">
        <v>79</v>
      </c>
      <c r="G21" s="2" t="s">
        <v>75</v>
      </c>
      <c r="H21" s="2"/>
      <c r="I21" s="5">
        <f ca="1">IFERROR(HLOOKUP(E21,[1]TLI_WEPS!$1:$27,4,FALSE),0)</f>
        <v>23.977242539759366</v>
      </c>
      <c r="J21" s="5">
        <f ca="1">IFERROR(HLOOKUP(F21,[1]TLI_WEPS!$1:$27,4,FALSE),0)</f>
        <v>16.019550298275149</v>
      </c>
      <c r="K21" s="5">
        <f ca="1">IFERROR(HLOOKUP(G21,[1]TLI_WEPS!$1:$27,4,FALSE),0)</f>
        <v>0.7675845780153604</v>
      </c>
      <c r="L21" s="5">
        <f>IFERROR(HLOOKUP(H21,[1]TLI_WEPS!$1:$27,4,FALSE),0)</f>
        <v>0</v>
      </c>
      <c r="M21" s="5">
        <f ca="1">AG21</f>
        <v>38.680732989303117</v>
      </c>
      <c r="N21" s="6"/>
      <c r="O21" s="7">
        <f>0.15*SQRT(AB21)</f>
        <v>1.2093386622447824</v>
      </c>
      <c r="P21" s="7">
        <f>0.08*SQRT(Z21)</f>
        <v>1.9595917942265424</v>
      </c>
      <c r="Q21" s="7">
        <f>AA21/4*SQRT(2*AA21)</f>
        <v>16.955707003837968</v>
      </c>
      <c r="R21" s="7">
        <f ca="1">FORECAST(W21,OFFSET([1]lookups!$O$2:$O$10,MATCH(W21,[1]lookups!$N$2:$N$10,1)-1,0,2), OFFSET([1]lookups!$N$2:$N$10,MATCH(W21,[1]lookups!$N$2:$N$10,1)-1,0,2))</f>
        <v>0.94955999999999996</v>
      </c>
      <c r="S21" s="7">
        <v>0.49</v>
      </c>
      <c r="T21" s="11">
        <f ca="1">FORECAST(AC21/W21,OFFSET([1]lookups!$L$2:'[1]lookups'!$L$10,MATCH(AC21/W21,[1]lookups!$K$2:$K$10,1)-1,0,2), OFFSET([1]lookups!$K$2:$K$10,MATCH(AC21/W21,[1]lookups!$K$2:$K$10,1)-1,0,2))</f>
        <v>0.64488392089423907</v>
      </c>
      <c r="U21" s="7">
        <v>1</v>
      </c>
      <c r="V21" s="7">
        <v>1.1000000000000001</v>
      </c>
      <c r="W21" s="8">
        <f ca="1">IFERROR(HLOOKUP(E21,[1]TLI_WEPS!$1:$27,5,FALSE),0)</f>
        <v>155.06666666666666</v>
      </c>
      <c r="X21" s="5">
        <v>1</v>
      </c>
      <c r="Y21" s="6"/>
      <c r="Z21" s="2">
        <v>600</v>
      </c>
      <c r="AA21" s="2">
        <v>13.2</v>
      </c>
      <c r="AB21" s="2">
        <v>65</v>
      </c>
      <c r="AC21" s="2">
        <v>40</v>
      </c>
      <c r="AD21" s="2">
        <v>2</v>
      </c>
      <c r="AE21" s="2"/>
      <c r="AF21" s="1" t="s">
        <v>72</v>
      </c>
      <c r="AG21" s="7">
        <f ca="1">AH21*AI21+AJ21*AK21+AL21*AM21+AN21*AO21+AP21*AQ21+AR21*AS21</f>
        <v>38.680732989303117</v>
      </c>
      <c r="AH21" s="2">
        <v>5</v>
      </c>
      <c r="AI21" s="5">
        <f ca="1">HLOOKUP(AH$1,[1]TLI_WEPS!$1:$26,4,FALSE)</f>
        <v>0.30788418136017126</v>
      </c>
      <c r="AJ21" s="2">
        <v>1</v>
      </c>
      <c r="AK21" s="5">
        <f ca="1">HLOOKUP(AJ$1,[1]TLI_WEPS!$1:$26,4,FALSE)</f>
        <v>0.60058521204938242</v>
      </c>
      <c r="AL21" s="2">
        <v>1</v>
      </c>
      <c r="AM21" s="5">
        <f ca="1">HLOOKUP(AL$1,[1]TLI_WEPS!$1:$26,4,FALSE)</f>
        <v>35.651287025101659</v>
      </c>
      <c r="AN21" s="2">
        <v>1</v>
      </c>
      <c r="AO21" s="5">
        <f ca="1">HLOOKUP(AN$1,[1]TLI_WEPS!$1:$26,4,FALSE)</f>
        <v>0.61311208802921613</v>
      </c>
      <c r="AP21" s="2">
        <v>0</v>
      </c>
      <c r="AQ21" s="5">
        <f ca="1">HLOOKUP(AP$1,[1]TLI_WEPS!$1:$26,4,FALSE)</f>
        <v>0.28239168601322756</v>
      </c>
      <c r="AR21" s="2">
        <v>1</v>
      </c>
      <c r="AS21" s="5">
        <f ca="1">HLOOKUP(AR$1,[1]TLI_WEPS!$1:$26,4,FALSE)</f>
        <v>0.27632775732199871</v>
      </c>
      <c r="AT21" s="2"/>
      <c r="AU21" s="2"/>
      <c r="AV21" s="2"/>
      <c r="AW21" s="2"/>
      <c r="AX21" s="2"/>
      <c r="AY21" s="2"/>
      <c r="AZ21" s="2"/>
      <c r="BA21" s="2"/>
      <c r="BC21" s="1"/>
      <c r="BD21" s="8" t="str">
        <f>IFERROR(HLOOKUP($E21,[1]TLI_WEPS!$1:$35,35,FALSE),"")</f>
        <v>PG-15</v>
      </c>
      <c r="BE21" s="8">
        <f ca="1">IFERROR(HLOOKUP(E21,[1]TLI_WEPS!$1:$27,5,FALSE),"")</f>
        <v>155.06666666666666</v>
      </c>
      <c r="BF21" s="9">
        <v>40</v>
      </c>
      <c r="BG21" s="8" t="str">
        <f>IFERROR(HLOOKUP($F21,[1]TLI_WEPS!$1:$35,35,FALSE),"")</f>
        <v>9M14</v>
      </c>
      <c r="BH21" s="8">
        <f ca="1">IFERROR(HLOOKUP($F21,[1]TLI_WEPS!$1:$27,5,FALSE),0)</f>
        <v>94.5</v>
      </c>
      <c r="BI21" s="9">
        <v>4</v>
      </c>
      <c r="BJ21" s="8" t="str">
        <f>IFERROR(HLOOKUP(G21,[1]TLI_WEPS!$1:$35,35,FALSE),"")</f>
        <v>7.62x54</v>
      </c>
      <c r="BK21" s="8">
        <f>IFERROR(HLOOKUP(G21,[1]TLI_WEPS!$1:$27,5,FALSE),0)</f>
        <v>3200</v>
      </c>
      <c r="BL21" s="9">
        <v>2000</v>
      </c>
      <c r="BM21" s="8" t="str">
        <f>IFERROR(HLOOKUP(H21,[1]TLI_WEPS!$1:$35,35,FALSE),"")</f>
        <v/>
      </c>
      <c r="BN21" s="8">
        <f>IFERROR(HLOOKUP(H21,[1]TLI_WEPS!$1:$27,5,FALSE),0)</f>
        <v>0</v>
      </c>
      <c r="BO21" s="9"/>
      <c r="BP21" s="9"/>
      <c r="BQ21" s="10">
        <f>IFERROR(HLOOKUP($E21,[1]TLI_WEPS!$1:$36,36,FALSE),0)</f>
        <v>4.4000000000000004</v>
      </c>
      <c r="BR21" s="10">
        <f>IFERROR(HLOOKUP($F21,[1]TLI_WEPS!$1:$36,36,FALSE),0)</f>
        <v>10.9</v>
      </c>
      <c r="BS21" s="10">
        <f>IFERROR(HLOOKUP($G21,[1]TLI_WEPS!$1:$36,36,FALSE),0)</f>
        <v>2.18E-2</v>
      </c>
      <c r="BT21" s="10">
        <f>IFERROR(HLOOKUP($H21,[1]TLI_WEPS!$1:$36,36,FALSE),0)</f>
        <v>0</v>
      </c>
      <c r="BU21" s="8"/>
      <c r="BV21" s="9">
        <f>Z21</f>
        <v>600</v>
      </c>
      <c r="BW21" s="8">
        <v>462</v>
      </c>
      <c r="BX21" s="9">
        <f>AB21</f>
        <v>65</v>
      </c>
      <c r="BY21" s="8">
        <f>BW21/(BV21/BX21)</f>
        <v>50.050000000000004</v>
      </c>
      <c r="CA21" s="1"/>
      <c r="CB21" s="8"/>
      <c r="CC21" s="8"/>
    </row>
    <row r="22" spans="1:81" x14ac:dyDescent="0.25">
      <c r="A22" s="1" t="s">
        <v>80</v>
      </c>
      <c r="B22" s="2" t="s">
        <v>67</v>
      </c>
      <c r="C22" s="3">
        <f ca="1">(I22+0.5*J22+0.33*K22+0.25*L22+M22+Q22*X22)*O22*P22*R22*S22*T22*U22*V22</f>
        <v>67.093228987116788</v>
      </c>
      <c r="D22" s="4" t="s">
        <v>81</v>
      </c>
      <c r="E22" s="2" t="s">
        <v>75</v>
      </c>
      <c r="F22" s="2"/>
      <c r="G22" s="2"/>
      <c r="H22" s="2"/>
      <c r="I22" s="5">
        <f ca="1">IFERROR(HLOOKUP(E22,[1]TLI_WEPS!$1:$27,4,FALSE),0)</f>
        <v>0.7675845780153604</v>
      </c>
      <c r="J22" s="5">
        <f>IFERROR(HLOOKUP(F22,[1]TLI_WEPS!$1:$27,4,FALSE),0)</f>
        <v>0</v>
      </c>
      <c r="K22" s="5">
        <f>IFERROR(HLOOKUP(G22,[1]TLI_WEPS!$1:$27,4,FALSE),0)</f>
        <v>0</v>
      </c>
      <c r="L22" s="5">
        <f>IFERROR(HLOOKUP(H22,[1]TLI_WEPS!$1:$27,4,FALSE),0)</f>
        <v>0</v>
      </c>
      <c r="M22" s="5">
        <f ca="1">AG22</f>
        <v>38.680732989303117</v>
      </c>
      <c r="N22" s="6"/>
      <c r="O22" s="7">
        <f>0.15*SQRT(AB22)</f>
        <v>1.2093386622447824</v>
      </c>
      <c r="P22" s="7">
        <f>0.08*SQRT(Z22)</f>
        <v>1.9595917942265424</v>
      </c>
      <c r="Q22" s="7">
        <f>AA22/4*SQRT(2*AA22)</f>
        <v>16.955707003837968</v>
      </c>
      <c r="R22" s="7">
        <f ca="1">FORECAST(W22,OFFSET([1]lookups!$O$2:$O$10,MATCH(W22,[1]lookups!$N$2:$N$10,1)-1,0,2), OFFSET([1]lookups!$N$2:$N$10,MATCH(W22,[1]lookups!$N$2:$N$10,1)-1,0,2))</f>
        <v>1</v>
      </c>
      <c r="S22" s="7">
        <v>0.49</v>
      </c>
      <c r="T22" s="11">
        <f ca="1">FORECAST(AC22/W22,OFFSET([1]lookups!$L$2:'[1]lookups'!$L$10,MATCH(AC22/W22,[1]lookups!$K$2:$K$10,1)-1,0,2), OFFSET([1]lookups!$K$2:$K$10,MATCH(AC22/W22,[1]lookups!$K$2:$K$10,1)-1,0,2))</f>
        <v>0.93124999999999991</v>
      </c>
      <c r="U22" s="7">
        <v>1</v>
      </c>
      <c r="V22" s="7">
        <v>1.1000000000000001</v>
      </c>
      <c r="W22" s="8">
        <f>IFERROR(HLOOKUP(E22,[1]TLI_WEPS!$1:$27,5,FALSE),0)</f>
        <v>3200</v>
      </c>
      <c r="X22" s="5">
        <v>1</v>
      </c>
      <c r="Y22" s="6"/>
      <c r="Z22" s="2">
        <v>600</v>
      </c>
      <c r="AA22" s="2">
        <v>13.2</v>
      </c>
      <c r="AB22" s="2">
        <v>65</v>
      </c>
      <c r="AC22" s="2">
        <v>2000</v>
      </c>
      <c r="AD22" s="2">
        <v>4</v>
      </c>
      <c r="AE22" s="2"/>
      <c r="AF22" s="1" t="s">
        <v>72</v>
      </c>
      <c r="AG22" s="7">
        <f ca="1">AH22*AI22+AJ22*AK22+AL22*AM22+AN22*AO22+AP22*AQ22+AR22*AS22</f>
        <v>38.680732989303117</v>
      </c>
      <c r="AH22" s="2">
        <v>5</v>
      </c>
      <c r="AI22" s="5">
        <f ca="1">HLOOKUP(AH$1,[1]TLI_WEPS!$1:$26,4,FALSE)</f>
        <v>0.30788418136017126</v>
      </c>
      <c r="AJ22" s="2">
        <v>1</v>
      </c>
      <c r="AK22" s="5">
        <f ca="1">HLOOKUP(AJ$1,[1]TLI_WEPS!$1:$26,4,FALSE)</f>
        <v>0.60058521204938242</v>
      </c>
      <c r="AL22" s="2">
        <v>1</v>
      </c>
      <c r="AM22" s="5">
        <f ca="1">HLOOKUP(AL$1,[1]TLI_WEPS!$1:$26,4,FALSE)</f>
        <v>35.651287025101659</v>
      </c>
      <c r="AN22" s="2">
        <v>1</v>
      </c>
      <c r="AO22" s="5">
        <f ca="1">HLOOKUP(AN$1,[1]TLI_WEPS!$1:$26,4,FALSE)</f>
        <v>0.61311208802921613</v>
      </c>
      <c r="AP22" s="2">
        <v>0</v>
      </c>
      <c r="AQ22" s="5">
        <f ca="1">HLOOKUP(AP$1,[1]TLI_WEPS!$1:$26,4,FALSE)</f>
        <v>0.28239168601322756</v>
      </c>
      <c r="AR22" s="2">
        <v>1</v>
      </c>
      <c r="AS22" s="5">
        <f ca="1">HLOOKUP(AR$1,[1]TLI_WEPS!$1:$26,4,FALSE)</f>
        <v>0.27632775732199871</v>
      </c>
      <c r="AT22" s="2"/>
      <c r="AU22" s="2"/>
      <c r="AV22" s="2"/>
      <c r="AW22" s="2"/>
      <c r="AX22" s="2"/>
      <c r="AY22" s="2"/>
      <c r="AZ22" s="2"/>
      <c r="BA22" s="2"/>
      <c r="BC22" s="1"/>
      <c r="BD22" s="8" t="str">
        <f>IFERROR(HLOOKUP($E22,[1]TLI_WEPS!$1:$35,35,FALSE),"")</f>
        <v>7.62x54</v>
      </c>
      <c r="BE22" s="8">
        <f>IFERROR(HLOOKUP(E22,[1]TLI_WEPS!$1:$27,5,FALSE),"")</f>
        <v>3200</v>
      </c>
      <c r="BF22" s="9">
        <v>2000</v>
      </c>
      <c r="BG22" s="8" t="str">
        <f>IFERROR(HLOOKUP($F22,[1]TLI_WEPS!$1:$35,35,FALSE),"")</f>
        <v/>
      </c>
      <c r="BH22" s="8">
        <f>IFERROR(HLOOKUP($F22,[1]TLI_WEPS!$1:$27,5,FALSE),0)</f>
        <v>0</v>
      </c>
      <c r="BI22" s="9"/>
      <c r="BJ22" s="8" t="str">
        <f>IFERROR(HLOOKUP(G22,[1]TLI_WEPS!$1:$35,35,FALSE),"")</f>
        <v/>
      </c>
      <c r="BK22" s="8">
        <f>IFERROR(HLOOKUP(G22,[1]TLI_WEPS!$1:$27,5,FALSE),0)</f>
        <v>0</v>
      </c>
      <c r="BL22" s="9"/>
      <c r="BM22" s="8" t="str">
        <f>IFERROR(HLOOKUP(H22,[1]TLI_WEPS!$1:$35,35,FALSE),"")</f>
        <v/>
      </c>
      <c r="BN22" s="8">
        <f>IFERROR(HLOOKUP(H22,[1]TLI_WEPS!$1:$27,5,FALSE),0)</f>
        <v>0</v>
      </c>
      <c r="BO22" s="9"/>
      <c r="BP22" s="9"/>
      <c r="BQ22" s="10">
        <f>IFERROR(HLOOKUP($E22,[1]TLI_WEPS!$1:$36,36,FALSE),0)</f>
        <v>2.18E-2</v>
      </c>
      <c r="BR22" s="10">
        <f>IFERROR(HLOOKUP($F22,[1]TLI_WEPS!$1:$36,36,FALSE),0)</f>
        <v>0</v>
      </c>
      <c r="BS22" s="10">
        <f>IFERROR(HLOOKUP($G22,[1]TLI_WEPS!$1:$36,36,FALSE),0)</f>
        <v>0</v>
      </c>
      <c r="BT22" s="10">
        <f>IFERROR(HLOOKUP($H22,[1]TLI_WEPS!$1:$36,36,FALSE),0)</f>
        <v>0</v>
      </c>
      <c r="BU22" s="8"/>
      <c r="BV22" s="9">
        <f>Z22</f>
        <v>600</v>
      </c>
      <c r="BW22" s="8">
        <v>462</v>
      </c>
      <c r="BX22" s="9">
        <f>AB22</f>
        <v>65</v>
      </c>
      <c r="BY22" s="8">
        <f>BW22/(BV22/BX22)</f>
        <v>50.050000000000004</v>
      </c>
      <c r="CA22" s="1"/>
      <c r="CB22" s="8"/>
      <c r="CC22" s="8"/>
    </row>
    <row r="23" spans="1:81" x14ac:dyDescent="0.25">
      <c r="A23" s="1" t="s">
        <v>82</v>
      </c>
      <c r="B23" s="2" t="s">
        <v>67</v>
      </c>
      <c r="C23" s="3">
        <f ca="1">(I23+0.5*J23+0.33*K23+0.25*L23+M23+Q23*X23)*O23*P23*R23*S23*T23*U23*V23</f>
        <v>81.717999056201151</v>
      </c>
      <c r="D23" s="4" t="s">
        <v>81</v>
      </c>
      <c r="E23" s="2" t="s">
        <v>71</v>
      </c>
      <c r="F23" s="2" t="s">
        <v>75</v>
      </c>
      <c r="G23" s="2"/>
      <c r="H23" s="2"/>
      <c r="I23" s="5">
        <f ca="1">IFERROR(HLOOKUP(E23,[1]TLI_WEPS!$1:$27,4,FALSE),0)</f>
        <v>104.1330126328822</v>
      </c>
      <c r="J23" s="5">
        <f ca="1">IFERROR(HLOOKUP(F23,[1]TLI_WEPS!$1:$27,4,FALSE),0)</f>
        <v>0.7675845780153604</v>
      </c>
      <c r="K23" s="5">
        <f>IFERROR(HLOOKUP(G23,[1]TLI_WEPS!$1:$27,4,FALSE),0)</f>
        <v>0</v>
      </c>
      <c r="L23" s="5">
        <f>IFERROR(HLOOKUP(H23,[1]TLI_WEPS!$1:$27,4,FALSE),0)</f>
        <v>0</v>
      </c>
      <c r="M23" s="5">
        <f>AG23</f>
        <v>0</v>
      </c>
      <c r="N23" s="6"/>
      <c r="O23" s="7">
        <f>0.15*SQRT(AB23)</f>
        <v>1.2093386622447824</v>
      </c>
      <c r="P23" s="7">
        <f>0.08*SQRT(Z23)</f>
        <v>1.9595917942265424</v>
      </c>
      <c r="Q23" s="7">
        <f>AA23/4*SQRT(2*AA23)</f>
        <v>18.71904444676597</v>
      </c>
      <c r="R23" s="7">
        <f ca="1">FORECAST(W23,OFFSET([1]lookups!$O$2:$O$10,MATCH(W23,[1]lookups!$N$2:$N$10,1)-1,0,2), OFFSET([1]lookups!$N$2:$N$10,MATCH(W23,[1]lookups!$N$2:$N$10,1)-1,0,2))</f>
        <v>1</v>
      </c>
      <c r="S23" s="7">
        <v>0.55000000000000004</v>
      </c>
      <c r="T23" s="11">
        <f ca="1">FORECAST(AC23/W23,OFFSET([1]lookups!$L$2:'[1]lookups'!$L$10,MATCH(AC23/W23,[1]lookups!$K$2:$K$10,1)-1,0,2), OFFSET([1]lookups!$K$2:$K$10,MATCH(AC23/W23,[1]lookups!$K$2:$K$10,1)-1,0,2))</f>
        <v>0.4624999999999998</v>
      </c>
      <c r="U23" s="7">
        <v>1</v>
      </c>
      <c r="V23" s="7">
        <v>1.1000000000000001</v>
      </c>
      <c r="W23" s="8">
        <f>IFERROR(HLOOKUP(E23,[1]TLI_WEPS!$1:$27,5,FALSE),0)</f>
        <v>1600</v>
      </c>
      <c r="X23" s="5">
        <v>1</v>
      </c>
      <c r="Y23" s="6"/>
      <c r="Z23" s="2">
        <v>600</v>
      </c>
      <c r="AA23" s="2">
        <v>14.1</v>
      </c>
      <c r="AB23" s="2">
        <v>65</v>
      </c>
      <c r="AC23" s="2">
        <v>300</v>
      </c>
      <c r="AD23" s="2">
        <v>1</v>
      </c>
      <c r="AE23" s="2"/>
      <c r="AF23" s="1"/>
      <c r="AG23" s="7"/>
      <c r="AH23" s="2"/>
      <c r="AI23" s="5"/>
      <c r="AJ23" s="2"/>
      <c r="AK23" s="5"/>
      <c r="AL23" s="2"/>
      <c r="AM23" s="5"/>
      <c r="AN23" s="2"/>
      <c r="AO23" s="5"/>
      <c r="AP23" s="2"/>
      <c r="AQ23" s="5"/>
      <c r="AR23" s="2"/>
      <c r="AS23" s="5"/>
      <c r="AT23" s="2"/>
      <c r="AU23" s="2"/>
      <c r="AV23" s="2"/>
      <c r="AW23" s="2"/>
      <c r="AX23" s="2"/>
      <c r="AY23" s="2"/>
      <c r="AZ23" s="2"/>
      <c r="BA23" s="2"/>
      <c r="BB23" s="2"/>
      <c r="BC23" s="1"/>
      <c r="BD23" s="8" t="str">
        <f>IFERROR(HLOOKUP($E23,[1]TLI_WEPS!$1:$35,35,FALSE),"")</f>
        <v>30x165</v>
      </c>
      <c r="BE23" s="8">
        <f>IFERROR(HLOOKUP(E23,[1]TLI_WEPS!$1:$27,5,FALSE),"")</f>
        <v>1600</v>
      </c>
      <c r="BF23" s="9">
        <v>500</v>
      </c>
      <c r="BG23" s="8" t="str">
        <f>IFERROR(HLOOKUP($F23,[1]TLI_WEPS!$1:$35,35,FALSE),"")</f>
        <v>7.62x54</v>
      </c>
      <c r="BH23" s="8">
        <f>IFERROR(HLOOKUP($F23,[1]TLI_WEPS!$1:$27,5,FALSE),0)</f>
        <v>3200</v>
      </c>
      <c r="BI23" s="9">
        <v>2000</v>
      </c>
      <c r="BJ23" s="8" t="str">
        <f>IFERROR(HLOOKUP(G23,[1]TLI_WEPS!$1:$35,35,FALSE),"")</f>
        <v/>
      </c>
      <c r="BK23" s="8">
        <f>IFERROR(HLOOKUP(G23,[1]TLI_WEPS!$1:$27,5,FALSE),0)</f>
        <v>0</v>
      </c>
      <c r="BL23" s="9"/>
      <c r="BM23" s="8" t="str">
        <f>IFERROR(HLOOKUP(H23,[1]TLI_WEPS!$1:$35,35,FALSE),"")</f>
        <v/>
      </c>
      <c r="BN23" s="8">
        <f>IFERROR(HLOOKUP(H23,[1]TLI_WEPS!$1:$27,5,FALSE),0)</f>
        <v>0</v>
      </c>
      <c r="BO23" s="9"/>
      <c r="BP23" s="9"/>
      <c r="BQ23" s="10">
        <f>IFERROR(HLOOKUP($E23,[1]TLI_WEPS!$1:$36,36,FALSE),0)</f>
        <v>0.39</v>
      </c>
      <c r="BR23" s="10">
        <f>IFERROR(HLOOKUP($F23,[1]TLI_WEPS!$1:$36,36,FALSE),0)</f>
        <v>2.18E-2</v>
      </c>
      <c r="BS23" s="10">
        <f>IFERROR(HLOOKUP($G23,[1]TLI_WEPS!$1:$36,36,FALSE),0)</f>
        <v>0</v>
      </c>
      <c r="BT23" s="10">
        <f>IFERROR(HLOOKUP($H23,[1]TLI_WEPS!$1:$36,36,FALSE),0)</f>
        <v>0</v>
      </c>
      <c r="BU23" s="8"/>
      <c r="BV23" s="9">
        <f>Z23</f>
        <v>600</v>
      </c>
      <c r="BW23" s="8">
        <v>480</v>
      </c>
      <c r="BX23" s="9">
        <f>AB23</f>
        <v>65</v>
      </c>
      <c r="BY23" s="8">
        <f>BW23/(BV23/BX23)</f>
        <v>52.000000000000007</v>
      </c>
      <c r="BZ23" s="2"/>
      <c r="CA23" s="1"/>
      <c r="CB23" s="8"/>
      <c r="CC23" s="8"/>
    </row>
    <row r="24" spans="1:81" x14ac:dyDescent="0.25">
      <c r="A24" s="1" t="s">
        <v>83</v>
      </c>
      <c r="B24" s="2" t="s">
        <v>67</v>
      </c>
      <c r="C24" s="3">
        <f ca="1">(I24+0.5*J24+0.33*K24+0.25*L24+M24+Q24*X24)*O24*P24*R24*S24*T24*U24*V24</f>
        <v>32.31709699123607</v>
      </c>
      <c r="D24" s="4" t="s">
        <v>81</v>
      </c>
      <c r="E24" s="2" t="s">
        <v>77</v>
      </c>
      <c r="F24" s="2" t="s">
        <v>75</v>
      </c>
      <c r="G24" s="2"/>
      <c r="H24" s="2"/>
      <c r="I24" s="5">
        <f ca="1">IFERROR(HLOOKUP(E24,[1]TLI_WEPS!$1:$27,4,FALSE),0)</f>
        <v>23.977242539759366</v>
      </c>
      <c r="J24" s="5">
        <f ca="1">IFERROR(HLOOKUP(F24,[1]TLI_WEPS!$1:$27,4,FALSE),0)</f>
        <v>0.7675845780153604</v>
      </c>
      <c r="K24" s="5">
        <f>IFERROR(HLOOKUP(G24,[1]TLI_WEPS!$1:$27,4,FALSE),0)</f>
        <v>0</v>
      </c>
      <c r="L24" s="5">
        <f>IFERROR(HLOOKUP(H24,[1]TLI_WEPS!$1:$27,4,FALSE),0)</f>
        <v>0</v>
      </c>
      <c r="M24" s="5">
        <f>AG24</f>
        <v>0</v>
      </c>
      <c r="N24" s="6"/>
      <c r="O24" s="7">
        <f>0.15*SQRT(AB24)</f>
        <v>1.2093386622447824</v>
      </c>
      <c r="P24" s="7">
        <f>0.08*SQRT(Z24)</f>
        <v>1.9595917942265424</v>
      </c>
      <c r="Q24" s="7">
        <f>AA24/4*SQRT(2*AA24)</f>
        <v>16.955707003837968</v>
      </c>
      <c r="R24" s="7">
        <f ca="1">FORECAST(W24,OFFSET([1]lookups!$O$2:$O$10,MATCH(W24,[1]lookups!$N$2:$N$10,1)-1,0,2), OFFSET([1]lookups!$N$2:$N$10,MATCH(W24,[1]lookups!$N$2:$N$10,1)-1,0,2))</f>
        <v>0.94955999999999996</v>
      </c>
      <c r="S24" s="7">
        <v>0.49</v>
      </c>
      <c r="T24" s="11">
        <f ca="1">FORECAST(AC24/W24,OFFSET([1]lookups!$L$2:'[1]lookups'!$L$10,MATCH(AC24/W24,[1]lookups!$K$2:$K$10,1)-1,0,2), OFFSET([1]lookups!$K$2:$K$10,MATCH(AC24/W24,[1]lookups!$K$2:$K$10,1)-1,0,2))</f>
        <v>0.64488392089423907</v>
      </c>
      <c r="U24" s="7">
        <v>1</v>
      </c>
      <c r="V24" s="7">
        <v>1.1000000000000001</v>
      </c>
      <c r="W24" s="8">
        <f ca="1">IFERROR(HLOOKUP(E24,[1]TLI_WEPS!$1:$27,5,FALSE),0)</f>
        <v>155.06666666666666</v>
      </c>
      <c r="X24" s="5">
        <v>1</v>
      </c>
      <c r="Y24" s="6"/>
      <c r="Z24" s="2">
        <v>600</v>
      </c>
      <c r="AA24" s="2">
        <v>13.2</v>
      </c>
      <c r="AB24" s="2">
        <v>65</v>
      </c>
      <c r="AC24" s="2">
        <v>40</v>
      </c>
      <c r="AD24" s="2">
        <v>3</v>
      </c>
      <c r="AE24" s="2"/>
      <c r="AF24" s="1"/>
      <c r="AG24" s="7"/>
      <c r="AH24" s="2"/>
      <c r="AI24" s="5"/>
      <c r="AJ24" s="2"/>
      <c r="AK24" s="5"/>
      <c r="AL24" s="2"/>
      <c r="AM24" s="5"/>
      <c r="AN24" s="2"/>
      <c r="AO24" s="5"/>
      <c r="AP24" s="2"/>
      <c r="AQ24" s="5"/>
      <c r="AR24" s="2"/>
      <c r="AS24" s="5"/>
      <c r="AT24" s="2"/>
      <c r="AU24" s="2"/>
      <c r="AV24" s="2"/>
      <c r="AW24" s="2"/>
      <c r="AX24" s="2"/>
      <c r="AY24" s="2"/>
      <c r="AZ24" s="2"/>
      <c r="BA24" s="2"/>
      <c r="BC24" s="1"/>
      <c r="BD24" s="8" t="str">
        <f>IFERROR(HLOOKUP($E24,[1]TLI_WEPS!$1:$35,35,FALSE),"")</f>
        <v>PG-15</v>
      </c>
      <c r="BE24" s="8">
        <f ca="1">IFERROR(HLOOKUP(E24,[1]TLI_WEPS!$1:$27,5,FALSE),"")</f>
        <v>155.06666666666666</v>
      </c>
      <c r="BF24" s="9">
        <v>40</v>
      </c>
      <c r="BG24" s="8" t="str">
        <f>IFERROR(HLOOKUP($F24,[1]TLI_WEPS!$1:$35,35,FALSE),"")</f>
        <v>7.62x54</v>
      </c>
      <c r="BH24" s="8">
        <f>IFERROR(HLOOKUP($F24,[1]TLI_WEPS!$1:$27,5,FALSE),0)</f>
        <v>3200</v>
      </c>
      <c r="BI24" s="9">
        <v>2000</v>
      </c>
      <c r="BJ24" s="8" t="str">
        <f>IFERROR(HLOOKUP(G24,[1]TLI_WEPS!$1:$35,35,FALSE),"")</f>
        <v/>
      </c>
      <c r="BK24" s="8">
        <f>IFERROR(HLOOKUP(G24,[1]TLI_WEPS!$1:$27,5,FALSE),0)</f>
        <v>0</v>
      </c>
      <c r="BL24" s="9"/>
      <c r="BM24" s="8" t="str">
        <f>IFERROR(HLOOKUP(H24,[1]TLI_WEPS!$1:$35,35,FALSE),"")</f>
        <v/>
      </c>
      <c r="BN24" s="8">
        <f>IFERROR(HLOOKUP(H24,[1]TLI_WEPS!$1:$27,5,FALSE),0)</f>
        <v>0</v>
      </c>
      <c r="BO24" s="9"/>
      <c r="BP24" s="9"/>
      <c r="BQ24" s="10">
        <f>IFERROR(HLOOKUP($E24,[1]TLI_WEPS!$1:$36,36,FALSE),0)</f>
        <v>4.4000000000000004</v>
      </c>
      <c r="BR24" s="10">
        <f>IFERROR(HLOOKUP($F24,[1]TLI_WEPS!$1:$36,36,FALSE),0)</f>
        <v>2.18E-2</v>
      </c>
      <c r="BS24" s="10">
        <f>IFERROR(HLOOKUP($G24,[1]TLI_WEPS!$1:$36,36,FALSE),0)</f>
        <v>0</v>
      </c>
      <c r="BT24" s="10">
        <f>IFERROR(HLOOKUP($H24,[1]TLI_WEPS!$1:$36,36,FALSE),0)</f>
        <v>0</v>
      </c>
      <c r="BU24" s="8"/>
      <c r="BV24" s="9">
        <f>Z24</f>
        <v>600</v>
      </c>
      <c r="BW24" s="8">
        <v>462</v>
      </c>
      <c r="BX24" s="9">
        <f>AB24</f>
        <v>65</v>
      </c>
      <c r="BY24" s="8">
        <f>BW24/(BV24/BX24)</f>
        <v>50.050000000000004</v>
      </c>
      <c r="CA24" s="1"/>
      <c r="CB24" s="8"/>
      <c r="CC24" s="8"/>
    </row>
    <row r="25" spans="1:81" x14ac:dyDescent="0.25">
      <c r="A25" s="1" t="s">
        <v>84</v>
      </c>
      <c r="B25" s="2" t="s">
        <v>67</v>
      </c>
      <c r="C25" s="3">
        <f ca="1">(I25+0.5*J25+0.33*K25+0.25*L25+M25+Q25*X25)*O25*P25*R25*S25*T25*U25*V25</f>
        <v>339.35243193006619</v>
      </c>
      <c r="D25" s="4" t="s">
        <v>68</v>
      </c>
      <c r="E25" s="2" t="s">
        <v>71</v>
      </c>
      <c r="F25" s="2" t="s">
        <v>75</v>
      </c>
      <c r="G25" s="2"/>
      <c r="H25" s="2"/>
      <c r="I25" s="5">
        <f ca="1">IFERROR(HLOOKUP(E25,[1]TLI_WEPS!$1:$27,4,FALSE),0)</f>
        <v>104.1330126328822</v>
      </c>
      <c r="J25" s="5">
        <f ca="1">IFERROR(HLOOKUP(F25,[1]TLI_WEPS!$1:$27,4,FALSE),0)</f>
        <v>0.7675845780153604</v>
      </c>
      <c r="K25" s="5">
        <f>IFERROR(HLOOKUP(G25,[1]TLI_WEPS!$1:$27,4,FALSE),0)</f>
        <v>0</v>
      </c>
      <c r="L25" s="5">
        <f>IFERROR(HLOOKUP(H25,[1]TLI_WEPS!$1:$27,4,FALSE),0)</f>
        <v>0</v>
      </c>
      <c r="M25" s="5">
        <f ca="1">AG25</f>
        <v>38.963124675316344</v>
      </c>
      <c r="N25" s="6"/>
      <c r="O25" s="7">
        <f>0.15*SQRT(AB25)</f>
        <v>1.4230249470757708</v>
      </c>
      <c r="P25" s="7">
        <f>0.08*SQRT(Z25)</f>
        <v>1.9595917942265424</v>
      </c>
      <c r="Q25" s="7">
        <f>AA25/4*SQRT(2*AA25)</f>
        <v>17.732230542151203</v>
      </c>
      <c r="R25" s="7">
        <f ca="1">FORECAST(W25,OFFSET([1]lookups!$O$2:$O$10,MATCH(W25,[1]lookups!$N$2:$N$10,1)-1,0,2), OFFSET([1]lookups!$N$2:$N$10,MATCH(W25,[1]lookups!$N$2:$N$10,1)-1,0,2))</f>
        <v>1</v>
      </c>
      <c r="S25" s="7">
        <v>0.9</v>
      </c>
      <c r="T25" s="11">
        <f ca="1">FORECAST(AC25/W25,OFFSET([1]lookups!$L$2:'[1]lookups'!$L$10,MATCH(AC25/W25,[1]lookups!$K$2:$K$10,1)-1,0,2), OFFSET([1]lookups!$K$2:$K$10,MATCH(AC25/W25,[1]lookups!$K$2:$K$10,1)-1,0,2))</f>
        <v>0.76250000000000007</v>
      </c>
      <c r="U25" s="7">
        <v>1</v>
      </c>
      <c r="V25" s="7">
        <v>1.1000000000000001</v>
      </c>
      <c r="W25" s="8">
        <f>IFERROR(HLOOKUP(E25,[1]TLI_WEPS!$1:$27,5,FALSE),0)</f>
        <v>1600</v>
      </c>
      <c r="X25" s="5">
        <v>1</v>
      </c>
      <c r="Y25" s="6"/>
      <c r="Z25" s="2">
        <v>600</v>
      </c>
      <c r="AA25" s="2">
        <v>13.6</v>
      </c>
      <c r="AB25" s="2">
        <v>90</v>
      </c>
      <c r="AC25" s="2">
        <v>500</v>
      </c>
      <c r="AD25" s="2">
        <v>2</v>
      </c>
      <c r="AE25" s="2"/>
      <c r="AF25" s="1" t="s">
        <v>85</v>
      </c>
      <c r="AG25" s="7">
        <f ca="1">AH25*AI25+AJ25*AK25+AL25*AM25+AN25*AO25+AP25*AQ25+AR25*AS25</f>
        <v>38.963124675316344</v>
      </c>
      <c r="AH25" s="2">
        <v>5</v>
      </c>
      <c r="AI25" s="5">
        <f ca="1">HLOOKUP(AH$1,[1]TLI_WEPS!$1:$26,4,FALSE)</f>
        <v>0.30788418136017126</v>
      </c>
      <c r="AJ25" s="2">
        <v>1</v>
      </c>
      <c r="AK25" s="5">
        <f ca="1">HLOOKUP(AJ$1,[1]TLI_WEPS!$1:$26,4,FALSE)</f>
        <v>0.60058521204938242</v>
      </c>
      <c r="AL25" s="2">
        <v>1</v>
      </c>
      <c r="AM25" s="5">
        <f ca="1">HLOOKUP(AL$1,[1]TLI_WEPS!$1:$26,4,FALSE)</f>
        <v>35.651287025101659</v>
      </c>
      <c r="AN25" s="2">
        <v>1</v>
      </c>
      <c r="AO25" s="5">
        <f ca="1">HLOOKUP(AN$1,[1]TLI_WEPS!$1:$26,4,FALSE)</f>
        <v>0.61311208802921613</v>
      </c>
      <c r="AP25" s="2">
        <v>1</v>
      </c>
      <c r="AQ25" s="5">
        <f ca="1">HLOOKUP(AP$1,[1]TLI_WEPS!$1:$26,4,FALSE)</f>
        <v>0.28239168601322756</v>
      </c>
      <c r="AR25" s="2">
        <v>1</v>
      </c>
      <c r="AS25" s="5">
        <f ca="1">HLOOKUP(AR$1,[1]TLI_WEPS!$1:$26,4,FALSE)</f>
        <v>0.27632775732199871</v>
      </c>
      <c r="AT25" s="2"/>
      <c r="AU25" s="2"/>
      <c r="AV25" s="2"/>
      <c r="AW25" s="2"/>
      <c r="AX25" s="2"/>
      <c r="AY25" s="2"/>
      <c r="AZ25" s="2"/>
      <c r="BA25" s="2"/>
      <c r="BC25" s="1"/>
      <c r="BD25" s="8" t="str">
        <f>IFERROR(HLOOKUP($E25,[1]TLI_WEPS!$1:$35,35,FALSE),"")</f>
        <v>30x165</v>
      </c>
      <c r="BE25" s="8">
        <f>IFERROR(HLOOKUP(E25,[1]TLI_WEPS!$1:$27,5,FALSE),"")</f>
        <v>1600</v>
      </c>
      <c r="BF25" s="9">
        <v>500</v>
      </c>
      <c r="BG25" s="8" t="str">
        <f>IFERROR(HLOOKUP($F25,[1]TLI_WEPS!$1:$35,35,FALSE),"")</f>
        <v>7.62x54</v>
      </c>
      <c r="BH25" s="8">
        <f>IFERROR(HLOOKUP($F25,[1]TLI_WEPS!$1:$27,5,FALSE),0)</f>
        <v>3200</v>
      </c>
      <c r="BI25" s="9">
        <v>2000</v>
      </c>
      <c r="BJ25" s="8" t="str">
        <f>IFERROR(HLOOKUP(G25,[1]TLI_WEPS!$1:$35,35,FALSE),"")</f>
        <v/>
      </c>
      <c r="BK25" s="8">
        <f>IFERROR(HLOOKUP(G25,[1]TLI_WEPS!$1:$27,5,FALSE),0)</f>
        <v>0</v>
      </c>
      <c r="BL25" s="9"/>
      <c r="BM25" s="8" t="str">
        <f>IFERROR(HLOOKUP(H25,[1]TLI_WEPS!$1:$35,35,FALSE),"")</f>
        <v/>
      </c>
      <c r="BN25" s="8">
        <f>IFERROR(HLOOKUP(H25,[1]TLI_WEPS!$1:$27,5,FALSE),0)</f>
        <v>0</v>
      </c>
      <c r="BO25" s="9"/>
      <c r="BP25" s="9"/>
      <c r="BQ25" s="10">
        <f>IFERROR(HLOOKUP($E25,[1]TLI_WEPS!$1:$36,36,FALSE),0)</f>
        <v>0.39</v>
      </c>
      <c r="BR25" s="10">
        <f>IFERROR(HLOOKUP($F25,[1]TLI_WEPS!$1:$36,36,FALSE),0)</f>
        <v>2.18E-2</v>
      </c>
      <c r="BS25" s="10">
        <f>IFERROR(HLOOKUP($G25,[1]TLI_WEPS!$1:$36,36,FALSE),0)</f>
        <v>0</v>
      </c>
      <c r="BT25" s="10">
        <f>IFERROR(HLOOKUP($H25,[1]TLI_WEPS!$1:$36,36,FALSE),0)</f>
        <v>0</v>
      </c>
      <c r="BU25" s="8"/>
      <c r="BV25" s="9">
        <f>Z25</f>
        <v>600</v>
      </c>
      <c r="BW25" s="8">
        <v>300</v>
      </c>
      <c r="BX25" s="9">
        <f>AB25</f>
        <v>90</v>
      </c>
      <c r="BY25" s="8">
        <f>BW25/(BV25/BX25)</f>
        <v>45</v>
      </c>
      <c r="CA25" s="1"/>
      <c r="CB25" s="8"/>
      <c r="CC25" s="8"/>
    </row>
    <row r="26" spans="1:81" x14ac:dyDescent="0.25">
      <c r="A26" s="1" t="s">
        <v>86</v>
      </c>
      <c r="B26" s="2" t="s">
        <v>67</v>
      </c>
      <c r="C26" s="3">
        <f ca="1">(I26+0.5*J26+0.33*K26+0.25*L26+M26+Q26*X26)*O26*P26*R26*S26*T26*U26*V26</f>
        <v>85.306456357714637</v>
      </c>
      <c r="D26" s="4" t="s">
        <v>51</v>
      </c>
      <c r="E26" s="2" t="s">
        <v>87</v>
      </c>
      <c r="F26" s="2" t="s">
        <v>75</v>
      </c>
      <c r="G26" s="2"/>
      <c r="H26" s="2"/>
      <c r="I26" s="5">
        <f ca="1">IFERROR(HLOOKUP(E26,[1]TLI_WEPS!$1:$27,4,FALSE),0)</f>
        <v>2.2502324795896094</v>
      </c>
      <c r="J26" s="5">
        <f ca="1">IFERROR(HLOOKUP(F26,[1]TLI_WEPS!$1:$27,4,FALSE),0)</f>
        <v>0.7675845780153604</v>
      </c>
      <c r="K26" s="5">
        <f>IFERROR(HLOOKUP(G26,[1]TLI_WEPS!$1:$27,4,FALSE),0)</f>
        <v>0</v>
      </c>
      <c r="L26" s="5">
        <f>IFERROR(HLOOKUP(H26,[1]TLI_WEPS!$1:$27,4,FALSE),0)</f>
        <v>0</v>
      </c>
      <c r="M26" s="5">
        <f ca="1">AG26</f>
        <v>38.963124675316344</v>
      </c>
      <c r="N26" s="6"/>
      <c r="O26" s="7">
        <f>0.15*SQRT(AB26)</f>
        <v>1.4230249470757708</v>
      </c>
      <c r="P26" s="7">
        <f>0.08*SQRT(Z26)</f>
        <v>1.9595917942265424</v>
      </c>
      <c r="Q26" s="7">
        <f>AA26/4*SQRT(2*AA26)</f>
        <v>17.732230542151203</v>
      </c>
      <c r="R26" s="7">
        <f ca="1">FORECAST(W26,OFFSET([1]lookups!$O$2:$O$10,MATCH(W26,[1]lookups!$N$2:$N$10,1)-1,0,2), OFFSET([1]lookups!$N$2:$N$10,MATCH(W26,[1]lookups!$N$2:$N$10,1)-1,0,2))</f>
        <v>1</v>
      </c>
      <c r="S26" s="7">
        <v>0.9</v>
      </c>
      <c r="T26" s="11">
        <f ca="1">FORECAST(AC26/W26,OFFSET([1]lookups!$L$2:'[1]lookups'!$L$10,MATCH(AC26/W26,[1]lookups!$K$2:$K$10,1)-1,0,2), OFFSET([1]lookups!$K$2:$K$10,MATCH(AC26/W26,[1]lookups!$K$2:$K$10,1)-1,0,2))</f>
        <v>0.52083333333333337</v>
      </c>
      <c r="U26" s="7">
        <v>1</v>
      </c>
      <c r="V26" s="7">
        <v>1.1000000000000001</v>
      </c>
      <c r="W26" s="8">
        <f>IFERROR(HLOOKUP(E26,[1]TLI_WEPS!$1:$27,5,FALSE),0)</f>
        <v>2400</v>
      </c>
      <c r="X26" s="5">
        <v>1</v>
      </c>
      <c r="Y26" s="6"/>
      <c r="Z26" s="2">
        <v>600</v>
      </c>
      <c r="AA26" s="2">
        <v>13.6</v>
      </c>
      <c r="AB26" s="2">
        <v>90</v>
      </c>
      <c r="AC26" s="2">
        <v>500</v>
      </c>
      <c r="AD26" s="2">
        <v>2</v>
      </c>
      <c r="AE26" s="2"/>
      <c r="AF26" s="1" t="s">
        <v>85</v>
      </c>
      <c r="AG26" s="7">
        <f ca="1">AH26*AI26+AJ26*AK26+AL26*AM26+AN26*AO26+AP26*AQ26+AR26*AS26</f>
        <v>38.963124675316344</v>
      </c>
      <c r="AH26" s="2">
        <v>5</v>
      </c>
      <c r="AI26" s="5">
        <f ca="1">HLOOKUP(AH$1,[1]TLI_WEPS!$1:$26,4,FALSE)</f>
        <v>0.30788418136017126</v>
      </c>
      <c r="AJ26" s="2">
        <v>1</v>
      </c>
      <c r="AK26" s="5">
        <f ca="1">HLOOKUP(AJ$1,[1]TLI_WEPS!$1:$26,4,FALSE)</f>
        <v>0.60058521204938242</v>
      </c>
      <c r="AL26" s="2">
        <v>1</v>
      </c>
      <c r="AM26" s="5">
        <f ca="1">HLOOKUP(AL$1,[1]TLI_WEPS!$1:$26,4,FALSE)</f>
        <v>35.651287025101659</v>
      </c>
      <c r="AN26" s="2">
        <v>1</v>
      </c>
      <c r="AO26" s="5">
        <f ca="1">HLOOKUP(AN$1,[1]TLI_WEPS!$1:$26,4,FALSE)</f>
        <v>0.61311208802921613</v>
      </c>
      <c r="AP26" s="2">
        <v>1</v>
      </c>
      <c r="AQ26" s="5">
        <f ca="1">HLOOKUP(AP$1,[1]TLI_WEPS!$1:$26,4,FALSE)</f>
        <v>0.28239168601322756</v>
      </c>
      <c r="AR26" s="2">
        <v>1</v>
      </c>
      <c r="AS26" s="5">
        <f ca="1">HLOOKUP(AR$1,[1]TLI_WEPS!$1:$26,4,FALSE)</f>
        <v>0.27632775732199871</v>
      </c>
      <c r="AT26" s="2"/>
      <c r="AU26" s="2"/>
      <c r="AV26" s="2"/>
      <c r="AW26" s="2"/>
      <c r="AX26" s="2"/>
      <c r="AY26" s="2"/>
      <c r="AZ26" s="2"/>
      <c r="BA26" s="2"/>
      <c r="BC26" s="1"/>
      <c r="BD26" s="8" t="str">
        <f>IFERROR(HLOOKUP($E26,[1]TLI_WEPS!$1:$35,35,FALSE),"")</f>
        <v>14.5x114</v>
      </c>
      <c r="BE26" s="8">
        <f>IFERROR(HLOOKUP(E26,[1]TLI_WEPS!$1:$27,5,FALSE),"")</f>
        <v>2400</v>
      </c>
      <c r="BF26" s="9">
        <v>500</v>
      </c>
      <c r="BG26" s="8" t="str">
        <f>IFERROR(HLOOKUP($F26,[1]TLI_WEPS!$1:$35,35,FALSE),"")</f>
        <v>7.62x54</v>
      </c>
      <c r="BH26" s="8">
        <f>IFERROR(HLOOKUP($F26,[1]TLI_WEPS!$1:$27,5,FALSE),0)</f>
        <v>3200</v>
      </c>
      <c r="BI26" s="9">
        <v>2000</v>
      </c>
      <c r="BJ26" s="8" t="str">
        <f>IFERROR(HLOOKUP(G26,[1]TLI_WEPS!$1:$35,35,FALSE),"")</f>
        <v/>
      </c>
      <c r="BK26" s="8">
        <f>IFERROR(HLOOKUP(G26,[1]TLI_WEPS!$1:$27,5,FALSE),0)</f>
        <v>0</v>
      </c>
      <c r="BL26" s="9"/>
      <c r="BM26" s="8" t="str">
        <f>IFERROR(HLOOKUP(H26,[1]TLI_WEPS!$1:$35,35,FALSE),"")</f>
        <v/>
      </c>
      <c r="BN26" s="8">
        <f>IFERROR(HLOOKUP(H26,[1]TLI_WEPS!$1:$27,5,FALSE),0)</f>
        <v>0</v>
      </c>
      <c r="BO26" s="9"/>
      <c r="BP26" s="9"/>
      <c r="BQ26" s="10">
        <f>IFERROR(HLOOKUP($E26,[1]TLI_WEPS!$1:$36,36,FALSE),0)</f>
        <v>0.2</v>
      </c>
      <c r="BR26" s="10">
        <f>IFERROR(HLOOKUP($F26,[1]TLI_WEPS!$1:$36,36,FALSE),0)</f>
        <v>2.18E-2</v>
      </c>
      <c r="BS26" s="10">
        <f>IFERROR(HLOOKUP($G26,[1]TLI_WEPS!$1:$36,36,FALSE),0)</f>
        <v>0</v>
      </c>
      <c r="BT26" s="10">
        <f>IFERROR(HLOOKUP($H26,[1]TLI_WEPS!$1:$36,36,FALSE),0)</f>
        <v>0</v>
      </c>
      <c r="BU26" s="8"/>
      <c r="BV26" s="9">
        <f>Z26</f>
        <v>600</v>
      </c>
      <c r="BW26" s="8">
        <v>300</v>
      </c>
      <c r="BX26" s="9">
        <f>AB26</f>
        <v>90</v>
      </c>
      <c r="BY26" s="8">
        <f>BW26/(BV26/BX26)</f>
        <v>45</v>
      </c>
      <c r="CA26" s="1"/>
      <c r="CB26" s="8"/>
      <c r="CC26" s="8"/>
    </row>
    <row r="27" spans="1:81" x14ac:dyDescent="0.25">
      <c r="A27" s="1" t="s">
        <v>88</v>
      </c>
      <c r="B27" s="2" t="s">
        <v>67</v>
      </c>
      <c r="C27" s="3">
        <f ca="1">(I27+0.5*J27+0.33*K27+0.25*L27+M27+Q27*X27)*O27*P27*R27*S27*T27*U27*V27</f>
        <v>67.87584559559528</v>
      </c>
      <c r="D27" s="4" t="s">
        <v>51</v>
      </c>
      <c r="E27" s="2" t="s">
        <v>87</v>
      </c>
      <c r="F27" s="2" t="s">
        <v>75</v>
      </c>
      <c r="G27" s="2"/>
      <c r="H27" s="2"/>
      <c r="I27" s="5">
        <f ca="1">IFERROR(HLOOKUP(E27,[1]TLI_WEPS!$1:$27,4,FALSE),0)</f>
        <v>2.2502324795896094</v>
      </c>
      <c r="J27" s="5">
        <f ca="1">IFERROR(HLOOKUP(F27,[1]TLI_WEPS!$1:$27,4,FALSE),0)</f>
        <v>0.7675845780153604</v>
      </c>
      <c r="K27" s="5">
        <f>IFERROR(HLOOKUP(G27,[1]TLI_WEPS!$1:$27,4,FALSE),0)</f>
        <v>0</v>
      </c>
      <c r="L27" s="5">
        <f>IFERROR(HLOOKUP(H27,[1]TLI_WEPS!$1:$27,4,FALSE),0)</f>
        <v>0</v>
      </c>
      <c r="M27" s="5">
        <f ca="1">AG27</f>
        <v>38.963124675316344</v>
      </c>
      <c r="N27" s="6"/>
      <c r="O27" s="7">
        <f>0.15*SQRT(AB27)</f>
        <v>1.3416407864998738</v>
      </c>
      <c r="P27" s="7">
        <f>0.08*SQRT(Z27)</f>
        <v>1.7888543819998319</v>
      </c>
      <c r="Q27" s="7">
        <f>AA27/4*SQRT(2*AA27)</f>
        <v>13.252018714143139</v>
      </c>
      <c r="R27" s="7">
        <f ca="1">FORECAST(W27,OFFSET([1]lookups!$O$2:$O$10,MATCH(W27,[1]lookups!$N$2:$N$10,1)-1,0,2), OFFSET([1]lookups!$N$2:$N$10,MATCH(W27,[1]lookups!$N$2:$N$10,1)-1,0,2))</f>
        <v>1</v>
      </c>
      <c r="S27" s="7">
        <v>0.9</v>
      </c>
      <c r="T27" s="11">
        <f ca="1">FORECAST(AC27/W27,OFFSET([1]lookups!$L$2:'[1]lookups'!$L$10,MATCH(AC27/W27,[1]lookups!$K$2:$K$10,1)-1,0,2), OFFSET([1]lookups!$K$2:$K$10,MATCH(AC27/W27,[1]lookups!$K$2:$K$10,1)-1,0,2))</f>
        <v>0.52083333333333337</v>
      </c>
      <c r="U27" s="7">
        <v>1</v>
      </c>
      <c r="V27" s="7">
        <v>1.1000000000000001</v>
      </c>
      <c r="W27" s="8">
        <f>IFERROR(HLOOKUP(E27,[1]TLI_WEPS!$1:$27,5,FALSE),0)</f>
        <v>2400</v>
      </c>
      <c r="X27" s="5">
        <v>1</v>
      </c>
      <c r="Y27" s="6"/>
      <c r="Z27" s="2">
        <v>500</v>
      </c>
      <c r="AA27" s="2">
        <v>11.2</v>
      </c>
      <c r="AB27" s="2">
        <v>80</v>
      </c>
      <c r="AC27" s="2">
        <v>500</v>
      </c>
      <c r="AD27" s="2">
        <v>2</v>
      </c>
      <c r="AE27" s="2"/>
      <c r="AF27" s="1" t="s">
        <v>85</v>
      </c>
      <c r="AG27" s="7">
        <f ca="1">AH27*AI27+AJ27*AK27+AL27*AM27+AN27*AO27+AP27*AQ27+AR27*AS27</f>
        <v>38.963124675316344</v>
      </c>
      <c r="AH27" s="2">
        <v>5</v>
      </c>
      <c r="AI27" s="5">
        <f ca="1">HLOOKUP(AH$1,[1]TLI_WEPS!$1:$26,4,FALSE)</f>
        <v>0.30788418136017126</v>
      </c>
      <c r="AJ27" s="2">
        <v>1</v>
      </c>
      <c r="AK27" s="5">
        <f ca="1">HLOOKUP(AJ$1,[1]TLI_WEPS!$1:$26,4,FALSE)</f>
        <v>0.60058521204938242</v>
      </c>
      <c r="AL27" s="2">
        <v>1</v>
      </c>
      <c r="AM27" s="5">
        <f ca="1">HLOOKUP(AL$1,[1]TLI_WEPS!$1:$26,4,FALSE)</f>
        <v>35.651287025101659</v>
      </c>
      <c r="AN27" s="2">
        <v>1</v>
      </c>
      <c r="AO27" s="5">
        <f ca="1">HLOOKUP(AN$1,[1]TLI_WEPS!$1:$26,4,FALSE)</f>
        <v>0.61311208802921613</v>
      </c>
      <c r="AP27" s="2">
        <v>1</v>
      </c>
      <c r="AQ27" s="5">
        <f ca="1">HLOOKUP(AP$1,[1]TLI_WEPS!$1:$26,4,FALSE)</f>
        <v>0.28239168601322756</v>
      </c>
      <c r="AR27" s="2">
        <v>1</v>
      </c>
      <c r="AS27" s="5">
        <f ca="1">HLOOKUP(AR$1,[1]TLI_WEPS!$1:$26,4,FALSE)</f>
        <v>0.27632775732199871</v>
      </c>
      <c r="AT27" s="2"/>
      <c r="AU27" s="2"/>
      <c r="AV27" s="2"/>
      <c r="AW27" s="2"/>
      <c r="AX27" s="2"/>
      <c r="AY27" s="2"/>
      <c r="AZ27" s="2"/>
      <c r="BA27" s="2"/>
      <c r="BC27" s="1"/>
      <c r="BD27" s="8" t="str">
        <f>IFERROR(HLOOKUP($E27,[1]TLI_WEPS!$1:$35,35,FALSE),"")</f>
        <v>14.5x114</v>
      </c>
      <c r="BE27" s="8">
        <f>IFERROR(HLOOKUP(E27,[1]TLI_WEPS!$1:$27,5,FALSE),"")</f>
        <v>2400</v>
      </c>
      <c r="BF27" s="9">
        <v>500</v>
      </c>
      <c r="BG27" s="8" t="str">
        <f>IFERROR(HLOOKUP($F27,[1]TLI_WEPS!$1:$35,35,FALSE),"")</f>
        <v>7.62x54</v>
      </c>
      <c r="BH27" s="8">
        <f>IFERROR(HLOOKUP($F27,[1]TLI_WEPS!$1:$27,5,FALSE),0)</f>
        <v>3200</v>
      </c>
      <c r="BI27" s="9">
        <v>2000</v>
      </c>
      <c r="BJ27" s="8" t="str">
        <f>IFERROR(HLOOKUP(G27,[1]TLI_WEPS!$1:$35,35,FALSE),"")</f>
        <v/>
      </c>
      <c r="BK27" s="8">
        <f>IFERROR(HLOOKUP(G27,[1]TLI_WEPS!$1:$27,5,FALSE),0)</f>
        <v>0</v>
      </c>
      <c r="BL27" s="9"/>
      <c r="BM27" s="8" t="str">
        <f>IFERROR(HLOOKUP(H27,[1]TLI_WEPS!$1:$35,35,FALSE),"")</f>
        <v/>
      </c>
      <c r="BN27" s="8">
        <f>IFERROR(HLOOKUP(H27,[1]TLI_WEPS!$1:$27,5,FALSE),0)</f>
        <v>0</v>
      </c>
      <c r="BO27" s="9"/>
      <c r="BP27" s="9"/>
      <c r="BQ27" s="10">
        <f>IFERROR(HLOOKUP($E27,[1]TLI_WEPS!$1:$36,36,FALSE),0)</f>
        <v>0.2</v>
      </c>
      <c r="BR27" s="10">
        <f>IFERROR(HLOOKUP($F27,[1]TLI_WEPS!$1:$36,36,FALSE),0)</f>
        <v>2.18E-2</v>
      </c>
      <c r="BS27" s="10">
        <f>IFERROR(HLOOKUP($G27,[1]TLI_WEPS!$1:$36,36,FALSE),0)</f>
        <v>0</v>
      </c>
      <c r="BT27" s="10">
        <f>IFERROR(HLOOKUP($H27,[1]TLI_WEPS!$1:$36,36,FALSE),0)</f>
        <v>0</v>
      </c>
      <c r="BU27" s="8"/>
      <c r="BV27" s="9">
        <f>Z27</f>
        <v>500</v>
      </c>
      <c r="BW27" s="8">
        <v>290</v>
      </c>
      <c r="BX27" s="9">
        <f>AB27</f>
        <v>80</v>
      </c>
      <c r="BY27" s="8">
        <f>BW27/(BV27/BX27)</f>
        <v>46.4</v>
      </c>
      <c r="CA27" s="1"/>
      <c r="CB27" s="8"/>
      <c r="CC27" s="8"/>
    </row>
    <row r="28" spans="1:81" x14ac:dyDescent="0.25">
      <c r="A28" s="1" t="s">
        <v>89</v>
      </c>
      <c r="B28" s="2" t="s">
        <v>67</v>
      </c>
      <c r="C28" s="3">
        <f ca="1">(I28+0.5*J28+0.33*K28+0.25*L28+M28+Q28*X28)*O28*P28*R28*S28*T28*U28*V28</f>
        <v>65.93939467503445</v>
      </c>
      <c r="D28" s="4" t="s">
        <v>51</v>
      </c>
      <c r="E28" s="2" t="s">
        <v>87</v>
      </c>
      <c r="F28" s="2" t="s">
        <v>75</v>
      </c>
      <c r="G28" s="2"/>
      <c r="H28" s="2"/>
      <c r="I28" s="5">
        <f ca="1">IFERROR(HLOOKUP(E28,[1]TLI_WEPS!$1:$27,4,FALSE),0)</f>
        <v>2.2502324795896094</v>
      </c>
      <c r="J28" s="5">
        <f ca="1">IFERROR(HLOOKUP(F28,[1]TLI_WEPS!$1:$27,4,FALSE),0)</f>
        <v>0.7675845780153604</v>
      </c>
      <c r="K28" s="5">
        <f>IFERROR(HLOOKUP(G28,[1]TLI_WEPS!$1:$27,4,FALSE),0)</f>
        <v>0</v>
      </c>
      <c r="L28" s="5">
        <f>IFERROR(HLOOKUP(H28,[1]TLI_WEPS!$1:$27,4,FALSE),0)</f>
        <v>0</v>
      </c>
      <c r="M28" s="5">
        <f ca="1">AG28</f>
        <v>38.963124675316344</v>
      </c>
      <c r="N28" s="6"/>
      <c r="O28" s="7">
        <f>0.15*SQRT(AB28)</f>
        <v>1.3416407864998738</v>
      </c>
      <c r="P28" s="7">
        <f>0.08*SQRT(Z28)</f>
        <v>1.7888543819998319</v>
      </c>
      <c r="Q28" s="7">
        <f>AA28/4*SQRT(2*AA28)</f>
        <v>11.687209889447525</v>
      </c>
      <c r="R28" s="7">
        <f ca="1">FORECAST(W28,OFFSET([1]lookups!$O$2:$O$10,MATCH(W28,[1]lookups!$N$2:$N$10,1)-1,0,2), OFFSET([1]lookups!$N$2:$N$10,MATCH(W28,[1]lookups!$N$2:$N$10,1)-1,0,2))</f>
        <v>1</v>
      </c>
      <c r="S28" s="7">
        <v>0.9</v>
      </c>
      <c r="T28" s="11">
        <f ca="1">FORECAST(AC28/W28,OFFSET([1]lookups!$L$2:'[1]lookups'!$L$10,MATCH(AC28/W28,[1]lookups!$K$2:$K$10,1)-1,0,2), OFFSET([1]lookups!$K$2:$K$10,MATCH(AC28/W28,[1]lookups!$K$2:$K$10,1)-1,0,2))</f>
        <v>0.52083333333333337</v>
      </c>
      <c r="U28" s="7">
        <v>1</v>
      </c>
      <c r="V28" s="7">
        <v>1.1000000000000001</v>
      </c>
      <c r="W28" s="8">
        <f>IFERROR(HLOOKUP(E28,[1]TLI_WEPS!$1:$27,5,FALSE),0)</f>
        <v>2400</v>
      </c>
      <c r="X28" s="5">
        <v>1</v>
      </c>
      <c r="Y28" s="6"/>
      <c r="Z28" s="2">
        <v>500</v>
      </c>
      <c r="AA28" s="2">
        <v>10.3</v>
      </c>
      <c r="AB28" s="2">
        <v>80</v>
      </c>
      <c r="AC28" s="2">
        <v>500</v>
      </c>
      <c r="AD28" s="2">
        <v>2</v>
      </c>
      <c r="AE28" s="2"/>
      <c r="AF28" s="1" t="s">
        <v>85</v>
      </c>
      <c r="AG28" s="7">
        <f ca="1">AH28*AI28+AJ28*AK28+AL28*AM28+AN28*AO28+AP28*AQ28+AR28*AS28</f>
        <v>38.963124675316344</v>
      </c>
      <c r="AH28" s="2">
        <v>5</v>
      </c>
      <c r="AI28" s="5">
        <f ca="1">HLOOKUP(AH$1,[1]TLI_WEPS!$1:$26,4,FALSE)</f>
        <v>0.30788418136017126</v>
      </c>
      <c r="AJ28" s="2">
        <v>1</v>
      </c>
      <c r="AK28" s="5">
        <f ca="1">HLOOKUP(AJ$1,[1]TLI_WEPS!$1:$26,4,FALSE)</f>
        <v>0.60058521204938242</v>
      </c>
      <c r="AL28" s="2">
        <v>1</v>
      </c>
      <c r="AM28" s="5">
        <f ca="1">HLOOKUP(AL$1,[1]TLI_WEPS!$1:$26,4,FALSE)</f>
        <v>35.651287025101659</v>
      </c>
      <c r="AN28" s="2">
        <v>1</v>
      </c>
      <c r="AO28" s="5">
        <f ca="1">HLOOKUP(AN$1,[1]TLI_WEPS!$1:$26,4,FALSE)</f>
        <v>0.61311208802921613</v>
      </c>
      <c r="AP28" s="2">
        <v>1</v>
      </c>
      <c r="AQ28" s="5">
        <f ca="1">HLOOKUP(AP$1,[1]TLI_WEPS!$1:$26,4,FALSE)</f>
        <v>0.28239168601322756</v>
      </c>
      <c r="AR28" s="2">
        <v>1</v>
      </c>
      <c r="AS28" s="5">
        <f ca="1">HLOOKUP(AR$1,[1]TLI_WEPS!$1:$26,4,FALSE)</f>
        <v>0.27632775732199871</v>
      </c>
      <c r="AT28" s="2"/>
      <c r="AU28" s="2"/>
      <c r="AV28" s="2"/>
      <c r="AW28" s="2"/>
      <c r="AX28" s="2"/>
      <c r="AY28" s="2"/>
      <c r="AZ28" s="2"/>
      <c r="BA28" s="2"/>
      <c r="BC28" s="1"/>
      <c r="BD28" s="8" t="str">
        <f>IFERROR(HLOOKUP($E28,[1]TLI_WEPS!$1:$35,35,FALSE),"")</f>
        <v>14.5x114</v>
      </c>
      <c r="BE28" s="8">
        <f>IFERROR(HLOOKUP(E28,[1]TLI_WEPS!$1:$27,5,FALSE),"")</f>
        <v>2400</v>
      </c>
      <c r="BF28" s="9">
        <v>500</v>
      </c>
      <c r="BG28" s="8" t="str">
        <f>IFERROR(HLOOKUP($F28,[1]TLI_WEPS!$1:$35,35,FALSE),"")</f>
        <v>7.62x54</v>
      </c>
      <c r="BH28" s="8">
        <f>IFERROR(HLOOKUP($F28,[1]TLI_WEPS!$1:$27,5,FALSE),0)</f>
        <v>3200</v>
      </c>
      <c r="BI28" s="9">
        <v>2000</v>
      </c>
      <c r="BJ28" s="8" t="str">
        <f>IFERROR(HLOOKUP(G28,[1]TLI_WEPS!$1:$35,35,FALSE),"")</f>
        <v/>
      </c>
      <c r="BK28" s="8">
        <f>IFERROR(HLOOKUP(G28,[1]TLI_WEPS!$1:$27,5,FALSE),0)</f>
        <v>0</v>
      </c>
      <c r="BL28" s="9"/>
      <c r="BM28" s="8" t="str">
        <f>IFERROR(HLOOKUP(H28,[1]TLI_WEPS!$1:$35,35,FALSE),"")</f>
        <v/>
      </c>
      <c r="BN28" s="8">
        <f>IFERROR(HLOOKUP(H28,[1]TLI_WEPS!$1:$27,5,FALSE),0)</f>
        <v>0</v>
      </c>
      <c r="BO28" s="9"/>
      <c r="BP28" s="9"/>
      <c r="BQ28" s="10">
        <f>IFERROR(HLOOKUP($E28,[1]TLI_WEPS!$1:$36,36,FALSE),0)</f>
        <v>0.2</v>
      </c>
      <c r="BR28" s="10">
        <f>IFERROR(HLOOKUP($F28,[1]TLI_WEPS!$1:$36,36,FALSE),0)</f>
        <v>2.18E-2</v>
      </c>
      <c r="BS28" s="10">
        <f>IFERROR(HLOOKUP($G28,[1]TLI_WEPS!$1:$36,36,FALSE),0)</f>
        <v>0</v>
      </c>
      <c r="BT28" s="10">
        <f>IFERROR(HLOOKUP($H28,[1]TLI_WEPS!$1:$36,36,FALSE),0)</f>
        <v>0</v>
      </c>
      <c r="BU28" s="8"/>
      <c r="BV28" s="9">
        <f>Z28</f>
        <v>500</v>
      </c>
      <c r="BW28" s="8">
        <v>290</v>
      </c>
      <c r="BX28" s="9">
        <f>AB28</f>
        <v>80</v>
      </c>
      <c r="BY28" s="8">
        <f>BW28/(BV28/BX28)</f>
        <v>46.4</v>
      </c>
      <c r="CA28" s="1"/>
      <c r="CB28" s="8"/>
      <c r="CC28" s="8"/>
    </row>
    <row r="29" spans="1:81" x14ac:dyDescent="0.25">
      <c r="A29" s="1" t="s">
        <v>90</v>
      </c>
      <c r="B29" s="2" t="s">
        <v>67</v>
      </c>
      <c r="C29" s="3">
        <f ca="1">(I29+0.5*J29+0.33*K29+0.25*L29+M29+Q29*X29)*O29*P29*R29*S29*T29*U29*V29</f>
        <v>13.931295607957813</v>
      </c>
      <c r="D29" s="4" t="s">
        <v>51</v>
      </c>
      <c r="E29" s="2" t="s">
        <v>75</v>
      </c>
      <c r="F29" s="2"/>
      <c r="G29" s="2"/>
      <c r="H29" s="2"/>
      <c r="I29" s="5">
        <f ca="1">IFERROR(HLOOKUP(E29,[1]TLI_WEPS!$1:$27,4,FALSE),0)</f>
        <v>0.7675845780153604</v>
      </c>
      <c r="J29" s="5">
        <f>IFERROR(HLOOKUP(F29,[1]TLI_WEPS!$1:$27,4,FALSE),0)</f>
        <v>0</v>
      </c>
      <c r="K29" s="5">
        <f>IFERROR(HLOOKUP(G29,[1]TLI_WEPS!$1:$27,4,FALSE),0)</f>
        <v>0</v>
      </c>
      <c r="L29" s="5">
        <f>IFERROR(HLOOKUP(H29,[1]TLI_WEPS!$1:$27,4,FALSE),0)</f>
        <v>0</v>
      </c>
      <c r="M29" s="5">
        <f ca="1">AG29</f>
        <v>38.963124675316344</v>
      </c>
      <c r="N29" s="6"/>
      <c r="O29" s="7">
        <f>0.15*SQRT(AB29)</f>
        <v>0.15</v>
      </c>
      <c r="P29" s="7">
        <f>0.08*SQRT(Z29)</f>
        <v>1.7888543819998319</v>
      </c>
      <c r="Q29" s="7">
        <f>AA29/4*SQRT(2*AA29)</f>
        <v>14.696938456699067</v>
      </c>
      <c r="R29" s="7">
        <f ca="1">FORECAST(W29,OFFSET([1]lookups!$O$2:$O$10,MATCH(W29,[1]lookups!$N$2:$N$10,1)-1,0,2), OFFSET([1]lookups!$N$2:$N$10,MATCH(W29,[1]lookups!$N$2:$N$10,1)-1,0,2))</f>
        <v>1</v>
      </c>
      <c r="S29" s="7">
        <v>0.9</v>
      </c>
      <c r="T29" s="11">
        <f ca="1">FORECAST(AC29/W29,OFFSET([1]lookups!$L$2:'[1]lookups'!$L$10,MATCH(AC29/W29,[1]lookups!$K$2:$K$10,1)-1,0,2), OFFSET([1]lookups!$K$2:$K$10,MATCH(AC29/W29,[1]lookups!$K$2:$K$10,1)-1,0,2))</f>
        <v>0.96354166666666674</v>
      </c>
      <c r="U29" s="7">
        <v>1</v>
      </c>
      <c r="V29" s="7">
        <v>1.1000000000000001</v>
      </c>
      <c r="W29" s="8">
        <f>IFERROR(HLOOKUP(E29,[1]TLI_WEPS!$1:$27,5,FALSE),0)</f>
        <v>3200</v>
      </c>
      <c r="X29" s="5">
        <v>1</v>
      </c>
      <c r="Y29" s="6"/>
      <c r="Z29" s="2">
        <v>500</v>
      </c>
      <c r="AA29" s="2">
        <v>12</v>
      </c>
      <c r="AB29" s="2">
        <v>1</v>
      </c>
      <c r="AC29" s="2">
        <v>2500</v>
      </c>
      <c r="AD29" s="2">
        <v>2</v>
      </c>
      <c r="AE29" s="2"/>
      <c r="AF29" s="1" t="s">
        <v>85</v>
      </c>
      <c r="AG29" s="7">
        <f ca="1">AH29*AI29+AJ29*AK29+AL29*AM29+AN29*AO29+AP29*AQ29+AR29*AS29</f>
        <v>38.963124675316344</v>
      </c>
      <c r="AH29" s="2">
        <v>5</v>
      </c>
      <c r="AI29" s="5">
        <f ca="1">HLOOKUP(AH$1,[1]TLI_WEPS!$1:$26,4,FALSE)</f>
        <v>0.30788418136017126</v>
      </c>
      <c r="AJ29" s="2">
        <v>1</v>
      </c>
      <c r="AK29" s="5">
        <f ca="1">HLOOKUP(AJ$1,[1]TLI_WEPS!$1:$26,4,FALSE)</f>
        <v>0.60058521204938242</v>
      </c>
      <c r="AL29" s="2">
        <v>1</v>
      </c>
      <c r="AM29" s="5">
        <f ca="1">HLOOKUP(AL$1,[1]TLI_WEPS!$1:$26,4,FALSE)</f>
        <v>35.651287025101659</v>
      </c>
      <c r="AN29" s="2">
        <v>1</v>
      </c>
      <c r="AO29" s="5">
        <f ca="1">HLOOKUP(AN$1,[1]TLI_WEPS!$1:$26,4,FALSE)</f>
        <v>0.61311208802921613</v>
      </c>
      <c r="AP29" s="2">
        <v>1</v>
      </c>
      <c r="AQ29" s="5">
        <f ca="1">HLOOKUP(AP$1,[1]TLI_WEPS!$1:$26,4,FALSE)</f>
        <v>0.28239168601322756</v>
      </c>
      <c r="AR29" s="2">
        <v>1</v>
      </c>
      <c r="AS29" s="5">
        <f ca="1">HLOOKUP(AR$1,[1]TLI_WEPS!$1:$26,4,FALSE)</f>
        <v>0.27632775732199871</v>
      </c>
      <c r="AT29" s="2"/>
      <c r="AU29" s="2"/>
      <c r="AV29" s="2"/>
      <c r="AW29" s="2"/>
      <c r="AX29" s="2"/>
      <c r="AY29" s="2"/>
      <c r="AZ29" s="2"/>
      <c r="BA29" s="2"/>
      <c r="BC29" s="1"/>
      <c r="BD29" s="8" t="str">
        <f>IFERROR(HLOOKUP($E29,[1]TLI_WEPS!$1:$35,35,FALSE),"")</f>
        <v>7.62x54</v>
      </c>
      <c r="BE29" s="8">
        <f>IFERROR(HLOOKUP(E29,[1]TLI_WEPS!$1:$27,5,FALSE),"")</f>
        <v>3200</v>
      </c>
      <c r="BF29" s="9">
        <f>AC29</f>
        <v>2500</v>
      </c>
      <c r="BG29" s="8" t="str">
        <f>IFERROR(HLOOKUP($F29,[1]TLI_WEPS!$1:$35,35,FALSE),"")</f>
        <v/>
      </c>
      <c r="BH29" s="8">
        <f>IFERROR(HLOOKUP($F29,[1]TLI_WEPS!$1:$27,5,FALSE),0)</f>
        <v>0</v>
      </c>
      <c r="BI29" s="9">
        <v>2000</v>
      </c>
      <c r="BJ29" s="8" t="str">
        <f>IFERROR(HLOOKUP(G29,[1]TLI_WEPS!$1:$35,35,FALSE),"")</f>
        <v/>
      </c>
      <c r="BK29" s="8">
        <f>IFERROR(HLOOKUP(G29,[1]TLI_WEPS!$1:$27,5,FALSE),0)</f>
        <v>0</v>
      </c>
      <c r="BL29" s="9"/>
      <c r="BM29" s="8" t="str">
        <f>IFERROR(HLOOKUP(H29,[1]TLI_WEPS!$1:$35,35,FALSE),"")</f>
        <v/>
      </c>
      <c r="BN29" s="8">
        <f>IFERROR(HLOOKUP(H29,[1]TLI_WEPS!$1:$27,5,FALSE),0)</f>
        <v>0</v>
      </c>
      <c r="BO29" s="9"/>
      <c r="BP29" s="9"/>
      <c r="BQ29" s="10">
        <f>IFERROR(HLOOKUP($E29,[1]TLI_WEPS!$1:$36,36,FALSE),0)</f>
        <v>2.18E-2</v>
      </c>
      <c r="BR29" s="10">
        <f>IFERROR(HLOOKUP($F29,[1]TLI_WEPS!$1:$36,36,FALSE),0)</f>
        <v>0</v>
      </c>
      <c r="BS29" s="10">
        <f>IFERROR(HLOOKUP($G29,[1]TLI_WEPS!$1:$36,36,FALSE),0)</f>
        <v>0</v>
      </c>
      <c r="BT29" s="10">
        <f>IFERROR(HLOOKUP($H29,[1]TLI_WEPS!$1:$36,36,FALSE),0)</f>
        <v>0</v>
      </c>
      <c r="BU29" s="8"/>
      <c r="BV29" s="9">
        <f>Z29</f>
        <v>500</v>
      </c>
      <c r="BW29" s="8">
        <v>290</v>
      </c>
      <c r="BX29" s="9">
        <f>AB29</f>
        <v>1</v>
      </c>
      <c r="BY29" s="8">
        <f>BW29/(BV29/BX29)</f>
        <v>0.57999999999999996</v>
      </c>
      <c r="CA29" s="1"/>
      <c r="CB29" s="8"/>
      <c r="CC29" s="8"/>
    </row>
    <row r="30" spans="1:81" x14ac:dyDescent="0.25">
      <c r="A30" s="1" t="s">
        <v>91</v>
      </c>
      <c r="B30" s="2" t="s">
        <v>67</v>
      </c>
      <c r="C30" s="3">
        <f ca="1">(I30+0.5*J30+0.33*K30+0.25*L30+M30+Q30*X30)*O30*P30*R30*S30*T30*U30*V30</f>
        <v>107.54787431432106</v>
      </c>
      <c r="D30" s="4" t="s">
        <v>51</v>
      </c>
      <c r="E30" s="2" t="s">
        <v>75</v>
      </c>
      <c r="F30" s="2"/>
      <c r="G30" s="2"/>
      <c r="H30" s="2"/>
      <c r="I30" s="5">
        <f ca="1">IFERROR(HLOOKUP(E30,[1]TLI_WEPS!$1:$27,4,FALSE),0)</f>
        <v>0.7675845780153604</v>
      </c>
      <c r="J30" s="5">
        <f>IFERROR(HLOOKUP(F30,[1]TLI_WEPS!$1:$27,4,FALSE),0)</f>
        <v>0</v>
      </c>
      <c r="K30" s="5">
        <f>IFERROR(HLOOKUP(G30,[1]TLI_WEPS!$1:$27,4,FALSE),0)</f>
        <v>0</v>
      </c>
      <c r="L30" s="5">
        <f>IFERROR(HLOOKUP(H30,[1]TLI_WEPS!$1:$27,4,FALSE),0)</f>
        <v>0</v>
      </c>
      <c r="M30" s="5">
        <f ca="1">AG30</f>
        <v>38.963124675316344</v>
      </c>
      <c r="N30" s="6"/>
      <c r="O30" s="7">
        <f>0.15*SQRT(AB30)</f>
        <v>1.1618950038622251</v>
      </c>
      <c r="P30" s="7">
        <f>0.08*SQRT(Z30)</f>
        <v>1.7888543819998319</v>
      </c>
      <c r="Q30" s="7">
        <f>AA30/4*SQRT(2*AA30)</f>
        <v>14.513609992004058</v>
      </c>
      <c r="R30" s="7">
        <f ca="1">FORECAST(W30,OFFSET([1]lookups!$O$2:$O$10,MATCH(W30,[1]lookups!$N$2:$N$10,1)-1,0,2), OFFSET([1]lookups!$N$2:$N$10,MATCH(W30,[1]lookups!$N$2:$N$10,1)-1,0,2))</f>
        <v>1</v>
      </c>
      <c r="S30" s="7">
        <v>0.9</v>
      </c>
      <c r="T30" s="11">
        <f ca="1">FORECAST(AC30/W30,OFFSET([1]lookups!$L$2:'[1]lookups'!$L$10,MATCH(AC30/W30,[1]lookups!$K$2:$K$10,1)-1,0,2), OFFSET([1]lookups!$K$2:$K$10,MATCH(AC30/W30,[1]lookups!$K$2:$K$10,1)-1,0,2))</f>
        <v>0.96354166666666674</v>
      </c>
      <c r="U30" s="7">
        <v>1</v>
      </c>
      <c r="V30" s="7">
        <v>1.1000000000000001</v>
      </c>
      <c r="W30" s="8">
        <f>IFERROR(HLOOKUP(E30,[1]TLI_WEPS!$1:$27,5,FALSE),0)</f>
        <v>3200</v>
      </c>
      <c r="X30" s="5">
        <v>1</v>
      </c>
      <c r="Y30" s="6"/>
      <c r="Z30" s="2">
        <v>500</v>
      </c>
      <c r="AA30" s="2">
        <v>11.9</v>
      </c>
      <c r="AB30" s="2">
        <v>60</v>
      </c>
      <c r="AC30" s="2">
        <v>2500</v>
      </c>
      <c r="AD30" s="2">
        <v>2</v>
      </c>
      <c r="AE30" s="2"/>
      <c r="AF30" s="1" t="s">
        <v>85</v>
      </c>
      <c r="AG30" s="7">
        <f ca="1">AH30*AI30+AJ30*AK30+AL30*AM30+AN30*AO30+AP30*AQ30+AR30*AS30</f>
        <v>38.963124675316344</v>
      </c>
      <c r="AH30" s="2">
        <v>5</v>
      </c>
      <c r="AI30" s="5">
        <f ca="1">HLOOKUP(AH$1,[1]TLI_WEPS!$1:$26,4,FALSE)</f>
        <v>0.30788418136017126</v>
      </c>
      <c r="AJ30" s="2">
        <v>1</v>
      </c>
      <c r="AK30" s="5">
        <f ca="1">HLOOKUP(AJ$1,[1]TLI_WEPS!$1:$26,4,FALSE)</f>
        <v>0.60058521204938242</v>
      </c>
      <c r="AL30" s="2">
        <v>1</v>
      </c>
      <c r="AM30" s="5">
        <f ca="1">HLOOKUP(AL$1,[1]TLI_WEPS!$1:$26,4,FALSE)</f>
        <v>35.651287025101659</v>
      </c>
      <c r="AN30" s="2">
        <v>1</v>
      </c>
      <c r="AO30" s="5">
        <f ca="1">HLOOKUP(AN$1,[1]TLI_WEPS!$1:$26,4,FALSE)</f>
        <v>0.61311208802921613</v>
      </c>
      <c r="AP30" s="2">
        <v>1</v>
      </c>
      <c r="AQ30" s="5">
        <f ca="1">HLOOKUP(AP$1,[1]TLI_WEPS!$1:$26,4,FALSE)</f>
        <v>0.28239168601322756</v>
      </c>
      <c r="AR30" s="2">
        <v>1</v>
      </c>
      <c r="AS30" s="5">
        <f ca="1">HLOOKUP(AR$1,[1]TLI_WEPS!$1:$26,4,FALSE)</f>
        <v>0.27632775732199871</v>
      </c>
      <c r="AT30" s="2"/>
      <c r="AU30" s="2"/>
      <c r="AV30" s="2"/>
      <c r="AW30" s="2"/>
      <c r="AX30" s="2"/>
      <c r="AY30" s="2"/>
      <c r="AZ30" s="2"/>
      <c r="BA30" s="2"/>
      <c r="BC30" s="1"/>
      <c r="BD30" s="8" t="str">
        <f>IFERROR(HLOOKUP($E30,[1]TLI_WEPS!$1:$35,35,FALSE),"")</f>
        <v>7.62x54</v>
      </c>
      <c r="BE30" s="8">
        <f>IFERROR(HLOOKUP(E30,[1]TLI_WEPS!$1:$27,5,FALSE),"")</f>
        <v>3200</v>
      </c>
      <c r="BF30" s="9">
        <f>AC30</f>
        <v>2500</v>
      </c>
      <c r="BG30" s="8" t="str">
        <f>IFERROR(HLOOKUP($F30,[1]TLI_WEPS!$1:$35,35,FALSE),"")</f>
        <v/>
      </c>
      <c r="BH30" s="8">
        <f>IFERROR(HLOOKUP($F30,[1]TLI_WEPS!$1:$27,5,FALSE),0)</f>
        <v>0</v>
      </c>
      <c r="BI30" s="9">
        <v>2000</v>
      </c>
      <c r="BJ30" s="8" t="str">
        <f>IFERROR(HLOOKUP(G30,[1]TLI_WEPS!$1:$35,35,FALSE),"")</f>
        <v/>
      </c>
      <c r="BK30" s="8">
        <f>IFERROR(HLOOKUP(G30,[1]TLI_WEPS!$1:$27,5,FALSE),0)</f>
        <v>0</v>
      </c>
      <c r="BL30" s="9"/>
      <c r="BM30" s="8" t="str">
        <f>IFERROR(HLOOKUP(H30,[1]TLI_WEPS!$1:$35,35,FALSE),"")</f>
        <v/>
      </c>
      <c r="BN30" s="8">
        <f>IFERROR(HLOOKUP(H30,[1]TLI_WEPS!$1:$27,5,FALSE),0)</f>
        <v>0</v>
      </c>
      <c r="BO30" s="9"/>
      <c r="BP30" s="9"/>
      <c r="BQ30" s="10">
        <f>IFERROR(HLOOKUP($E30,[1]TLI_WEPS!$1:$36,36,FALSE),0)</f>
        <v>2.18E-2</v>
      </c>
      <c r="BR30" s="10">
        <f>IFERROR(HLOOKUP($F30,[1]TLI_WEPS!$1:$36,36,FALSE),0)</f>
        <v>0</v>
      </c>
      <c r="BS30" s="10">
        <f>IFERROR(HLOOKUP($G30,[1]TLI_WEPS!$1:$36,36,FALSE),0)</f>
        <v>0</v>
      </c>
      <c r="BT30" s="10">
        <f>IFERROR(HLOOKUP($H30,[1]TLI_WEPS!$1:$36,36,FALSE),0)</f>
        <v>0</v>
      </c>
      <c r="BU30" s="8"/>
      <c r="BV30" s="9">
        <f>Z30</f>
        <v>500</v>
      </c>
      <c r="BW30" s="8">
        <v>290</v>
      </c>
      <c r="BX30" s="9">
        <f>AB30</f>
        <v>60</v>
      </c>
      <c r="BY30" s="8">
        <f>BW30/(BV30/BX30)</f>
        <v>34.799999999999997</v>
      </c>
      <c r="CA30" s="1"/>
      <c r="CB30" s="8"/>
      <c r="CC30" s="8"/>
    </row>
    <row r="31" spans="1:81" x14ac:dyDescent="0.25">
      <c r="A31" s="1" t="s">
        <v>92</v>
      </c>
      <c r="B31" s="2" t="s">
        <v>68</v>
      </c>
      <c r="C31" s="3">
        <f ca="1">(I31+0.5*J31+0.33*K31+0.25*L31+M31+Q31*X31)*O31*P31*R31*S31*T31*U31*V31</f>
        <v>1271.6982816358907</v>
      </c>
      <c r="D31" s="4" t="s">
        <v>68</v>
      </c>
      <c r="E31" s="2" t="s">
        <v>93</v>
      </c>
      <c r="F31" s="2" t="s">
        <v>53</v>
      </c>
      <c r="G31" s="2" t="s">
        <v>75</v>
      </c>
      <c r="H31" s="2"/>
      <c r="I31" s="5">
        <f ca="1">IFERROR(HLOOKUP(E31,[1]TLI_WEPS!$1:$27,4,FALSE),0)</f>
        <v>683.27298628889469</v>
      </c>
      <c r="J31" s="5">
        <f ca="1">IFERROR(HLOOKUP(F31,[1]TLI_WEPS!$1:$27,4,FALSE),0)</f>
        <v>1.7811402269332981</v>
      </c>
      <c r="K31" s="5">
        <f ca="1">IFERROR(HLOOKUP(G31,[1]TLI_WEPS!$1:$27,4,FALSE),0)</f>
        <v>0.7675845780153604</v>
      </c>
      <c r="L31" s="5">
        <f>IFERROR(HLOOKUP(H31,[1]TLI_WEPS!$1:$27,4,FALSE),0)</f>
        <v>0</v>
      </c>
      <c r="M31" s="5">
        <f>AG31</f>
        <v>0</v>
      </c>
      <c r="N31" s="6"/>
      <c r="O31" s="7">
        <f>0.15*SQRT(AB31)</f>
        <v>1.1618950038622251</v>
      </c>
      <c r="P31" s="7">
        <f>0.08*SQRT(Z31)</f>
        <v>1.7888543819998319</v>
      </c>
      <c r="Q31" s="7">
        <f>AA31/4*SQRT(2*AA31)</f>
        <v>82.81907992727281</v>
      </c>
      <c r="R31" s="7">
        <f ca="1">FORECAST(W31,OFFSET([1]lookups!$O$2:$O$10,MATCH(W31,[1]lookups!$N$2:$N$10,1)-1,0,2), OFFSET([1]lookups!$N$2:$N$10,MATCH(W31,[1]lookups!$N$2:$N$10,1)-1,0,2))</f>
        <v>0.88533333333333331</v>
      </c>
      <c r="S31" s="7">
        <v>1</v>
      </c>
      <c r="T31" s="11">
        <f ca="1">FORECAST(AC31/W31,OFFSET([1]lookups!$L$2:'[1]lookups'!$L$10,MATCH(AC31/W31,[1]lookups!$K$2:$K$10,1)-1,0,2), OFFSET([1]lookups!$K$2:$K$10,MATCH(AC31/W31,[1]lookups!$K$2:$K$10,1)-1,0,2))</f>
        <v>0.830952380952381</v>
      </c>
      <c r="U31" s="7">
        <v>1</v>
      </c>
      <c r="V31" s="7">
        <v>1.05</v>
      </c>
      <c r="W31" s="8">
        <f ca="1">IFERROR(HLOOKUP(E31,[1]TLI_WEPS!$1:$27,5,FALSE),0)</f>
        <v>94.5</v>
      </c>
      <c r="X31" s="5">
        <v>1.3</v>
      </c>
      <c r="Y31" s="6"/>
      <c r="Z31" s="2">
        <v>500</v>
      </c>
      <c r="AA31" s="2">
        <v>38</v>
      </c>
      <c r="AB31" s="2">
        <v>60</v>
      </c>
      <c r="AC31" s="2">
        <v>36</v>
      </c>
      <c r="AD31" s="2">
        <v>3</v>
      </c>
      <c r="AE31" s="2"/>
      <c r="AF31" s="1"/>
      <c r="AG31" s="7"/>
      <c r="AH31" s="2"/>
      <c r="AI31" s="5"/>
      <c r="AJ31" s="2"/>
      <c r="AK31" s="5"/>
      <c r="AL31" s="2"/>
      <c r="AM31" s="5"/>
      <c r="AN31" s="2"/>
      <c r="AO31" s="5"/>
      <c r="AP31" s="2"/>
      <c r="AQ31" s="5"/>
      <c r="AR31" s="2"/>
      <c r="AS31" s="5"/>
      <c r="BC31" s="1"/>
      <c r="BD31" s="8" t="str">
        <f>IFERROR(HLOOKUP($E31,[1]TLI_WEPS!$1:$35,35,FALSE),"")</f>
        <v>125mm</v>
      </c>
      <c r="BE31" s="8">
        <f ca="1">IFERROR(HLOOKUP(E31,[1]TLI_WEPS!$1:$27,5,FALSE),"")</f>
        <v>94.5</v>
      </c>
      <c r="BF31" s="9">
        <f>AC31</f>
        <v>36</v>
      </c>
      <c r="BG31" s="8" t="str">
        <f>IFERROR(HLOOKUP($F31,[1]TLI_WEPS!$1:$35,35,FALSE),"")</f>
        <v>12.7x108</v>
      </c>
      <c r="BH31" s="8">
        <f>IFERROR(HLOOKUP($F31,[1]TLI_WEPS!$1:$27,5,FALSE),0)</f>
        <v>2400</v>
      </c>
      <c r="BI31" s="9">
        <v>800</v>
      </c>
      <c r="BJ31" s="8" t="str">
        <f>IFERROR(HLOOKUP(G31,[1]TLI_WEPS!$1:$35,35,FALSE),"")</f>
        <v>7.62x54</v>
      </c>
      <c r="BK31" s="8">
        <f>IFERROR(HLOOKUP(G31,[1]TLI_WEPS!$1:$27,5,FALSE),0)</f>
        <v>3200</v>
      </c>
      <c r="BL31" s="9">
        <v>2000</v>
      </c>
      <c r="BM31" s="8" t="str">
        <f>IFERROR(HLOOKUP(H31,[1]TLI_WEPS!$1:$35,35,FALSE),"")</f>
        <v/>
      </c>
      <c r="BN31" s="8">
        <f>IFERROR(HLOOKUP(H31,[1]TLI_WEPS!$1:$27,5,FALSE),0)</f>
        <v>0</v>
      </c>
      <c r="BO31" s="9"/>
      <c r="BP31" s="9"/>
      <c r="BQ31" s="10">
        <f>IFERROR(HLOOKUP($E31,[1]TLI_WEPS!$1:$36,36,FALSE),0)</f>
        <v>20.2</v>
      </c>
      <c r="BR31" s="10">
        <f>IFERROR(HLOOKUP($F31,[1]TLI_WEPS!$1:$36,36,FALSE),0)</f>
        <v>0.13</v>
      </c>
      <c r="BS31" s="10">
        <f>IFERROR(HLOOKUP($G31,[1]TLI_WEPS!$1:$36,36,FALSE),0)</f>
        <v>2.18E-2</v>
      </c>
      <c r="BT31" s="10">
        <f>IFERROR(HLOOKUP($H31,[1]TLI_WEPS!$1:$36,36,FALSE),0)</f>
        <v>0</v>
      </c>
      <c r="BU31" s="8"/>
      <c r="BV31" s="9">
        <f>Z31</f>
        <v>500</v>
      </c>
      <c r="BW31" s="8">
        <v>1420</v>
      </c>
      <c r="BX31" s="9">
        <f>AB31</f>
        <v>60</v>
      </c>
      <c r="BY31" s="8">
        <f>BW31/(BV31/BX31)</f>
        <v>170.39999999999998</v>
      </c>
      <c r="CA31" s="1"/>
      <c r="CB31" s="8"/>
      <c r="CC31" s="8"/>
    </row>
    <row r="32" spans="1:81" x14ac:dyDescent="0.25">
      <c r="A32" s="1" t="s">
        <v>94</v>
      </c>
      <c r="B32" s="2" t="s">
        <v>68</v>
      </c>
      <c r="C32" s="3">
        <f ca="1">(I32+0.5*J32+0.33*K32+0.25*L32+M32+Q32*X32)*O32*P32*R32*S32*T32*U32*V32</f>
        <v>1679.4873439703858</v>
      </c>
      <c r="D32" s="4" t="s">
        <v>68</v>
      </c>
      <c r="E32" s="2" t="s">
        <v>93</v>
      </c>
      <c r="F32" s="2" t="s">
        <v>95</v>
      </c>
      <c r="G32" s="2" t="s">
        <v>53</v>
      </c>
      <c r="H32" s="2" t="s">
        <v>75</v>
      </c>
      <c r="I32" s="5">
        <f ca="1">IFERROR(HLOOKUP(E32,[1]TLI_WEPS!$1:$27,4,FALSE),0)</f>
        <v>683.27298628889469</v>
      </c>
      <c r="J32" s="5">
        <f ca="1">IFERROR(HLOOKUP(F32,[1]TLI_WEPS!$1:$27,4,FALSE),0)</f>
        <v>318.51868919479091</v>
      </c>
      <c r="K32" s="5">
        <f ca="1">IFERROR(HLOOKUP(G32,[1]TLI_WEPS!$1:$27,4,FALSE),0)</f>
        <v>1.7811402269332981</v>
      </c>
      <c r="L32" s="5">
        <f ca="1">IFERROR(HLOOKUP(H32,[1]TLI_WEPS!$1:$27,4,FALSE),0)</f>
        <v>0.7675845780153604</v>
      </c>
      <c r="M32" s="5">
        <f>AG32</f>
        <v>0</v>
      </c>
      <c r="N32" s="6"/>
      <c r="O32" s="7">
        <f>0.15*SQRT(AB32)</f>
        <v>1.1618950038622251</v>
      </c>
      <c r="P32" s="7">
        <f>0.08*SQRT(Z32)</f>
        <v>1.7888543819998319</v>
      </c>
      <c r="Q32" s="7">
        <f>AA32/4*SQRT(2*AA32)</f>
        <v>82.81907992727281</v>
      </c>
      <c r="R32" s="7">
        <f ca="1">FORECAST(W32,OFFSET([1]lookups!$O$2:$O$10,MATCH(W32,[1]lookups!$N$2:$N$10,1)-1,0,2), OFFSET([1]lookups!$N$2:$N$10,MATCH(W32,[1]lookups!$N$2:$N$10,1)-1,0,2))</f>
        <v>0.88533333333333331</v>
      </c>
      <c r="S32" s="7">
        <v>1.1000000000000001</v>
      </c>
      <c r="T32" s="11">
        <f ca="1">FORECAST(AC32/W32,OFFSET([1]lookups!$L$2:'[1]lookups'!$L$10,MATCH(AC32/W32,[1]lookups!$K$2:$K$10,1)-1,0,2), OFFSET([1]lookups!$K$2:$K$10,MATCH(AC32/W32,[1]lookups!$K$2:$K$10,1)-1,0,2))</f>
        <v>0.830952380952381</v>
      </c>
      <c r="U32" s="7">
        <v>1</v>
      </c>
      <c r="V32" s="7">
        <v>1.05</v>
      </c>
      <c r="W32" s="8">
        <f ca="1">IFERROR(HLOOKUP(E32,[1]TLI_WEPS!$1:$27,5,FALSE),0)</f>
        <v>94.5</v>
      </c>
      <c r="X32" s="5">
        <v>1.3</v>
      </c>
      <c r="Y32" s="6"/>
      <c r="Z32" s="2">
        <v>500</v>
      </c>
      <c r="AA32" s="2">
        <v>38</v>
      </c>
      <c r="AB32" s="2">
        <v>60</v>
      </c>
      <c r="AC32" s="2">
        <v>36</v>
      </c>
      <c r="AD32" s="2">
        <v>3</v>
      </c>
      <c r="AE32" s="2"/>
      <c r="AF32" s="1"/>
      <c r="AG32" s="7"/>
      <c r="AH32" s="2"/>
      <c r="AI32" s="5"/>
      <c r="AJ32" s="2"/>
      <c r="AK32" s="5"/>
      <c r="AL32" s="2"/>
      <c r="AM32" s="5"/>
      <c r="AN32" s="2"/>
      <c r="AO32" s="5"/>
      <c r="AP32" s="2"/>
      <c r="AQ32" s="5"/>
      <c r="AR32" s="2"/>
      <c r="AS32" s="5"/>
      <c r="BC32" s="1"/>
      <c r="BD32" s="8" t="str">
        <f>IFERROR(HLOOKUP($E32,[1]TLI_WEPS!$1:$35,35,FALSE),"")</f>
        <v>125mm</v>
      </c>
      <c r="BE32" s="8">
        <f ca="1">IFERROR(HLOOKUP(E32,[1]TLI_WEPS!$1:$27,5,FALSE),"")</f>
        <v>94.5</v>
      </c>
      <c r="BF32" s="9">
        <v>32</v>
      </c>
      <c r="BG32" s="8" t="str">
        <f>IFERROR(HLOOKUP($F32,[1]TLI_WEPS!$1:$35,35,FALSE),"")</f>
        <v>9M112</v>
      </c>
      <c r="BH32" s="8">
        <f ca="1">IFERROR(HLOOKUP($F32,[1]TLI_WEPS!$1:$27,5,FALSE),0)</f>
        <v>94.5</v>
      </c>
      <c r="BI32" s="9">
        <v>4</v>
      </c>
      <c r="BJ32" s="8" t="str">
        <f>IFERROR(HLOOKUP(G32,[1]TLI_WEPS!$1:$35,35,FALSE),"")</f>
        <v>12.7x108</v>
      </c>
      <c r="BK32" s="8">
        <f>IFERROR(HLOOKUP(G32,[1]TLI_WEPS!$1:$27,5,FALSE),0)</f>
        <v>2400</v>
      </c>
      <c r="BL32" s="9">
        <v>800</v>
      </c>
      <c r="BM32" s="8" t="str">
        <f>IFERROR(HLOOKUP(H32,[1]TLI_WEPS!$1:$35,35,FALSE),"")</f>
        <v>7.62x54</v>
      </c>
      <c r="BN32" s="8">
        <f>IFERROR(HLOOKUP(H32,[1]TLI_WEPS!$1:$27,5,FALSE),0)</f>
        <v>3200</v>
      </c>
      <c r="BO32" s="9">
        <v>2000</v>
      </c>
      <c r="BP32" s="9"/>
      <c r="BQ32" s="10">
        <f>IFERROR(HLOOKUP($E32,[1]TLI_WEPS!$1:$36,36,FALSE),0)</f>
        <v>20.2</v>
      </c>
      <c r="BR32" s="10">
        <f>IFERROR(HLOOKUP($F32,[1]TLI_WEPS!$1:$36,36,FALSE),0)</f>
        <v>23.2</v>
      </c>
      <c r="BS32" s="10">
        <f>IFERROR(HLOOKUP($G32,[1]TLI_WEPS!$1:$36,36,FALSE),0)</f>
        <v>0.13</v>
      </c>
      <c r="BT32" s="10">
        <f>IFERROR(HLOOKUP($H32,[1]TLI_WEPS!$1:$36,36,FALSE),0)</f>
        <v>2.18E-2</v>
      </c>
      <c r="BU32" s="8"/>
      <c r="BV32" s="9">
        <f>Z32</f>
        <v>500</v>
      </c>
      <c r="BW32" s="8">
        <v>1420</v>
      </c>
      <c r="BX32" s="9">
        <f>AB32</f>
        <v>60</v>
      </c>
      <c r="BY32" s="8">
        <f>BW32/(BV32/BX32)</f>
        <v>170.39999999999998</v>
      </c>
      <c r="CA32" s="1"/>
      <c r="CB32" s="8"/>
      <c r="CC32" s="8"/>
    </row>
    <row r="33" spans="1:81" x14ac:dyDescent="0.25">
      <c r="A33" s="1" t="s">
        <v>96</v>
      </c>
      <c r="B33" s="2" t="s">
        <v>68</v>
      </c>
      <c r="C33" s="3">
        <f ca="1">(I33+0.5*J33+0.33*K33+0.25*L33+M33+Q33*X33)*O33*P33*R33*S33*T33*U33*V33</f>
        <v>2027.1493674073927</v>
      </c>
      <c r="D33" s="4" t="s">
        <v>68</v>
      </c>
      <c r="E33" s="2" t="s">
        <v>93</v>
      </c>
      <c r="F33" s="2" t="s">
        <v>97</v>
      </c>
      <c r="G33" s="2" t="s">
        <v>53</v>
      </c>
      <c r="H33" s="2" t="s">
        <v>75</v>
      </c>
      <c r="I33" s="5">
        <f ca="1">IFERROR(HLOOKUP(E33,[1]TLI_WEPS!$1:$27,4,FALSE),0)</f>
        <v>683.27298628889469</v>
      </c>
      <c r="J33" s="5">
        <f ca="1">IFERROR(HLOOKUP(F33,[1]TLI_WEPS!$1:$27,4,FALSE),0)</f>
        <v>458.76644953087236</v>
      </c>
      <c r="K33" s="5">
        <f ca="1">IFERROR(HLOOKUP(G33,[1]TLI_WEPS!$1:$27,4,FALSE),0)</f>
        <v>1.7811402269332981</v>
      </c>
      <c r="L33" s="5">
        <f ca="1">IFERROR(HLOOKUP(H33,[1]TLI_WEPS!$1:$27,4,FALSE),0)</f>
        <v>0.7675845780153604</v>
      </c>
      <c r="M33" s="5">
        <f>AG33</f>
        <v>0</v>
      </c>
      <c r="N33" s="6"/>
      <c r="O33" s="7">
        <f>0.15*SQRT(AB33)</f>
        <v>1.1618950038622251</v>
      </c>
      <c r="P33" s="7">
        <f>0.08*SQRT(Z33)</f>
        <v>1.7888543819998319</v>
      </c>
      <c r="Q33" s="7">
        <f>AA33/4*SQRT(2*AA33)</f>
        <v>106.7268710306828</v>
      </c>
      <c r="R33" s="7">
        <f ca="1">FORECAST(W33,OFFSET([1]lookups!$O$2:$O$10,MATCH(W33,[1]lookups!$N$2:$N$10,1)-1,0,2), OFFSET([1]lookups!$N$2:$N$10,MATCH(W33,[1]lookups!$N$2:$N$10,1)-1,0,2))</f>
        <v>0.88533333333333331</v>
      </c>
      <c r="S33" s="7">
        <v>1.2</v>
      </c>
      <c r="T33" s="11">
        <f ca="1">FORECAST(AC33/W33,OFFSET([1]lookups!$L$2:'[1]lookups'!$L$10,MATCH(AC33/W33,[1]lookups!$K$2:$K$10,1)-1,0,2), OFFSET([1]lookups!$K$2:$K$10,MATCH(AC33/W33,[1]lookups!$K$2:$K$10,1)-1,0,2))</f>
        <v>0.830952380952381</v>
      </c>
      <c r="U33" s="7">
        <v>1</v>
      </c>
      <c r="V33" s="7">
        <v>1.05</v>
      </c>
      <c r="W33" s="8">
        <f ca="1">IFERROR(HLOOKUP(E33,[1]TLI_WEPS!$1:$27,5,FALSE),0)</f>
        <v>94.5</v>
      </c>
      <c r="X33" s="5">
        <v>1.3</v>
      </c>
      <c r="Y33" s="6"/>
      <c r="Z33" s="2">
        <v>500</v>
      </c>
      <c r="AA33" s="2">
        <v>45</v>
      </c>
      <c r="AB33" s="2">
        <v>60</v>
      </c>
      <c r="AC33" s="2">
        <v>36</v>
      </c>
      <c r="AD33" s="2">
        <v>3</v>
      </c>
      <c r="AE33" s="2"/>
      <c r="AF33" s="1"/>
      <c r="AG33" s="7"/>
      <c r="AH33" s="2"/>
      <c r="AI33" s="5"/>
      <c r="AJ33" s="2"/>
      <c r="AK33" s="5"/>
      <c r="AL33" s="2"/>
      <c r="AM33" s="5"/>
      <c r="AN33" s="2"/>
      <c r="AO33" s="5"/>
      <c r="AP33" s="2"/>
      <c r="AQ33" s="5"/>
      <c r="AR33" s="2"/>
      <c r="AS33" s="5"/>
      <c r="BC33" s="1"/>
      <c r="BD33" s="8" t="str">
        <f>IFERROR(HLOOKUP($E33,[1]TLI_WEPS!$1:$35,35,FALSE),"")</f>
        <v>125mm</v>
      </c>
      <c r="BE33" s="8">
        <f ca="1">IFERROR(HLOOKUP(E33,[1]TLI_WEPS!$1:$27,5,FALSE),"")</f>
        <v>94.5</v>
      </c>
      <c r="BF33" s="9">
        <v>32</v>
      </c>
      <c r="BG33" s="8" t="str">
        <f>IFERROR(HLOOKUP($F33,[1]TLI_WEPS!$1:$35,35,FALSE),"")</f>
        <v>9M119</v>
      </c>
      <c r="BH33" s="8">
        <f ca="1">IFERROR(HLOOKUP($F33,[1]TLI_WEPS!$1:$27,5,FALSE),0)</f>
        <v>94.5</v>
      </c>
      <c r="BI33" s="9">
        <v>4</v>
      </c>
      <c r="BJ33" s="8" t="str">
        <f>IFERROR(HLOOKUP(G33,[1]TLI_WEPS!$1:$35,35,FALSE),"")</f>
        <v>12.7x108</v>
      </c>
      <c r="BK33" s="8">
        <f>IFERROR(HLOOKUP(G33,[1]TLI_WEPS!$1:$27,5,FALSE),0)</f>
        <v>2400</v>
      </c>
      <c r="BL33" s="9">
        <v>800</v>
      </c>
      <c r="BM33" s="8" t="str">
        <f>IFERROR(HLOOKUP(H33,[1]TLI_WEPS!$1:$35,35,FALSE),"")</f>
        <v>7.62x54</v>
      </c>
      <c r="BN33" s="8">
        <f>IFERROR(HLOOKUP(H33,[1]TLI_WEPS!$1:$27,5,FALSE),0)</f>
        <v>3200</v>
      </c>
      <c r="BO33" s="9">
        <v>2000</v>
      </c>
      <c r="BP33" s="9"/>
      <c r="BQ33" s="10">
        <f>IFERROR(HLOOKUP($E33,[1]TLI_WEPS!$1:$36,36,FALSE),0)</f>
        <v>20.2</v>
      </c>
      <c r="BR33" s="10">
        <f>IFERROR(HLOOKUP($F33,[1]TLI_WEPS!$1:$36,36,FALSE),0)</f>
        <v>16.5</v>
      </c>
      <c r="BS33" s="10">
        <f>IFERROR(HLOOKUP($G33,[1]TLI_WEPS!$1:$36,36,FALSE),0)</f>
        <v>0.13</v>
      </c>
      <c r="BT33" s="10">
        <f>IFERROR(HLOOKUP($H33,[1]TLI_WEPS!$1:$36,36,FALSE),0)</f>
        <v>2.18E-2</v>
      </c>
      <c r="BU33" s="8"/>
      <c r="BV33" s="9">
        <f>Z33</f>
        <v>500</v>
      </c>
      <c r="BW33" s="8">
        <v>1420</v>
      </c>
      <c r="BX33" s="9">
        <f>AB33</f>
        <v>60</v>
      </c>
      <c r="BY33" s="8">
        <f>BW33/(BV33/BX33)</f>
        <v>170.39999999999998</v>
      </c>
      <c r="CA33" s="1"/>
      <c r="CB33" s="8"/>
      <c r="CC33" s="8"/>
    </row>
    <row r="34" spans="1:81" x14ac:dyDescent="0.25">
      <c r="A34" s="1" t="s">
        <v>98</v>
      </c>
      <c r="B34" s="2" t="s">
        <v>68</v>
      </c>
      <c r="C34" s="3">
        <f ca="1">(I34+0.5*J34+0.33*K34+0.25*L34+M34+Q34*X34)*O34*P34*R34*S34*T34*U34*V34</f>
        <v>1006.1808251479983</v>
      </c>
      <c r="D34" s="4" t="s">
        <v>68</v>
      </c>
      <c r="E34" s="2" t="s">
        <v>99</v>
      </c>
      <c r="F34" s="2" t="s">
        <v>53</v>
      </c>
      <c r="G34" s="2" t="s">
        <v>75</v>
      </c>
      <c r="H34" s="2"/>
      <c r="I34" s="5">
        <f ca="1">IFERROR(HLOOKUP(E34,[1]TLI_WEPS!$1:$27,4,FALSE),0)</f>
        <v>627.87247388709238</v>
      </c>
      <c r="J34" s="5">
        <f ca="1">IFERROR(HLOOKUP(F34,[1]TLI_WEPS!$1:$27,4,FALSE),0)</f>
        <v>1.7811402269332981</v>
      </c>
      <c r="K34" s="5">
        <f ca="1">IFERROR(HLOOKUP(G34,[1]TLI_WEPS!$1:$27,4,FALSE),0)</f>
        <v>0.7675845780153604</v>
      </c>
      <c r="L34" s="5">
        <f>IFERROR(HLOOKUP(H34,[1]TLI_WEPS!$1:$27,4,FALSE),0)</f>
        <v>0</v>
      </c>
      <c r="M34" s="5">
        <f>AG34</f>
        <v>0</v>
      </c>
      <c r="N34" s="6"/>
      <c r="O34" s="7">
        <f>0.15*SQRT(AB34)</f>
        <v>1.1618950038622251</v>
      </c>
      <c r="P34" s="7">
        <f>0.08*SQRT(Z34)</f>
        <v>1.7158088471621773</v>
      </c>
      <c r="Q34" s="7">
        <f>AA34/4*SQRT(2*AA34)</f>
        <v>94.520748383622106</v>
      </c>
      <c r="R34" s="7">
        <f ca="1">FORECAST(W34,OFFSET([1]lookups!$O$2:$O$10,MATCH(W34,[1]lookups!$N$2:$N$10,1)-1,0,2), OFFSET([1]lookups!$N$2:$N$10,MATCH(W34,[1]lookups!$N$2:$N$10,1)-1,0,2))</f>
        <v>0.88533333333333331</v>
      </c>
      <c r="S34" s="7">
        <v>0.85</v>
      </c>
      <c r="T34" s="11">
        <f ca="1">FORECAST(AC34/W34,OFFSET([1]lookups!$L$2:'[1]lookups'!$L$10,MATCH(AC34/W34,[1]lookups!$K$2:$K$10,1)-1,0,2), OFFSET([1]lookups!$K$2:$K$10,MATCH(AC34/W34,[1]lookups!$K$2:$K$10,1)-1,0,2))</f>
        <v>0.8828042328042327</v>
      </c>
      <c r="U34" s="7">
        <v>1</v>
      </c>
      <c r="V34" s="7">
        <v>1.05</v>
      </c>
      <c r="W34" s="8">
        <f ca="1">IFERROR(HLOOKUP(E34,[1]TLI_WEPS!$1:$27,5,FALSE),0)</f>
        <v>94.5</v>
      </c>
      <c r="X34" s="5">
        <v>1</v>
      </c>
      <c r="Y34" s="6"/>
      <c r="Z34" s="2">
        <v>460</v>
      </c>
      <c r="AA34" s="2">
        <v>41.5</v>
      </c>
      <c r="AB34" s="2">
        <v>60</v>
      </c>
      <c r="AC34" s="2">
        <v>44</v>
      </c>
      <c r="AD34" s="2">
        <v>3</v>
      </c>
      <c r="AE34" s="2"/>
      <c r="AF34" s="1"/>
      <c r="AG34" s="7"/>
      <c r="AH34" s="2"/>
      <c r="AI34" s="5"/>
      <c r="AJ34" s="2"/>
      <c r="AK34" s="5"/>
      <c r="AL34" s="2"/>
      <c r="AM34" s="5"/>
      <c r="AN34" s="2"/>
      <c r="AO34" s="5"/>
      <c r="AP34" s="2"/>
      <c r="AQ34" s="5"/>
      <c r="AR34" s="2"/>
      <c r="AS34" s="5"/>
      <c r="BC34" s="1"/>
      <c r="BD34" s="8" t="str">
        <f>IFERROR(HLOOKUP($E34,[1]TLI_WEPS!$1:$35,35,FALSE),"")</f>
        <v>125mm</v>
      </c>
      <c r="BE34" s="8">
        <f ca="1">IFERROR(HLOOKUP(E34,[1]TLI_WEPS!$1:$27,5,FALSE),"")</f>
        <v>94.5</v>
      </c>
      <c r="BF34" s="9">
        <f>AC34</f>
        <v>44</v>
      </c>
      <c r="BG34" s="8" t="str">
        <f>IFERROR(HLOOKUP($F34,[1]TLI_WEPS!$1:$35,35,FALSE),"")</f>
        <v>12.7x108</v>
      </c>
      <c r="BH34" s="8">
        <f>IFERROR(HLOOKUP($F34,[1]TLI_WEPS!$1:$27,5,FALSE),0)</f>
        <v>2400</v>
      </c>
      <c r="BI34" s="9">
        <v>800</v>
      </c>
      <c r="BJ34" s="8" t="str">
        <f>IFERROR(HLOOKUP(G34,[1]TLI_WEPS!$1:$35,35,FALSE),"")</f>
        <v>7.62x54</v>
      </c>
      <c r="BK34" s="8">
        <f>IFERROR(HLOOKUP(G34,[1]TLI_WEPS!$1:$27,5,FALSE),0)</f>
        <v>3200</v>
      </c>
      <c r="BL34" s="9">
        <v>2000</v>
      </c>
      <c r="BM34" s="8" t="str">
        <f>IFERROR(HLOOKUP(H34,[1]TLI_WEPS!$1:$35,35,FALSE),"")</f>
        <v/>
      </c>
      <c r="BN34" s="8">
        <f>IFERROR(HLOOKUP(H34,[1]TLI_WEPS!$1:$27,5,FALSE),0)</f>
        <v>0</v>
      </c>
      <c r="BO34" s="9"/>
      <c r="BP34" s="9"/>
      <c r="BQ34" s="10">
        <f>IFERROR(HLOOKUP($E34,[1]TLI_WEPS!$1:$36,36,FALSE),0)</f>
        <v>19.600000000000001</v>
      </c>
      <c r="BR34" s="10">
        <f>IFERROR(HLOOKUP($F34,[1]TLI_WEPS!$1:$36,36,FALSE),0)</f>
        <v>0.13</v>
      </c>
      <c r="BS34" s="10">
        <f>IFERROR(HLOOKUP($G34,[1]TLI_WEPS!$1:$36,36,FALSE),0)</f>
        <v>2.18E-2</v>
      </c>
      <c r="BT34" s="10">
        <f>IFERROR(HLOOKUP($H34,[1]TLI_WEPS!$1:$36,36,FALSE),0)</f>
        <v>0</v>
      </c>
      <c r="BU34" s="8"/>
      <c r="BV34" s="9">
        <f>Z34</f>
        <v>460</v>
      </c>
      <c r="BW34" s="8">
        <v>1200</v>
      </c>
      <c r="BX34" s="9">
        <f>AB34</f>
        <v>60</v>
      </c>
      <c r="BY34" s="8">
        <f>BW34/(BV34/BX34)</f>
        <v>156.52173913043478</v>
      </c>
      <c r="CA34" s="1"/>
      <c r="CB34" s="8"/>
      <c r="CC34" s="8"/>
    </row>
    <row r="35" spans="1:81" x14ac:dyDescent="0.25">
      <c r="A35" s="1" t="s">
        <v>100</v>
      </c>
      <c r="B35" s="2" t="s">
        <v>68</v>
      </c>
      <c r="C35" s="3">
        <f ca="1">(I35+0.5*J35+0.33*K35+0.25*L35+M35+Q35*X35)*O35*P35*R35*S35*T35*U35*V35</f>
        <v>1107.1208882072424</v>
      </c>
      <c r="D35" s="4" t="s">
        <v>68</v>
      </c>
      <c r="E35" s="2" t="s">
        <v>99</v>
      </c>
      <c r="F35" s="2" t="s">
        <v>53</v>
      </c>
      <c r="G35" s="2" t="s">
        <v>75</v>
      </c>
      <c r="H35" s="2"/>
      <c r="I35" s="5">
        <f ca="1">IFERROR(HLOOKUP(E35,[1]TLI_WEPS!$1:$27,4,FALSE),0)</f>
        <v>627.87247388709238</v>
      </c>
      <c r="J35" s="5">
        <f ca="1">IFERROR(HLOOKUP(F35,[1]TLI_WEPS!$1:$27,4,FALSE),0)</f>
        <v>1.7811402269332981</v>
      </c>
      <c r="K35" s="5">
        <f ca="1">IFERROR(HLOOKUP(G35,[1]TLI_WEPS!$1:$27,4,FALSE),0)</f>
        <v>0.7675845780153604</v>
      </c>
      <c r="L35" s="5">
        <f>IFERROR(HLOOKUP(H35,[1]TLI_WEPS!$1:$27,4,FALSE),0)</f>
        <v>0</v>
      </c>
      <c r="M35" s="5">
        <f>AG35</f>
        <v>0</v>
      </c>
      <c r="N35" s="6"/>
      <c r="O35" s="7">
        <f>0.15*SQRT(AB35)</f>
        <v>1.1618950038622251</v>
      </c>
      <c r="P35" s="7">
        <f>0.08*SQRT(Z35)</f>
        <v>1.7158088471621773</v>
      </c>
      <c r="Q35" s="7">
        <f>AA35/4*SQRT(2*AA35)</f>
        <v>94.520748383622106</v>
      </c>
      <c r="R35" s="7">
        <f ca="1">FORECAST(W35,OFFSET([1]lookups!$O$2:$O$10,MATCH(W35,[1]lookups!$N$2:$N$10,1)-1,0,2), OFFSET([1]lookups!$N$2:$N$10,MATCH(W35,[1]lookups!$N$2:$N$10,1)-1,0,2))</f>
        <v>0.88533333333333331</v>
      </c>
      <c r="S35" s="7">
        <v>0.9</v>
      </c>
      <c r="T35" s="11">
        <f ca="1">FORECAST(AC35/W35,OFFSET([1]lookups!$L$2:'[1]lookups'!$L$10,MATCH(AC35/W35,[1]lookups!$K$2:$K$10,1)-1,0,2), OFFSET([1]lookups!$K$2:$K$10,MATCH(AC35/W35,[1]lookups!$K$2:$K$10,1)-1,0,2))</f>
        <v>0.8828042328042327</v>
      </c>
      <c r="U35" s="7">
        <v>1</v>
      </c>
      <c r="V35" s="7">
        <v>1.05</v>
      </c>
      <c r="W35" s="8">
        <f ca="1">IFERROR(HLOOKUP(E35,[1]TLI_WEPS!$1:$27,5,FALSE),0)</f>
        <v>94.5</v>
      </c>
      <c r="X35" s="5">
        <v>1.3</v>
      </c>
      <c r="Y35" s="6"/>
      <c r="Z35" s="2">
        <v>460</v>
      </c>
      <c r="AA35" s="2">
        <v>41.5</v>
      </c>
      <c r="AB35" s="2">
        <v>60</v>
      </c>
      <c r="AC35" s="2">
        <v>44</v>
      </c>
      <c r="AD35" s="2">
        <v>3</v>
      </c>
      <c r="AE35" s="2"/>
      <c r="AF35" s="1"/>
      <c r="AG35" s="7"/>
      <c r="AH35" s="2"/>
      <c r="AI35" s="5"/>
      <c r="AJ35" s="2"/>
      <c r="AK35" s="5"/>
      <c r="AL35" s="2"/>
      <c r="AM35" s="5"/>
      <c r="AN35" s="2"/>
      <c r="AO35" s="5"/>
      <c r="AP35" s="2"/>
      <c r="AQ35" s="5"/>
      <c r="AR35" s="2"/>
      <c r="AS35" s="5"/>
      <c r="BC35" s="1"/>
      <c r="BD35" s="8" t="str">
        <f>IFERROR(HLOOKUP($E35,[1]TLI_WEPS!$1:$35,35,FALSE),"")</f>
        <v>125mm</v>
      </c>
      <c r="BE35" s="8">
        <f ca="1">IFERROR(HLOOKUP(E35,[1]TLI_WEPS!$1:$27,5,FALSE),"")</f>
        <v>94.5</v>
      </c>
      <c r="BF35" s="9">
        <f>AC35</f>
        <v>44</v>
      </c>
      <c r="BG35" s="8" t="str">
        <f>IFERROR(HLOOKUP($F35,[1]TLI_WEPS!$1:$35,35,FALSE),"")</f>
        <v>12.7x108</v>
      </c>
      <c r="BH35" s="8">
        <f>IFERROR(HLOOKUP($F35,[1]TLI_WEPS!$1:$27,5,FALSE),0)</f>
        <v>2400</v>
      </c>
      <c r="BI35" s="9">
        <v>800</v>
      </c>
      <c r="BJ35" s="8" t="str">
        <f>IFERROR(HLOOKUP(G35,[1]TLI_WEPS!$1:$35,35,FALSE),"")</f>
        <v>7.62x54</v>
      </c>
      <c r="BK35" s="8">
        <f>IFERROR(HLOOKUP(G35,[1]TLI_WEPS!$1:$27,5,FALSE),0)</f>
        <v>3200</v>
      </c>
      <c r="BL35" s="9">
        <v>2000</v>
      </c>
      <c r="BM35" s="8" t="str">
        <f>IFERROR(HLOOKUP(H35,[1]TLI_WEPS!$1:$35,35,FALSE),"")</f>
        <v/>
      </c>
      <c r="BN35" s="8">
        <f>IFERROR(HLOOKUP(H35,[1]TLI_WEPS!$1:$27,5,FALSE),0)</f>
        <v>0</v>
      </c>
      <c r="BO35" s="9"/>
      <c r="BP35" s="9"/>
      <c r="BQ35" s="10">
        <f>IFERROR(HLOOKUP($E35,[1]TLI_WEPS!$1:$36,36,FALSE),0)</f>
        <v>19.600000000000001</v>
      </c>
      <c r="BR35" s="10">
        <f>IFERROR(HLOOKUP($F35,[1]TLI_WEPS!$1:$36,36,FALSE),0)</f>
        <v>0.13</v>
      </c>
      <c r="BS35" s="10">
        <f>IFERROR(HLOOKUP($G35,[1]TLI_WEPS!$1:$36,36,FALSE),0)</f>
        <v>2.18E-2</v>
      </c>
      <c r="BT35" s="10">
        <f>IFERROR(HLOOKUP($H35,[1]TLI_WEPS!$1:$36,36,FALSE),0)</f>
        <v>0</v>
      </c>
      <c r="BU35" s="8"/>
      <c r="BV35" s="9">
        <f>Z35</f>
        <v>460</v>
      </c>
      <c r="BW35" s="8">
        <v>1200</v>
      </c>
      <c r="BX35" s="9">
        <f>AB35</f>
        <v>60</v>
      </c>
      <c r="BY35" s="8">
        <f>BW35/(BV35/BX35)</f>
        <v>156.52173913043478</v>
      </c>
      <c r="CA35" s="1"/>
      <c r="CB35" s="8"/>
      <c r="CC35" s="8"/>
    </row>
    <row r="36" spans="1:81" x14ac:dyDescent="0.25">
      <c r="A36" s="1" t="s">
        <v>101</v>
      </c>
      <c r="B36" s="2" t="s">
        <v>68</v>
      </c>
      <c r="C36" s="3">
        <f ca="1">(I36+0.5*J36+0.33*K36+0.25*L36+M36+Q36*X36)*O36*P36*R36*S36*T36*U36*V36</f>
        <v>1503.8808912626923</v>
      </c>
      <c r="D36" s="4" t="s">
        <v>68</v>
      </c>
      <c r="E36" s="2" t="s">
        <v>93</v>
      </c>
      <c r="F36" s="2" t="s">
        <v>53</v>
      </c>
      <c r="G36" s="2" t="s">
        <v>75</v>
      </c>
      <c r="H36" s="2"/>
      <c r="I36" s="5">
        <f ca="1">IFERROR(HLOOKUP(E36,[1]TLI_WEPS!$1:$27,4,FALSE),0)</f>
        <v>683.27298628889469</v>
      </c>
      <c r="J36" s="5">
        <f ca="1">IFERROR(HLOOKUP(F36,[1]TLI_WEPS!$1:$27,4,FALSE),0)</f>
        <v>1.7811402269332981</v>
      </c>
      <c r="K36" s="5">
        <f ca="1">IFERROR(HLOOKUP(G36,[1]TLI_WEPS!$1:$27,4,FALSE),0)</f>
        <v>0.7675845780153604</v>
      </c>
      <c r="L36" s="5">
        <f>IFERROR(HLOOKUP(H36,[1]TLI_WEPS!$1:$27,4,FALSE),0)</f>
        <v>0</v>
      </c>
      <c r="M36" s="5">
        <f>AG36</f>
        <v>0</v>
      </c>
      <c r="N36" s="6"/>
      <c r="O36" s="7">
        <f>0.15*SQRT(AB36)</f>
        <v>1.1618950038622251</v>
      </c>
      <c r="P36" s="7">
        <f>0.08*SQRT(Z36)</f>
        <v>1.7158088471621773</v>
      </c>
      <c r="Q36" s="7">
        <f>AA36/4*SQRT(2*AA36)</f>
        <v>94.520748383622106</v>
      </c>
      <c r="R36" s="7">
        <f ca="1">FORECAST(W36,OFFSET([1]lookups!$O$2:$O$10,MATCH(W36,[1]lookups!$N$2:$N$10,1)-1,0,2), OFFSET([1]lookups!$N$2:$N$10,MATCH(W36,[1]lookups!$N$2:$N$10,1)-1,0,2))</f>
        <v>0.88533333333333331</v>
      </c>
      <c r="S36" s="7">
        <v>1.1000000000000001</v>
      </c>
      <c r="T36" s="11">
        <f ca="1">FORECAST(AC36/W36,OFFSET([1]lookups!$L$2:'[1]lookups'!$L$10,MATCH(AC36/W36,[1]lookups!$K$2:$K$10,1)-1,0,2), OFFSET([1]lookups!$K$2:$K$10,MATCH(AC36/W36,[1]lookups!$K$2:$K$10,1)-1,0,2))</f>
        <v>0.8828042328042327</v>
      </c>
      <c r="U36" s="7">
        <v>1</v>
      </c>
      <c r="V36" s="7">
        <v>1.05</v>
      </c>
      <c r="W36" s="8">
        <f ca="1">IFERROR(HLOOKUP(E36,[1]TLI_WEPS!$1:$27,5,FALSE),0)</f>
        <v>94.5</v>
      </c>
      <c r="X36" s="5">
        <v>1.6</v>
      </c>
      <c r="Y36" s="6"/>
      <c r="Z36" s="2">
        <v>460</v>
      </c>
      <c r="AA36" s="2">
        <v>41.5</v>
      </c>
      <c r="AB36" s="2">
        <v>60</v>
      </c>
      <c r="AC36" s="2">
        <v>44</v>
      </c>
      <c r="AD36" s="2">
        <v>3</v>
      </c>
      <c r="AE36" s="2"/>
      <c r="AF36" s="1"/>
      <c r="AG36" s="7"/>
      <c r="AH36" s="2"/>
      <c r="AI36" s="5"/>
      <c r="AJ36" s="2"/>
      <c r="AK36" s="5"/>
      <c r="AL36" s="2"/>
      <c r="AM36" s="5"/>
      <c r="AN36" s="2"/>
      <c r="AO36" s="5"/>
      <c r="AP36" s="2"/>
      <c r="AQ36" s="5"/>
      <c r="AR36" s="2"/>
      <c r="AS36" s="5"/>
      <c r="BC36" s="1"/>
      <c r="BD36" s="8" t="str">
        <f>IFERROR(HLOOKUP($E36,[1]TLI_WEPS!$1:$35,35,FALSE),"")</f>
        <v>125mm</v>
      </c>
      <c r="BE36" s="8">
        <f ca="1">IFERROR(HLOOKUP(E36,[1]TLI_WEPS!$1:$27,5,FALSE),"")</f>
        <v>94.5</v>
      </c>
      <c r="BF36" s="9">
        <f>AC36</f>
        <v>44</v>
      </c>
      <c r="BG36" s="8" t="str">
        <f>IFERROR(HLOOKUP($F36,[1]TLI_WEPS!$1:$35,35,FALSE),"")</f>
        <v>12.7x108</v>
      </c>
      <c r="BH36" s="8">
        <f>IFERROR(HLOOKUP($F36,[1]TLI_WEPS!$1:$27,5,FALSE),0)</f>
        <v>2400</v>
      </c>
      <c r="BI36" s="9">
        <v>800</v>
      </c>
      <c r="BJ36" s="8" t="str">
        <f>IFERROR(HLOOKUP(G36,[1]TLI_WEPS!$1:$35,35,FALSE),"")</f>
        <v>7.62x54</v>
      </c>
      <c r="BK36" s="8">
        <f>IFERROR(HLOOKUP(G36,[1]TLI_WEPS!$1:$27,5,FALSE),0)</f>
        <v>3200</v>
      </c>
      <c r="BL36" s="9">
        <v>2000</v>
      </c>
      <c r="BM36" s="8" t="str">
        <f>IFERROR(HLOOKUP(H36,[1]TLI_WEPS!$1:$35,35,FALSE),"")</f>
        <v/>
      </c>
      <c r="BN36" s="8">
        <f>IFERROR(HLOOKUP(H36,[1]TLI_WEPS!$1:$27,5,FALSE),0)</f>
        <v>0</v>
      </c>
      <c r="BO36" s="9"/>
      <c r="BP36" s="9"/>
      <c r="BQ36" s="10">
        <f>IFERROR(HLOOKUP($E36,[1]TLI_WEPS!$1:$36,36,FALSE),0)</f>
        <v>20.2</v>
      </c>
      <c r="BR36" s="10">
        <f>IFERROR(HLOOKUP($F36,[1]TLI_WEPS!$1:$36,36,FALSE),0)</f>
        <v>0.13</v>
      </c>
      <c r="BS36" s="10">
        <f>IFERROR(HLOOKUP($G36,[1]TLI_WEPS!$1:$36,36,FALSE),0)</f>
        <v>2.18E-2</v>
      </c>
      <c r="BT36" s="10">
        <f>IFERROR(HLOOKUP($H36,[1]TLI_WEPS!$1:$36,36,FALSE),0)</f>
        <v>0</v>
      </c>
      <c r="BU36" s="8"/>
      <c r="BV36" s="9">
        <f>Z36</f>
        <v>460</v>
      </c>
      <c r="BW36" s="8">
        <v>1200</v>
      </c>
      <c r="BX36" s="9">
        <f>AB36</f>
        <v>60</v>
      </c>
      <c r="BY36" s="8">
        <f>BW36/(BV36/BX36)</f>
        <v>156.52173913043478</v>
      </c>
      <c r="CA36" s="1"/>
      <c r="CB36" s="8"/>
      <c r="CC36" s="8"/>
    </row>
    <row r="37" spans="1:81" x14ac:dyDescent="0.25">
      <c r="A37" s="1" t="s">
        <v>102</v>
      </c>
      <c r="B37" s="2" t="s">
        <v>68</v>
      </c>
      <c r="C37" s="3">
        <f ca="1">(I37+0.5*J37+0.33*K37+0.25*L37+M37+Q37*X37)*O37*P37*R37*S37*T37*U37*V37</f>
        <v>2289.4437438118553</v>
      </c>
      <c r="D37" s="4" t="s">
        <v>68</v>
      </c>
      <c r="E37" s="2" t="s">
        <v>93</v>
      </c>
      <c r="F37" s="2" t="s">
        <v>103</v>
      </c>
      <c r="G37" s="2" t="s">
        <v>53</v>
      </c>
      <c r="H37" s="2" t="s">
        <v>75</v>
      </c>
      <c r="I37" s="5">
        <f ca="1">IFERROR(HLOOKUP(E37,[1]TLI_WEPS!$1:$27,4,FALSE),0)</f>
        <v>683.27298628889469</v>
      </c>
      <c r="J37" s="5">
        <f ca="1">IFERROR(HLOOKUP(F37,[1]TLI_WEPS!$1:$27,4,FALSE),0)</f>
        <v>482.31070535760153</v>
      </c>
      <c r="K37" s="5">
        <f ca="1">IFERROR(HLOOKUP(G37,[1]TLI_WEPS!$1:$27,4,FALSE),0)</f>
        <v>1.7811402269332981</v>
      </c>
      <c r="L37" s="5">
        <f ca="1">IFERROR(HLOOKUP(H37,[1]TLI_WEPS!$1:$27,4,FALSE),0)</f>
        <v>0.7675845780153604</v>
      </c>
      <c r="M37" s="5">
        <f>AG37</f>
        <v>0</v>
      </c>
      <c r="N37" s="6"/>
      <c r="O37" s="7">
        <f>0.15*SQRT(AB37)</f>
        <v>1.1618950038622251</v>
      </c>
      <c r="P37" s="7">
        <f>0.08*SQRT(Z37)</f>
        <v>1.7158088471621773</v>
      </c>
      <c r="Q37" s="7">
        <f>AA37/4*SQRT(2*AA37)</f>
        <v>94.520748383622106</v>
      </c>
      <c r="R37" s="7">
        <f ca="1">FORECAST(W37,OFFSET([1]lookups!$O$2:$O$10,MATCH(W37,[1]lookups!$N$2:$N$10,1)-1,0,2), OFFSET([1]lookups!$N$2:$N$10,MATCH(W37,[1]lookups!$N$2:$N$10,1)-1,0,2))</f>
        <v>0.88533333333333331</v>
      </c>
      <c r="S37" s="7">
        <v>1.3</v>
      </c>
      <c r="T37" s="11">
        <f ca="1">FORECAST(AC37/W37,OFFSET([1]lookups!$L$2:'[1]lookups'!$L$10,MATCH(AC37/W37,[1]lookups!$K$2:$K$10,1)-1,0,2), OFFSET([1]lookups!$K$2:$K$10,MATCH(AC37/W37,[1]lookups!$K$2:$K$10,1)-1,0,2))</f>
        <v>0.8828042328042327</v>
      </c>
      <c r="U37" s="7">
        <v>1</v>
      </c>
      <c r="V37" s="7">
        <v>1.05</v>
      </c>
      <c r="W37" s="8">
        <f ca="1">IFERROR(HLOOKUP(E37,[1]TLI_WEPS!$1:$27,5,FALSE),0)</f>
        <v>94.5</v>
      </c>
      <c r="X37" s="5">
        <v>1.6</v>
      </c>
      <c r="Y37" s="6"/>
      <c r="Z37" s="2">
        <v>460</v>
      </c>
      <c r="AA37" s="2">
        <v>41.5</v>
      </c>
      <c r="AB37" s="2">
        <v>60</v>
      </c>
      <c r="AC37" s="2">
        <v>44</v>
      </c>
      <c r="AD37" s="2">
        <v>3</v>
      </c>
      <c r="AE37" s="2"/>
      <c r="AF37" s="1"/>
      <c r="AG37" s="7"/>
      <c r="AH37" s="2"/>
      <c r="AI37" s="5"/>
      <c r="AJ37" s="2"/>
      <c r="AK37" s="5"/>
      <c r="AL37" s="2"/>
      <c r="AM37" s="5"/>
      <c r="AN37" s="2"/>
      <c r="AO37" s="5"/>
      <c r="AP37" s="2"/>
      <c r="AQ37" s="5"/>
      <c r="AR37" s="2"/>
      <c r="AS37" s="5"/>
      <c r="BC37" s="1"/>
      <c r="BD37" s="8" t="str">
        <f>IFERROR(HLOOKUP($E37,[1]TLI_WEPS!$1:$35,35,FALSE),"")</f>
        <v>125mm</v>
      </c>
      <c r="BE37" s="8">
        <f ca="1">IFERROR(HLOOKUP(E37,[1]TLI_WEPS!$1:$27,5,FALSE),"")</f>
        <v>94.5</v>
      </c>
      <c r="BF37" s="9">
        <v>38</v>
      </c>
      <c r="BG37" s="8" t="str">
        <f>IFERROR(HLOOKUP($F37,[1]TLI_WEPS!$1:$35,35,FALSE),"")</f>
        <v>9M119M</v>
      </c>
      <c r="BH37" s="8">
        <f ca="1">IFERROR(HLOOKUP($F37,[1]TLI_WEPS!$1:$27,5,FALSE),0)</f>
        <v>94.5</v>
      </c>
      <c r="BI37" s="9">
        <v>6</v>
      </c>
      <c r="BJ37" s="8" t="str">
        <f>IFERROR(HLOOKUP(G37,[1]TLI_WEPS!$1:$35,35,FALSE),"")</f>
        <v>12.7x108</v>
      </c>
      <c r="BK37" s="8">
        <f>IFERROR(HLOOKUP(G37,[1]TLI_WEPS!$1:$27,5,FALSE),0)</f>
        <v>2400</v>
      </c>
      <c r="BL37" s="9">
        <v>800</v>
      </c>
      <c r="BM37" s="8" t="str">
        <f>IFERROR(HLOOKUP(H37,[1]TLI_WEPS!$1:$35,35,FALSE),"")</f>
        <v>7.62x54</v>
      </c>
      <c r="BN37" s="8">
        <f>IFERROR(HLOOKUP(H37,[1]TLI_WEPS!$1:$27,5,FALSE),0)</f>
        <v>3200</v>
      </c>
      <c r="BO37" s="9">
        <v>2000</v>
      </c>
      <c r="BP37" s="9"/>
      <c r="BQ37" s="10">
        <f>IFERROR(HLOOKUP($E37,[1]TLI_WEPS!$1:$36,36,FALSE),0)</f>
        <v>20.2</v>
      </c>
      <c r="BR37" s="10">
        <f>IFERROR(HLOOKUP($F37,[1]TLI_WEPS!$1:$36,36,FALSE),0)</f>
        <v>17.2</v>
      </c>
      <c r="BS37" s="10">
        <f>IFERROR(HLOOKUP($G37,[1]TLI_WEPS!$1:$36,36,FALSE),0)</f>
        <v>0.13</v>
      </c>
      <c r="BT37" s="10">
        <f>IFERROR(HLOOKUP($H37,[1]TLI_WEPS!$1:$36,36,FALSE),0)</f>
        <v>2.18E-2</v>
      </c>
      <c r="BU37" s="8"/>
      <c r="BV37" s="9">
        <f>Z37</f>
        <v>460</v>
      </c>
      <c r="BW37" s="8">
        <v>1200</v>
      </c>
      <c r="BX37" s="9">
        <f>AB37</f>
        <v>60</v>
      </c>
      <c r="BY37" s="8">
        <f>BW37/(BV37/BX37)</f>
        <v>156.52173913043478</v>
      </c>
      <c r="CA37" s="1"/>
      <c r="CB37" s="8"/>
      <c r="CC37" s="8"/>
    </row>
    <row r="38" spans="1:81" x14ac:dyDescent="0.25">
      <c r="A38" s="1" t="s">
        <v>104</v>
      </c>
      <c r="B38" s="2" t="s">
        <v>68</v>
      </c>
      <c r="C38" s="3">
        <f ca="1">(I38+0.5*J38+0.33*K38+0.25*L38+M38+Q38*X38)*O38*P38*R38*S38*T38*U38*V38</f>
        <v>2349.516449895923</v>
      </c>
      <c r="D38" s="4" t="s">
        <v>68</v>
      </c>
      <c r="E38" s="2" t="s">
        <v>93</v>
      </c>
      <c r="F38" s="2" t="s">
        <v>103</v>
      </c>
      <c r="G38" s="2" t="s">
        <v>105</v>
      </c>
      <c r="H38" s="2" t="s">
        <v>75</v>
      </c>
      <c r="I38" s="5">
        <f ca="1">IFERROR(HLOOKUP(E38,[1]TLI_WEPS!$1:$27,4,FALSE),0)</f>
        <v>683.27298628889469</v>
      </c>
      <c r="J38" s="5">
        <f ca="1">IFERROR(HLOOKUP(F38,[1]TLI_WEPS!$1:$27,4,FALSE),0)</f>
        <v>482.31070535760153</v>
      </c>
      <c r="K38" s="5">
        <f ca="1">IFERROR(HLOOKUP(G38,[1]TLI_WEPS!$1:$27,4,FALSE),0)</f>
        <v>2.1024439541447957</v>
      </c>
      <c r="L38" s="5">
        <f ca="1">IFERROR(HLOOKUP(H38,[1]TLI_WEPS!$1:$27,4,FALSE),0)</f>
        <v>0.7675845780153604</v>
      </c>
      <c r="M38" s="5">
        <f>AG38</f>
        <v>0</v>
      </c>
      <c r="N38" s="6"/>
      <c r="O38" s="7">
        <f>0.15*SQRT(AB38)</f>
        <v>1.1618950038622251</v>
      </c>
      <c r="P38" s="7">
        <f>0.08*SQRT(Z38)</f>
        <v>1.7158088471621773</v>
      </c>
      <c r="Q38" s="7">
        <f>AA38/4*SQRT(2*AA38)</f>
        <v>112.1074400965431</v>
      </c>
      <c r="R38" s="7">
        <f ca="1">FORECAST(W38,OFFSET([1]lookups!$O$2:$O$10,MATCH(W38,[1]lookups!$N$2:$N$10,1)-1,0,2), OFFSET([1]lookups!$N$2:$N$10,MATCH(W38,[1]lookups!$N$2:$N$10,1)-1,0,2))</f>
        <v>0.88533333333333331</v>
      </c>
      <c r="S38" s="7">
        <v>1.3</v>
      </c>
      <c r="T38" s="11">
        <f ca="1">FORECAST(AC38/W38,OFFSET([1]lookups!$L$2:'[1]lookups'!$L$10,MATCH(AC38/W38,[1]lookups!$K$2:$K$10,1)-1,0,2), OFFSET([1]lookups!$K$2:$K$10,MATCH(AC38/W38,[1]lookups!$K$2:$K$10,1)-1,0,2))</f>
        <v>0.8828042328042327</v>
      </c>
      <c r="U38" s="7">
        <v>1</v>
      </c>
      <c r="V38" s="7">
        <v>1.05</v>
      </c>
      <c r="W38" s="8">
        <f ca="1">IFERROR(HLOOKUP(E38,[1]TLI_WEPS!$1:$27,5,FALSE),0)</f>
        <v>94.5</v>
      </c>
      <c r="X38" s="5">
        <v>1.6</v>
      </c>
      <c r="Y38" s="6"/>
      <c r="Z38" s="2">
        <v>460</v>
      </c>
      <c r="AA38" s="2">
        <v>46.5</v>
      </c>
      <c r="AB38" s="2">
        <v>60</v>
      </c>
      <c r="AC38" s="2">
        <v>44</v>
      </c>
      <c r="AD38" s="2">
        <v>3</v>
      </c>
      <c r="AE38" s="2"/>
      <c r="AF38" s="1"/>
      <c r="AG38" s="7"/>
      <c r="AH38" s="2"/>
      <c r="AI38" s="5"/>
      <c r="AJ38" s="2"/>
      <c r="AK38" s="5"/>
      <c r="AL38" s="2"/>
      <c r="AM38" s="5"/>
      <c r="AN38" s="2"/>
      <c r="AO38" s="5"/>
      <c r="AP38" s="2"/>
      <c r="AQ38" s="5"/>
      <c r="AR38" s="2"/>
      <c r="AS38" s="5"/>
      <c r="BC38" s="1"/>
      <c r="BD38" s="8" t="str">
        <f>IFERROR(HLOOKUP($E38,[1]TLI_WEPS!$1:$35,35,FALSE),"")</f>
        <v>125mm</v>
      </c>
      <c r="BE38" s="8">
        <f ca="1">IFERROR(HLOOKUP(E38,[1]TLI_WEPS!$1:$27,5,FALSE),"")</f>
        <v>94.5</v>
      </c>
      <c r="BF38" s="9">
        <v>38</v>
      </c>
      <c r="BG38" s="8" t="str">
        <f>IFERROR(HLOOKUP($F38,[1]TLI_WEPS!$1:$35,35,FALSE),"")</f>
        <v>9M119M</v>
      </c>
      <c r="BH38" s="8">
        <f ca="1">IFERROR(HLOOKUP($F38,[1]TLI_WEPS!$1:$27,5,FALSE),0)</f>
        <v>94.5</v>
      </c>
      <c r="BI38" s="9">
        <v>6</v>
      </c>
      <c r="BJ38" s="8" t="str">
        <f>IFERROR(HLOOKUP(G38,[1]TLI_WEPS!$1:$35,35,FALSE),"")</f>
        <v>12.7x108</v>
      </c>
      <c r="BK38" s="8">
        <f>IFERROR(HLOOKUP(G38,[1]TLI_WEPS!$1:$27,5,FALSE),0)</f>
        <v>2800</v>
      </c>
      <c r="BL38" s="9">
        <v>800</v>
      </c>
      <c r="BM38" s="8" t="str">
        <f>IFERROR(HLOOKUP(H38,[1]TLI_WEPS!$1:$35,35,FALSE),"")</f>
        <v>7.62x54</v>
      </c>
      <c r="BN38" s="8">
        <f>IFERROR(HLOOKUP(H38,[1]TLI_WEPS!$1:$27,5,FALSE),0)</f>
        <v>3200</v>
      </c>
      <c r="BO38" s="9">
        <v>2000</v>
      </c>
      <c r="BP38" s="9"/>
      <c r="BQ38" s="10">
        <f>IFERROR(HLOOKUP($E38,[1]TLI_WEPS!$1:$36,36,FALSE),0)</f>
        <v>20.2</v>
      </c>
      <c r="BR38" s="10">
        <f>IFERROR(HLOOKUP($F38,[1]TLI_WEPS!$1:$36,36,FALSE),0)</f>
        <v>17.2</v>
      </c>
      <c r="BS38" s="10">
        <f>IFERROR(HLOOKUP($G38,[1]TLI_WEPS!$1:$36,36,FALSE),0)</f>
        <v>0.13</v>
      </c>
      <c r="BT38" s="10">
        <f>IFERROR(HLOOKUP($H38,[1]TLI_WEPS!$1:$36,36,FALSE),0)</f>
        <v>2.18E-2</v>
      </c>
      <c r="BU38" s="8"/>
      <c r="BV38" s="9">
        <f>Z38</f>
        <v>460</v>
      </c>
      <c r="BW38" s="8">
        <v>1200</v>
      </c>
      <c r="BX38" s="9">
        <f>AB38</f>
        <v>60</v>
      </c>
      <c r="BY38" s="8">
        <f>BW38/(BV38/BX38)</f>
        <v>156.52173913043478</v>
      </c>
      <c r="CA38" s="1"/>
      <c r="CB38" s="8"/>
      <c r="CC38" s="8"/>
    </row>
    <row r="39" spans="1:81" x14ac:dyDescent="0.25">
      <c r="A39" s="1" t="s">
        <v>106</v>
      </c>
      <c r="B39" s="2" t="s">
        <v>68</v>
      </c>
      <c r="C39" s="3">
        <f ca="1">(I39+0.5*J39+0.33*K39+0.25*L39+M39+Q39*X39)*O39*P39*R39*S39*T39*U39*V39</f>
        <v>2573.8926430066067</v>
      </c>
      <c r="D39" s="4" t="s">
        <v>68</v>
      </c>
      <c r="E39" s="2" t="s">
        <v>107</v>
      </c>
      <c r="F39" s="2" t="s">
        <v>103</v>
      </c>
      <c r="G39" s="2" t="s">
        <v>105</v>
      </c>
      <c r="H39" s="2" t="s">
        <v>75</v>
      </c>
      <c r="I39" s="5">
        <f ca="1">IFERROR(HLOOKUP(E39,[1]TLI_WEPS!$1:$27,4,FALSE),0)</f>
        <v>721.23259663827764</v>
      </c>
      <c r="J39" s="5">
        <f ca="1">IFERROR(HLOOKUP(F39,[1]TLI_WEPS!$1:$27,4,FALSE),0)</f>
        <v>482.31070535760153</v>
      </c>
      <c r="K39" s="5">
        <f ca="1">IFERROR(HLOOKUP(G39,[1]TLI_WEPS!$1:$27,4,FALSE),0)</f>
        <v>2.1024439541447957</v>
      </c>
      <c r="L39" s="5">
        <f ca="1">IFERROR(HLOOKUP(H39,[1]TLI_WEPS!$1:$27,4,FALSE),0)</f>
        <v>0.7675845780153604</v>
      </c>
      <c r="M39" s="5">
        <f>AG39</f>
        <v>0</v>
      </c>
      <c r="N39" s="6"/>
      <c r="O39" s="7">
        <f>0.15*SQRT(AB39)</f>
        <v>1.1618950038622251</v>
      </c>
      <c r="P39" s="7">
        <f>0.08*SQRT(Z39)</f>
        <v>1.7158088471621773</v>
      </c>
      <c r="Q39" s="7">
        <f>AA39/4*SQRT(2*AA39)</f>
        <v>117.57550765359254</v>
      </c>
      <c r="R39" s="7">
        <f ca="1">FORECAST(W39,OFFSET([1]lookups!$O$2:$O$10,MATCH(W39,[1]lookups!$N$2:$N$10,1)-1,0,2), OFFSET([1]lookups!$N$2:$N$10,MATCH(W39,[1]lookups!$N$2:$N$10,1)-1,0,2))</f>
        <v>0.88533333333333331</v>
      </c>
      <c r="S39" s="7">
        <v>1.3</v>
      </c>
      <c r="T39" s="11">
        <f ca="1">FORECAST(AC39/W39,OFFSET([1]lookups!$L$2:'[1]lookups'!$L$10,MATCH(AC39/W39,[1]lookups!$K$2:$K$10,1)-1,0,2), OFFSET([1]lookups!$K$2:$K$10,MATCH(AC39/W39,[1]lookups!$K$2:$K$10,1)-1,0,2))</f>
        <v>0.8828042328042327</v>
      </c>
      <c r="U39" s="7">
        <v>1</v>
      </c>
      <c r="V39" s="7">
        <v>1.05</v>
      </c>
      <c r="W39" s="8">
        <f ca="1">IFERROR(HLOOKUP(E39,[1]TLI_WEPS!$1:$27,5,FALSE),0)</f>
        <v>94.5</v>
      </c>
      <c r="X39" s="5">
        <v>2.1</v>
      </c>
      <c r="Y39" s="6"/>
      <c r="Z39" s="2">
        <v>460</v>
      </c>
      <c r="AA39" s="2">
        <v>48</v>
      </c>
      <c r="AB39" s="2">
        <v>60</v>
      </c>
      <c r="AC39" s="2">
        <v>44</v>
      </c>
      <c r="AD39" s="2">
        <v>3</v>
      </c>
      <c r="AE39" s="2"/>
      <c r="AF39" s="1"/>
      <c r="AG39" s="7"/>
      <c r="AH39" s="2"/>
      <c r="AI39" s="5"/>
      <c r="AJ39" s="2"/>
      <c r="AK39" s="5"/>
      <c r="AL39" s="2"/>
      <c r="AM39" s="5"/>
      <c r="AN39" s="2"/>
      <c r="AO39" s="5"/>
      <c r="AP39" s="2"/>
      <c r="AQ39" s="5"/>
      <c r="AR39" s="2"/>
      <c r="AS39" s="5"/>
      <c r="BC39" s="1"/>
      <c r="BD39" s="8" t="str">
        <f>IFERROR(HLOOKUP($E39,[1]TLI_WEPS!$1:$35,35,FALSE),"")</f>
        <v>125mm</v>
      </c>
      <c r="BE39" s="8">
        <f ca="1">IFERROR(HLOOKUP(E39,[1]TLI_WEPS!$1:$27,5,FALSE),"")</f>
        <v>94.5</v>
      </c>
      <c r="BF39" s="9">
        <v>38</v>
      </c>
      <c r="BG39" s="8" t="str">
        <f>IFERROR(HLOOKUP($F39,[1]TLI_WEPS!$1:$35,35,FALSE),"")</f>
        <v>9M119M</v>
      </c>
      <c r="BH39" s="8">
        <f ca="1">IFERROR(HLOOKUP($F39,[1]TLI_WEPS!$1:$27,5,FALSE),0)</f>
        <v>94.5</v>
      </c>
      <c r="BI39" s="9">
        <v>6</v>
      </c>
      <c r="BJ39" s="8" t="str">
        <f>IFERROR(HLOOKUP(G39,[1]TLI_WEPS!$1:$35,35,FALSE),"")</f>
        <v>12.7x108</v>
      </c>
      <c r="BK39" s="8">
        <f>IFERROR(HLOOKUP(G39,[1]TLI_WEPS!$1:$27,5,FALSE),0)</f>
        <v>2800</v>
      </c>
      <c r="BL39" s="9">
        <v>800</v>
      </c>
      <c r="BM39" s="8" t="str">
        <f>IFERROR(HLOOKUP(H39,[1]TLI_WEPS!$1:$35,35,FALSE),"")</f>
        <v>7.62x54</v>
      </c>
      <c r="BN39" s="8">
        <f>IFERROR(HLOOKUP(H39,[1]TLI_WEPS!$1:$27,5,FALSE),0)</f>
        <v>3200</v>
      </c>
      <c r="BO39" s="9">
        <v>2000</v>
      </c>
      <c r="BP39" s="9"/>
      <c r="BQ39" s="10">
        <f>IFERROR(HLOOKUP($E39,[1]TLI_WEPS!$1:$36,36,FALSE),0)</f>
        <v>20.5</v>
      </c>
      <c r="BR39" s="10">
        <f>IFERROR(HLOOKUP($F39,[1]TLI_WEPS!$1:$36,36,FALSE),0)</f>
        <v>17.2</v>
      </c>
      <c r="BS39" s="10">
        <f>IFERROR(HLOOKUP($G39,[1]TLI_WEPS!$1:$36,36,FALSE),0)</f>
        <v>0.13</v>
      </c>
      <c r="BT39" s="10">
        <f>IFERROR(HLOOKUP($H39,[1]TLI_WEPS!$1:$36,36,FALSE),0)</f>
        <v>2.18E-2</v>
      </c>
      <c r="BU39" s="8"/>
      <c r="BV39" s="9">
        <f>Z39</f>
        <v>460</v>
      </c>
      <c r="BW39" s="8">
        <v>1200</v>
      </c>
      <c r="BX39" s="9">
        <f>AB39</f>
        <v>60</v>
      </c>
      <c r="BY39" s="8">
        <f>BW39/(BV39/BX39)</f>
        <v>156.52173913043478</v>
      </c>
      <c r="CA39" s="1"/>
      <c r="CB39" s="8"/>
      <c r="CC39" s="8"/>
    </row>
    <row r="40" spans="1:81" x14ac:dyDescent="0.25">
      <c r="A40" s="1" t="s">
        <v>108</v>
      </c>
      <c r="B40" s="2" t="s">
        <v>68</v>
      </c>
      <c r="C40" s="3">
        <f ca="1">(I40+0.5*J40+0.33*K40+0.25*L40+M40+Q40*X40)*O40*P40*R40*S40*T40*U40*V40</f>
        <v>1112.9690063209123</v>
      </c>
      <c r="D40" s="4" t="s">
        <v>68</v>
      </c>
      <c r="E40" s="2" t="s">
        <v>99</v>
      </c>
      <c r="F40" s="2" t="s">
        <v>53</v>
      </c>
      <c r="G40" s="2" t="s">
        <v>75</v>
      </c>
      <c r="H40" s="2"/>
      <c r="I40" s="5">
        <f ca="1">IFERROR(HLOOKUP(E40,[1]TLI_WEPS!$1:$27,4,FALSE),0)</f>
        <v>627.87247388709238</v>
      </c>
      <c r="J40" s="5">
        <f ca="1">IFERROR(HLOOKUP(F40,[1]TLI_WEPS!$1:$27,4,FALSE),0)</f>
        <v>1.7811402269332981</v>
      </c>
      <c r="K40" s="5">
        <f ca="1">IFERROR(HLOOKUP(G40,[1]TLI_WEPS!$1:$27,4,FALSE),0)</f>
        <v>0.7675845780153604</v>
      </c>
      <c r="L40" s="5">
        <f>IFERROR(HLOOKUP(H40,[1]TLI_WEPS!$1:$27,4,FALSE),0)</f>
        <v>0</v>
      </c>
      <c r="M40" s="5">
        <f>AG40</f>
        <v>0</v>
      </c>
      <c r="N40" s="6"/>
      <c r="O40" s="7">
        <f>0.15*SQRT(AB40)</f>
        <v>1.2549900398011133</v>
      </c>
      <c r="P40" s="7">
        <f>0.08*SQRT(Z40)</f>
        <v>1.5178932768808222</v>
      </c>
      <c r="Q40" s="7">
        <f>AA40/4*SQRT(2*AA40)</f>
        <v>97.957659858736932</v>
      </c>
      <c r="R40" s="7">
        <f ca="1">FORECAST(W40,OFFSET([1]lookups!$O$2:$O$10,MATCH(W40,[1]lookups!$N$2:$N$10,1)-1,0,2), OFFSET([1]lookups!$N$2:$N$10,MATCH(W40,[1]lookups!$N$2:$N$10,1)-1,0,2))</f>
        <v>0.88533333333333331</v>
      </c>
      <c r="S40" s="7">
        <v>1</v>
      </c>
      <c r="T40" s="11">
        <f ca="1">FORECAST(AC40/W40,OFFSET([1]lookups!$L$2:'[1]lookups'!$L$10,MATCH(AC40/W40,[1]lookups!$K$2:$K$10,1)-1,0,2), OFFSET([1]lookups!$K$2:$K$10,MATCH(AC40/W40,[1]lookups!$K$2:$K$10,1)-1,0,2))</f>
        <v>0.830952380952381</v>
      </c>
      <c r="U40" s="7">
        <v>1</v>
      </c>
      <c r="V40" s="7">
        <v>1.05</v>
      </c>
      <c r="W40" s="8">
        <f ca="1">IFERROR(HLOOKUP(E40,[1]TLI_WEPS!$1:$27,5,FALSE),0)</f>
        <v>94.5</v>
      </c>
      <c r="X40" s="5">
        <v>1.3</v>
      </c>
      <c r="Y40" s="6"/>
      <c r="Z40" s="2">
        <v>360</v>
      </c>
      <c r="AA40" s="2">
        <v>42.5</v>
      </c>
      <c r="AB40" s="2">
        <v>70</v>
      </c>
      <c r="AC40" s="2">
        <v>36</v>
      </c>
      <c r="AD40" s="2">
        <v>3</v>
      </c>
      <c r="AE40" s="2"/>
      <c r="AF40" s="1"/>
      <c r="AG40" s="7"/>
      <c r="AH40" s="2"/>
      <c r="AI40" s="5"/>
      <c r="AJ40" s="2"/>
      <c r="AK40" s="5"/>
      <c r="AL40" s="2"/>
      <c r="AM40" s="5"/>
      <c r="AN40" s="2"/>
      <c r="AO40" s="5"/>
      <c r="AP40" s="2"/>
      <c r="AQ40" s="5"/>
      <c r="AR40" s="2"/>
      <c r="AS40" s="5"/>
      <c r="BC40" s="1"/>
      <c r="BD40" s="8" t="str">
        <f>IFERROR(HLOOKUP($E40,[1]TLI_WEPS!$1:$35,35,FALSE),"")</f>
        <v>125mm</v>
      </c>
      <c r="BE40" s="8">
        <f ca="1">IFERROR(HLOOKUP(E40,[1]TLI_WEPS!$1:$27,5,FALSE),"")</f>
        <v>94.5</v>
      </c>
      <c r="BF40" s="9">
        <f>AC40</f>
        <v>36</v>
      </c>
      <c r="BG40" s="8" t="str">
        <f>IFERROR(HLOOKUP($F40,[1]TLI_WEPS!$1:$35,35,FALSE),"")</f>
        <v>12.7x108</v>
      </c>
      <c r="BH40" s="8">
        <f>IFERROR(HLOOKUP($F40,[1]TLI_WEPS!$1:$27,5,FALSE),0)</f>
        <v>2400</v>
      </c>
      <c r="BI40" s="9">
        <v>800</v>
      </c>
      <c r="BJ40" s="8" t="str">
        <f>IFERROR(HLOOKUP(G40,[1]TLI_WEPS!$1:$35,35,FALSE),"")</f>
        <v>7.62x54</v>
      </c>
      <c r="BK40" s="8">
        <f>IFERROR(HLOOKUP(G40,[1]TLI_WEPS!$1:$27,5,FALSE),0)</f>
        <v>3200</v>
      </c>
      <c r="BL40" s="9">
        <v>2000</v>
      </c>
      <c r="BM40" s="8" t="str">
        <f>IFERROR(HLOOKUP(H40,[1]TLI_WEPS!$1:$35,35,FALSE),"")</f>
        <v/>
      </c>
      <c r="BN40" s="8">
        <f>IFERROR(HLOOKUP(H40,[1]TLI_WEPS!$1:$27,5,FALSE),0)</f>
        <v>0</v>
      </c>
      <c r="BO40" s="9"/>
      <c r="BP40" s="9"/>
      <c r="BQ40" s="10">
        <f>IFERROR(HLOOKUP($E40,[1]TLI_WEPS!$1:$36,36,FALSE),0)</f>
        <v>19.600000000000001</v>
      </c>
      <c r="BR40" s="10">
        <f>IFERROR(HLOOKUP($F40,[1]TLI_WEPS!$1:$36,36,FALSE),0)</f>
        <v>0.13</v>
      </c>
      <c r="BS40" s="10">
        <f>IFERROR(HLOOKUP($G40,[1]TLI_WEPS!$1:$36,36,FALSE),0)</f>
        <v>2.18E-2</v>
      </c>
      <c r="BT40" s="10">
        <f>IFERROR(HLOOKUP($H40,[1]TLI_WEPS!$1:$36,36,FALSE),0)</f>
        <v>0</v>
      </c>
      <c r="BU40" s="8"/>
      <c r="BV40" s="9">
        <f>Z40</f>
        <v>360</v>
      </c>
      <c r="BW40" s="8">
        <v>2250</v>
      </c>
      <c r="BX40" s="9">
        <f>AB40</f>
        <v>70</v>
      </c>
      <c r="BY40" s="8">
        <f>BW40/(BV40/BX40)</f>
        <v>437.49999999999994</v>
      </c>
      <c r="CA40" s="1"/>
      <c r="CB40" s="8"/>
      <c r="CC40" s="8"/>
    </row>
    <row r="41" spans="1:81" x14ac:dyDescent="0.25">
      <c r="A41" s="1" t="s">
        <v>109</v>
      </c>
      <c r="B41" s="2" t="s">
        <v>68</v>
      </c>
      <c r="C41" s="3">
        <f ca="1">(I41+0.5*J41+0.33*K41+0.25*L41+M41+Q41*X41)*O41*P41*R41*S41*T41*U41*V41</f>
        <v>1913.0060407006865</v>
      </c>
      <c r="D41" s="4" t="s">
        <v>68</v>
      </c>
      <c r="E41" s="2" t="s">
        <v>93</v>
      </c>
      <c r="F41" s="2" t="s">
        <v>95</v>
      </c>
      <c r="G41" s="2" t="s">
        <v>53</v>
      </c>
      <c r="H41" s="2" t="s">
        <v>75</v>
      </c>
      <c r="I41" s="5">
        <f ca="1">IFERROR(HLOOKUP(E41,[1]TLI_WEPS!$1:$27,4,FALSE),0)</f>
        <v>683.27298628889469</v>
      </c>
      <c r="J41" s="5">
        <f ca="1">IFERROR(HLOOKUP(F41,[1]TLI_WEPS!$1:$27,4,FALSE),0)</f>
        <v>318.51868919479091</v>
      </c>
      <c r="K41" s="5">
        <f ca="1">IFERROR(HLOOKUP(G41,[1]TLI_WEPS!$1:$27,4,FALSE),0)</f>
        <v>1.7811402269332981</v>
      </c>
      <c r="L41" s="5">
        <f ca="1">IFERROR(HLOOKUP(H41,[1]TLI_WEPS!$1:$27,4,FALSE),0)</f>
        <v>0.7675845780153604</v>
      </c>
      <c r="M41" s="5">
        <f>AG41</f>
        <v>0</v>
      </c>
      <c r="N41" s="6"/>
      <c r="O41" s="7">
        <f>0.15*SQRT(AB41)</f>
        <v>1.2549900398011133</v>
      </c>
      <c r="P41" s="7">
        <f>0.08*SQRT(Z41)</f>
        <v>1.5178932768808222</v>
      </c>
      <c r="Q41" s="7">
        <f>AA41/4*SQRT(2*AA41)</f>
        <v>97.957659858736932</v>
      </c>
      <c r="R41" s="7">
        <f ca="1">FORECAST(W41,OFFSET([1]lookups!$O$2:$O$10,MATCH(W41,[1]lookups!$N$2:$N$10,1)-1,0,2), OFFSET([1]lookups!$N$2:$N$10,MATCH(W41,[1]lookups!$N$2:$N$10,1)-1,0,2))</f>
        <v>0.88533333333333331</v>
      </c>
      <c r="S41" s="7">
        <v>1.3</v>
      </c>
      <c r="T41" s="11">
        <f ca="1">FORECAST(AC41/W41,OFFSET([1]lookups!$L$2:'[1]lookups'!$L$10,MATCH(AC41/W41,[1]lookups!$K$2:$K$10,1)-1,0,2), OFFSET([1]lookups!$K$2:$K$10,MATCH(AC41/W41,[1]lookups!$K$2:$K$10,1)-1,0,2))</f>
        <v>0.830952380952381</v>
      </c>
      <c r="U41" s="7">
        <v>1</v>
      </c>
      <c r="V41" s="7">
        <v>1.05</v>
      </c>
      <c r="W41" s="8">
        <f ca="1">IFERROR(HLOOKUP(E41,[1]TLI_WEPS!$1:$27,5,FALSE),0)</f>
        <v>94.5</v>
      </c>
      <c r="X41" s="5">
        <v>1.6</v>
      </c>
      <c r="Y41" s="6"/>
      <c r="Z41" s="2">
        <v>360</v>
      </c>
      <c r="AA41" s="2">
        <v>42.5</v>
      </c>
      <c r="AB41" s="2">
        <v>70</v>
      </c>
      <c r="AC41" s="2">
        <v>36</v>
      </c>
      <c r="AD41" s="2">
        <v>3</v>
      </c>
      <c r="AE41" s="2"/>
      <c r="AF41" s="1"/>
      <c r="AG41" s="7"/>
      <c r="AH41" s="2"/>
      <c r="AI41" s="5"/>
      <c r="AJ41" s="2"/>
      <c r="AK41" s="5"/>
      <c r="AL41" s="2"/>
      <c r="AM41" s="5"/>
      <c r="AN41" s="2"/>
      <c r="AO41" s="5"/>
      <c r="AP41" s="2"/>
      <c r="AQ41" s="5"/>
      <c r="AR41" s="2"/>
      <c r="AS41" s="5"/>
      <c r="BC41" s="1"/>
      <c r="BD41" s="8" t="str">
        <f>IFERROR(HLOOKUP($E41,[1]TLI_WEPS!$1:$35,35,FALSE),"")</f>
        <v>125mm</v>
      </c>
      <c r="BE41" s="8">
        <f ca="1">IFERROR(HLOOKUP(E41,[1]TLI_WEPS!$1:$27,5,FALSE),"")</f>
        <v>94.5</v>
      </c>
      <c r="BF41" s="9">
        <v>32</v>
      </c>
      <c r="BG41" s="8" t="str">
        <f>IFERROR(HLOOKUP($F41,[1]TLI_WEPS!$1:$35,35,FALSE),"")</f>
        <v>9M112</v>
      </c>
      <c r="BH41" s="8">
        <f ca="1">IFERROR(HLOOKUP($F41,[1]TLI_WEPS!$1:$27,5,FALSE),0)</f>
        <v>94.5</v>
      </c>
      <c r="BI41" s="9">
        <v>4</v>
      </c>
      <c r="BJ41" s="8" t="str">
        <f>IFERROR(HLOOKUP(G41,[1]TLI_WEPS!$1:$35,35,FALSE),"")</f>
        <v>12.7x108</v>
      </c>
      <c r="BK41" s="8">
        <f>IFERROR(HLOOKUP(G41,[1]TLI_WEPS!$1:$27,5,FALSE),0)</f>
        <v>2400</v>
      </c>
      <c r="BL41" s="9">
        <v>800</v>
      </c>
      <c r="BM41" s="8" t="str">
        <f>IFERROR(HLOOKUP(H41,[1]TLI_WEPS!$1:$35,35,FALSE),"")</f>
        <v>7.62x54</v>
      </c>
      <c r="BN41" s="8">
        <f>IFERROR(HLOOKUP(H41,[1]TLI_WEPS!$1:$27,5,FALSE),0)</f>
        <v>3200</v>
      </c>
      <c r="BO41" s="9">
        <v>2000</v>
      </c>
      <c r="BP41" s="9"/>
      <c r="BQ41" s="10">
        <f>IFERROR(HLOOKUP($E41,[1]TLI_WEPS!$1:$36,36,FALSE),0)</f>
        <v>20.2</v>
      </c>
      <c r="BR41" s="10">
        <f>IFERROR(HLOOKUP($F41,[1]TLI_WEPS!$1:$36,36,FALSE),0)</f>
        <v>23.2</v>
      </c>
      <c r="BS41" s="10">
        <f>IFERROR(HLOOKUP($G41,[1]TLI_WEPS!$1:$36,36,FALSE),0)</f>
        <v>0.13</v>
      </c>
      <c r="BT41" s="10">
        <f>IFERROR(HLOOKUP($H41,[1]TLI_WEPS!$1:$36,36,FALSE),0)</f>
        <v>2.18E-2</v>
      </c>
      <c r="BU41" s="8"/>
      <c r="BV41" s="9">
        <f>Z41</f>
        <v>360</v>
      </c>
      <c r="BW41" s="8">
        <v>2250</v>
      </c>
      <c r="BX41" s="9">
        <f>AB41</f>
        <v>70</v>
      </c>
      <c r="BY41" s="8">
        <f>BW41/(BV41/BX41)</f>
        <v>437.49999999999994</v>
      </c>
      <c r="CA41" s="1"/>
      <c r="CB41" s="8"/>
      <c r="CC41" s="8"/>
    </row>
    <row r="42" spans="1:81" x14ac:dyDescent="0.25">
      <c r="A42" s="1" t="s">
        <v>110</v>
      </c>
      <c r="B42" s="2" t="s">
        <v>67</v>
      </c>
      <c r="C42" s="3">
        <f ca="1">(I42+0.5*J42+0.33*K42+0.25*L42+M42+Q42*X42)*O42*P42*R42*S42*T42*U42*V42</f>
        <v>14.003032711964575</v>
      </c>
      <c r="D42" s="4" t="s">
        <v>81</v>
      </c>
      <c r="E42" s="2" t="s">
        <v>87</v>
      </c>
      <c r="F42" s="2" t="s">
        <v>75</v>
      </c>
      <c r="G42" s="2"/>
      <c r="H42" s="2"/>
      <c r="I42" s="5">
        <f ca="1">IFERROR(HLOOKUP(E42,[1]TLI_WEPS!$1:$27,4,FALSE),0)</f>
        <v>2.2502324795896094</v>
      </c>
      <c r="J42" s="5">
        <f ca="1">IFERROR(HLOOKUP(F42,[1]TLI_WEPS!$1:$27,4,FALSE),0)</f>
        <v>0.7675845780153604</v>
      </c>
      <c r="K42" s="5">
        <f>IFERROR(HLOOKUP(G42,[1]TLI_WEPS!$1:$27,4,FALSE),0)</f>
        <v>0</v>
      </c>
      <c r="L42" s="5">
        <f>IFERROR(HLOOKUP(H42,[1]TLI_WEPS!$1:$27,4,FALSE),0)</f>
        <v>0</v>
      </c>
      <c r="M42" s="5">
        <f>AG42</f>
        <v>0</v>
      </c>
      <c r="N42" s="6"/>
      <c r="O42" s="7">
        <f>0.15*SQRT(AB42)</f>
        <v>1.5</v>
      </c>
      <c r="P42" s="7">
        <f>0.08*SQRT(Z42)</f>
        <v>2.1908902300206647</v>
      </c>
      <c r="Q42" s="7">
        <f>AA42/4*SQRT(2*AA42)</f>
        <v>6.5479004268543974</v>
      </c>
      <c r="R42" s="7">
        <f ca="1">FORECAST(W42,OFFSET([1]lookups!$O$2:$O$10,MATCH(W42,[1]lookups!$N$2:$N$10,1)-1,0,2), OFFSET([1]lookups!$N$2:$N$10,MATCH(W42,[1]lookups!$N$2:$N$10,1)-1,0,2))</f>
        <v>1</v>
      </c>
      <c r="S42" s="7">
        <v>0.9</v>
      </c>
      <c r="T42" s="11">
        <f ca="1">FORECAST(AC42/W42,OFFSET([1]lookups!$L$2:'[1]lookups'!$L$10,MATCH(AC42/W42,[1]lookups!$K$2:$K$10,1)-1,0,2), OFFSET([1]lookups!$K$2:$K$10,MATCH(AC42/W42,[1]lookups!$K$2:$K$10,1)-1,0,2))</f>
        <v>0.52083333333333337</v>
      </c>
      <c r="U42" s="7">
        <v>0.9</v>
      </c>
      <c r="V42" s="7">
        <v>1.1000000000000001</v>
      </c>
      <c r="W42" s="8">
        <f>IFERROR(HLOOKUP(E42,[1]TLI_WEPS!$1:$27,5,FALSE),0)</f>
        <v>2400</v>
      </c>
      <c r="X42" s="5">
        <v>1</v>
      </c>
      <c r="Y42" s="6"/>
      <c r="Z42" s="2">
        <v>750</v>
      </c>
      <c r="AA42" s="2">
        <v>7</v>
      </c>
      <c r="AB42" s="2">
        <v>100</v>
      </c>
      <c r="AC42" s="2">
        <v>500</v>
      </c>
      <c r="AD42" s="2">
        <v>3</v>
      </c>
      <c r="AE42" s="2"/>
      <c r="AF42" s="1"/>
      <c r="AG42" s="7"/>
      <c r="AH42" s="2"/>
      <c r="AI42" s="5"/>
      <c r="AJ42" s="2"/>
      <c r="AK42" s="5"/>
      <c r="AL42" s="2"/>
      <c r="AM42" s="5"/>
      <c r="AN42" s="2"/>
      <c r="AO42" s="5"/>
      <c r="AP42" s="2"/>
      <c r="AQ42" s="5"/>
      <c r="AR42" s="2"/>
      <c r="AS42" s="5"/>
      <c r="BC42" s="1"/>
      <c r="BD42" s="8" t="str">
        <f>IFERROR(HLOOKUP($E42,[1]TLI_WEPS!$1:$35,35,FALSE),"")</f>
        <v>14.5x114</v>
      </c>
      <c r="BE42" s="8">
        <f>IFERROR(HLOOKUP(E42,[1]TLI_WEPS!$1:$27,5,FALSE),"")</f>
        <v>2400</v>
      </c>
      <c r="BF42" s="9">
        <f>AC42</f>
        <v>500</v>
      </c>
      <c r="BG42" s="8" t="str">
        <f>IFERROR(HLOOKUP($F42,[1]TLI_WEPS!$1:$35,35,FALSE),"")</f>
        <v>7.62x54</v>
      </c>
      <c r="BH42" s="8">
        <f>IFERROR(HLOOKUP($F42,[1]TLI_WEPS!$1:$27,5,FALSE),0)</f>
        <v>3200</v>
      </c>
      <c r="BI42" s="9">
        <v>2000</v>
      </c>
      <c r="BJ42" s="8" t="str">
        <f>IFERROR(HLOOKUP(G42,[1]TLI_WEPS!$1:$35,35,FALSE),"")</f>
        <v/>
      </c>
      <c r="BK42" s="8">
        <f>IFERROR(HLOOKUP(G42,[1]TLI_WEPS!$1:$27,5,FALSE),0)</f>
        <v>0</v>
      </c>
      <c r="BL42" s="9"/>
      <c r="BM42" s="8" t="str">
        <f>IFERROR(HLOOKUP(H42,[1]TLI_WEPS!$1:$35,35,FALSE),"")</f>
        <v/>
      </c>
      <c r="BN42" s="8">
        <f>IFERROR(HLOOKUP(H42,[1]TLI_WEPS!$1:$27,5,FALSE),0)</f>
        <v>0</v>
      </c>
      <c r="BO42" s="9"/>
      <c r="BP42" s="9"/>
      <c r="BQ42" s="10">
        <f>IFERROR(HLOOKUP($E42,[1]TLI_WEPS!$1:$36,36,FALSE),0)</f>
        <v>0.2</v>
      </c>
      <c r="BR42" s="10">
        <f>IFERROR(HLOOKUP($F42,[1]TLI_WEPS!$1:$36,36,FALSE),0)</f>
        <v>2.18E-2</v>
      </c>
      <c r="BS42" s="10">
        <f>IFERROR(HLOOKUP($G42,[1]TLI_WEPS!$1:$36,36,FALSE),0)</f>
        <v>0</v>
      </c>
      <c r="BT42" s="10">
        <f>IFERROR(HLOOKUP($H42,[1]TLI_WEPS!$1:$36,36,FALSE),0)</f>
        <v>0</v>
      </c>
      <c r="BU42" s="8"/>
      <c r="BV42" s="9">
        <f>Z42</f>
        <v>750</v>
      </c>
      <c r="BW42" s="8">
        <v>290</v>
      </c>
      <c r="BX42" s="9">
        <f>AB42</f>
        <v>100</v>
      </c>
      <c r="BY42" s="8">
        <f>BW42/(BV42/BX42)</f>
        <v>38.666666666666664</v>
      </c>
      <c r="CA42" s="1"/>
      <c r="CB42" s="8"/>
      <c r="CC42" s="8"/>
    </row>
    <row r="43" spans="1:81" x14ac:dyDescent="0.25">
      <c r="A43" s="1" t="s">
        <v>111</v>
      </c>
      <c r="B43" s="2" t="s">
        <v>68</v>
      </c>
      <c r="C43" s="3">
        <f ca="1">(I43+0.5*J43+0.33*K43+0.25*L43+M43+Q43*X43)*O43*P43*R43*S43*T43*U43*V43</f>
        <v>288.17130404134258</v>
      </c>
      <c r="D43" s="4" t="s">
        <v>52</v>
      </c>
      <c r="E43" s="2" t="s">
        <v>112</v>
      </c>
      <c r="F43" s="2"/>
      <c r="G43" s="2"/>
      <c r="H43" s="2"/>
      <c r="I43" s="5">
        <f ca="1">IFERROR(HLOOKUP(E43,[1]TLI_WEPS!$1:$27,4,FALSE),0)</f>
        <v>439.86524572591162</v>
      </c>
      <c r="J43" s="5">
        <f>IFERROR(HLOOKUP(F43,[1]TLI_WEPS!$1:$27,4,FALSE),0)</f>
        <v>0</v>
      </c>
      <c r="K43" s="5">
        <f>IFERROR(HLOOKUP(G43,[1]TLI_WEPS!$1:$27,4,FALSE),0)</f>
        <v>0</v>
      </c>
      <c r="L43" s="5">
        <f>IFERROR(HLOOKUP(H43,[1]TLI_WEPS!$1:$27,4,FALSE),0)</f>
        <v>0</v>
      </c>
      <c r="M43" s="5">
        <f>AG43</f>
        <v>0</v>
      </c>
      <c r="N43" s="6"/>
      <c r="O43" s="7">
        <f>0.15*SQRT(AB43)</f>
        <v>1.5</v>
      </c>
      <c r="P43" s="7">
        <f>0.08*SQRT(Z43)</f>
        <v>2.1908902300206647</v>
      </c>
      <c r="Q43" s="7">
        <f>AA43/4*SQRT(2*AA43)</f>
        <v>6.5479004268543974</v>
      </c>
      <c r="R43" s="7">
        <f ca="1">FORECAST(W43,OFFSET([1]lookups!$O$2:$O$10,MATCH(W43,[1]lookups!$N$2:$N$10,1)-1,0,2), OFFSET([1]lookups!$N$2:$N$10,MATCH(W43,[1]lookups!$N$2:$N$10,1)-1,0,2))</f>
        <v>0.85733333333333328</v>
      </c>
      <c r="S43" s="7">
        <v>0.9</v>
      </c>
      <c r="T43" s="11">
        <f ca="1">FORECAST(AC43/W43,OFFSET([1]lookups!$L$2:'[1]lookups'!$L$10,MATCH(AC43/W43,[1]lookups!$K$2:$K$10,1)-1,0,2), OFFSET([1]lookups!$K$2:$K$10,MATCH(AC43/W43,[1]lookups!$K$2:$K$10,1)-1,0,2))</f>
        <v>0.25714285714285706</v>
      </c>
      <c r="U43" s="7">
        <v>0.9</v>
      </c>
      <c r="V43" s="7">
        <v>1.1000000000000001</v>
      </c>
      <c r="W43" s="8">
        <f ca="1">IFERROR(HLOOKUP(E43,[1]TLI_WEPS!$1:$27,5,FALSE),0)</f>
        <v>84</v>
      </c>
      <c r="X43" s="5">
        <v>1</v>
      </c>
      <c r="Y43" s="6"/>
      <c r="Z43" s="2">
        <v>750</v>
      </c>
      <c r="AA43" s="2">
        <v>7</v>
      </c>
      <c r="AB43" s="2">
        <v>100</v>
      </c>
      <c r="AC43" s="2">
        <v>10</v>
      </c>
      <c r="AD43" s="2">
        <v>3</v>
      </c>
      <c r="AE43" s="2"/>
      <c r="AF43" s="1"/>
      <c r="AG43" s="7"/>
      <c r="AH43" s="2"/>
      <c r="AI43" s="5"/>
      <c r="AJ43" s="2"/>
      <c r="AK43" s="5"/>
      <c r="AL43" s="2"/>
      <c r="AM43" s="5"/>
      <c r="AN43" s="2"/>
      <c r="AO43" s="5"/>
      <c r="AP43" s="2"/>
      <c r="AQ43" s="5"/>
      <c r="AR43" s="2"/>
      <c r="AS43" s="5"/>
      <c r="BC43" s="1"/>
      <c r="BD43" s="8" t="str">
        <f>IFERROR(HLOOKUP($E43,[1]TLI_WEPS!$1:$35,35,FALSE),"")</f>
        <v>9M113</v>
      </c>
      <c r="BE43" s="8">
        <f ca="1">IFERROR(HLOOKUP(E43,[1]TLI_WEPS!$1:$27,5,FALSE),"")</f>
        <v>84</v>
      </c>
      <c r="BF43" s="9">
        <f>AC43</f>
        <v>10</v>
      </c>
      <c r="BG43" s="8" t="str">
        <f>IFERROR(HLOOKUP($F43,[1]TLI_WEPS!$1:$35,35,FALSE),"")</f>
        <v/>
      </c>
      <c r="BH43" s="8">
        <f>IFERROR(HLOOKUP($F43,[1]TLI_WEPS!$1:$27,5,FALSE),0)</f>
        <v>0</v>
      </c>
      <c r="BI43" s="9"/>
      <c r="BJ43" s="8" t="str">
        <f>IFERROR(HLOOKUP(G43,[1]TLI_WEPS!$1:$35,35,FALSE),"")</f>
        <v/>
      </c>
      <c r="BK43" s="8">
        <f>IFERROR(HLOOKUP(G43,[1]TLI_WEPS!$1:$27,5,FALSE),0)</f>
        <v>0</v>
      </c>
      <c r="BL43" s="9"/>
      <c r="BM43" s="8" t="str">
        <f>IFERROR(HLOOKUP(H43,[1]TLI_WEPS!$1:$35,35,FALSE),"")</f>
        <v/>
      </c>
      <c r="BN43" s="8">
        <f>IFERROR(HLOOKUP(H43,[1]TLI_WEPS!$1:$27,5,FALSE),0)</f>
        <v>0</v>
      </c>
      <c r="BO43" s="9"/>
      <c r="BP43" s="9"/>
      <c r="BQ43" s="10">
        <f>IFERROR(HLOOKUP($E43,[1]TLI_WEPS!$1:$36,36,FALSE),0)</f>
        <v>14.6</v>
      </c>
      <c r="BR43" s="10">
        <f>IFERROR(HLOOKUP($F43,[1]TLI_WEPS!$1:$36,36,FALSE),0)</f>
        <v>0</v>
      </c>
      <c r="BS43" s="10">
        <f>IFERROR(HLOOKUP($G43,[1]TLI_WEPS!$1:$36,36,FALSE),0)</f>
        <v>0</v>
      </c>
      <c r="BT43" s="10">
        <f>IFERROR(HLOOKUP($H43,[1]TLI_WEPS!$1:$36,36,FALSE),0)</f>
        <v>0</v>
      </c>
      <c r="BU43" s="8"/>
      <c r="BV43" s="9">
        <f>Z43</f>
        <v>750</v>
      </c>
      <c r="BW43" s="8">
        <v>290</v>
      </c>
      <c r="BX43" s="9">
        <f>AB43</f>
        <v>100</v>
      </c>
      <c r="BY43" s="8">
        <f>BW43/(BV43/BX43)</f>
        <v>38.666666666666664</v>
      </c>
      <c r="CA43" s="1"/>
      <c r="CB43" s="8"/>
      <c r="CC43" s="8"/>
    </row>
    <row r="44" spans="1:81" x14ac:dyDescent="0.25">
      <c r="A44" s="1" t="s">
        <v>113</v>
      </c>
      <c r="B44" s="2" t="s">
        <v>68</v>
      </c>
      <c r="C44" s="3">
        <f ca="1">(I44+0.5*J44+0.33*K44+0.25*L44+M44+Q44*X44)*O44*P44*R44*S44*T44*U44*V44</f>
        <v>40.178341173828649</v>
      </c>
      <c r="D44" s="4" t="s">
        <v>81</v>
      </c>
      <c r="E44" s="2" t="s">
        <v>114</v>
      </c>
      <c r="F44" s="2" t="s">
        <v>75</v>
      </c>
      <c r="G44" s="2"/>
      <c r="H44" s="2"/>
      <c r="I44" s="5">
        <f ca="1">IFERROR(HLOOKUP(E44,[1]TLI_WEPS!$1:$27,4,FALSE),0)</f>
        <v>37.831801380780774</v>
      </c>
      <c r="J44" s="5">
        <f ca="1">IFERROR(HLOOKUP(F44,[1]TLI_WEPS!$1:$27,4,FALSE),0)</f>
        <v>0.7675845780153604</v>
      </c>
      <c r="K44" s="5">
        <f>IFERROR(HLOOKUP(G44,[1]TLI_WEPS!$1:$27,4,FALSE),0)</f>
        <v>0</v>
      </c>
      <c r="L44" s="5">
        <f>IFERROR(HLOOKUP(H44,[1]TLI_WEPS!$1:$27,4,FALSE),0)</f>
        <v>0</v>
      </c>
      <c r="M44" s="5">
        <f>AG44</f>
        <v>0</v>
      </c>
      <c r="N44" s="6"/>
      <c r="O44" s="7">
        <f>0.15*SQRT(AB44)</f>
        <v>0.99498743710661985</v>
      </c>
      <c r="P44" s="7">
        <f>0.08*SQRT(Z44)</f>
        <v>1.6</v>
      </c>
      <c r="Q44" s="7">
        <f>AA44/4*SQRT(2*AA44)</f>
        <v>19.723513885715192</v>
      </c>
      <c r="R44" s="7">
        <f ca="1">FORECAST(W44,OFFSET([1]lookups!$O$2:$O$10,MATCH(W44,[1]lookups!$N$2:$N$10,1)-1,0,2), OFFSET([1]lookups!$N$2:$N$10,MATCH(W44,[1]lookups!$N$2:$N$10,1)-1,0,2))</f>
        <v>0.94535999999999998</v>
      </c>
      <c r="S44" s="7">
        <v>0.7</v>
      </c>
      <c r="T44" s="11">
        <f ca="1">FORECAST(AC44/W44,OFFSET([1]lookups!$L$2:'[1]lookups'!$L$10,MATCH(AC44/W44,[1]lookups!$K$2:$K$10,1)-1,0,2), OFFSET([1]lookups!$K$2:$K$10,MATCH(AC44/W44,[1]lookups!$K$2:$K$10,1)-1,0,2))</f>
        <v>0.66489361702127658</v>
      </c>
      <c r="U44" s="7">
        <v>0.9</v>
      </c>
      <c r="V44" s="7">
        <v>1.1000000000000001</v>
      </c>
      <c r="W44" s="8">
        <f ca="1">IFERROR(HLOOKUP(E44,[1]TLI_WEPS!$1:$27,5,FALSE),0)</f>
        <v>150.4</v>
      </c>
      <c r="X44" s="5">
        <v>1</v>
      </c>
      <c r="Y44" s="6"/>
      <c r="Z44" s="2">
        <v>400</v>
      </c>
      <c r="AA44" s="2">
        <v>14.6</v>
      </c>
      <c r="AB44" s="2">
        <v>44</v>
      </c>
      <c r="AC44" s="2">
        <v>40</v>
      </c>
      <c r="AD44" s="2">
        <v>3</v>
      </c>
      <c r="AE44" s="2"/>
      <c r="AF44" s="1"/>
      <c r="AG44" s="7"/>
      <c r="AH44" s="2"/>
      <c r="AI44" s="5"/>
      <c r="AJ44" s="2"/>
      <c r="AK44" s="5"/>
      <c r="AL44" s="2"/>
      <c r="AM44" s="5"/>
      <c r="AN44" s="2"/>
      <c r="AO44" s="5"/>
      <c r="AP44" s="2"/>
      <c r="AQ44" s="5"/>
      <c r="AR44" s="2"/>
      <c r="AS44" s="5"/>
      <c r="BC44" s="1"/>
      <c r="BD44" s="8" t="str">
        <f>IFERROR(HLOOKUP($E44,[1]TLI_WEPS!$1:$35,35,FALSE),"")</f>
        <v>76.2mm</v>
      </c>
      <c r="BE44" s="8">
        <f ca="1">IFERROR(HLOOKUP(E44,[1]TLI_WEPS!$1:$27,5,FALSE),"")</f>
        <v>150.4</v>
      </c>
      <c r="BF44" s="9">
        <f>AC44</f>
        <v>40</v>
      </c>
      <c r="BG44" s="8" t="str">
        <f>IFERROR(HLOOKUP($F44,[1]TLI_WEPS!$1:$35,35,FALSE),"")</f>
        <v>7.62x54</v>
      </c>
      <c r="BH44" s="8">
        <f>IFERROR(HLOOKUP($F44,[1]TLI_WEPS!$1:$27,5,FALSE),0)</f>
        <v>3200</v>
      </c>
      <c r="BI44" s="9">
        <v>2000</v>
      </c>
      <c r="BJ44" s="8" t="str">
        <f>IFERROR(HLOOKUP(G44,[1]TLI_WEPS!$1:$35,35,FALSE),"")</f>
        <v/>
      </c>
      <c r="BK44" s="8">
        <f>IFERROR(HLOOKUP(G44,[1]TLI_WEPS!$1:$27,5,FALSE),0)</f>
        <v>0</v>
      </c>
      <c r="BL44" s="9"/>
      <c r="BM44" s="8" t="str">
        <f>IFERROR(HLOOKUP(H44,[1]TLI_WEPS!$1:$35,35,FALSE),"")</f>
        <v/>
      </c>
      <c r="BN44" s="8">
        <f>IFERROR(HLOOKUP(H44,[1]TLI_WEPS!$1:$27,5,FALSE),0)</f>
        <v>0</v>
      </c>
      <c r="BO44" s="9"/>
      <c r="BP44" s="9"/>
      <c r="BQ44" s="10">
        <f>IFERROR(HLOOKUP($E44,[1]TLI_WEPS!$1:$36,36,FALSE),0)</f>
        <v>6.21</v>
      </c>
      <c r="BR44" s="10">
        <f>IFERROR(HLOOKUP($F44,[1]TLI_WEPS!$1:$36,36,FALSE),0)</f>
        <v>2.18E-2</v>
      </c>
      <c r="BS44" s="10">
        <f>IFERROR(HLOOKUP($G44,[1]TLI_WEPS!$1:$36,36,FALSE),0)</f>
        <v>0</v>
      </c>
      <c r="BT44" s="10">
        <f>IFERROR(HLOOKUP($H44,[1]TLI_WEPS!$1:$36,36,FALSE),0)</f>
        <v>0</v>
      </c>
      <c r="BU44" s="8"/>
      <c r="BV44" s="9">
        <f>Z44</f>
        <v>400</v>
      </c>
      <c r="BW44" s="8">
        <v>800</v>
      </c>
      <c r="BX44" s="9">
        <f>AB44</f>
        <v>44</v>
      </c>
      <c r="BY44" s="8">
        <f>BW44/(BV44/BX44)</f>
        <v>87.999999999999986</v>
      </c>
      <c r="CA44" s="1"/>
      <c r="CB44" s="8"/>
      <c r="CC44" s="8"/>
    </row>
    <row r="45" spans="1:81" x14ac:dyDescent="0.25">
      <c r="A45" s="1" t="s">
        <v>115</v>
      </c>
      <c r="B45" s="2" t="s">
        <v>65</v>
      </c>
      <c r="C45" s="3">
        <f ca="1">(I45+0.5*J45+0.33*K45+0.25*L45+M45+Q45*X45)*O45*P45*R45*S45*T45*U45*V45</f>
        <v>206.76124671482032</v>
      </c>
      <c r="D45" s="4" t="s">
        <v>65</v>
      </c>
      <c r="E45" s="2" t="s">
        <v>116</v>
      </c>
      <c r="F45" s="2"/>
      <c r="G45" s="2"/>
      <c r="H45" s="2"/>
      <c r="I45" s="5">
        <f ca="1">IFERROR(HLOOKUP(E45,[1]TLI_WEPS!$1:$27,4,FALSE),0)</f>
        <v>154.8898837119857</v>
      </c>
      <c r="J45" s="5">
        <f>IFERROR(HLOOKUP(F45,[1]TLI_WEPS!$1:$27,4,FALSE),0)</f>
        <v>0</v>
      </c>
      <c r="K45" s="5">
        <f>IFERROR(HLOOKUP(G45,[1]TLI_WEPS!$1:$27,4,FALSE),0)</f>
        <v>0</v>
      </c>
      <c r="L45" s="5">
        <f>IFERROR(HLOOKUP(H45,[1]TLI_WEPS!$1:$27,4,FALSE),0)</f>
        <v>0</v>
      </c>
      <c r="M45" s="5">
        <f>AG45</f>
        <v>0</v>
      </c>
      <c r="N45" s="6"/>
      <c r="O45" s="7">
        <f>0.15*SQRT(AB45)</f>
        <v>1.0606601717798212</v>
      </c>
      <c r="P45" s="7">
        <f>0.08*SQRT(Z45)</f>
        <v>1.6970562748477143</v>
      </c>
      <c r="Q45" s="7">
        <f>AA45/4*SQRT(2*AA45)</f>
        <v>29.280966514102637</v>
      </c>
      <c r="R45" s="7">
        <f ca="1">FORECAST(W45,OFFSET([1]lookups!$O$2:$O$10,MATCH(W45,[1]lookups!$N$2:$N$10,1)-1,0,2), OFFSET([1]lookups!$N$2:$N$10,MATCH(W45,[1]lookups!$N$2:$N$10,1)-1,0,2))</f>
        <v>1</v>
      </c>
      <c r="S45" s="7">
        <v>0.7</v>
      </c>
      <c r="T45" s="11">
        <f ca="1">FORECAST(AC45/W45,OFFSET([1]lookups!$L$2:'[1]lookups'!$L$10,MATCH(AC45/W45,[1]lookups!$K$2:$K$10,1)-1,0,2), OFFSET([1]lookups!$K$2:$K$10,MATCH(AC45/W45,[1]lookups!$K$2:$K$10,1)-1,0,2))</f>
        <v>0.9</v>
      </c>
      <c r="U45" s="7">
        <v>0.9</v>
      </c>
      <c r="V45" s="7">
        <v>1.1000000000000001</v>
      </c>
      <c r="W45" s="8">
        <f ca="1">IFERROR(HLOOKUP(E45,[1]TLI_WEPS!$1:$27,5,FALSE),0)</f>
        <v>4000</v>
      </c>
      <c r="X45" s="5">
        <v>1</v>
      </c>
      <c r="Y45" s="6"/>
      <c r="Z45" s="2">
        <v>450</v>
      </c>
      <c r="AA45" s="2">
        <v>19</v>
      </c>
      <c r="AB45" s="2">
        <v>50</v>
      </c>
      <c r="AC45" s="2">
        <v>2000</v>
      </c>
      <c r="AD45" s="2">
        <v>3</v>
      </c>
      <c r="AE45" s="2"/>
      <c r="AF45" s="1"/>
      <c r="AG45" s="7"/>
      <c r="AH45" s="2"/>
      <c r="AI45" s="5"/>
      <c r="AJ45" s="2"/>
      <c r="AK45" s="5"/>
      <c r="AL45" s="2"/>
      <c r="AM45" s="5"/>
      <c r="AN45" s="2"/>
      <c r="AO45" s="5"/>
      <c r="AP45" s="2"/>
      <c r="AQ45" s="5"/>
      <c r="AR45" s="2"/>
      <c r="AS45" s="5"/>
      <c r="BC45" s="1"/>
      <c r="BD45" s="8" t="str">
        <f>IFERROR(HLOOKUP($E45,[1]TLI_WEPS!$1:$35,35,FALSE),"")</f>
        <v>23x115</v>
      </c>
      <c r="BE45" s="8">
        <f ca="1">IFERROR(HLOOKUP(E45,[1]TLI_WEPS!$1:$27,5,FALSE),"")</f>
        <v>4000</v>
      </c>
      <c r="BF45" s="9">
        <f>AC45</f>
        <v>2000</v>
      </c>
      <c r="BG45" s="8" t="str">
        <f>IFERROR(HLOOKUP($F45,[1]TLI_WEPS!$1:$35,35,FALSE),"")</f>
        <v/>
      </c>
      <c r="BH45" s="8">
        <f>IFERROR(HLOOKUP($F45,[1]TLI_WEPS!$1:$27,5,FALSE),0)</f>
        <v>0</v>
      </c>
      <c r="BI45" s="9"/>
      <c r="BJ45" s="8" t="str">
        <f>IFERROR(HLOOKUP(G45,[1]TLI_WEPS!$1:$35,35,FALSE),"")</f>
        <v/>
      </c>
      <c r="BK45" s="8">
        <f>IFERROR(HLOOKUP(G45,[1]TLI_WEPS!$1:$27,5,FALSE),0)</f>
        <v>0</v>
      </c>
      <c r="BL45" s="9"/>
      <c r="BM45" s="8" t="str">
        <f>IFERROR(HLOOKUP(H45,[1]TLI_WEPS!$1:$35,35,FALSE),"")</f>
        <v/>
      </c>
      <c r="BN45" s="8">
        <f>IFERROR(HLOOKUP(H45,[1]TLI_WEPS!$1:$27,5,FALSE),0)</f>
        <v>0</v>
      </c>
      <c r="BO45" s="9"/>
      <c r="BP45" s="9"/>
      <c r="BQ45" s="10">
        <f>IFERROR(HLOOKUP($E45,[1]TLI_WEPS!$1:$36,36,FALSE),0)</f>
        <v>0.19</v>
      </c>
      <c r="BR45" s="10">
        <f>IFERROR(HLOOKUP($F45,[1]TLI_WEPS!$1:$36,36,FALSE),0)</f>
        <v>0</v>
      </c>
      <c r="BS45" s="10">
        <f>IFERROR(HLOOKUP($G45,[1]TLI_WEPS!$1:$36,36,FALSE),0)</f>
        <v>0</v>
      </c>
      <c r="BT45" s="10">
        <f>IFERROR(HLOOKUP($H45,[1]TLI_WEPS!$1:$36,36,FALSE),0)</f>
        <v>0</v>
      </c>
      <c r="BU45" s="8"/>
      <c r="BV45" s="9">
        <f>Z45</f>
        <v>450</v>
      </c>
      <c r="BW45" s="8">
        <v>515</v>
      </c>
      <c r="BX45" s="9">
        <f>AB45</f>
        <v>50</v>
      </c>
      <c r="BY45" s="8">
        <f>BW45/(BV45/BX45)</f>
        <v>57.222222222222221</v>
      </c>
      <c r="CA45" s="1"/>
      <c r="CB45" s="8"/>
      <c r="CC45" s="8"/>
    </row>
    <row r="46" spans="1:81" x14ac:dyDescent="0.25">
      <c r="A46" s="1" t="s">
        <v>117</v>
      </c>
      <c r="B46" s="2" t="s">
        <v>65</v>
      </c>
      <c r="C46" s="3">
        <f ca="1">(I46+0.5*J46+0.33*K46+0.25*L46+M46+Q46*X46)*O46*P46*R46*S46*T46*U46*V46</f>
        <v>136.01876258550939</v>
      </c>
      <c r="D46" s="4" t="s">
        <v>65</v>
      </c>
      <c r="E46" s="2" t="s">
        <v>117</v>
      </c>
      <c r="F46" s="2"/>
      <c r="G46" s="2"/>
      <c r="H46" s="2"/>
      <c r="I46" s="5">
        <f ca="1">IFERROR(HLOOKUP(E46,[1]TLI_WEPS!$1:$27,4,FALSE),0)</f>
        <v>570.93537587354399</v>
      </c>
      <c r="J46" s="5">
        <f>IFERROR(HLOOKUP(F46,[1]TLI_WEPS!$1:$27,4,FALSE),0)</f>
        <v>0</v>
      </c>
      <c r="K46" s="5">
        <f>IFERROR(HLOOKUP(G46,[1]TLI_WEPS!$1:$27,4,FALSE),0)</f>
        <v>0</v>
      </c>
      <c r="L46" s="5">
        <f>IFERROR(HLOOKUP(H46,[1]TLI_WEPS!$1:$27,4,FALSE),0)</f>
        <v>0</v>
      </c>
      <c r="M46" s="5">
        <f>AG46</f>
        <v>0</v>
      </c>
      <c r="N46" s="6"/>
      <c r="O46" s="7">
        <f>0.15*SQRT(AB46)</f>
        <v>1.5</v>
      </c>
      <c r="P46" s="7">
        <f>0.08*SQRT(Z46)</f>
        <v>1.6970562748477143</v>
      </c>
      <c r="Q46" s="7">
        <f>AA46/4*SQRT(2*AA46)</f>
        <v>6.5479004268543974</v>
      </c>
      <c r="R46" s="7">
        <f ca="1">FORECAST(W46,OFFSET([1]lookups!$O$2:$O$10,MATCH(W46,[1]lookups!$N$2:$N$10,1)-1,0,2), OFFSET([1]lookups!$N$2:$N$10,MATCH(W46,[1]lookups!$N$2:$N$10,1)-1,0,2))</f>
        <v>0.90792000000000006</v>
      </c>
      <c r="S46" s="7">
        <v>0.7</v>
      </c>
      <c r="T46" s="11">
        <f ca="1">FORECAST(AC46/W46,OFFSET([1]lookups!$L$2:'[1]lookups'!$L$10,MATCH(AC46/W46,[1]lookups!$K$2:$K$10,1)-1,0,2), OFFSET([1]lookups!$K$2:$K$10,MATCH(AC46/W46,[1]lookups!$K$2:$K$10,1)-1,0,2))</f>
        <v>0.14705882352941177</v>
      </c>
      <c r="U46" s="7">
        <v>0.9</v>
      </c>
      <c r="V46" s="7">
        <v>1.1000000000000001</v>
      </c>
      <c r="W46" s="8">
        <f ca="1">IFERROR(HLOOKUP(E46,[1]TLI_WEPS!$1:$27,5,FALSE),0)</f>
        <v>108.8</v>
      </c>
      <c r="X46" s="5">
        <v>1</v>
      </c>
      <c r="Y46" s="6"/>
      <c r="Z46" s="2">
        <v>450</v>
      </c>
      <c r="AA46" s="2">
        <v>7</v>
      </c>
      <c r="AB46" s="2">
        <v>100</v>
      </c>
      <c r="AC46" s="2">
        <v>8</v>
      </c>
      <c r="AD46" s="2">
        <v>2</v>
      </c>
      <c r="AE46" s="2"/>
      <c r="AF46" s="1"/>
      <c r="AG46" s="7"/>
      <c r="AH46" s="2"/>
      <c r="AI46" s="5"/>
      <c r="AJ46" s="2"/>
      <c r="AK46" s="5"/>
      <c r="AL46" s="2"/>
      <c r="AM46" s="5"/>
      <c r="AN46" s="2"/>
      <c r="AO46" s="5"/>
      <c r="AP46" s="2"/>
      <c r="AQ46" s="5"/>
      <c r="AR46" s="2"/>
      <c r="AS46" s="5"/>
      <c r="BC46" s="1"/>
      <c r="BD46" s="8" t="str">
        <f>IFERROR(HLOOKUP($E46,[1]TLI_WEPS!$1:$35,35,FALSE),"")</f>
        <v>9M31</v>
      </c>
      <c r="BE46" s="8">
        <f ca="1">IFERROR(HLOOKUP(E46,[1]TLI_WEPS!$1:$27,5,FALSE),"")</f>
        <v>108.8</v>
      </c>
      <c r="BF46" s="9">
        <f>AC46</f>
        <v>8</v>
      </c>
      <c r="BG46" s="8" t="str">
        <f>IFERROR(HLOOKUP($F46,[1]TLI_WEPS!$1:$35,35,FALSE),"")</f>
        <v/>
      </c>
      <c r="BH46" s="8">
        <f>IFERROR(HLOOKUP($F46,[1]TLI_WEPS!$1:$27,5,FALSE),0)</f>
        <v>0</v>
      </c>
      <c r="BI46" s="9"/>
      <c r="BJ46" s="8" t="str">
        <f>IFERROR(HLOOKUP(G46,[1]TLI_WEPS!$1:$35,35,FALSE),"")</f>
        <v/>
      </c>
      <c r="BK46" s="8">
        <f>IFERROR(HLOOKUP(G46,[1]TLI_WEPS!$1:$27,5,FALSE),0)</f>
        <v>0</v>
      </c>
      <c r="BL46" s="9"/>
      <c r="BM46" s="8" t="str">
        <f>IFERROR(HLOOKUP(H46,[1]TLI_WEPS!$1:$35,35,FALSE),"")</f>
        <v/>
      </c>
      <c r="BN46" s="8">
        <f>IFERROR(HLOOKUP(H46,[1]TLI_WEPS!$1:$27,5,FALSE),0)</f>
        <v>0</v>
      </c>
      <c r="BO46" s="9"/>
      <c r="BP46" s="9"/>
      <c r="BQ46" s="10">
        <f>IFERROR(HLOOKUP($E46,[1]TLI_WEPS!$1:$36,36,FALSE),0)</f>
        <v>32</v>
      </c>
      <c r="BR46" s="10">
        <f>IFERROR(HLOOKUP($F46,[1]TLI_WEPS!$1:$36,36,FALSE),0)</f>
        <v>0</v>
      </c>
      <c r="BS46" s="10">
        <f>IFERROR(HLOOKUP($G46,[1]TLI_WEPS!$1:$36,36,FALSE),0)</f>
        <v>0</v>
      </c>
      <c r="BT46" s="10">
        <f>IFERROR(HLOOKUP($H46,[1]TLI_WEPS!$1:$36,36,FALSE),0)</f>
        <v>0</v>
      </c>
      <c r="BU46" s="8"/>
      <c r="BV46" s="9">
        <f>Z46</f>
        <v>450</v>
      </c>
      <c r="BW46" s="8">
        <v>450</v>
      </c>
      <c r="BX46" s="9">
        <f>AB46</f>
        <v>100</v>
      </c>
      <c r="BY46" s="8">
        <f>BW46/(BV46/BX46)</f>
        <v>100</v>
      </c>
      <c r="CA46" s="1"/>
      <c r="CB46" s="8"/>
      <c r="CC46" s="8"/>
    </row>
    <row r="47" spans="1:81" x14ac:dyDescent="0.25">
      <c r="A47" s="1" t="s">
        <v>118</v>
      </c>
      <c r="B47" s="2" t="s">
        <v>65</v>
      </c>
      <c r="C47" s="3">
        <f ca="1">(I47+0.5*J47+0.33*K47+0.25*L47+M47+Q47*X47)*O47*P47*R47*S47*T47*U47*V47</f>
        <v>888.86103402477113</v>
      </c>
      <c r="D47" s="4" t="s">
        <v>65</v>
      </c>
      <c r="E47" s="2" t="s">
        <v>118</v>
      </c>
      <c r="F47" s="2"/>
      <c r="G47" s="2"/>
      <c r="H47" s="2"/>
      <c r="I47" s="5">
        <f ca="1">IFERROR(HLOOKUP(E47,[1]TLI_WEPS!$1:$27,4,FALSE),0)</f>
        <v>1220.7255879933475</v>
      </c>
      <c r="J47" s="5">
        <f>IFERROR(HLOOKUP(F47,[1]TLI_WEPS!$1:$27,4,FALSE),0)</f>
        <v>0</v>
      </c>
      <c r="K47" s="5">
        <f>IFERROR(HLOOKUP(G47,[1]TLI_WEPS!$1:$27,4,FALSE),0)</f>
        <v>0</v>
      </c>
      <c r="L47" s="5">
        <f>IFERROR(HLOOKUP(H47,[1]TLI_WEPS!$1:$27,4,FALSE),0)</f>
        <v>0</v>
      </c>
      <c r="M47" s="5">
        <f>AG47</f>
        <v>0</v>
      </c>
      <c r="N47" s="6"/>
      <c r="O47" s="7">
        <f>0.15*SQRT(AB47)</f>
        <v>1.3416407864998738</v>
      </c>
      <c r="P47" s="7">
        <f>0.08*SQRT(Z47)</f>
        <v>1.7888543819998319</v>
      </c>
      <c r="Q47" s="7">
        <f>AA47/4*SQRT(2*AA47)</f>
        <v>6.5479004268543974</v>
      </c>
      <c r="R47" s="7">
        <f ca="1">FORECAST(W47,OFFSET([1]lookups!$O$2:$O$10,MATCH(W47,[1]lookups!$N$2:$N$10,1)-1,0,2), OFFSET([1]lookups!$N$2:$N$10,MATCH(W47,[1]lookups!$N$2:$N$10,1)-1,0,2))</f>
        <v>0.60615999999999992</v>
      </c>
      <c r="S47" s="7">
        <v>0.7</v>
      </c>
      <c r="T47" s="11">
        <f ca="1">FORECAST(AC47/W47,OFFSET([1]lookups!$L$2:'[1]lookups'!$L$10,MATCH(AC47/W47,[1]lookups!$K$2:$K$10,1)-1,0,2), OFFSET([1]lookups!$K$2:$K$10,MATCH(AC47/W47,[1]lookups!$K$2:$K$10,1)-1,0,2))</f>
        <v>0.7183908045977011</v>
      </c>
      <c r="U47" s="7">
        <v>0.9</v>
      </c>
      <c r="V47" s="7">
        <v>1.1000000000000001</v>
      </c>
      <c r="W47" s="8">
        <f ca="1">IFERROR(HLOOKUP(E47,[1]TLI_WEPS!$1:$27,5,FALSE),0)</f>
        <v>20.880000000000003</v>
      </c>
      <c r="X47" s="5">
        <v>1</v>
      </c>
      <c r="Y47" s="6"/>
      <c r="Z47" s="2">
        <v>500</v>
      </c>
      <c r="AA47" s="2">
        <v>7</v>
      </c>
      <c r="AB47" s="2">
        <v>80</v>
      </c>
      <c r="AC47" s="2">
        <v>6</v>
      </c>
      <c r="AD47" s="2">
        <v>3</v>
      </c>
      <c r="AE47" s="2"/>
      <c r="AF47" s="1"/>
      <c r="AG47" s="7"/>
      <c r="AH47" s="2"/>
      <c r="AI47" s="5"/>
      <c r="AJ47" s="2"/>
      <c r="AK47" s="5"/>
      <c r="AL47" s="2"/>
      <c r="AM47" s="5"/>
      <c r="AN47" s="2"/>
      <c r="AO47" s="5"/>
      <c r="AP47" s="2"/>
      <c r="AQ47" s="5"/>
      <c r="AR47" s="2"/>
      <c r="AS47" s="5"/>
      <c r="BC47" s="1"/>
      <c r="BD47" s="8" t="str">
        <f>IFERROR(HLOOKUP($E47,[1]TLI_WEPS!$1:$35,35,FALSE),"")</f>
        <v>9M33</v>
      </c>
      <c r="BE47" s="8">
        <f ca="1">IFERROR(HLOOKUP(E47,[1]TLI_WEPS!$1:$27,5,FALSE),"")</f>
        <v>20.880000000000003</v>
      </c>
      <c r="BF47" s="9">
        <f>AC47</f>
        <v>6</v>
      </c>
      <c r="BG47" s="8" t="str">
        <f>IFERROR(HLOOKUP($F47,[1]TLI_WEPS!$1:$35,35,FALSE),"")</f>
        <v/>
      </c>
      <c r="BH47" s="8">
        <f>IFERROR(HLOOKUP($F47,[1]TLI_WEPS!$1:$27,5,FALSE),0)</f>
        <v>0</v>
      </c>
      <c r="BI47" s="9"/>
      <c r="BJ47" s="8" t="str">
        <f>IFERROR(HLOOKUP(G47,[1]TLI_WEPS!$1:$35,35,FALSE),"")</f>
        <v/>
      </c>
      <c r="BK47" s="8">
        <f>IFERROR(HLOOKUP(G47,[1]TLI_WEPS!$1:$27,5,FALSE),0)</f>
        <v>0</v>
      </c>
      <c r="BL47" s="9"/>
      <c r="BM47" s="8" t="str">
        <f>IFERROR(HLOOKUP(H47,[1]TLI_WEPS!$1:$35,35,FALSE),"")</f>
        <v/>
      </c>
      <c r="BN47" s="8">
        <f>IFERROR(HLOOKUP(H47,[1]TLI_WEPS!$1:$27,5,FALSE),0)</f>
        <v>0</v>
      </c>
      <c r="BO47" s="9"/>
      <c r="BP47" s="9"/>
      <c r="BQ47" s="10">
        <f>IFERROR(HLOOKUP($E47,[1]TLI_WEPS!$1:$36,36,FALSE),0)</f>
        <v>170</v>
      </c>
      <c r="BR47" s="10">
        <f>IFERROR(HLOOKUP($F47,[1]TLI_WEPS!$1:$36,36,FALSE),0)</f>
        <v>0</v>
      </c>
      <c r="BS47" s="10">
        <f>IFERROR(HLOOKUP($G47,[1]TLI_WEPS!$1:$36,36,FALSE),0)</f>
        <v>0</v>
      </c>
      <c r="BT47" s="10">
        <f>IFERROR(HLOOKUP($H47,[1]TLI_WEPS!$1:$36,36,FALSE),0)</f>
        <v>0</v>
      </c>
      <c r="BU47" s="8"/>
      <c r="BV47" s="9">
        <f>Z47</f>
        <v>500</v>
      </c>
      <c r="BW47" s="8">
        <v>220</v>
      </c>
      <c r="BX47" s="9">
        <f>AB47</f>
        <v>80</v>
      </c>
      <c r="BY47" s="8">
        <f>BW47/(BV47/BX47)</f>
        <v>35.200000000000003</v>
      </c>
      <c r="CA47" s="1"/>
      <c r="CB47" s="8"/>
      <c r="CC47" s="8"/>
    </row>
    <row r="48" spans="1:81" x14ac:dyDescent="0.25">
      <c r="A48" s="1" t="s">
        <v>119</v>
      </c>
      <c r="B48" s="2" t="s">
        <v>65</v>
      </c>
      <c r="C48" s="3">
        <f ca="1">(I48+0.5*J48+0.33*K48+0.25*L48+M48+Q48*X48)*O48*P48*R48*S48*T48*U48*V48</f>
        <v>416.97440742937488</v>
      </c>
      <c r="D48" s="4" t="s">
        <v>65</v>
      </c>
      <c r="E48" s="2" t="s">
        <v>120</v>
      </c>
      <c r="F48" s="2"/>
      <c r="G48" s="2"/>
      <c r="H48" s="2"/>
      <c r="I48" s="5">
        <f ca="1">IFERROR(HLOOKUP(E48,[1]TLI_WEPS!$1:$27,4,FALSE),0)</f>
        <v>890.54745661400102</v>
      </c>
      <c r="J48" s="5">
        <f>IFERROR(HLOOKUP(F48,[1]TLI_WEPS!$1:$27,4,FALSE),0)</f>
        <v>0</v>
      </c>
      <c r="K48" s="5">
        <f>IFERROR(HLOOKUP(G48,[1]TLI_WEPS!$1:$27,4,FALSE),0)</f>
        <v>0</v>
      </c>
      <c r="L48" s="5">
        <f>IFERROR(HLOOKUP(H48,[1]TLI_WEPS!$1:$27,4,FALSE),0)</f>
        <v>0</v>
      </c>
      <c r="M48" s="5">
        <f>AG48</f>
        <v>0</v>
      </c>
      <c r="N48" s="6"/>
      <c r="O48" s="7">
        <f>0.15*SQRT(AB48)</f>
        <v>1.0062305898749053</v>
      </c>
      <c r="P48" s="7">
        <f>0.08*SQRT(Z48)</f>
        <v>1.7888543819998319</v>
      </c>
      <c r="Q48" s="7">
        <f>AA48/4*SQRT(2*AA48)</f>
        <v>6.5479004268543974</v>
      </c>
      <c r="R48" s="7">
        <f ca="1">FORECAST(W48,OFFSET([1]lookups!$O$2:$O$10,MATCH(W48,[1]lookups!$N$2:$N$10,1)-1,0,2), OFFSET([1]lookups!$N$2:$N$10,MATCH(W48,[1]lookups!$N$2:$N$10,1)-1,0,2))</f>
        <v>0.50080000000000002</v>
      </c>
      <c r="S48" s="7">
        <v>0.7</v>
      </c>
      <c r="T48" s="11">
        <f ca="1">FORECAST(AC48/W48,OFFSET([1]lookups!$L$2:'[1]lookups'!$L$10,MATCH(AC48/W48,[1]lookups!$K$2:$K$10,1)-1,0,2), OFFSET([1]lookups!$K$2:$K$10,MATCH(AC48/W48,[1]lookups!$K$2:$K$10,1)-1,0,2))</f>
        <v>0.74404761904761918</v>
      </c>
      <c r="U48" s="7">
        <v>0.9</v>
      </c>
      <c r="V48" s="7">
        <v>1.1000000000000001</v>
      </c>
      <c r="W48" s="8">
        <f ca="1">IFERROR(HLOOKUP(E48,[1]TLI_WEPS!$1:$27,5,FALSE),0)</f>
        <v>10.079999999999998</v>
      </c>
      <c r="X48" s="5">
        <v>1</v>
      </c>
      <c r="Y48" s="6"/>
      <c r="Z48" s="2">
        <v>500</v>
      </c>
      <c r="AA48" s="2">
        <v>7</v>
      </c>
      <c r="AB48" s="2">
        <v>45</v>
      </c>
      <c r="AC48" s="2">
        <v>3</v>
      </c>
      <c r="AD48" s="2">
        <v>4</v>
      </c>
      <c r="AE48" s="2"/>
      <c r="AF48" s="1"/>
      <c r="AG48" s="7"/>
      <c r="AH48" s="2"/>
      <c r="AI48" s="5"/>
      <c r="AJ48" s="2"/>
      <c r="AK48" s="5"/>
      <c r="AL48" s="2"/>
      <c r="AM48" s="5"/>
      <c r="AN48" s="2"/>
      <c r="AO48" s="5"/>
      <c r="AP48" s="2"/>
      <c r="AQ48" s="5"/>
      <c r="AR48" s="2"/>
      <c r="AS48" s="5"/>
      <c r="BC48" s="1"/>
      <c r="BD48" s="8" t="str">
        <f>IFERROR(HLOOKUP($E48,[1]TLI_WEPS!$1:$35,35,FALSE),"")</f>
        <v>3M9</v>
      </c>
      <c r="BE48" s="8">
        <f ca="1">IFERROR(HLOOKUP(E48,[1]TLI_WEPS!$1:$27,5,FALSE),"")</f>
        <v>10.079999999999998</v>
      </c>
      <c r="BF48" s="9">
        <f>AC48</f>
        <v>3</v>
      </c>
      <c r="BG48" s="8" t="str">
        <f>IFERROR(HLOOKUP($F48,[1]TLI_WEPS!$1:$35,35,FALSE),"")</f>
        <v/>
      </c>
      <c r="BH48" s="8">
        <f>IFERROR(HLOOKUP($F48,[1]TLI_WEPS!$1:$27,5,FALSE),0)</f>
        <v>0</v>
      </c>
      <c r="BI48" s="9"/>
      <c r="BJ48" s="8" t="str">
        <f>IFERROR(HLOOKUP(G48,[1]TLI_WEPS!$1:$35,35,FALSE),"")</f>
        <v/>
      </c>
      <c r="BK48" s="8">
        <f>IFERROR(HLOOKUP(G48,[1]TLI_WEPS!$1:$27,5,FALSE),0)</f>
        <v>0</v>
      </c>
      <c r="BL48" s="9"/>
      <c r="BM48" s="8" t="str">
        <f>IFERROR(HLOOKUP(H48,[1]TLI_WEPS!$1:$35,35,FALSE),"")</f>
        <v/>
      </c>
      <c r="BN48" s="8">
        <f>IFERROR(HLOOKUP(H48,[1]TLI_WEPS!$1:$27,5,FALSE),0)</f>
        <v>0</v>
      </c>
      <c r="BO48" s="9"/>
      <c r="BP48" s="9"/>
      <c r="BQ48" s="10">
        <f>IFERROR(HLOOKUP($E48,[1]TLI_WEPS!$1:$36,36,FALSE),0)</f>
        <v>599</v>
      </c>
      <c r="BR48" s="10">
        <f>IFERROR(HLOOKUP($F48,[1]TLI_WEPS!$1:$36,36,FALSE),0)</f>
        <v>0</v>
      </c>
      <c r="BS48" s="10">
        <f>IFERROR(HLOOKUP($G48,[1]TLI_WEPS!$1:$36,36,FALSE),0)</f>
        <v>0</v>
      </c>
      <c r="BT48" s="10">
        <f>IFERROR(HLOOKUP($H48,[1]TLI_WEPS!$1:$36,36,FALSE),0)</f>
        <v>0</v>
      </c>
      <c r="BU48" s="8"/>
      <c r="BV48" s="9">
        <f>Z48</f>
        <v>500</v>
      </c>
      <c r="BW48" s="8">
        <v>800</v>
      </c>
      <c r="BX48" s="9">
        <f>AB48</f>
        <v>45</v>
      </c>
      <c r="BY48" s="8">
        <f>BW48/(BV48/BX48)</f>
        <v>72</v>
      </c>
      <c r="CA48" s="1"/>
      <c r="CB48" s="8"/>
      <c r="CC48" s="8"/>
    </row>
    <row r="49" spans="1:81" x14ac:dyDescent="0.25">
      <c r="A49" s="1" t="s">
        <v>121</v>
      </c>
      <c r="B49" s="2" t="s">
        <v>122</v>
      </c>
      <c r="C49" s="3">
        <f ca="1">(I49+0.5*J49+0.33*K49+0.25*L49+M49+Q49*X49)*O49*P49*R49*S49*T49*U49*V49</f>
        <v>576.13654887095038</v>
      </c>
      <c r="D49" s="4" t="s">
        <v>61</v>
      </c>
      <c r="E49" s="2" t="s">
        <v>123</v>
      </c>
      <c r="F49" s="2"/>
      <c r="G49" s="2"/>
      <c r="H49" s="2"/>
      <c r="I49" s="5">
        <f ca="1">IFERROR(HLOOKUP(E49,[1]TLI_WEPS!$1:$27,4,FALSE),0)</f>
        <v>262.01882308408165</v>
      </c>
      <c r="J49" s="5">
        <f>IFERROR(HLOOKUP(F49,[1]TLI_WEPS!$1:$27,4,FALSE),0)</f>
        <v>0</v>
      </c>
      <c r="K49" s="5">
        <f>IFERROR(HLOOKUP(G49,[1]TLI_WEPS!$1:$27,4,FALSE),0)</f>
        <v>0</v>
      </c>
      <c r="L49" s="5">
        <f>IFERROR(HLOOKUP(H49,[1]TLI_WEPS!$1:$27,4,FALSE),0)</f>
        <v>0</v>
      </c>
      <c r="M49" s="5">
        <f>AG49</f>
        <v>0</v>
      </c>
      <c r="N49" s="6"/>
      <c r="O49" s="7">
        <f>0.15*SQRT(AB49)</f>
        <v>1.2549900398011133</v>
      </c>
      <c r="P49" s="7">
        <f>0.08*SQRT(Z49)</f>
        <v>1.5178932768808222</v>
      </c>
      <c r="Q49" s="7">
        <f>AA49/4*SQRT(2*AA49)</f>
        <v>97.957659858736932</v>
      </c>
      <c r="R49" s="7">
        <f ca="1">FORECAST(W49,OFFSET([1]lookups!$O$2:$O$10,MATCH(W49,[1]lookups!$N$2:$N$10,1)-1,0,2), OFFSET([1]lookups!$N$2:$N$10,MATCH(W49,[1]lookups!$N$2:$N$10,1)-1,0,2))</f>
        <v>0.8925333333333334</v>
      </c>
      <c r="S49" s="7">
        <v>1</v>
      </c>
      <c r="T49" s="11">
        <f ca="1">FORECAST(AC49/W49,OFFSET([1]lookups!$L$2:'[1]lookups'!$L$10,MATCH(AC49/W49,[1]lookups!$K$2:$K$10,1)-1,0,2), OFFSET([1]lookups!$K$2:$K$10,MATCH(AC49/W49,[1]lookups!$K$2:$K$10,1)-1,0,2))</f>
        <v>0.85576131687242785</v>
      </c>
      <c r="U49" s="7">
        <v>1</v>
      </c>
      <c r="V49" s="7">
        <v>1.1000000000000001</v>
      </c>
      <c r="W49" s="8">
        <f ca="1">IFERROR(HLOOKUP(E49,[1]TLI_WEPS!$1:$27,5,FALSE),0)</f>
        <v>97.2</v>
      </c>
      <c r="X49" s="5">
        <v>1</v>
      </c>
      <c r="Y49" s="6"/>
      <c r="Z49" s="2">
        <v>360</v>
      </c>
      <c r="AA49" s="2">
        <v>42.5</v>
      </c>
      <c r="AB49" s="2">
        <v>70</v>
      </c>
      <c r="AC49" s="2">
        <v>40</v>
      </c>
      <c r="AD49" s="2">
        <v>3</v>
      </c>
      <c r="AE49" s="2"/>
      <c r="AF49" s="1"/>
      <c r="AG49" s="7"/>
      <c r="AH49" s="2"/>
      <c r="AI49" s="5"/>
      <c r="AJ49" s="2"/>
      <c r="AK49" s="5"/>
      <c r="AL49" s="2"/>
      <c r="AM49" s="5"/>
      <c r="AN49" s="2"/>
      <c r="AO49" s="5"/>
      <c r="AP49" s="2"/>
      <c r="AQ49" s="5"/>
      <c r="AR49" s="2"/>
      <c r="AS49" s="5"/>
      <c r="BC49" s="1"/>
      <c r="BD49" s="8" t="str">
        <f>IFERROR(HLOOKUP($E49,[1]TLI_WEPS!$1:$35,35,FALSE),"")</f>
        <v>122mm OF-430</v>
      </c>
      <c r="BE49" s="8">
        <f ca="1">IFERROR(HLOOKUP(E49,[1]TLI_WEPS!$1:$27,5,FALSE),"")</f>
        <v>97.2</v>
      </c>
      <c r="BF49" s="9">
        <f>AC49</f>
        <v>40</v>
      </c>
      <c r="BG49" s="8" t="str">
        <f>IFERROR(HLOOKUP($F49,[1]TLI_WEPS!$1:$35,35,FALSE),"")</f>
        <v/>
      </c>
      <c r="BH49" s="8">
        <f>IFERROR(HLOOKUP($F49,[1]TLI_WEPS!$1:$27,5,FALSE),0)</f>
        <v>0</v>
      </c>
      <c r="BI49" s="9"/>
      <c r="BJ49" s="8" t="str">
        <f>IFERROR(HLOOKUP(G49,[1]TLI_WEPS!$1:$35,35,FALSE),"")</f>
        <v/>
      </c>
      <c r="BK49" s="8">
        <f>IFERROR(HLOOKUP(G49,[1]TLI_WEPS!$1:$27,5,FALSE),0)</f>
        <v>0</v>
      </c>
      <c r="BL49" s="9"/>
      <c r="BM49" s="8" t="str">
        <f>IFERROR(HLOOKUP(H49,[1]TLI_WEPS!$1:$35,35,FALSE),"")</f>
        <v/>
      </c>
      <c r="BN49" s="8">
        <f>IFERROR(HLOOKUP(H49,[1]TLI_WEPS!$1:$27,5,FALSE),0)</f>
        <v>0</v>
      </c>
      <c r="BO49" s="9"/>
      <c r="BP49" s="9"/>
      <c r="BQ49" s="10">
        <f>IFERROR(HLOOKUP($E49,[1]TLI_WEPS!$1:$36,36,FALSE),0)</f>
        <v>21.8</v>
      </c>
      <c r="BR49" s="10">
        <f>IFERROR(HLOOKUP($F49,[1]TLI_WEPS!$1:$36,36,FALSE),0)</f>
        <v>0</v>
      </c>
      <c r="BS49" s="10">
        <f>IFERROR(HLOOKUP($G49,[1]TLI_WEPS!$1:$36,36,FALSE),0)</f>
        <v>0</v>
      </c>
      <c r="BT49" s="10">
        <f>IFERROR(HLOOKUP($H49,[1]TLI_WEPS!$1:$36,36,FALSE),0)</f>
        <v>0</v>
      </c>
      <c r="BU49" s="8"/>
      <c r="BV49" s="9">
        <f>Z49</f>
        <v>360</v>
      </c>
      <c r="BW49" s="8">
        <v>550</v>
      </c>
      <c r="BX49" s="9">
        <f>AB49</f>
        <v>70</v>
      </c>
      <c r="BY49" s="8">
        <f>BW49/(BV49/BX49)</f>
        <v>106.94444444444444</v>
      </c>
      <c r="CA49" s="1"/>
      <c r="CB49" s="8"/>
      <c r="CC49" s="8"/>
    </row>
    <row r="50" spans="1:81" x14ac:dyDescent="0.25">
      <c r="A50" s="1" t="s">
        <v>124</v>
      </c>
      <c r="B50" s="2" t="s">
        <v>122</v>
      </c>
      <c r="C50" s="3">
        <f ca="1">(I50+0.5*J50+0.33*K50+0.25*L50+M50+Q50*X50)*O50*P50*R50*S50*T50*U50*V50</f>
        <v>693.786791368222</v>
      </c>
      <c r="D50" s="4" t="s">
        <v>61</v>
      </c>
      <c r="E50" s="2" t="s">
        <v>125</v>
      </c>
      <c r="F50" s="2"/>
      <c r="G50" s="2"/>
      <c r="H50" s="2"/>
      <c r="I50" s="5">
        <f ca="1">IFERROR(HLOOKUP(E50,[1]TLI_WEPS!$1:$27,4,FALSE),0)</f>
        <v>316.51547204826682</v>
      </c>
      <c r="J50" s="5">
        <f>IFERROR(HLOOKUP(F50,[1]TLI_WEPS!$1:$27,4,FALSE),0)</f>
        <v>0</v>
      </c>
      <c r="K50" s="5">
        <f>IFERROR(HLOOKUP(G50,[1]TLI_WEPS!$1:$27,4,FALSE),0)</f>
        <v>0</v>
      </c>
      <c r="L50" s="5">
        <f>IFERROR(HLOOKUP(H50,[1]TLI_WEPS!$1:$27,4,FALSE),0)</f>
        <v>0</v>
      </c>
      <c r="M50" s="5">
        <f>AG50</f>
        <v>0</v>
      </c>
      <c r="N50" s="6"/>
      <c r="O50" s="7">
        <f>0.15*SQRT(AB50)</f>
        <v>1.1905880899790657</v>
      </c>
      <c r="P50" s="7">
        <f>0.08*SQRT(Z50)</f>
        <v>1.7888543819998319</v>
      </c>
      <c r="Q50" s="7">
        <f>AA50/4*SQRT(2*AA50)</f>
        <v>97.957659858736932</v>
      </c>
      <c r="R50" s="7">
        <f ca="1">FORECAST(W50,OFFSET([1]lookups!$O$2:$O$10,MATCH(W50,[1]lookups!$N$2:$N$10,1)-1,0,2), OFFSET([1]lookups!$N$2:$N$10,MATCH(W50,[1]lookups!$N$2:$N$10,1)-1,0,2))</f>
        <v>0.80293333333333328</v>
      </c>
      <c r="S50" s="7">
        <v>1</v>
      </c>
      <c r="T50" s="11">
        <f ca="1">FORECAST(AC50/W50,OFFSET([1]lookups!$L$2:'[1]lookups'!$L$10,MATCH(AC50/W50,[1]lookups!$K$2:$K$10,1)-1,0,2), OFFSET([1]lookups!$K$2:$K$10,MATCH(AC50/W50,[1]lookups!$K$2:$K$10,1)-1,0,2))</f>
        <v>0.93223270440251571</v>
      </c>
      <c r="U50" s="7">
        <v>1</v>
      </c>
      <c r="V50" s="7">
        <v>1.05</v>
      </c>
      <c r="W50" s="8">
        <f ca="1">IFERROR(HLOOKUP(E50,[1]TLI_WEPS!$1:$27,5,FALSE),0)</f>
        <v>63.599999999999994</v>
      </c>
      <c r="X50" s="5">
        <v>1</v>
      </c>
      <c r="Y50" s="6"/>
      <c r="Z50" s="2">
        <v>500</v>
      </c>
      <c r="AA50" s="2">
        <v>42.5</v>
      </c>
      <c r="AB50" s="2">
        <v>63</v>
      </c>
      <c r="AC50" s="2">
        <v>40</v>
      </c>
      <c r="AD50" s="2">
        <v>4</v>
      </c>
      <c r="AE50" s="2"/>
      <c r="AF50" s="1"/>
      <c r="AG50" s="7"/>
      <c r="AH50" s="2"/>
      <c r="AI50" s="5"/>
      <c r="AJ50" s="2"/>
      <c r="AK50" s="5"/>
      <c r="AL50" s="2"/>
      <c r="AM50" s="5"/>
      <c r="AN50" s="2"/>
      <c r="AO50" s="5"/>
      <c r="AP50" s="2"/>
      <c r="AQ50" s="5"/>
      <c r="AR50" s="2"/>
      <c r="AS50" s="5"/>
      <c r="BC50" s="1"/>
      <c r="BD50" s="8" t="str">
        <f>IFERROR(HLOOKUP($E50,[1]TLI_WEPS!$1:$35,35,FALSE),"")</f>
        <v>152mm OF-530</v>
      </c>
      <c r="BE50" s="8">
        <f ca="1">IFERROR(HLOOKUP(E50,[1]TLI_WEPS!$1:$27,5,FALSE),"")</f>
        <v>63.599999999999994</v>
      </c>
      <c r="BF50" s="9">
        <f>AC50</f>
        <v>40</v>
      </c>
      <c r="BG50" s="8" t="str">
        <f>IFERROR(HLOOKUP($F50,[1]TLI_WEPS!$1:$35,35,FALSE),"")</f>
        <v/>
      </c>
      <c r="BH50" s="8">
        <f>IFERROR(HLOOKUP($F50,[1]TLI_WEPS!$1:$27,5,FALSE),0)</f>
        <v>0</v>
      </c>
      <c r="BI50" s="9"/>
      <c r="BJ50" s="8" t="str">
        <f>IFERROR(HLOOKUP(G50,[1]TLI_WEPS!$1:$35,35,FALSE),"")</f>
        <v/>
      </c>
      <c r="BK50" s="8">
        <f>IFERROR(HLOOKUP(G50,[1]TLI_WEPS!$1:$27,5,FALSE),0)</f>
        <v>0</v>
      </c>
      <c r="BL50" s="9"/>
      <c r="BM50" s="8" t="str">
        <f>IFERROR(HLOOKUP(H50,[1]TLI_WEPS!$1:$35,35,FALSE),"")</f>
        <v/>
      </c>
      <c r="BN50" s="8">
        <f>IFERROR(HLOOKUP(H50,[1]TLI_WEPS!$1:$27,5,FALSE),0)</f>
        <v>0</v>
      </c>
      <c r="BO50" s="9"/>
      <c r="BP50" s="9"/>
      <c r="BQ50" s="10">
        <f>IFERROR(HLOOKUP($E50,[1]TLI_WEPS!$1:$36,36,FALSE),0)</f>
        <v>43.56</v>
      </c>
      <c r="BR50" s="10">
        <f>IFERROR(HLOOKUP($F50,[1]TLI_WEPS!$1:$36,36,FALSE),0)</f>
        <v>0</v>
      </c>
      <c r="BS50" s="10">
        <f>IFERROR(HLOOKUP($G50,[1]TLI_WEPS!$1:$36,36,FALSE),0)</f>
        <v>0</v>
      </c>
      <c r="BT50" s="10">
        <f>IFERROR(HLOOKUP($H50,[1]TLI_WEPS!$1:$36,36,FALSE),0)</f>
        <v>0</v>
      </c>
      <c r="BU50" s="8"/>
      <c r="BV50" s="9">
        <f>Z50</f>
        <v>500</v>
      </c>
      <c r="BW50" s="8">
        <v>800</v>
      </c>
      <c r="BX50" s="9">
        <f>AB50</f>
        <v>63</v>
      </c>
      <c r="BY50" s="8">
        <f>BW50/(BV50/BX50)</f>
        <v>100.8</v>
      </c>
      <c r="CA50" s="1"/>
      <c r="CB50" s="8"/>
      <c r="CC50" s="8"/>
    </row>
    <row r="51" spans="1:81" x14ac:dyDescent="0.25">
      <c r="A51" s="1" t="s">
        <v>126</v>
      </c>
      <c r="B51" s="2" t="s">
        <v>122</v>
      </c>
      <c r="C51" s="3">
        <f ca="1">(I51+0.5*J51+0.33*K51+0.25*L51+M51+Q51*X51)*O51*P51*R51*S51*T51*U51*V51</f>
        <v>697.48798948269439</v>
      </c>
      <c r="D51" s="4" t="s">
        <v>61</v>
      </c>
      <c r="E51" s="2" t="s">
        <v>125</v>
      </c>
      <c r="F51" s="2"/>
      <c r="G51" s="2"/>
      <c r="H51" s="2"/>
      <c r="I51" s="5">
        <f ca="1">IFERROR(HLOOKUP(E51,[1]TLI_WEPS!$1:$27,4,FALSE),0)</f>
        <v>316.51547204826682</v>
      </c>
      <c r="J51" s="5">
        <f>IFERROR(HLOOKUP(F51,[1]TLI_WEPS!$1:$27,4,FALSE),0)</f>
        <v>0</v>
      </c>
      <c r="K51" s="5">
        <f>IFERROR(HLOOKUP(G51,[1]TLI_WEPS!$1:$27,4,FALSE),0)</f>
        <v>0</v>
      </c>
      <c r="L51" s="5">
        <f>IFERROR(HLOOKUP(H51,[1]TLI_WEPS!$1:$27,4,FALSE),0)</f>
        <v>0</v>
      </c>
      <c r="M51" s="5">
        <f>AG51</f>
        <v>0</v>
      </c>
      <c r="N51" s="6"/>
      <c r="O51" s="7">
        <f>0.15*SQRT(AB51)</f>
        <v>1.1618950038622251</v>
      </c>
      <c r="P51" s="7">
        <f>0.08*SQRT(Z51)</f>
        <v>1.7888543819998319</v>
      </c>
      <c r="Q51" s="7">
        <f>AA51/4*SQRT(2*AA51)</f>
        <v>96.234089594072643</v>
      </c>
      <c r="R51" s="7">
        <f ca="1">FORECAST(W51,OFFSET([1]lookups!$O$2:$O$10,MATCH(W51,[1]lookups!$N$2:$N$10,1)-1,0,2), OFFSET([1]lookups!$N$2:$N$10,MATCH(W51,[1]lookups!$N$2:$N$10,1)-1,0,2))</f>
        <v>0.80293333333333328</v>
      </c>
      <c r="S51" s="7">
        <v>1</v>
      </c>
      <c r="T51" s="11">
        <f ca="1">FORECAST(AC51/W51,OFFSET([1]lookups!$L$2:'[1]lookups'!$L$10,MATCH(AC51/W51,[1]lookups!$K$2:$K$10,1)-1,0,2), OFFSET([1]lookups!$K$2:$K$10,MATCH(AC51/W51,[1]lookups!$K$2:$K$10,1)-1,0,2))</f>
        <v>0.96436058700209648</v>
      </c>
      <c r="U51" s="7">
        <v>1</v>
      </c>
      <c r="V51" s="7">
        <v>1.05</v>
      </c>
      <c r="W51" s="8">
        <f ca="1">IFERROR(HLOOKUP(E51,[1]TLI_WEPS!$1:$27,5,FALSE),0)</f>
        <v>63.599999999999994</v>
      </c>
      <c r="X51" s="5">
        <v>1</v>
      </c>
      <c r="Y51" s="6"/>
      <c r="Z51" s="2">
        <v>500</v>
      </c>
      <c r="AA51" s="2">
        <v>42</v>
      </c>
      <c r="AB51" s="2">
        <v>60</v>
      </c>
      <c r="AC51" s="2">
        <v>50</v>
      </c>
      <c r="AD51" s="2">
        <v>5</v>
      </c>
      <c r="AE51" s="2"/>
      <c r="AF51" s="1"/>
      <c r="AG51" s="7"/>
      <c r="AH51" s="2"/>
      <c r="AI51" s="5"/>
      <c r="AJ51" s="2"/>
      <c r="AK51" s="5"/>
      <c r="AL51" s="2"/>
      <c r="AM51" s="5"/>
      <c r="AN51" s="2"/>
      <c r="AO51" s="5"/>
      <c r="AP51" s="2"/>
      <c r="AQ51" s="5"/>
      <c r="AR51" s="2"/>
      <c r="AS51" s="5"/>
      <c r="BC51" s="1"/>
      <c r="BD51" s="8" t="str">
        <f>IFERROR(HLOOKUP($E51,[1]TLI_WEPS!$1:$35,35,FALSE),"")</f>
        <v>152mm OF-530</v>
      </c>
      <c r="BE51" s="8">
        <f ca="1">IFERROR(HLOOKUP(E51,[1]TLI_WEPS!$1:$27,5,FALSE),"")</f>
        <v>63.599999999999994</v>
      </c>
      <c r="BF51" s="9">
        <f>AC51</f>
        <v>50</v>
      </c>
      <c r="BG51" s="8" t="str">
        <f>IFERROR(HLOOKUP($F51,[1]TLI_WEPS!$1:$35,35,FALSE),"")</f>
        <v/>
      </c>
      <c r="BH51" s="8">
        <f>IFERROR(HLOOKUP($F51,[1]TLI_WEPS!$1:$27,5,FALSE),0)</f>
        <v>0</v>
      </c>
      <c r="BI51" s="9"/>
      <c r="BJ51" s="8" t="str">
        <f>IFERROR(HLOOKUP(G51,[1]TLI_WEPS!$1:$35,35,FALSE),"")</f>
        <v/>
      </c>
      <c r="BK51" s="8">
        <f>IFERROR(HLOOKUP(G51,[1]TLI_WEPS!$1:$27,5,FALSE),0)</f>
        <v>0</v>
      </c>
      <c r="BL51" s="9"/>
      <c r="BM51" s="8" t="str">
        <f>IFERROR(HLOOKUP(H51,[1]TLI_WEPS!$1:$35,35,FALSE),"")</f>
        <v/>
      </c>
      <c r="BN51" s="8">
        <f>IFERROR(HLOOKUP(H51,[1]TLI_WEPS!$1:$27,5,FALSE),0)</f>
        <v>0</v>
      </c>
      <c r="BO51" s="9"/>
      <c r="BP51" s="9"/>
      <c r="BQ51" s="10">
        <f>IFERROR(HLOOKUP($E51,[1]TLI_WEPS!$1:$36,36,FALSE),0)</f>
        <v>43.56</v>
      </c>
      <c r="BR51" s="10">
        <f>IFERROR(HLOOKUP($F51,[1]TLI_WEPS!$1:$36,36,FALSE),0)</f>
        <v>0</v>
      </c>
      <c r="BS51" s="10">
        <f>IFERROR(HLOOKUP($G51,[1]TLI_WEPS!$1:$36,36,FALSE),0)</f>
        <v>0</v>
      </c>
      <c r="BT51" s="10">
        <f>IFERROR(HLOOKUP($H51,[1]TLI_WEPS!$1:$36,36,FALSE),0)</f>
        <v>0</v>
      </c>
      <c r="BU51" s="8"/>
      <c r="BV51" s="9">
        <f>Z51</f>
        <v>500</v>
      </c>
      <c r="BW51" s="8">
        <v>800</v>
      </c>
      <c r="BX51" s="9">
        <f>AB51</f>
        <v>60</v>
      </c>
      <c r="BY51" s="8">
        <f>BW51/(BV51/BX51)</f>
        <v>96</v>
      </c>
      <c r="CA51" s="1"/>
      <c r="CB51" s="8"/>
      <c r="CC51" s="8"/>
    </row>
    <row r="52" spans="1:81" x14ac:dyDescent="0.25">
      <c r="A52" s="1" t="s">
        <v>127</v>
      </c>
      <c r="B52" s="2" t="s">
        <v>122</v>
      </c>
      <c r="C52" s="3">
        <f ca="1">(I52+0.5*J52+0.33*K52+0.25*L52+M52+Q52*X52)*O52*P52*R52*S52*T52*U52*V52</f>
        <v>433.57227608171064</v>
      </c>
      <c r="D52" s="4" t="s">
        <v>61</v>
      </c>
      <c r="E52" s="2" t="s">
        <v>128</v>
      </c>
      <c r="F52" s="2"/>
      <c r="G52" s="2"/>
      <c r="H52" s="2"/>
      <c r="I52" s="5">
        <f ca="1">IFERROR(HLOOKUP(E52,[1]TLI_WEPS!$1:$27,4,FALSE),0)</f>
        <v>390.99971378956275</v>
      </c>
      <c r="J52" s="5">
        <f>IFERROR(HLOOKUP(F52,[1]TLI_WEPS!$1:$27,4,FALSE),0)</f>
        <v>0</v>
      </c>
      <c r="K52" s="5">
        <f>IFERROR(HLOOKUP(G52,[1]TLI_WEPS!$1:$27,4,FALSE),0)</f>
        <v>0</v>
      </c>
      <c r="L52" s="5">
        <f>IFERROR(HLOOKUP(H52,[1]TLI_WEPS!$1:$27,4,FALSE),0)</f>
        <v>0</v>
      </c>
      <c r="M52" s="5">
        <f>AG52</f>
        <v>0</v>
      </c>
      <c r="N52" s="6"/>
      <c r="O52" s="7">
        <f>0.15*SQRT(AB52)</f>
        <v>1.0606601717798212</v>
      </c>
      <c r="P52" s="7">
        <f>0.08*SQRT(Z52)</f>
        <v>1.7888543819998319</v>
      </c>
      <c r="Q52" s="7">
        <f>AA52/4*SQRT(2*AA52)</f>
        <v>96.234089594072643</v>
      </c>
      <c r="R52" s="7">
        <f ca="1">FORECAST(W52,OFFSET([1]lookups!$O$2:$O$10,MATCH(W52,[1]lookups!$N$2:$N$10,1)-1,0,2), OFFSET([1]lookups!$N$2:$N$10,MATCH(W52,[1]lookups!$N$2:$N$10,1)-1,0,2))</f>
        <v>0.66999999999999993</v>
      </c>
      <c r="S52" s="7">
        <v>1</v>
      </c>
      <c r="T52" s="11">
        <f ca="1">FORECAST(AC52/W52,OFFSET([1]lookups!$L$2:'[1]lookups'!$L$10,MATCH(AC52/W52,[1]lookups!$K$2:$K$10,1)-1,0,2), OFFSET([1]lookups!$K$2:$K$10,MATCH(AC52/W52,[1]lookups!$K$2:$K$10,1)-1,0,2))</f>
        <v>0.66666666666666685</v>
      </c>
      <c r="U52" s="7">
        <v>1</v>
      </c>
      <c r="V52" s="7">
        <v>1.05</v>
      </c>
      <c r="W52" s="8">
        <f ca="1">IFERROR(HLOOKUP(E52,[1]TLI_WEPS!$1:$27,5,FALSE),0)</f>
        <v>29.999999999999993</v>
      </c>
      <c r="X52" s="5">
        <v>1</v>
      </c>
      <c r="Y52" s="6"/>
      <c r="Z52" s="2">
        <v>500</v>
      </c>
      <c r="AA52" s="2">
        <v>42</v>
      </c>
      <c r="AB52" s="2">
        <v>50</v>
      </c>
      <c r="AC52" s="2">
        <v>8</v>
      </c>
      <c r="AD52" s="2">
        <v>14</v>
      </c>
      <c r="AE52" s="2"/>
      <c r="AF52" s="1"/>
      <c r="AG52" s="7"/>
      <c r="AH52" s="2"/>
      <c r="AI52" s="5"/>
      <c r="AJ52" s="2"/>
      <c r="AK52" s="5"/>
      <c r="AL52" s="2"/>
      <c r="AM52" s="5"/>
      <c r="AN52" s="2"/>
      <c r="AO52" s="5"/>
      <c r="AP52" s="2"/>
      <c r="AQ52" s="5"/>
      <c r="AR52" s="2"/>
      <c r="AS52" s="5"/>
      <c r="BC52" s="1"/>
      <c r="BD52" s="8" t="str">
        <f>IFERROR(HLOOKUP($E52,[1]TLI_WEPS!$1:$35,35,FALSE),"")</f>
        <v>203mm 3OF43</v>
      </c>
      <c r="BE52" s="8">
        <f ca="1">IFERROR(HLOOKUP(E52,[1]TLI_WEPS!$1:$27,5,FALSE),"")</f>
        <v>29.999999999999993</v>
      </c>
      <c r="BF52" s="9">
        <v>50</v>
      </c>
      <c r="BG52" s="8" t="str">
        <f>IFERROR(HLOOKUP($F52,[1]TLI_WEPS!$1:$35,35,FALSE),"")</f>
        <v/>
      </c>
      <c r="BH52" s="8">
        <f>IFERROR(HLOOKUP($F52,[1]TLI_WEPS!$1:$27,5,FALSE),0)</f>
        <v>0</v>
      </c>
      <c r="BI52" s="9"/>
      <c r="BJ52" s="8" t="str">
        <f>IFERROR(HLOOKUP(G52,[1]TLI_WEPS!$1:$35,35,FALSE),"")</f>
        <v/>
      </c>
      <c r="BK52" s="8">
        <f>IFERROR(HLOOKUP(G52,[1]TLI_WEPS!$1:$27,5,FALSE),0)</f>
        <v>0</v>
      </c>
      <c r="BL52" s="9"/>
      <c r="BM52" s="8" t="str">
        <f>IFERROR(HLOOKUP(H52,[1]TLI_WEPS!$1:$35,35,FALSE),"")</f>
        <v/>
      </c>
      <c r="BN52" s="8">
        <f>IFERROR(HLOOKUP(H52,[1]TLI_WEPS!$1:$27,5,FALSE),0)</f>
        <v>0</v>
      </c>
      <c r="BO52" s="9"/>
      <c r="BP52" s="9"/>
      <c r="BQ52" s="10">
        <f>IFERROR(HLOOKUP($E52,[1]TLI_WEPS!$1:$36,36,FALSE),0)</f>
        <v>110</v>
      </c>
      <c r="BR52" s="10">
        <f>IFERROR(HLOOKUP($F52,[1]TLI_WEPS!$1:$36,36,FALSE),0)</f>
        <v>0</v>
      </c>
      <c r="BS52" s="10">
        <f>IFERROR(HLOOKUP($G52,[1]TLI_WEPS!$1:$36,36,FALSE),0)</f>
        <v>0</v>
      </c>
      <c r="BT52" s="10">
        <f>IFERROR(HLOOKUP($H52,[1]TLI_WEPS!$1:$36,36,FALSE),0)</f>
        <v>0</v>
      </c>
      <c r="BU52" s="8"/>
      <c r="BV52" s="9">
        <f>Z52</f>
        <v>500</v>
      </c>
      <c r="BW52" s="8">
        <v>2250</v>
      </c>
      <c r="BX52" s="9">
        <f>AB52</f>
        <v>50</v>
      </c>
      <c r="BY52" s="8">
        <f>BW52/(BV52/BX52)</f>
        <v>225</v>
      </c>
      <c r="CA52" s="1"/>
      <c r="CB52" s="8"/>
      <c r="CC52" s="8"/>
    </row>
    <row r="53" spans="1:81" x14ac:dyDescent="0.25">
      <c r="A53" s="1" t="s">
        <v>129</v>
      </c>
      <c r="B53" s="2" t="s">
        <v>122</v>
      </c>
      <c r="C53" s="3">
        <f ca="1">(I53+0.5*J53+0.33*K53+0.25*L53+M53+Q53*X53)*O53*P53*R53*S53*T53*U53*V53</f>
        <v>1066.6057286529031</v>
      </c>
      <c r="D53" s="4" t="s">
        <v>61</v>
      </c>
      <c r="E53" s="2" t="s">
        <v>129</v>
      </c>
      <c r="F53" s="2"/>
      <c r="G53" s="2"/>
      <c r="H53" s="2"/>
      <c r="I53" s="5">
        <f ca="1">IFERROR(HLOOKUP(E53,[1]TLI_WEPS!$1:$27,4,FALSE),0)</f>
        <v>1038.0406952318381</v>
      </c>
      <c r="J53" s="5">
        <f>IFERROR(HLOOKUP(F53,[1]TLI_WEPS!$1:$27,4,FALSE),0)</f>
        <v>0</v>
      </c>
      <c r="K53" s="5">
        <f>IFERROR(HLOOKUP(G53,[1]TLI_WEPS!$1:$27,4,FALSE),0)</f>
        <v>0</v>
      </c>
      <c r="L53" s="5">
        <f>IFERROR(HLOOKUP(H53,[1]TLI_WEPS!$1:$27,4,FALSE),0)</f>
        <v>0</v>
      </c>
      <c r="M53" s="5">
        <f>AG53</f>
        <v>0</v>
      </c>
      <c r="N53" s="6"/>
      <c r="O53" s="7">
        <f>0.15*SQRT(AB53)</f>
        <v>1.299038105676658</v>
      </c>
      <c r="P53" s="7">
        <f>0.08*SQRT(Z53)</f>
        <v>1.6099689437998488</v>
      </c>
      <c r="Q53" s="7">
        <f>AA53/4*SQRT(2*AA53)</f>
        <v>17.928165689774289</v>
      </c>
      <c r="R53" s="7">
        <f ca="1">FORECAST(W53,OFFSET([1]lookups!$O$2:$O$10,MATCH(W53,[1]lookups!$N$2:$N$10,1)-1,0,2), OFFSET([1]lookups!$N$2:$N$10,MATCH(W53,[1]lookups!$N$2:$N$10,1)-1,0,2))</f>
        <v>0.95399999999999996</v>
      </c>
      <c r="S53" s="7">
        <v>0.9</v>
      </c>
      <c r="T53" s="11">
        <f ca="1">FORECAST(AC53/W53,OFFSET([1]lookups!$L$2:'[1]lookups'!$L$10,MATCH(AC53/W53,[1]lookups!$K$2:$K$10,1)-1,0,2), OFFSET([1]lookups!$K$2:$K$10,MATCH(AC53/W53,[1]lookups!$K$2:$K$10,1)-1,0,2))</f>
        <v>0.625</v>
      </c>
      <c r="U53" s="7">
        <v>0.9</v>
      </c>
      <c r="V53" s="7">
        <v>1</v>
      </c>
      <c r="W53" s="8">
        <f ca="1">IFERROR(HLOOKUP(E53,[1]TLI_WEPS!$1:$27,5,FALSE),0)</f>
        <v>160</v>
      </c>
      <c r="X53" s="5">
        <v>1</v>
      </c>
      <c r="Y53" s="6"/>
      <c r="Z53" s="2">
        <v>405</v>
      </c>
      <c r="AA53" s="2">
        <v>13.7</v>
      </c>
      <c r="AB53" s="2">
        <v>75</v>
      </c>
      <c r="AC53" s="2">
        <v>40</v>
      </c>
      <c r="AD53" s="2">
        <v>3</v>
      </c>
      <c r="AE53" s="2"/>
      <c r="AF53" s="1"/>
      <c r="AG53" s="7"/>
      <c r="AH53" s="2"/>
      <c r="AI53" s="5"/>
      <c r="AJ53" s="2"/>
      <c r="AK53" s="5"/>
      <c r="AL53" s="2"/>
      <c r="AM53" s="5"/>
      <c r="AN53" s="2"/>
      <c r="AO53" s="5"/>
      <c r="AP53" s="2"/>
      <c r="AQ53" s="5"/>
      <c r="AR53" s="2"/>
      <c r="AS53" s="5"/>
      <c r="BC53" s="1"/>
      <c r="BD53" s="8" t="str">
        <f>IFERROR(HLOOKUP($E53,[1]TLI_WEPS!$1:$35,35,FALSE),"")</f>
        <v>122mm 9M22U</v>
      </c>
      <c r="BE53" s="8">
        <f ca="1">IFERROR(HLOOKUP(E53,[1]TLI_WEPS!$1:$27,5,FALSE),"")</f>
        <v>160</v>
      </c>
      <c r="BF53" s="9">
        <f>AC53</f>
        <v>40</v>
      </c>
      <c r="BG53" s="8" t="str">
        <f>IFERROR(HLOOKUP($F53,[1]TLI_WEPS!$1:$35,35,FALSE),"")</f>
        <v/>
      </c>
      <c r="BH53" s="8">
        <f>IFERROR(HLOOKUP($F53,[1]TLI_WEPS!$1:$27,5,FALSE),0)</f>
        <v>0</v>
      </c>
      <c r="BI53" s="9"/>
      <c r="BJ53" s="8" t="str">
        <f>IFERROR(HLOOKUP(G53,[1]TLI_WEPS!$1:$35,35,FALSE),"")</f>
        <v/>
      </c>
      <c r="BK53" s="8">
        <f>IFERROR(HLOOKUP(G53,[1]TLI_WEPS!$1:$27,5,FALSE),0)</f>
        <v>0</v>
      </c>
      <c r="BL53" s="9"/>
      <c r="BM53" s="8" t="str">
        <f>IFERROR(HLOOKUP(H53,[1]TLI_WEPS!$1:$35,35,FALSE),"")</f>
        <v/>
      </c>
      <c r="BN53" s="8">
        <f>IFERROR(HLOOKUP(H53,[1]TLI_WEPS!$1:$27,5,FALSE),0)</f>
        <v>0</v>
      </c>
      <c r="BO53" s="9"/>
      <c r="BP53" s="9"/>
      <c r="BQ53" s="10">
        <f>IFERROR(HLOOKUP($E53,[1]TLI_WEPS!$1:$36,36,FALSE),0)</f>
        <v>66.599999999999994</v>
      </c>
      <c r="BR53" s="10">
        <f>IFERROR(HLOOKUP($F53,[1]TLI_WEPS!$1:$36,36,FALSE),0)</f>
        <v>0</v>
      </c>
      <c r="BS53" s="10">
        <f>IFERROR(HLOOKUP($G53,[1]TLI_WEPS!$1:$36,36,FALSE),0)</f>
        <v>0</v>
      </c>
      <c r="BT53" s="10">
        <f>IFERROR(HLOOKUP($H53,[1]TLI_WEPS!$1:$36,36,FALSE),0)</f>
        <v>0</v>
      </c>
      <c r="BU53" s="8"/>
      <c r="BV53" s="9">
        <f>Z53</f>
        <v>405</v>
      </c>
      <c r="BW53" s="8">
        <v>120</v>
      </c>
      <c r="BX53" s="9">
        <f>AB53</f>
        <v>75</v>
      </c>
      <c r="BY53" s="8">
        <f>BW53/(BV53/BX53)</f>
        <v>22.222222222222221</v>
      </c>
      <c r="CA53" s="1"/>
      <c r="CB53" s="8"/>
      <c r="CC53" s="8"/>
    </row>
    <row r="54" spans="1:81" x14ac:dyDescent="0.25">
      <c r="A54" s="1" t="s">
        <v>130</v>
      </c>
      <c r="B54" s="2" t="s">
        <v>122</v>
      </c>
      <c r="C54" s="3">
        <f ca="1">(I54+0.5*J54+0.33*K54+0.25*L54+M54+Q54*X54)*O54*P54*R54*S54*T54*U54*V54</f>
        <v>36.031699296806771</v>
      </c>
      <c r="D54" s="4" t="s">
        <v>61</v>
      </c>
      <c r="E54" s="2" t="s">
        <v>131</v>
      </c>
      <c r="F54" s="2"/>
      <c r="G54" s="2"/>
      <c r="H54" s="2"/>
      <c r="I54" s="5">
        <f ca="1">IFERROR(HLOOKUP(E54,[1]TLI_WEPS!$1:$27,4,FALSE),0)</f>
        <v>54.271201886022489</v>
      </c>
      <c r="J54" s="5">
        <f>IFERROR(HLOOKUP(F54,[1]TLI_WEPS!$1:$27,4,FALSE),0)</f>
        <v>0</v>
      </c>
      <c r="K54" s="5">
        <f>IFERROR(HLOOKUP(G54,[1]TLI_WEPS!$1:$27,4,FALSE),0)</f>
        <v>0</v>
      </c>
      <c r="L54" s="5">
        <f>IFERROR(HLOOKUP(H54,[1]TLI_WEPS!$1:$27,4,FALSE),0)</f>
        <v>0</v>
      </c>
      <c r="M54" s="5">
        <f>AG54</f>
        <v>0</v>
      </c>
      <c r="N54" s="6"/>
      <c r="O54" s="7">
        <f>0.15*SQRT(AB54)</f>
        <v>1.2093386622447824</v>
      </c>
      <c r="P54" s="7">
        <f>0.08*SQRT(Z54)</f>
        <v>1.6</v>
      </c>
      <c r="Q54" s="7">
        <f>AA54/4*SQRT(2*AA54)</f>
        <v>6.5479004268543974</v>
      </c>
      <c r="R54" s="7">
        <f ca="1">FORECAST(W54,OFFSET([1]lookups!$O$2:$O$10,MATCH(W54,[1]lookups!$N$2:$N$10,1)-1,0,2), OFFSET([1]lookups!$N$2:$N$10,MATCH(W54,[1]lookups!$N$2:$N$10,1)-1,0,2))</f>
        <v>0.42000000000000004</v>
      </c>
      <c r="S54" s="7">
        <v>0.9</v>
      </c>
      <c r="T54" s="11">
        <f ca="1">FORECAST(AC54/W54,OFFSET([1]lookups!$L$2:'[1]lookups'!$L$10,MATCH(AC54/W54,[1]lookups!$K$2:$K$10,1)-1,0,2), OFFSET([1]lookups!$K$2:$K$10,MATCH(AC54/W54,[1]lookups!$K$2:$K$10,1)-1,0,2))</f>
        <v>0.9</v>
      </c>
      <c r="U54" s="7">
        <v>0.9</v>
      </c>
      <c r="V54" s="7">
        <v>1</v>
      </c>
      <c r="W54" s="8">
        <f ca="1">IFERROR(HLOOKUP(E54,[1]TLI_WEPS!$1:$27,5,FALSE),0)</f>
        <v>2</v>
      </c>
      <c r="X54" s="5">
        <v>1</v>
      </c>
      <c r="Y54" s="6"/>
      <c r="Z54" s="2">
        <v>400</v>
      </c>
      <c r="AA54" s="2">
        <v>7</v>
      </c>
      <c r="AB54" s="2">
        <v>65</v>
      </c>
      <c r="AC54" s="2">
        <v>1</v>
      </c>
      <c r="AD54" s="2">
        <v>4</v>
      </c>
      <c r="AE54" s="2"/>
      <c r="AF54" s="1"/>
      <c r="AG54" s="7"/>
      <c r="AH54" s="2"/>
      <c r="AI54" s="5"/>
      <c r="AJ54" s="2"/>
      <c r="AK54" s="5"/>
      <c r="AL54" s="2"/>
      <c r="AM54" s="5"/>
      <c r="AN54" s="2"/>
      <c r="AO54" s="5"/>
      <c r="AP54" s="2"/>
      <c r="AQ54" s="5"/>
      <c r="AR54" s="2"/>
      <c r="AS54" s="5"/>
      <c r="BC54" s="1"/>
      <c r="BD54" s="8" t="str">
        <f>IFERROR(HLOOKUP($E54,[1]TLI_WEPS!$1:$35,35,FALSE),"")</f>
        <v>9M21</v>
      </c>
      <c r="BE54" s="8">
        <f ca="1">IFERROR(HLOOKUP(E54,[1]TLI_WEPS!$1:$27,5,FALSE),"")</f>
        <v>2</v>
      </c>
      <c r="BF54" s="9">
        <v>1</v>
      </c>
      <c r="BG54" s="8" t="str">
        <f>IFERROR(HLOOKUP($F54,[1]TLI_WEPS!$1:$35,35,FALSE),"")</f>
        <v/>
      </c>
      <c r="BH54" s="8">
        <f>IFERROR(HLOOKUP($F54,[1]TLI_WEPS!$1:$27,5,FALSE),0)</f>
        <v>0</v>
      </c>
      <c r="BI54" s="9"/>
      <c r="BJ54" s="8" t="str">
        <f>IFERROR(HLOOKUP(G54,[1]TLI_WEPS!$1:$35,35,FALSE),"")</f>
        <v/>
      </c>
      <c r="BK54" s="8">
        <f>IFERROR(HLOOKUP(G54,[1]TLI_WEPS!$1:$27,5,FALSE),0)</f>
        <v>0</v>
      </c>
      <c r="BL54" s="9"/>
      <c r="BM54" s="8" t="str">
        <f>IFERROR(HLOOKUP(H54,[1]TLI_WEPS!$1:$35,35,FALSE),"")</f>
        <v/>
      </c>
      <c r="BN54" s="8">
        <f>IFERROR(HLOOKUP(H54,[1]TLI_WEPS!$1:$27,5,FALSE),0)</f>
        <v>0</v>
      </c>
      <c r="BO54" s="9"/>
      <c r="BP54" s="9"/>
      <c r="BQ54" s="10">
        <f>IFERROR(HLOOKUP($E54,[1]TLI_WEPS!$1:$36,36,FALSE),0)</f>
        <v>2200</v>
      </c>
      <c r="BR54" s="10">
        <f>IFERROR(HLOOKUP($F54,[1]TLI_WEPS!$1:$36,36,FALSE),0)</f>
        <v>0</v>
      </c>
      <c r="BS54" s="10">
        <f>IFERROR(HLOOKUP($G54,[1]TLI_WEPS!$1:$36,36,FALSE),0)</f>
        <v>0</v>
      </c>
      <c r="BT54" s="10">
        <f>IFERROR(HLOOKUP($H54,[1]TLI_WEPS!$1:$36,36,FALSE),0)</f>
        <v>0</v>
      </c>
      <c r="BU54" s="8"/>
      <c r="BV54" s="9">
        <f>Z54</f>
        <v>400</v>
      </c>
      <c r="BW54" s="8">
        <v>320</v>
      </c>
      <c r="BX54" s="9">
        <f>AB54</f>
        <v>65</v>
      </c>
      <c r="BY54" s="8">
        <f>BW54/(BV54/BX54)</f>
        <v>52</v>
      </c>
      <c r="CA54" s="1"/>
      <c r="CB54" s="8"/>
      <c r="CC54" s="8"/>
    </row>
    <row r="55" spans="1:81" x14ac:dyDescent="0.25">
      <c r="A55" s="1" t="s">
        <v>132</v>
      </c>
      <c r="B55" s="2" t="s">
        <v>133</v>
      </c>
      <c r="C55" s="3">
        <f ca="1">(I55+0.5*J55+0.33*K55+0.25*L55+M55+Q55*X55)*O55*P55*R55*S55*T55*U55*V55*CC55</f>
        <v>166.19167855621217</v>
      </c>
      <c r="D55" s="4" t="s">
        <v>134</v>
      </c>
      <c r="E55" s="2" t="s">
        <v>135</v>
      </c>
      <c r="F55" s="2" t="s">
        <v>75</v>
      </c>
      <c r="G55" s="2" t="s">
        <v>75</v>
      </c>
      <c r="H55" s="2"/>
      <c r="I55" s="5">
        <f ca="1">IFERROR(HLOOKUP(E55,[1]TLI_WEPS!$1:$27,4,FALSE),0)</f>
        <v>39.339357851997086</v>
      </c>
      <c r="J55" s="5">
        <f ca="1">IFERROR(HLOOKUP(F55,[1]TLI_WEPS!$1:$27,4,FALSE),0)</f>
        <v>0.7675845780153604</v>
      </c>
      <c r="K55" s="5">
        <f ca="1">IFERROR(HLOOKUP(G55,[1]TLI_WEPS!$1:$27,4,FALSE),0)</f>
        <v>0.7675845780153604</v>
      </c>
      <c r="L55" s="5">
        <f>IFERROR(HLOOKUP(H55,[1]TLI_WEPS!$1:$27,4,FALSE),0)</f>
        <v>0</v>
      </c>
      <c r="M55" s="5">
        <f>AG55</f>
        <v>0</v>
      </c>
      <c r="N55" s="6"/>
      <c r="O55" s="7">
        <f>0.15*SQRT(AB55)</f>
        <v>2.4186773244895647</v>
      </c>
      <c r="P55" s="7">
        <f>0.08*SQRT(Z55)</f>
        <v>2.2627416997969521</v>
      </c>
      <c r="Q55" s="7">
        <f>AA55/4*SQRT(2*AA55)</f>
        <v>13.074933078222617</v>
      </c>
      <c r="R55" s="7">
        <f ca="1">FORECAST(W55,OFFSET([1]lookups!$O$2:$O$10,MATCH(W55,[1]lookups!$N$2:$N$10,1)-1,0,2), OFFSET([1]lookups!$N$2:$N$10,MATCH(W55,[1]lookups!$N$2:$N$10,1)-1,0,2))</f>
        <v>0.95399999999999996</v>
      </c>
      <c r="S55" s="7">
        <v>1</v>
      </c>
      <c r="T55" s="11">
        <f ca="1">FORECAST(AC55/W55,OFFSET([1]lookups!$L$2:'[1]lookups'!$L$10,MATCH(AC55/W55,[1]lookups!$K$2:$K$10,1)-1,0,2), OFFSET([1]lookups!$K$2:$K$10,MATCH(AC55/W55,[1]lookups!$K$2:$K$10,1)-1,0,2))</f>
        <v>1</v>
      </c>
      <c r="U55" s="7">
        <v>1</v>
      </c>
      <c r="V55" s="7">
        <v>1</v>
      </c>
      <c r="W55" s="8">
        <f>IFERROR(HLOOKUP(E55,[1]TLI_WEPS!$1:$27,5,FALSE),0)</f>
        <v>160</v>
      </c>
      <c r="X55" s="5">
        <v>1</v>
      </c>
      <c r="Y55" s="6"/>
      <c r="Z55" s="2">
        <v>800</v>
      </c>
      <c r="AA55" s="2">
        <v>11.1</v>
      </c>
      <c r="AB55" s="2">
        <v>260</v>
      </c>
      <c r="AC55" s="2">
        <v>160</v>
      </c>
      <c r="AD55" s="2">
        <v>3</v>
      </c>
      <c r="AE55" s="2"/>
      <c r="AF55" s="1"/>
      <c r="AG55" s="7"/>
      <c r="AH55" s="2"/>
      <c r="AI55" s="5"/>
      <c r="AJ55" s="2"/>
      <c r="AK55" s="5"/>
      <c r="AL55" s="2"/>
      <c r="AM55" s="5"/>
      <c r="AN55" s="2"/>
      <c r="AO55" s="5"/>
      <c r="AP55" s="2"/>
      <c r="AQ55" s="5"/>
      <c r="AR55" s="2"/>
      <c r="AS55" s="5"/>
      <c r="BC55" s="1"/>
      <c r="BD55" s="8" t="str">
        <f>IFERROR(HLOOKUP($E55,[1]TLI_WEPS!$1:$35,35,FALSE),"")</f>
        <v>S-8KOM</v>
      </c>
      <c r="BE55" s="8">
        <f>IFERROR(HLOOKUP(E55,[1]TLI_WEPS!$1:$27,5,FALSE),"")</f>
        <v>160</v>
      </c>
      <c r="BF55" s="9">
        <v>160</v>
      </c>
      <c r="BG55" s="8" t="str">
        <f>IFERROR(HLOOKUP($F55,[1]TLI_WEPS!$1:$35,35,FALSE),"")</f>
        <v>7.62x54</v>
      </c>
      <c r="BH55" s="8">
        <f>IFERROR(HLOOKUP($F55,[1]TLI_WEPS!$1:$27,5,FALSE),0)</f>
        <v>3200</v>
      </c>
      <c r="BI55" s="9">
        <v>1000</v>
      </c>
      <c r="BJ55" s="8" t="str">
        <f>IFERROR(HLOOKUP(G55,[1]TLI_WEPS!$1:$35,35,FALSE),"")</f>
        <v>7.62x54</v>
      </c>
      <c r="BK55" s="8">
        <f>IFERROR(HLOOKUP(G55,[1]TLI_WEPS!$1:$27,5,FALSE),0)</f>
        <v>3200</v>
      </c>
      <c r="BL55" s="9">
        <v>1000</v>
      </c>
      <c r="BM55" s="8" t="s">
        <v>136</v>
      </c>
      <c r="BN55" s="8">
        <f>IFERROR(HLOOKUP(H55,[1]TLI_WEPS!$1:$27,5,FALSE),0)</f>
        <v>0</v>
      </c>
      <c r="BO55" s="9">
        <v>4000</v>
      </c>
      <c r="BP55" s="9"/>
      <c r="BQ55" s="10">
        <f>IFERROR(HLOOKUP($E55,[1]TLI_WEPS!$1:$36,36,FALSE),0)</f>
        <v>11.3</v>
      </c>
      <c r="BR55" s="10">
        <f>IFERROR(HLOOKUP($F55,[1]TLI_WEPS!$1:$36,36,FALSE),0)</f>
        <v>2.18E-2</v>
      </c>
      <c r="BS55" s="10">
        <f>IFERROR(HLOOKUP($G55,[1]TLI_WEPS!$1:$36,36,FALSE),0)</f>
        <v>2.18E-2</v>
      </c>
      <c r="BT55" s="10">
        <f>IFERROR(HLOOKUP($H55,[1]TLI_WEPS!$1:$36,36,FALSE),0)</f>
        <v>0</v>
      </c>
      <c r="BU55" s="8"/>
      <c r="BV55" s="9">
        <f>Z55</f>
        <v>800</v>
      </c>
      <c r="BW55" s="8">
        <v>1360</v>
      </c>
      <c r="BX55" s="9">
        <f>AB55</f>
        <v>260</v>
      </c>
      <c r="BY55" s="8">
        <f>BW55/(BV55/BX55)</f>
        <v>442</v>
      </c>
      <c r="CA55" s="1"/>
      <c r="CB55" s="8"/>
      <c r="CC55" s="5">
        <v>0.6</v>
      </c>
    </row>
    <row r="56" spans="1:81" x14ac:dyDescent="0.25">
      <c r="A56" s="1" t="s">
        <v>137</v>
      </c>
      <c r="B56" s="2" t="s">
        <v>133</v>
      </c>
      <c r="C56" s="3">
        <f ca="1">(I56+0.5*J56+0.33*K56+0.25*L56+M56+Q56*X56)*O56*P56*R56*S56*T56*U56*V56*CC56</f>
        <v>115.95116666618338</v>
      </c>
      <c r="D56" s="4" t="s">
        <v>134</v>
      </c>
      <c r="E56" s="2" t="s">
        <v>135</v>
      </c>
      <c r="F56" s="2" t="s">
        <v>75</v>
      </c>
      <c r="G56" s="2" t="s">
        <v>75</v>
      </c>
      <c r="H56" s="2"/>
      <c r="I56" s="5">
        <f ca="1">IFERROR(HLOOKUP(E56,[1]TLI_WEPS!$1:$27,4,FALSE),0)</f>
        <v>39.339357851997086</v>
      </c>
      <c r="J56" s="5">
        <f ca="1">IFERROR(HLOOKUP(F56,[1]TLI_WEPS!$1:$27,4,FALSE),0)</f>
        <v>0.7675845780153604</v>
      </c>
      <c r="K56" s="5">
        <f ca="1">IFERROR(HLOOKUP(G56,[1]TLI_WEPS!$1:$27,4,FALSE),0)</f>
        <v>0.7675845780153604</v>
      </c>
      <c r="L56" s="5">
        <f>IFERROR(HLOOKUP(H56,[1]TLI_WEPS!$1:$27,4,FALSE),0)</f>
        <v>0</v>
      </c>
      <c r="M56" s="5">
        <f>AG56</f>
        <v>0</v>
      </c>
      <c r="N56" s="6"/>
      <c r="O56" s="7">
        <f>0.15*SQRT(AB56)</f>
        <v>2.25</v>
      </c>
      <c r="P56" s="7">
        <f>0.08*SQRT(Z56)</f>
        <v>1.6970562748477143</v>
      </c>
      <c r="Q56" s="7">
        <f>AA56/4*SQRT(2*AA56)</f>
        <v>13.074933078222617</v>
      </c>
      <c r="R56" s="7">
        <f ca="1">FORECAST(W56,OFFSET([1]lookups!$O$2:$O$10,MATCH(W56,[1]lookups!$N$2:$N$10,1)-1,0,2), OFFSET([1]lookups!$N$2:$N$10,MATCH(W56,[1]lookups!$N$2:$N$10,1)-1,0,2))</f>
        <v>0.95399999999999996</v>
      </c>
      <c r="S56" s="7">
        <v>1</v>
      </c>
      <c r="T56" s="11">
        <f ca="1">FORECAST(AC56/W56,OFFSET([1]lookups!$L$2:'[1]lookups'!$L$10,MATCH(AC56/W56,[1]lookups!$K$2:$K$10,1)-1,0,2), OFFSET([1]lookups!$K$2:$K$10,MATCH(AC56/W56,[1]lookups!$K$2:$K$10,1)-1,0,2))</f>
        <v>1</v>
      </c>
      <c r="U56" s="7">
        <v>1</v>
      </c>
      <c r="V56" s="7">
        <v>1</v>
      </c>
      <c r="W56" s="8">
        <f>IFERROR(HLOOKUP(E56,[1]TLI_WEPS!$1:$27,5,FALSE),0)</f>
        <v>160</v>
      </c>
      <c r="X56" s="5">
        <v>1</v>
      </c>
      <c r="Y56" s="6"/>
      <c r="Z56" s="2">
        <v>450</v>
      </c>
      <c r="AA56" s="2">
        <v>11.1</v>
      </c>
      <c r="AB56" s="2">
        <v>225</v>
      </c>
      <c r="AC56" s="2">
        <v>160</v>
      </c>
      <c r="AD56" s="2">
        <v>3</v>
      </c>
      <c r="AE56" s="2"/>
      <c r="AF56" s="1"/>
      <c r="AG56" s="7"/>
      <c r="AH56" s="2"/>
      <c r="AI56" s="5"/>
      <c r="AJ56" s="2"/>
      <c r="AK56" s="5"/>
      <c r="AL56" s="2"/>
      <c r="AM56" s="5"/>
      <c r="AN56" s="2"/>
      <c r="AO56" s="5"/>
      <c r="AP56" s="2"/>
      <c r="AQ56" s="5"/>
      <c r="AR56" s="2"/>
      <c r="AS56" s="5"/>
      <c r="BC56" s="1"/>
      <c r="BD56" s="8" t="str">
        <f>IFERROR(HLOOKUP($E56,[1]TLI_WEPS!$1:$35,35,FALSE),"")</f>
        <v>S-8KOM</v>
      </c>
      <c r="BE56" s="8">
        <f>IFERROR(HLOOKUP(E56,[1]TLI_WEPS!$1:$27,5,FALSE),"")</f>
        <v>160</v>
      </c>
      <c r="BF56" s="9">
        <v>160</v>
      </c>
      <c r="BG56" s="8" t="str">
        <f>IFERROR(HLOOKUP($F56,[1]TLI_WEPS!$1:$35,35,FALSE),"")</f>
        <v>7.62x54</v>
      </c>
      <c r="BH56" s="8">
        <f>IFERROR(HLOOKUP($F56,[1]TLI_WEPS!$1:$27,5,FALSE),0)</f>
        <v>3200</v>
      </c>
      <c r="BI56" s="9">
        <v>1000</v>
      </c>
      <c r="BJ56" s="8" t="str">
        <f>IFERROR(HLOOKUP(G56,[1]TLI_WEPS!$1:$35,35,FALSE),"")</f>
        <v>7.62x54</v>
      </c>
      <c r="BK56" s="8">
        <f>IFERROR(HLOOKUP(G56,[1]TLI_WEPS!$1:$27,5,FALSE),0)</f>
        <v>3200</v>
      </c>
      <c r="BL56" s="9">
        <v>1000</v>
      </c>
      <c r="BM56" s="8" t="s">
        <v>136</v>
      </c>
      <c r="BN56" s="8">
        <f>IFERROR(HLOOKUP(H56,[1]TLI_WEPS!$1:$27,5,FALSE),0)</f>
        <v>0</v>
      </c>
      <c r="BO56" s="9">
        <v>3000</v>
      </c>
      <c r="BP56" s="9"/>
      <c r="BQ56" s="10">
        <f>IFERROR(HLOOKUP($E56,[1]TLI_WEPS!$1:$36,36,FALSE),0)</f>
        <v>11.3</v>
      </c>
      <c r="BR56" s="10">
        <f>IFERROR(HLOOKUP($F56,[1]TLI_WEPS!$1:$36,36,FALSE),0)</f>
        <v>2.18E-2</v>
      </c>
      <c r="BS56" s="10">
        <f>IFERROR(HLOOKUP($G56,[1]TLI_WEPS!$1:$36,36,FALSE),0)</f>
        <v>2.18E-2</v>
      </c>
      <c r="BT56" s="10">
        <f>IFERROR(HLOOKUP($H56,[1]TLI_WEPS!$1:$36,36,FALSE),0)</f>
        <v>0</v>
      </c>
      <c r="BU56" s="8"/>
      <c r="BV56" s="9">
        <f>Z56</f>
        <v>450</v>
      </c>
      <c r="BW56" s="8">
        <v>1360</v>
      </c>
      <c r="BX56" s="9">
        <f>AB56</f>
        <v>225</v>
      </c>
      <c r="BY56" s="8">
        <f>BW56/(BV56/BX56)</f>
        <v>680</v>
      </c>
      <c r="CA56" s="1"/>
      <c r="CB56" s="8"/>
      <c r="CC56" s="5">
        <v>0.6</v>
      </c>
    </row>
    <row r="57" spans="1:81" x14ac:dyDescent="0.25">
      <c r="A57" s="1" t="s">
        <v>138</v>
      </c>
      <c r="B57" s="2" t="s">
        <v>133</v>
      </c>
      <c r="C57" s="3">
        <f ca="1">(I57+0.5*J57+0.33*K57+0.25*L57+M57+Q57*X57)*O57*P57*R57*S57*T57*U57*V57*CC57</f>
        <v>44.774461020545687</v>
      </c>
      <c r="D57" s="4" t="s">
        <v>134</v>
      </c>
      <c r="E57" s="2" t="s">
        <v>139</v>
      </c>
      <c r="F57" s="2" t="s">
        <v>135</v>
      </c>
      <c r="G57" s="2" t="s">
        <v>140</v>
      </c>
      <c r="H57" s="2"/>
      <c r="I57" s="5">
        <f ca="1">IFERROR(HLOOKUP(E57,[1]TLI_WEPS!$1:$27,4,FALSE),0)</f>
        <v>7.6593526697956449</v>
      </c>
      <c r="J57" s="5">
        <f ca="1">IFERROR(HLOOKUP(F57,[1]TLI_WEPS!$1:$27,4,FALSE),0)</f>
        <v>39.339357851997086</v>
      </c>
      <c r="K57" s="5">
        <f ca="1">IFERROR(HLOOKUP(G57,[1]TLI_WEPS!$1:$27,4,FALSE),0)</f>
        <v>1.2107099081045498</v>
      </c>
      <c r="L57" s="5">
        <f>IFERROR(HLOOKUP(H57,[1]TLI_WEPS!$1:$27,4,FALSE),0)</f>
        <v>0</v>
      </c>
      <c r="M57" s="5">
        <f>AG57</f>
        <v>0</v>
      </c>
      <c r="N57" s="6"/>
      <c r="O57" s="7">
        <f>0.15*SQRT(AB57)</f>
        <v>2.3478713763747794</v>
      </c>
      <c r="P57" s="7">
        <f>0.08*SQRT(Z57)</f>
        <v>1.6970562748477143</v>
      </c>
      <c r="Q57" s="7">
        <f>AA57/4*SQRT(2*AA57)</f>
        <v>15.625</v>
      </c>
      <c r="R57" s="7">
        <f ca="1">FORECAST(W57,OFFSET([1]lookups!$O$2:$O$10,MATCH(W57,[1]lookups!$N$2:$N$10,1)-1,0,2), OFFSET([1]lookups!$N$2:$N$10,MATCH(W57,[1]lookups!$N$2:$N$10,1)-1,0,2))</f>
        <v>0.48</v>
      </c>
      <c r="S57" s="7">
        <v>1</v>
      </c>
      <c r="T57" s="11">
        <f ca="1">FORECAST(AC57/W57,OFFSET([1]lookups!$L$2:'[1]lookups'!$L$10,MATCH(AC57/W57,[1]lookups!$K$2:$K$10,1)-1,0,2), OFFSET([1]lookups!$K$2:$K$10,MATCH(AC57/W57,[1]lookups!$K$2:$K$10,1)-1,0,2))</f>
        <v>1</v>
      </c>
      <c r="U57" s="7">
        <v>0.9</v>
      </c>
      <c r="V57" s="7">
        <v>1</v>
      </c>
      <c r="W57" s="8">
        <f>IFERROR(HLOOKUP(E57,[1]TLI_WEPS!$1:$27,5,FALSE),0)</f>
        <v>8</v>
      </c>
      <c r="X57" s="5">
        <v>1</v>
      </c>
      <c r="Y57" s="6"/>
      <c r="Z57" s="2">
        <v>450</v>
      </c>
      <c r="AA57" s="2">
        <v>12.5</v>
      </c>
      <c r="AB57" s="2">
        <v>245</v>
      </c>
      <c r="AC57" s="2">
        <v>160</v>
      </c>
      <c r="AD57" s="2">
        <v>2</v>
      </c>
      <c r="AE57" s="2"/>
      <c r="AF57" s="1"/>
      <c r="AG57" s="7"/>
      <c r="AH57" s="2"/>
      <c r="AI57" s="5"/>
      <c r="AJ57" s="2"/>
      <c r="AK57" s="5"/>
      <c r="AL57" s="2"/>
      <c r="AM57" s="5"/>
      <c r="AN57" s="2"/>
      <c r="AO57" s="5"/>
      <c r="AP57" s="2"/>
      <c r="AQ57" s="5"/>
      <c r="AR57" s="2"/>
      <c r="AS57" s="5"/>
      <c r="BC57" s="1"/>
      <c r="BD57" s="8" t="str">
        <f>IFERROR(HLOOKUP($E57,[1]TLI_WEPS!$1:$35,35,FALSE),"")</f>
        <v>9M114</v>
      </c>
      <c r="BE57" s="8">
        <f>IFERROR(HLOOKUP(E57,[1]TLI_WEPS!$1:$27,5,FALSE),"")</f>
        <v>8</v>
      </c>
      <c r="BF57" s="9">
        <v>8</v>
      </c>
      <c r="BG57" s="8" t="str">
        <f>IFERROR(HLOOKUP($F57,[1]TLI_WEPS!$1:$35,35,FALSE),"")</f>
        <v>S-8KOM</v>
      </c>
      <c r="BH57" s="8">
        <f>IFERROR(HLOOKUP($F57,[1]TLI_WEPS!$1:$27,5,FALSE),0)</f>
        <v>160</v>
      </c>
      <c r="BI57" s="9">
        <v>160</v>
      </c>
      <c r="BJ57" s="8" t="str">
        <f>IFERROR(HLOOKUP(G57,[1]TLI_WEPS!$1:$35,35,FALSE),"")</f>
        <v>12.7x108</v>
      </c>
      <c r="BK57" s="8">
        <f>IFERROR(HLOOKUP(G57,[1]TLI_WEPS!$1:$27,5,FALSE),0)</f>
        <v>3000</v>
      </c>
      <c r="BL57" s="9">
        <v>2000</v>
      </c>
      <c r="BM57" s="8" t="str">
        <f>IFERROR(HLOOKUP(H57,[1]TLI_WEPS!$1:$35,35,FALSE),"")</f>
        <v/>
      </c>
      <c r="BN57" s="8">
        <f>IFERROR(HLOOKUP(H57,[1]TLI_WEPS!$1:$27,5,FALSE),0)</f>
        <v>0</v>
      </c>
      <c r="BO57" s="9"/>
      <c r="BP57" s="9"/>
      <c r="BQ57" s="10">
        <f>IFERROR(HLOOKUP($E57,[1]TLI_WEPS!$1:$36,36,FALSE),0)</f>
        <v>31.4</v>
      </c>
      <c r="BR57" s="10">
        <f>IFERROR(HLOOKUP($F57,[1]TLI_WEPS!$1:$36,36,FALSE),0)</f>
        <v>11.3</v>
      </c>
      <c r="BS57" s="10">
        <f>IFERROR(HLOOKUP($G57,[1]TLI_WEPS!$1:$36,36,FALSE),0)</f>
        <v>0.13</v>
      </c>
      <c r="BT57" s="10">
        <f>IFERROR(HLOOKUP($H57,[1]TLI_WEPS!$1:$36,36,FALSE),0)</f>
        <v>0</v>
      </c>
      <c r="BU57" s="8"/>
      <c r="BV57" s="9">
        <f>Z57</f>
        <v>450</v>
      </c>
      <c r="BW57" s="8">
        <v>1840</v>
      </c>
      <c r="BX57" s="9">
        <f>AB57</f>
        <v>245</v>
      </c>
      <c r="BY57" s="8">
        <f>BW57/(BV57/BX57)</f>
        <v>1001.7777777777777</v>
      </c>
      <c r="CA57" s="1"/>
      <c r="CB57" s="8"/>
      <c r="CC57" s="5">
        <v>0.6</v>
      </c>
    </row>
    <row r="58" spans="1:81" x14ac:dyDescent="0.25">
      <c r="A58" s="1" t="s">
        <v>141</v>
      </c>
      <c r="B58" s="2" t="s">
        <v>142</v>
      </c>
      <c r="C58" s="3">
        <f ca="1">(I58+0.5*J58+0.33*K58+0.25*L58+M58+Q58*X58)*O58*P58*R58*S58*T58*U58*V58*CC58</f>
        <v>534.35174174055817</v>
      </c>
      <c r="D58" s="4" t="s">
        <v>65</v>
      </c>
      <c r="E58" s="2" t="s">
        <v>143</v>
      </c>
      <c r="F58" s="2" t="s">
        <v>144</v>
      </c>
      <c r="G58" s="2" t="s">
        <v>145</v>
      </c>
      <c r="H58" s="2"/>
      <c r="I58" s="5">
        <f ca="1">IFERROR(HLOOKUP(E58,[1]TLI_WEPS!$1:$27,4,FALSE),0)</f>
        <v>44.610570541461939</v>
      </c>
      <c r="J58" s="5">
        <f ca="1">IFERROR(HLOOKUP(F58,[1]TLI_WEPS!$1:$27,4,FALSE),0)</f>
        <v>8.9834063856144386</v>
      </c>
      <c r="K58" s="5">
        <f ca="1">IFERROR(HLOOKUP(G58,[1]TLI_WEPS!$1:$27,4,FALSE),0)</f>
        <v>2.0419613655764053</v>
      </c>
      <c r="L58" s="5">
        <f>IFERROR(HLOOKUP(H58,[1]TLI_WEPS!$1:$27,4,FALSE),0)</f>
        <v>0</v>
      </c>
      <c r="M58" s="5">
        <f>AG58</f>
        <v>0</v>
      </c>
      <c r="N58" s="6"/>
      <c r="O58" s="7">
        <f>0.15*SQRT(AB58)</f>
        <v>5.8094750193111251</v>
      </c>
      <c r="P58" s="7">
        <f>0.08*SQRT(Z58)</f>
        <v>2.8284271247461903</v>
      </c>
      <c r="Q58" s="7">
        <f>AA58/4*SQRT(2*AA58)</f>
        <v>24.781545553092528</v>
      </c>
      <c r="R58" s="7">
        <f ca="1">FORECAST(W58,OFFSET([1]lookups!$O$2:$O$10,MATCH(W58,[1]lookups!$N$2:$N$10,1)-1,0,2), OFFSET([1]lookups!$N$2:$N$10,MATCH(W58,[1]lookups!$N$2:$N$10,1)-1,0,2))</f>
        <v>0.42000000000000004</v>
      </c>
      <c r="S58" s="7">
        <v>1</v>
      </c>
      <c r="T58" s="11">
        <f ca="1">FORECAST(AC58/W58,OFFSET([1]lookups!$L$2:'[1]lookups'!$L$10,MATCH(AC58/W58,[1]lookups!$K$2:$K$10,1)-1,0,2), OFFSET([1]lookups!$K$2:$K$10,MATCH(AC58/W58,[1]lookups!$K$2:$K$10,1)-1,0,2))</f>
        <v>1</v>
      </c>
      <c r="U58" s="7">
        <v>0.9</v>
      </c>
      <c r="V58" s="7">
        <v>1</v>
      </c>
      <c r="W58" s="8">
        <f>IFERROR(HLOOKUP(E58,[1]TLI_WEPS!$1:$27,5,FALSE),0)</f>
        <v>2</v>
      </c>
      <c r="X58" s="5">
        <v>1</v>
      </c>
      <c r="Y58" s="6"/>
      <c r="Z58" s="2">
        <v>1250</v>
      </c>
      <c r="AA58" s="2">
        <v>17</v>
      </c>
      <c r="AB58" s="2">
        <v>1500</v>
      </c>
      <c r="AC58" s="2">
        <v>4</v>
      </c>
      <c r="AD58" s="2">
        <v>1</v>
      </c>
      <c r="AE58" s="2"/>
      <c r="AF58" s="1"/>
      <c r="AG58" s="7"/>
      <c r="AH58" s="2"/>
      <c r="AI58" s="5"/>
      <c r="AJ58" s="2"/>
      <c r="AK58" s="5"/>
      <c r="AL58" s="2"/>
      <c r="AM58" s="5"/>
      <c r="AN58" s="2"/>
      <c r="AO58" s="5"/>
      <c r="AP58" s="2"/>
      <c r="AQ58" s="5"/>
      <c r="AR58" s="2"/>
      <c r="AS58" s="5"/>
      <c r="BC58" s="1"/>
      <c r="BD58" s="8" t="str">
        <f>IFERROR(HLOOKUP($E58,[1]TLI_WEPS!$1:$35,35,FALSE),"")</f>
        <v>R-23</v>
      </c>
      <c r="BE58" s="8">
        <f>IFERROR(HLOOKUP(E58,[1]TLI_WEPS!$1:$27,5,FALSE),"")</f>
        <v>2</v>
      </c>
      <c r="BF58" s="9">
        <v>4</v>
      </c>
      <c r="BG58" s="8" t="str">
        <f>IFERROR(HLOOKUP($F58,[1]TLI_WEPS!$1:$35,35,FALSE),"")</f>
        <v>R-60</v>
      </c>
      <c r="BH58" s="8">
        <f>IFERROR(HLOOKUP($F58,[1]TLI_WEPS!$1:$27,5,FALSE),0)</f>
        <v>2</v>
      </c>
      <c r="BI58" s="9">
        <v>2</v>
      </c>
      <c r="BJ58" s="8" t="str">
        <f>IFERROR(HLOOKUP(G58,[1]TLI_WEPS!$1:$35,35,FALSE),"")</f>
        <v>23x115</v>
      </c>
      <c r="BK58" s="8">
        <f>IFERROR(HLOOKUP(G58,[1]TLI_WEPS!$1:$27,5,FALSE),0)</f>
        <v>260</v>
      </c>
      <c r="BL58" s="9">
        <v>260</v>
      </c>
      <c r="BM58" s="8" t="str">
        <f>IFERROR(HLOOKUP(H58,[1]TLI_WEPS!$1:$35,35,FALSE),"")</f>
        <v/>
      </c>
      <c r="BN58" s="8">
        <f>IFERROR(HLOOKUP(H58,[1]TLI_WEPS!$1:$27,5,FALSE),0)</f>
        <v>0</v>
      </c>
      <c r="BO58" s="9"/>
      <c r="BP58" s="9"/>
      <c r="BQ58" s="10">
        <f>IFERROR(HLOOKUP($E58,[1]TLI_WEPS!$1:$36,36,FALSE),0)</f>
        <v>220</v>
      </c>
      <c r="BR58" s="10">
        <f>IFERROR(HLOOKUP($F58,[1]TLI_WEPS!$1:$36,36,FALSE),0)</f>
        <v>43.5</v>
      </c>
      <c r="BS58" s="10">
        <f>IFERROR(HLOOKUP($G58,[1]TLI_WEPS!$1:$36,36,FALSE),0)</f>
        <v>0.19</v>
      </c>
      <c r="BT58" s="10">
        <f>IFERROR(HLOOKUP($H58,[1]TLI_WEPS!$1:$36,36,FALSE),0)</f>
        <v>0</v>
      </c>
      <c r="BU58" s="8"/>
      <c r="BV58" s="9">
        <f>Z58</f>
        <v>1250</v>
      </c>
      <c r="BW58" s="8">
        <v>5758</v>
      </c>
      <c r="BX58" s="9">
        <f>AB58</f>
        <v>1500</v>
      </c>
      <c r="BY58" s="8">
        <f>BW58/(BV58/BX58)</f>
        <v>6909.5999999999995</v>
      </c>
      <c r="CA58" s="1"/>
      <c r="CB58" s="8">
        <v>18500</v>
      </c>
      <c r="CC58" s="5">
        <f>1-0.005*(9144-CB58)/304</f>
        <v>1.1538815789473684</v>
      </c>
    </row>
    <row r="59" spans="1:81" x14ac:dyDescent="0.25">
      <c r="A59" s="1" t="s">
        <v>146</v>
      </c>
      <c r="B59" s="2" t="s">
        <v>142</v>
      </c>
      <c r="C59" s="3">
        <f ca="1">(I59+0.5*J59+0.33*K59+0.25*L59+M59+Q59*X59)*O59*P59*R59*S59*T59*U59*V59*CC59</f>
        <v>741.03745548609095</v>
      </c>
      <c r="D59" s="4" t="s">
        <v>65</v>
      </c>
      <c r="E59" s="2" t="s">
        <v>147</v>
      </c>
      <c r="F59" s="2" t="s">
        <v>147</v>
      </c>
      <c r="G59" s="2" t="s">
        <v>147</v>
      </c>
      <c r="H59" s="2"/>
      <c r="I59" s="5">
        <f ca="1">IFERROR(HLOOKUP(E59,[1]TLI_WEPS!$1:$27,4,FALSE),0)</f>
        <v>10.56914030466282</v>
      </c>
      <c r="J59" s="5">
        <f ca="1">IFERROR(HLOOKUP(F59,[1]TLI_WEPS!$1:$27,4,FALSE),0)</f>
        <v>10.56914030466282</v>
      </c>
      <c r="K59" s="5">
        <f ca="1">IFERROR(HLOOKUP(G59,[1]TLI_WEPS!$1:$27,4,FALSE),0)</f>
        <v>10.56914030466282</v>
      </c>
      <c r="L59" s="5">
        <f>IFERROR(HLOOKUP(H59,[1]TLI_WEPS!$1:$27,4,FALSE),0)</f>
        <v>0</v>
      </c>
      <c r="M59" s="5">
        <f>AG59</f>
        <v>0</v>
      </c>
      <c r="N59" s="6"/>
      <c r="O59" s="7">
        <f>0.15*SQRT(AB59)</f>
        <v>5.6124860801609122</v>
      </c>
      <c r="P59" s="7">
        <f>0.08*SQRT(Z59)</f>
        <v>2.8284271247461903</v>
      </c>
      <c r="Q59" s="7">
        <f>AA59/4*SQRT(2*AA59)</f>
        <v>82.81907992727281</v>
      </c>
      <c r="R59" s="7">
        <f ca="1">FORECAST(W59,OFFSET([1]lookups!$O$2:$O$10,MATCH(W59,[1]lookups!$N$2:$N$10,1)-1,0,2), OFFSET([1]lookups!$N$2:$N$10,MATCH(W59,[1]lookups!$N$2:$N$10,1)-1,0,2))</f>
        <v>0.44</v>
      </c>
      <c r="S59" s="7">
        <v>1</v>
      </c>
      <c r="T59" s="11">
        <f ca="1">FORECAST(AC59/W59,OFFSET([1]lookups!$L$2:'[1]lookups'!$L$10,MATCH(AC59/W59,[1]lookups!$K$2:$K$10,1)-1,0,2), OFFSET([1]lookups!$K$2:$K$10,MATCH(AC59/W59,[1]lookups!$K$2:$K$10,1)-1,0,2))</f>
        <v>1</v>
      </c>
      <c r="U59" s="7">
        <v>0.9</v>
      </c>
      <c r="V59" s="7">
        <v>1</v>
      </c>
      <c r="W59" s="8">
        <f>IFERROR(HLOOKUP(E59,[1]TLI_WEPS!$1:$27,5,FALSE),0)</f>
        <v>4</v>
      </c>
      <c r="X59" s="5">
        <v>1</v>
      </c>
      <c r="Y59" s="6"/>
      <c r="Z59" s="2">
        <v>1250</v>
      </c>
      <c r="AA59" s="2">
        <v>38</v>
      </c>
      <c r="AB59" s="2">
        <v>1400</v>
      </c>
      <c r="AC59" s="2">
        <v>4</v>
      </c>
      <c r="AD59" s="2">
        <v>1</v>
      </c>
      <c r="AE59" s="2"/>
      <c r="AF59" s="1"/>
      <c r="AG59" s="7"/>
      <c r="AH59" s="2"/>
      <c r="AI59" s="5"/>
      <c r="AJ59" s="2"/>
      <c r="AK59" s="5"/>
      <c r="AL59" s="2"/>
      <c r="AM59" s="5"/>
      <c r="AN59" s="2"/>
      <c r="AO59" s="5"/>
      <c r="AP59" s="2"/>
      <c r="AQ59" s="5"/>
      <c r="AR59" s="2"/>
      <c r="AS59" s="5"/>
      <c r="BC59" s="1"/>
      <c r="BD59" s="8" t="str">
        <f>IFERROR(HLOOKUP($E59,[1]TLI_WEPS!$1:$35,35,FALSE),"")</f>
        <v>FAB-500</v>
      </c>
      <c r="BE59" s="8">
        <f>IFERROR(HLOOKUP(E59,[1]TLI_WEPS!$1:$27,5,FALSE),"")</f>
        <v>4</v>
      </c>
      <c r="BF59" s="9">
        <v>9</v>
      </c>
      <c r="BG59" s="8" t="str">
        <f>IFERROR(HLOOKUP($F59,[1]TLI_WEPS!$1:$35,35,FALSE),"")</f>
        <v>FAB-500</v>
      </c>
      <c r="BH59" s="8">
        <f>IFERROR(HLOOKUP($F59,[1]TLI_WEPS!$1:$27,5,FALSE),0)</f>
        <v>4</v>
      </c>
      <c r="BI59" s="9">
        <v>0</v>
      </c>
      <c r="BJ59" s="8" t="str">
        <f>IFERROR(HLOOKUP(G59,[1]TLI_WEPS!$1:$35,35,FALSE),"")</f>
        <v>FAB-500</v>
      </c>
      <c r="BK59" s="8">
        <f>IFERROR(HLOOKUP(G59,[1]TLI_WEPS!$1:$27,5,FALSE),0)</f>
        <v>4</v>
      </c>
      <c r="BL59" s="9">
        <v>0</v>
      </c>
      <c r="BM59" s="8" t="str">
        <f>IFERROR(HLOOKUP(H59,[1]TLI_WEPS!$1:$35,35,FALSE),"")</f>
        <v/>
      </c>
      <c r="BN59" s="8">
        <f>IFERROR(HLOOKUP(H59,[1]TLI_WEPS!$1:$27,5,FALSE),0)</f>
        <v>0</v>
      </c>
      <c r="BO59" s="9"/>
      <c r="BP59" s="9"/>
      <c r="BQ59" s="10">
        <f>IFERROR(HLOOKUP($E59,[1]TLI_WEPS!$1:$36,36,FALSE),0)</f>
        <v>500</v>
      </c>
      <c r="BR59" s="10">
        <f>IFERROR(HLOOKUP($F59,[1]TLI_WEPS!$1:$36,36,FALSE),0)</f>
        <v>500</v>
      </c>
      <c r="BS59" s="10">
        <f>IFERROR(HLOOKUP($G59,[1]TLI_WEPS!$1:$36,36,FALSE),0)</f>
        <v>500</v>
      </c>
      <c r="BT59" s="10">
        <f>IFERROR(HLOOKUP($H59,[1]TLI_WEPS!$1:$36,36,FALSE),0)</f>
        <v>0</v>
      </c>
      <c r="BU59" s="8"/>
      <c r="BV59" s="9">
        <f>Z59</f>
        <v>1250</v>
      </c>
      <c r="BW59" s="8">
        <v>5758</v>
      </c>
      <c r="BX59" s="9">
        <f>AB59</f>
        <v>1400</v>
      </c>
      <c r="BY59" s="8">
        <f>BW59/(BV59/BX59)</f>
        <v>6448.96</v>
      </c>
      <c r="CA59" s="1"/>
      <c r="CB59" s="8">
        <v>18500</v>
      </c>
      <c r="CC59" s="5">
        <f>1-0.005*(9144-CB59)/304</f>
        <v>1.1538815789473684</v>
      </c>
    </row>
    <row r="60" spans="1:81" x14ac:dyDescent="0.25">
      <c r="A60" s="1" t="s">
        <v>148</v>
      </c>
      <c r="B60" s="2" t="s">
        <v>142</v>
      </c>
      <c r="C60" s="3">
        <f ca="1">(I60+0.5*J60+0.33*K60+0.25*L60+M60+Q60*X60)*O60*P60*R60*S60*T60*U60*V60*CC60</f>
        <v>576.57109986904982</v>
      </c>
      <c r="D60" s="4" t="s">
        <v>134</v>
      </c>
      <c r="E60" s="2" t="s">
        <v>135</v>
      </c>
      <c r="F60" s="2" t="s">
        <v>147</v>
      </c>
      <c r="G60" s="2" t="s">
        <v>149</v>
      </c>
      <c r="H60" s="2"/>
      <c r="I60" s="5">
        <f ca="1">IFERROR(HLOOKUP(E60,[1]TLI_WEPS!$1:$27,4,FALSE),0)</f>
        <v>39.339357851997086</v>
      </c>
      <c r="J60" s="5">
        <f ca="1">IFERROR(HLOOKUP(F60,[1]TLI_WEPS!$1:$27,4,FALSE),0)</f>
        <v>10.56914030466282</v>
      </c>
      <c r="K60" s="5">
        <f ca="1">IFERROR(HLOOKUP(G60,[1]TLI_WEPS!$1:$27,4,FALSE),0)</f>
        <v>4.6907302151340868</v>
      </c>
      <c r="L60" s="5">
        <f>IFERROR(HLOOKUP(H60,[1]TLI_WEPS!$1:$27,4,FALSE),0)</f>
        <v>0</v>
      </c>
      <c r="M60" s="5">
        <f>AG60</f>
        <v>0</v>
      </c>
      <c r="N60" s="6"/>
      <c r="O60" s="7">
        <f>0.15*SQRT(AB60)</f>
        <v>4.6233105022267322</v>
      </c>
      <c r="P60" s="7">
        <f>0.08*SQRT(Z60)</f>
        <v>2.9933259094191533</v>
      </c>
      <c r="Q60" s="7">
        <f>AA60/4*SQRT(2*AA60)</f>
        <v>20.539595906443729</v>
      </c>
      <c r="R60" s="7">
        <f ca="1">FORECAST(W60,OFFSET([1]lookups!$O$2:$O$10,MATCH(W60,[1]lookups!$N$2:$N$10,1)-1,0,2), OFFSET([1]lookups!$N$2:$N$10,MATCH(W60,[1]lookups!$N$2:$N$10,1)-1,0,2))</f>
        <v>0.95399999999999996</v>
      </c>
      <c r="S60" s="7">
        <v>1</v>
      </c>
      <c r="T60" s="11">
        <f ca="1">FORECAST(AC60/W60,OFFSET([1]lookups!$L$2:'[1]lookups'!$L$10,MATCH(AC60/W60,[1]lookups!$K$2:$K$10,1)-1,0,2), OFFSET([1]lookups!$K$2:$K$10,MATCH(AC60/W60,[1]lookups!$K$2:$K$10,1)-1,0,2))</f>
        <v>1</v>
      </c>
      <c r="U60" s="7">
        <v>0.9</v>
      </c>
      <c r="V60" s="7">
        <v>1</v>
      </c>
      <c r="W60" s="8">
        <f>IFERROR(HLOOKUP(E60,[1]TLI_WEPS!$1:$27,5,FALSE),0)</f>
        <v>160</v>
      </c>
      <c r="X60" s="5">
        <v>1</v>
      </c>
      <c r="Y60" s="6"/>
      <c r="Z60" s="2">
        <v>1400</v>
      </c>
      <c r="AA60" s="2">
        <v>15</v>
      </c>
      <c r="AB60" s="2">
        <v>950</v>
      </c>
      <c r="AC60" s="2">
        <v>160</v>
      </c>
      <c r="AD60" s="2">
        <v>1</v>
      </c>
      <c r="AE60" s="2"/>
      <c r="AF60" s="1"/>
      <c r="AG60" s="7"/>
      <c r="AH60" s="2"/>
      <c r="AI60" s="5"/>
      <c r="AJ60" s="2"/>
      <c r="AK60" s="5"/>
      <c r="AL60" s="2"/>
      <c r="AM60" s="5"/>
      <c r="AN60" s="2"/>
      <c r="AO60" s="5"/>
      <c r="AP60" s="2"/>
      <c r="AQ60" s="5"/>
      <c r="AR60" s="2"/>
      <c r="AS60" s="5"/>
      <c r="BC60" s="1"/>
      <c r="BD60" s="8" t="str">
        <f>IFERROR(HLOOKUP($E60,[1]TLI_WEPS!$1:$35,35,FALSE),"")</f>
        <v>S-8KOM</v>
      </c>
      <c r="BE60" s="8">
        <f>IFERROR(HLOOKUP(E60,[1]TLI_WEPS!$1:$27,5,FALSE),"")</f>
        <v>160</v>
      </c>
      <c r="BF60" s="9">
        <v>160</v>
      </c>
      <c r="BG60" s="8" t="str">
        <f>IFERROR(HLOOKUP($F60,[1]TLI_WEPS!$1:$35,35,FALSE),"")</f>
        <v>FAB-500</v>
      </c>
      <c r="BH60" s="8">
        <f>IFERROR(HLOOKUP($F60,[1]TLI_WEPS!$1:$27,5,FALSE),0)</f>
        <v>4</v>
      </c>
      <c r="BI60" s="9">
        <v>4</v>
      </c>
      <c r="BJ60" s="8" t="str">
        <f>IFERROR(HLOOKUP(G60,[1]TLI_WEPS!$1:$35,35,FALSE),"")</f>
        <v>30x165</v>
      </c>
      <c r="BK60" s="8">
        <f>IFERROR(HLOOKUP(G60,[1]TLI_WEPS!$1:$27,5,FALSE),0)</f>
        <v>250</v>
      </c>
      <c r="BL60" s="9">
        <v>250</v>
      </c>
      <c r="BM60" s="8" t="str">
        <f>IFERROR(HLOOKUP(H60,[1]TLI_WEPS!$1:$35,35,FALSE),"")</f>
        <v/>
      </c>
      <c r="BN60" s="8">
        <f>IFERROR(HLOOKUP(H60,[1]TLI_WEPS!$1:$27,5,FALSE),0)</f>
        <v>0</v>
      </c>
      <c r="BO60" s="9"/>
      <c r="BP60" s="9"/>
      <c r="BQ60" s="10">
        <f>IFERROR(HLOOKUP($E60,[1]TLI_WEPS!$1:$36,36,FALSE),0)</f>
        <v>11.3</v>
      </c>
      <c r="BR60" s="10">
        <f>IFERROR(HLOOKUP($F60,[1]TLI_WEPS!$1:$36,36,FALSE),0)</f>
        <v>500</v>
      </c>
      <c r="BS60" s="10">
        <f>IFERROR(HLOOKUP($G60,[1]TLI_WEPS!$1:$36,36,FALSE),0)</f>
        <v>0.39</v>
      </c>
      <c r="BT60" s="10">
        <f>IFERROR(HLOOKUP($H60,[1]TLI_WEPS!$1:$36,36,FALSE),0)</f>
        <v>0</v>
      </c>
      <c r="BU60" s="8"/>
      <c r="BV60" s="9">
        <f>Z60</f>
        <v>1400</v>
      </c>
      <c r="BW60" s="8">
        <v>3600</v>
      </c>
      <c r="BX60" s="9">
        <f>AB60</f>
        <v>950</v>
      </c>
      <c r="BY60" s="8">
        <f>BW60/(BV60/BX60)</f>
        <v>2442.8571428571431</v>
      </c>
      <c r="CA60" s="1"/>
      <c r="CB60" s="8">
        <v>5000</v>
      </c>
      <c r="CC60" s="5">
        <f>1-0.02*(9144-CB60)/304</f>
        <v>0.72736842105263166</v>
      </c>
    </row>
    <row r="61" spans="1:81" x14ac:dyDescent="0.25">
      <c r="A61" s="1" t="s">
        <v>150</v>
      </c>
      <c r="B61" s="2" t="s">
        <v>142</v>
      </c>
      <c r="C61" s="3">
        <f ca="1">(I61+0.5*J61+0.33*K61+0.25*L61+M61+Q61*X61)*O61*P61*R61*S61*T61*U61*V61*CC61</f>
        <v>581.81576902129723</v>
      </c>
      <c r="D61" s="4" t="s">
        <v>134</v>
      </c>
      <c r="E61" s="2" t="s">
        <v>135</v>
      </c>
      <c r="F61" s="2" t="s">
        <v>151</v>
      </c>
      <c r="G61" s="2" t="s">
        <v>149</v>
      </c>
      <c r="H61" s="2"/>
      <c r="I61" s="5">
        <f ca="1">IFERROR(HLOOKUP(E61,[1]TLI_WEPS!$1:$27,4,FALSE),0)</f>
        <v>39.339357851997086</v>
      </c>
      <c r="J61" s="5">
        <f ca="1">IFERROR(HLOOKUP(F61,[1]TLI_WEPS!$1:$27,4,FALSE),0)</f>
        <v>11.782796563348372</v>
      </c>
      <c r="K61" s="5">
        <f ca="1">IFERROR(HLOOKUP(G61,[1]TLI_WEPS!$1:$27,4,FALSE),0)</f>
        <v>4.6907302151340868</v>
      </c>
      <c r="L61" s="5">
        <f>IFERROR(HLOOKUP(H61,[1]TLI_WEPS!$1:$27,4,FALSE),0)</f>
        <v>0</v>
      </c>
      <c r="M61" s="5">
        <f>AG61</f>
        <v>0</v>
      </c>
      <c r="N61" s="6"/>
      <c r="O61" s="7">
        <f>0.15*SQRT(AB61)</f>
        <v>4.6233105022267322</v>
      </c>
      <c r="P61" s="7">
        <f>0.08*SQRT(Z61)</f>
        <v>2.9933259094191533</v>
      </c>
      <c r="Q61" s="7">
        <f>AA61/4*SQRT(2*AA61)</f>
        <v>20.539595906443729</v>
      </c>
      <c r="R61" s="7">
        <f ca="1">FORECAST(W61,OFFSET([1]lookups!$O$2:$O$10,MATCH(W61,[1]lookups!$N$2:$N$10,1)-1,0,2), OFFSET([1]lookups!$N$2:$N$10,MATCH(W61,[1]lookups!$N$2:$N$10,1)-1,0,2))</f>
        <v>0.95399999999999996</v>
      </c>
      <c r="S61" s="7">
        <v>1</v>
      </c>
      <c r="T61" s="11">
        <f ca="1">FORECAST(AC61/W61,OFFSET([1]lookups!$L$2:'[1]lookups'!$L$10,MATCH(AC61/W61,[1]lookups!$K$2:$K$10,1)-1,0,2), OFFSET([1]lookups!$K$2:$K$10,MATCH(AC61/W61,[1]lookups!$K$2:$K$10,1)-1,0,2))</f>
        <v>1</v>
      </c>
      <c r="U61" s="7">
        <v>0.9</v>
      </c>
      <c r="V61" s="7">
        <v>1</v>
      </c>
      <c r="W61" s="8">
        <f>IFERROR(HLOOKUP(E61,[1]TLI_WEPS!$1:$27,5,FALSE),0)</f>
        <v>160</v>
      </c>
      <c r="X61" s="5">
        <v>1</v>
      </c>
      <c r="Y61" s="6"/>
      <c r="Z61" s="2">
        <v>1400</v>
      </c>
      <c r="AA61" s="2">
        <v>15</v>
      </c>
      <c r="AB61" s="2">
        <v>950</v>
      </c>
      <c r="AC61" s="2">
        <v>160</v>
      </c>
      <c r="AD61" s="2">
        <v>1</v>
      </c>
      <c r="AE61" s="2"/>
      <c r="AF61" s="1"/>
      <c r="AG61" s="7"/>
      <c r="AH61" s="2"/>
      <c r="AI61" s="5"/>
      <c r="AJ61" s="2"/>
      <c r="AK61" s="5"/>
      <c r="AL61" s="2"/>
      <c r="AM61" s="5"/>
      <c r="AN61" s="2"/>
      <c r="AO61" s="5"/>
      <c r="AP61" s="2"/>
      <c r="AQ61" s="5"/>
      <c r="AR61" s="2"/>
      <c r="AS61" s="5"/>
      <c r="BC61" s="1"/>
      <c r="BD61" s="8" t="str">
        <f>IFERROR(HLOOKUP($E61,[1]TLI_WEPS!$1:$35,35,FALSE),"")</f>
        <v>S-8KOM</v>
      </c>
      <c r="BE61" s="8">
        <f>IFERROR(HLOOKUP(E61,[1]TLI_WEPS!$1:$27,5,FALSE),"")</f>
        <v>160</v>
      </c>
      <c r="BF61" s="9">
        <v>160</v>
      </c>
      <c r="BG61" s="8" t="str">
        <f>IFERROR(HLOOKUP($F61,[1]TLI_WEPS!$1:$35,35,FALSE),"")</f>
        <v>Kh-23</v>
      </c>
      <c r="BH61" s="8">
        <f>IFERROR(HLOOKUP($F61,[1]TLI_WEPS!$1:$27,5,FALSE),0)</f>
        <v>4</v>
      </c>
      <c r="BI61" s="9">
        <v>4</v>
      </c>
      <c r="BJ61" s="8" t="str">
        <f>IFERROR(HLOOKUP(G61,[1]TLI_WEPS!$1:$35,35,FALSE),"")</f>
        <v>30x165</v>
      </c>
      <c r="BK61" s="8">
        <f>IFERROR(HLOOKUP(G61,[1]TLI_WEPS!$1:$27,5,FALSE),0)</f>
        <v>250</v>
      </c>
      <c r="BL61" s="9">
        <v>250</v>
      </c>
      <c r="BM61" s="8" t="str">
        <f>IFERROR(HLOOKUP(H61,[1]TLI_WEPS!$1:$35,35,FALSE),"")</f>
        <v/>
      </c>
      <c r="BN61" s="8">
        <f>IFERROR(HLOOKUP(H61,[1]TLI_WEPS!$1:$27,5,FALSE),0)</f>
        <v>0</v>
      </c>
      <c r="BO61" s="9"/>
      <c r="BP61" s="9"/>
      <c r="BQ61" s="10">
        <f>IFERROR(HLOOKUP($E61,[1]TLI_WEPS!$1:$36,36,FALSE),0)</f>
        <v>11.3</v>
      </c>
      <c r="BR61" s="10">
        <f>IFERROR(HLOOKUP($F61,[1]TLI_WEPS!$1:$36,36,FALSE),0)</f>
        <v>5820</v>
      </c>
      <c r="BS61" s="10">
        <f>IFERROR(HLOOKUP($G61,[1]TLI_WEPS!$1:$36,36,FALSE),0)</f>
        <v>0.39</v>
      </c>
      <c r="BT61" s="10">
        <f>IFERROR(HLOOKUP($H61,[1]TLI_WEPS!$1:$36,36,FALSE),0)</f>
        <v>0</v>
      </c>
      <c r="BU61" s="8"/>
      <c r="BV61" s="9">
        <f>Z61</f>
        <v>1400</v>
      </c>
      <c r="BW61" s="8">
        <v>3600</v>
      </c>
      <c r="BX61" s="9">
        <f>AB61</f>
        <v>950</v>
      </c>
      <c r="BY61" s="8">
        <f>BW61/(BV61/BX61)</f>
        <v>2442.8571428571431</v>
      </c>
      <c r="CA61" s="1"/>
      <c r="CB61" s="8">
        <v>5000</v>
      </c>
      <c r="CC61" s="5">
        <f>1-0.02*(9144-CB61)/304</f>
        <v>0.72736842105263166</v>
      </c>
    </row>
    <row r="62" spans="1:81" x14ac:dyDescent="0.25">
      <c r="A62" s="1" t="s">
        <v>152</v>
      </c>
      <c r="B62" s="2" t="s">
        <v>153</v>
      </c>
      <c r="C62" s="3">
        <f ca="1">(I62+0.5*J62+0.33*K62+0.25*L62+M62+Q62*X62)*O62*P62*R62*S62*T62*U62*V62</f>
        <v>0</v>
      </c>
      <c r="D62" s="4" t="s">
        <v>154</v>
      </c>
      <c r="E62" s="2"/>
      <c r="F62" s="2"/>
      <c r="G62" s="2"/>
      <c r="H62" s="2"/>
      <c r="I62" s="5">
        <f>IFERROR(HLOOKUP(E62,[1]TLI_WEPS!$1:$27,4,FALSE),0)</f>
        <v>0</v>
      </c>
      <c r="J62" s="5">
        <f>IFERROR(HLOOKUP(F62,[1]TLI_WEPS!$1:$27,4,FALSE),0)</f>
        <v>0</v>
      </c>
      <c r="K62" s="5">
        <f>IFERROR(HLOOKUP(G62,[1]TLI_WEPS!$1:$27,4,FALSE),0)</f>
        <v>0</v>
      </c>
      <c r="L62" s="5">
        <f>IFERROR(HLOOKUP(H62,[1]TLI_WEPS!$1:$27,4,FALSE),0)</f>
        <v>0</v>
      </c>
      <c r="M62" s="5">
        <f>AG62</f>
        <v>0</v>
      </c>
      <c r="N62" s="6"/>
      <c r="O62" s="7">
        <f>0.15*SQRT(AB62)</f>
        <v>1.5</v>
      </c>
      <c r="P62" s="7">
        <f>0.08*SQRT(Z62)</f>
        <v>0</v>
      </c>
      <c r="Q62" s="7">
        <f>AA62/4*SQRT(2*AA62)</f>
        <v>0</v>
      </c>
      <c r="R62" s="7">
        <f ca="1">FORECAST(W62,OFFSET([1]lookups!$O$2:$O$10,MATCH(W62,[1]lookups!$N$2:$N$10,1)-1,0,2), OFFSET([1]lookups!$N$2:$N$10,MATCH(W62,[1]lookups!$N$2:$N$10,1)-1,0,2))</f>
        <v>0.4</v>
      </c>
      <c r="S62" s="7">
        <v>1.1000000000000001</v>
      </c>
      <c r="T62" s="11"/>
      <c r="U62" s="7">
        <v>1</v>
      </c>
      <c r="V62" s="7">
        <v>1</v>
      </c>
      <c r="W62" s="8">
        <f>IFERROR(HLOOKUP(E62,[1]TLI_WEPS!$1:$27,5,FALSE),0)</f>
        <v>0</v>
      </c>
      <c r="X62" s="5">
        <v>0</v>
      </c>
      <c r="Y62" s="6"/>
      <c r="Z62" s="2"/>
      <c r="AA62" s="2"/>
      <c r="AB62" s="2">
        <v>100</v>
      </c>
      <c r="AC62" s="2"/>
      <c r="AD62" s="2">
        <v>1</v>
      </c>
      <c r="AE62" s="2"/>
      <c r="AF62" s="1"/>
      <c r="AG62" s="7"/>
      <c r="AH62" s="2"/>
      <c r="AI62" s="5"/>
      <c r="AJ62" s="2"/>
      <c r="AK62" s="5"/>
      <c r="AL62" s="2"/>
      <c r="AM62" s="5"/>
      <c r="AN62" s="2"/>
      <c r="AO62" s="5"/>
      <c r="AP62" s="2"/>
      <c r="AQ62" s="5"/>
      <c r="AR62" s="2"/>
      <c r="AS62" s="5"/>
      <c r="BC62" s="1"/>
      <c r="BD62" s="8" t="s">
        <v>136</v>
      </c>
      <c r="BE62" s="8">
        <v>0</v>
      </c>
      <c r="BF62" s="9">
        <v>1200</v>
      </c>
      <c r="BG62" s="8" t="str">
        <f>IFERROR(HLOOKUP($F62,[1]TLI_WEPS!$1:$35,35,FALSE),"")</f>
        <v/>
      </c>
      <c r="BH62" s="8">
        <f>IFERROR(HLOOKUP($F62,[1]TLI_WEPS!$1:$27,5,FALSE),0)</f>
        <v>0</v>
      </c>
      <c r="BI62" s="9"/>
      <c r="BJ62" s="8" t="str">
        <f>IFERROR(HLOOKUP(G62,[1]TLI_WEPS!$1:$35,35,FALSE),"")</f>
        <v/>
      </c>
      <c r="BK62" s="8">
        <f>IFERROR(HLOOKUP(G62,[1]TLI_WEPS!$1:$27,5,FALSE),0)</f>
        <v>0</v>
      </c>
      <c r="BL62" s="9"/>
      <c r="BM62" s="8" t="str">
        <f>IFERROR(HLOOKUP(H62,[1]TLI_WEPS!$1:$35,35,FALSE),"")</f>
        <v/>
      </c>
      <c r="BN62" s="8">
        <f>IFERROR(HLOOKUP(H62,[1]TLI_WEPS!$1:$27,5,FALSE),0)</f>
        <v>0</v>
      </c>
      <c r="BO62" s="9"/>
      <c r="BP62" s="9"/>
      <c r="BQ62" s="10">
        <f>IFERROR(HLOOKUP($E62,[1]TLI_WEPS!$1:$36,36,FALSE),0)</f>
        <v>0</v>
      </c>
      <c r="BR62" s="10">
        <f>IFERROR(HLOOKUP($F62,[1]TLI_WEPS!$1:$36,36,FALSE),0)</f>
        <v>0</v>
      </c>
      <c r="BS62" s="10">
        <f>IFERROR(HLOOKUP($G62,[1]TLI_WEPS!$1:$36,36,FALSE),0)</f>
        <v>0</v>
      </c>
      <c r="BT62" s="10">
        <f>IFERROR(HLOOKUP($H62,[1]TLI_WEPS!$1:$36,36,FALSE),0)</f>
        <v>0</v>
      </c>
      <c r="BU62" s="8"/>
      <c r="BV62" s="9">
        <v>650</v>
      </c>
      <c r="BW62" s="8">
        <v>78</v>
      </c>
      <c r="BX62" s="9">
        <f>AB62</f>
        <v>100</v>
      </c>
      <c r="BY62" s="8">
        <f>BW62/(BV62/BX62)</f>
        <v>12</v>
      </c>
      <c r="CA62" s="1"/>
      <c r="CB62" s="8"/>
      <c r="CC62" s="8"/>
    </row>
    <row r="63" spans="1:81" x14ac:dyDescent="0.25">
      <c r="A63" s="1" t="s">
        <v>155</v>
      </c>
      <c r="B63" s="2" t="s">
        <v>153</v>
      </c>
      <c r="C63" s="3">
        <f ca="1">(I63+0.5*J63+0.33*K63+0.25*L63+M63+Q63*X63)*O63*P63*R63*S63*T63*U63*V63</f>
        <v>0</v>
      </c>
      <c r="D63" s="4" t="s">
        <v>154</v>
      </c>
      <c r="E63" s="2"/>
      <c r="F63" s="2"/>
      <c r="G63" s="2"/>
      <c r="H63" s="2"/>
      <c r="I63" s="5">
        <f>IFERROR(HLOOKUP(E63,[1]TLI_WEPS!$1:$27,4,FALSE),0)</f>
        <v>0</v>
      </c>
      <c r="J63" s="5">
        <f>IFERROR(HLOOKUP(F63,[1]TLI_WEPS!$1:$27,4,FALSE),0)</f>
        <v>0</v>
      </c>
      <c r="K63" s="5">
        <f>IFERROR(HLOOKUP(G63,[1]TLI_WEPS!$1:$27,4,FALSE),0)</f>
        <v>0</v>
      </c>
      <c r="L63" s="5">
        <f>IFERROR(HLOOKUP(H63,[1]TLI_WEPS!$1:$27,4,FALSE),0)</f>
        <v>0</v>
      </c>
      <c r="M63" s="5">
        <f>AG63</f>
        <v>0</v>
      </c>
      <c r="N63" s="6"/>
      <c r="O63" s="7">
        <f>0.15*SQRT(AB63)</f>
        <v>1.3416407864998738</v>
      </c>
      <c r="P63" s="7">
        <f>0.08*SQRT(Z63)</f>
        <v>0</v>
      </c>
      <c r="Q63" s="7">
        <f>AA63/4*SQRT(2*AA63)</f>
        <v>0</v>
      </c>
      <c r="R63" s="7">
        <f ca="1">FORECAST(W63,OFFSET([1]lookups!$O$2:$O$10,MATCH(W63,[1]lookups!$N$2:$N$10,1)-1,0,2), OFFSET([1]lookups!$N$2:$N$10,MATCH(W63,[1]lookups!$N$2:$N$10,1)-1,0,2))</f>
        <v>0.4</v>
      </c>
      <c r="S63" s="7">
        <v>1.1000000000000001</v>
      </c>
      <c r="T63" s="11"/>
      <c r="U63" s="7">
        <v>1</v>
      </c>
      <c r="V63" s="7">
        <v>1</v>
      </c>
      <c r="W63" s="8">
        <f>IFERROR(HLOOKUP(E63,[1]TLI_WEPS!$1:$27,5,FALSE),0)</f>
        <v>0</v>
      </c>
      <c r="X63" s="5">
        <v>0</v>
      </c>
      <c r="Y63" s="6"/>
      <c r="Z63" s="2"/>
      <c r="AA63" s="2"/>
      <c r="AB63" s="2">
        <v>80</v>
      </c>
      <c r="AC63" s="2"/>
      <c r="AD63" s="2">
        <v>2</v>
      </c>
      <c r="AE63" s="2"/>
      <c r="AF63" s="1"/>
      <c r="AG63" s="7"/>
      <c r="AH63" s="2"/>
      <c r="AI63" s="5"/>
      <c r="AJ63" s="2"/>
      <c r="AK63" s="5"/>
      <c r="AL63" s="2"/>
      <c r="AM63" s="5"/>
      <c r="AN63" s="2"/>
      <c r="AO63" s="5"/>
      <c r="AP63" s="2"/>
      <c r="AQ63" s="5"/>
      <c r="AR63" s="2"/>
      <c r="AS63" s="5"/>
      <c r="BC63" s="1"/>
      <c r="BD63" s="8" t="s">
        <v>136</v>
      </c>
      <c r="BE63" s="8">
        <v>0</v>
      </c>
      <c r="BF63" s="9">
        <v>4100</v>
      </c>
      <c r="BG63" s="8" t="str">
        <f>IFERROR(HLOOKUP($F63,[1]TLI_WEPS!$1:$35,35,FALSE),"")</f>
        <v/>
      </c>
      <c r="BH63" s="8">
        <f>IFERROR(HLOOKUP($F63,[1]TLI_WEPS!$1:$27,5,FALSE),0)</f>
        <v>0</v>
      </c>
      <c r="BI63" s="9"/>
      <c r="BJ63" s="8" t="str">
        <f>IFERROR(HLOOKUP(G63,[1]TLI_WEPS!$1:$35,35,FALSE),"")</f>
        <v/>
      </c>
      <c r="BK63" s="8">
        <f>IFERROR(HLOOKUP(G63,[1]TLI_WEPS!$1:$27,5,FALSE),0)</f>
        <v>0</v>
      </c>
      <c r="BL63" s="9"/>
      <c r="BM63" s="8" t="str">
        <f>IFERROR(HLOOKUP(H63,[1]TLI_WEPS!$1:$35,35,FALSE),"")</f>
        <v/>
      </c>
      <c r="BN63" s="8">
        <f>IFERROR(HLOOKUP(H63,[1]TLI_WEPS!$1:$27,5,FALSE),0)</f>
        <v>0</v>
      </c>
      <c r="BO63" s="9"/>
      <c r="BP63" s="9"/>
      <c r="BQ63" s="10">
        <f>IFERROR(HLOOKUP($E63,[1]TLI_WEPS!$1:$36,36,FALSE),0)</f>
        <v>0</v>
      </c>
      <c r="BR63" s="10">
        <f>IFERROR(HLOOKUP($F63,[1]TLI_WEPS!$1:$36,36,FALSE),0)</f>
        <v>0</v>
      </c>
      <c r="BS63" s="10">
        <f>IFERROR(HLOOKUP($G63,[1]TLI_WEPS!$1:$36,36,FALSE),0)</f>
        <v>0</v>
      </c>
      <c r="BT63" s="10">
        <f>IFERROR(HLOOKUP($H63,[1]TLI_WEPS!$1:$36,36,FALSE),0)</f>
        <v>0</v>
      </c>
      <c r="BU63" s="8"/>
      <c r="BV63" s="9">
        <v>450</v>
      </c>
      <c r="BW63" s="8">
        <v>340</v>
      </c>
      <c r="BX63" s="9">
        <f>AB63</f>
        <v>80</v>
      </c>
      <c r="BY63" s="8">
        <f>BW63/(BV63/BX63)</f>
        <v>60.444444444444443</v>
      </c>
      <c r="CA63" s="1"/>
      <c r="CB63" s="8"/>
      <c r="CC63" s="8"/>
    </row>
    <row r="64" spans="1:81" x14ac:dyDescent="0.25">
      <c r="A64" s="1" t="s">
        <v>156</v>
      </c>
      <c r="B64" s="2" t="s">
        <v>153</v>
      </c>
      <c r="C64" s="3">
        <f ca="1">(I64+0.5*J64+0.33*K64+0.25*L64+M64+Q64*X64)*O64*P64*R64*S64*T64*U64*V64</f>
        <v>0</v>
      </c>
      <c r="D64" s="4" t="s">
        <v>154</v>
      </c>
      <c r="E64" s="2"/>
      <c r="F64" s="2"/>
      <c r="G64" s="2"/>
      <c r="H64" s="2"/>
      <c r="I64" s="5">
        <f>IFERROR(HLOOKUP(E64,[1]TLI_WEPS!$1:$27,4,FALSE),0)</f>
        <v>0</v>
      </c>
      <c r="J64" s="5">
        <f>IFERROR(HLOOKUP(F64,[1]TLI_WEPS!$1:$27,4,FALSE),0)</f>
        <v>0</v>
      </c>
      <c r="K64" s="5">
        <f>IFERROR(HLOOKUP(G64,[1]TLI_WEPS!$1:$27,4,FALSE),0)</f>
        <v>0</v>
      </c>
      <c r="L64" s="5">
        <f>IFERROR(HLOOKUP(H64,[1]TLI_WEPS!$1:$27,4,FALSE),0)</f>
        <v>0</v>
      </c>
      <c r="M64" s="5">
        <f>AG64</f>
        <v>0</v>
      </c>
      <c r="N64" s="6"/>
      <c r="O64" s="7">
        <f>0.15*SQRT(AB64)</f>
        <v>1.3416407864998738</v>
      </c>
      <c r="P64" s="7">
        <f>0.08*SQRT(Z64)</f>
        <v>0</v>
      </c>
      <c r="Q64" s="7">
        <f>AA64/4*SQRT(2*AA64)</f>
        <v>0</v>
      </c>
      <c r="R64" s="7">
        <f ca="1">FORECAST(W64,OFFSET([1]lookups!$O$2:$O$10,MATCH(W64,[1]lookups!$N$2:$N$10,1)-1,0,2), OFFSET([1]lookups!$N$2:$N$10,MATCH(W64,[1]lookups!$N$2:$N$10,1)-1,0,2))</f>
        <v>0.4</v>
      </c>
      <c r="S64" s="7">
        <v>1.1000000000000001</v>
      </c>
      <c r="T64" s="11"/>
      <c r="U64" s="7">
        <v>1</v>
      </c>
      <c r="V64" s="7">
        <v>1</v>
      </c>
      <c r="W64" s="8">
        <f>IFERROR(HLOOKUP(E64,[1]TLI_WEPS!$1:$27,5,FALSE),0)</f>
        <v>0</v>
      </c>
      <c r="X64" s="5">
        <v>0</v>
      </c>
      <c r="Y64" s="6"/>
      <c r="Z64" s="2"/>
      <c r="AA64" s="2"/>
      <c r="AB64" s="2">
        <v>80</v>
      </c>
      <c r="AC64" s="2"/>
      <c r="AD64" s="2">
        <v>6</v>
      </c>
      <c r="AE64" s="2"/>
      <c r="AF64" s="1"/>
      <c r="AG64" s="7"/>
      <c r="AH64" s="2"/>
      <c r="AI64" s="5"/>
      <c r="AJ64" s="2"/>
      <c r="AK64" s="5"/>
      <c r="AL64" s="2"/>
      <c r="AM64" s="5"/>
      <c r="AN64" s="2"/>
      <c r="AO64" s="5"/>
      <c r="AP64" s="2"/>
      <c r="AQ64" s="5"/>
      <c r="AR64" s="2"/>
      <c r="AS64" s="5"/>
      <c r="BC64" s="1"/>
      <c r="BD64" s="8" t="s">
        <v>136</v>
      </c>
      <c r="BE64" s="8">
        <v>0</v>
      </c>
      <c r="BF64" s="9">
        <v>200</v>
      </c>
      <c r="BG64" s="8" t="str">
        <f>IFERROR(HLOOKUP($F64,[1]TLI_WEPS!$1:$35,35,FALSE),"")</f>
        <v/>
      </c>
      <c r="BH64" s="8">
        <f>IFERROR(HLOOKUP($F64,[1]TLI_WEPS!$1:$27,5,FALSE),0)</f>
        <v>0</v>
      </c>
      <c r="BI64" s="9"/>
      <c r="BJ64" s="8" t="str">
        <f>IFERROR(HLOOKUP(G64,[1]TLI_WEPS!$1:$35,35,FALSE),"")</f>
        <v/>
      </c>
      <c r="BK64" s="8">
        <f>IFERROR(HLOOKUP(G64,[1]TLI_WEPS!$1:$27,5,FALSE),0)</f>
        <v>0</v>
      </c>
      <c r="BL64" s="9"/>
      <c r="BM64" s="8" t="str">
        <f>IFERROR(HLOOKUP(H64,[1]TLI_WEPS!$1:$35,35,FALSE),"")</f>
        <v/>
      </c>
      <c r="BN64" s="8">
        <f>IFERROR(HLOOKUP(H64,[1]TLI_WEPS!$1:$27,5,FALSE),0)</f>
        <v>0</v>
      </c>
      <c r="BO64" s="9"/>
      <c r="BP64" s="9"/>
      <c r="BQ64" s="10">
        <f>IFERROR(HLOOKUP($E64,[1]TLI_WEPS!$1:$36,36,FALSE),0)</f>
        <v>0</v>
      </c>
      <c r="BR64" s="10">
        <f>IFERROR(HLOOKUP($F64,[1]TLI_WEPS!$1:$36,36,FALSE),0)</f>
        <v>0</v>
      </c>
      <c r="BS64" s="10">
        <f>IFERROR(HLOOKUP($G64,[1]TLI_WEPS!$1:$36,36,FALSE),0)</f>
        <v>0</v>
      </c>
      <c r="BT64" s="10">
        <f>IFERROR(HLOOKUP($H64,[1]TLI_WEPS!$1:$36,36,FALSE),0)</f>
        <v>0</v>
      </c>
      <c r="BU64" s="8"/>
      <c r="BV64" s="9">
        <v>450</v>
      </c>
      <c r="BW64" s="8">
        <v>800</v>
      </c>
      <c r="BX64" s="9">
        <f>AB64</f>
        <v>80</v>
      </c>
      <c r="BY64" s="8">
        <f>BW64/(BV64/BX64)</f>
        <v>142.22222222222223</v>
      </c>
      <c r="CA64" s="1"/>
      <c r="CB64" s="8"/>
      <c r="CC64" s="8"/>
    </row>
    <row r="65" spans="1:81" x14ac:dyDescent="0.25">
      <c r="A65" s="1" t="s">
        <v>157</v>
      </c>
      <c r="B65" s="2" t="s">
        <v>153</v>
      </c>
      <c r="C65" s="3">
        <f ca="1">(I65+0.5*J65+0.33*K65+0.25*L65+M65+Q65*X65)*O65*P65*R65*S65*T65*U65*V65</f>
        <v>0</v>
      </c>
      <c r="D65" s="4" t="s">
        <v>154</v>
      </c>
      <c r="E65" s="2"/>
      <c r="F65" s="2"/>
      <c r="G65" s="2"/>
      <c r="H65" s="2"/>
      <c r="I65" s="5">
        <f>IFERROR(HLOOKUP(E65,[1]TLI_WEPS!$1:$27,4,FALSE),0)</f>
        <v>0</v>
      </c>
      <c r="J65" s="5">
        <f>IFERROR(HLOOKUP(F65,[1]TLI_WEPS!$1:$27,4,FALSE),0)</f>
        <v>0</v>
      </c>
      <c r="K65" s="5">
        <f>IFERROR(HLOOKUP(G65,[1]TLI_WEPS!$1:$27,4,FALSE),0)</f>
        <v>0</v>
      </c>
      <c r="L65" s="5">
        <f>IFERROR(HLOOKUP(H65,[1]TLI_WEPS!$1:$27,4,FALSE),0)</f>
        <v>0</v>
      </c>
      <c r="M65" s="5">
        <f>AG65</f>
        <v>0</v>
      </c>
      <c r="N65" s="6"/>
      <c r="O65" s="7">
        <f>0.15*SQRT(AB65)</f>
        <v>1.3416407864998738</v>
      </c>
      <c r="P65" s="7">
        <f>0.08*SQRT(Z65)</f>
        <v>0</v>
      </c>
      <c r="Q65" s="7">
        <f>AA65/4*SQRT(2*AA65)</f>
        <v>0</v>
      </c>
      <c r="R65" s="7">
        <f ca="1">FORECAST(W65,OFFSET([1]lookups!$O$2:$O$10,MATCH(W65,[1]lookups!$N$2:$N$10,1)-1,0,2), OFFSET([1]lookups!$N$2:$N$10,MATCH(W65,[1]lookups!$N$2:$N$10,1)-1,0,2))</f>
        <v>0.4</v>
      </c>
      <c r="S65" s="7">
        <v>1.1000000000000001</v>
      </c>
      <c r="T65" s="11"/>
      <c r="U65" s="7">
        <v>1</v>
      </c>
      <c r="V65" s="7">
        <v>1</v>
      </c>
      <c r="W65" s="8">
        <f>IFERROR(HLOOKUP(E65,[1]TLI_WEPS!$1:$27,5,FALSE),0)</f>
        <v>0</v>
      </c>
      <c r="X65" s="5">
        <v>0</v>
      </c>
      <c r="Y65" s="6"/>
      <c r="Z65" s="2"/>
      <c r="AA65" s="2"/>
      <c r="AB65" s="2">
        <v>80</v>
      </c>
      <c r="AC65" s="2"/>
      <c r="AD65" s="2">
        <v>2</v>
      </c>
      <c r="AE65" s="2"/>
      <c r="AF65" s="1"/>
      <c r="AG65" s="7"/>
      <c r="AH65" s="2"/>
      <c r="AI65" s="5"/>
      <c r="AJ65" s="2"/>
      <c r="AK65" s="5"/>
      <c r="AL65" s="2"/>
      <c r="AM65" s="5"/>
      <c r="AN65" s="2"/>
      <c r="AO65" s="5"/>
      <c r="AP65" s="2"/>
      <c r="AQ65" s="5"/>
      <c r="AR65" s="2"/>
      <c r="AS65" s="5"/>
      <c r="BC65" s="1"/>
      <c r="BD65" s="8" t="s">
        <v>136</v>
      </c>
      <c r="BE65" s="8">
        <v>0</v>
      </c>
      <c r="BF65" s="9">
        <v>4100</v>
      </c>
      <c r="BG65" s="8" t="str">
        <f>IFERROR(HLOOKUP($F65,[1]TLI_WEPS!$1:$35,35,FALSE),"")</f>
        <v/>
      </c>
      <c r="BH65" s="8">
        <f>IFERROR(HLOOKUP($F65,[1]TLI_WEPS!$1:$27,5,FALSE),0)</f>
        <v>0</v>
      </c>
      <c r="BI65" s="9"/>
      <c r="BJ65" s="8" t="str">
        <f>IFERROR(HLOOKUP(G65,[1]TLI_WEPS!$1:$35,35,FALSE),"")</f>
        <v/>
      </c>
      <c r="BK65" s="8">
        <f>IFERROR(HLOOKUP(G65,[1]TLI_WEPS!$1:$27,5,FALSE),0)</f>
        <v>0</v>
      </c>
      <c r="BL65" s="9"/>
      <c r="BM65" s="8" t="str">
        <f>IFERROR(HLOOKUP(H65,[1]TLI_WEPS!$1:$35,35,FALSE),"")</f>
        <v/>
      </c>
      <c r="BN65" s="8">
        <f>IFERROR(HLOOKUP(H65,[1]TLI_WEPS!$1:$27,5,FALSE),0)</f>
        <v>0</v>
      </c>
      <c r="BO65" s="9"/>
      <c r="BP65" s="9"/>
      <c r="BQ65" s="10">
        <f>IFERROR(HLOOKUP($E65,[1]TLI_WEPS!$1:$36,36,FALSE),0)</f>
        <v>0</v>
      </c>
      <c r="BR65" s="10">
        <f>IFERROR(HLOOKUP($F65,[1]TLI_WEPS!$1:$36,36,FALSE),0)</f>
        <v>0</v>
      </c>
      <c r="BS65" s="10">
        <f>IFERROR(HLOOKUP($G65,[1]TLI_WEPS!$1:$36,36,FALSE),0)</f>
        <v>0</v>
      </c>
      <c r="BT65" s="10">
        <f>IFERROR(HLOOKUP($H65,[1]TLI_WEPS!$1:$36,36,FALSE),0)</f>
        <v>0</v>
      </c>
      <c r="BU65" s="8"/>
      <c r="BV65" s="9">
        <v>450</v>
      </c>
      <c r="BW65" s="8">
        <v>340</v>
      </c>
      <c r="BX65" s="9">
        <f>AB65</f>
        <v>80</v>
      </c>
      <c r="BY65" s="8">
        <f>BW65/(BV65/BX65)</f>
        <v>60.444444444444443</v>
      </c>
      <c r="CA65" s="1"/>
      <c r="CB65" s="8"/>
      <c r="CC65" s="8"/>
    </row>
    <row r="66" spans="1:81" x14ac:dyDescent="0.25">
      <c r="A66" s="1" t="s">
        <v>158</v>
      </c>
      <c r="B66" s="2" t="s">
        <v>51</v>
      </c>
      <c r="C66" s="3">
        <f ca="1">I66</f>
        <v>0.3609556372246534</v>
      </c>
      <c r="D66" s="4" t="s">
        <v>51</v>
      </c>
      <c r="E66" s="2" t="s">
        <v>33</v>
      </c>
      <c r="F66" s="2"/>
      <c r="G66" s="2"/>
      <c r="H66" s="2"/>
      <c r="I66" s="5">
        <f ca="1">IFERROR(HLOOKUP(E66,[1]TLI_WEPS!$1:$27,4,FALSE),0)</f>
        <v>0.3609556372246534</v>
      </c>
      <c r="J66" s="5"/>
      <c r="K66" s="5"/>
      <c r="L66" s="5"/>
      <c r="M66" s="5"/>
      <c r="N66" s="6"/>
      <c r="O66" s="7"/>
      <c r="P66" s="7"/>
      <c r="Q66" s="7"/>
      <c r="R66" s="7"/>
      <c r="S66" s="7"/>
      <c r="T66" s="7"/>
      <c r="U66" s="7"/>
      <c r="V66" s="7"/>
      <c r="W66" s="8"/>
      <c r="X66" s="5"/>
      <c r="Y66" s="6"/>
      <c r="Z66" s="2"/>
      <c r="AA66" s="2"/>
      <c r="AB66" s="2"/>
      <c r="AC66" s="2"/>
      <c r="AD66" s="2">
        <v>1</v>
      </c>
      <c r="AE66" s="2"/>
      <c r="AF66" s="1"/>
      <c r="AG66" s="7"/>
      <c r="AH66" s="2"/>
      <c r="AI66" s="5"/>
      <c r="AJ66" s="2"/>
      <c r="AK66" s="5"/>
      <c r="AL66" s="2"/>
      <c r="AM66" s="5"/>
      <c r="AN66" s="2"/>
      <c r="AO66" s="5"/>
      <c r="AP66" s="2"/>
      <c r="AQ66" s="5"/>
      <c r="AR66" s="2"/>
      <c r="AS66" s="5"/>
      <c r="AT66" s="2"/>
      <c r="AU66" s="2"/>
      <c r="AV66" s="2"/>
      <c r="AW66" s="2"/>
      <c r="AX66" s="2"/>
      <c r="AY66" s="2"/>
      <c r="AZ66" s="2"/>
      <c r="BA66" s="2"/>
      <c r="BC66" s="1"/>
      <c r="BD66" s="8" t="str">
        <f>IFERROR(HLOOKUP($E66,[1]TLI_WEPS!$1:$35,35,FALSE),"")</f>
        <v>5.56x45</v>
      </c>
      <c r="BE66" s="8">
        <f>IFERROR(HLOOKUP(E66,[1]TLI_WEPS!$1:$27,5,FALSE),"")</f>
        <v>1400</v>
      </c>
      <c r="BF66" s="9">
        <v>300</v>
      </c>
      <c r="BG66" s="8" t="str">
        <f>IFERROR(HLOOKUP($F66,[1]TLI_WEPS!$1:$35,35,FALSE),"")</f>
        <v/>
      </c>
      <c r="BH66" s="8">
        <f>IFERROR(HLOOKUP($F66,[1]TLI_WEPS!$1:$27,5,FALSE),0)</f>
        <v>0</v>
      </c>
      <c r="BI66" s="9"/>
      <c r="BJ66" s="8" t="str">
        <f>IFERROR(HLOOKUP(G66,[1]TLI_WEPS!$1:$35,35,FALSE),"")</f>
        <v/>
      </c>
      <c r="BK66" s="8">
        <f>IFERROR(HLOOKUP(G66,[1]TLI_WEPS!$1:$27,5,FALSE),0)</f>
        <v>0</v>
      </c>
      <c r="BL66" s="9"/>
      <c r="BM66" s="8" t="str">
        <f>IFERROR(HLOOKUP(H66,[1]TLI_WEPS!$1:$35,35,FALSE),"")</f>
        <v/>
      </c>
      <c r="BN66" s="8">
        <f>IFERROR(HLOOKUP(H66,[1]TLI_WEPS!$1:$27,5,FALSE),0)</f>
        <v>0</v>
      </c>
      <c r="BO66" s="9"/>
      <c r="BP66" s="9"/>
      <c r="BQ66" s="10">
        <f>IFERROR(HLOOKUP($E66,[1]TLI_WEPS!$1:$36,36,FALSE),0)</f>
        <v>1.23E-2</v>
      </c>
      <c r="BR66" s="10">
        <f>IFERROR(HLOOKUP($F66,[1]TLI_WEPS!$1:$36,36,FALSE),0)</f>
        <v>0</v>
      </c>
      <c r="BS66" s="10">
        <f>IFERROR(HLOOKUP($G66,[1]TLI_WEPS!$1:$36,36,FALSE),0)</f>
        <v>0</v>
      </c>
      <c r="BT66" s="10">
        <f>IFERROR(HLOOKUP($H66,[1]TLI_WEPS!$1:$36,36,FALSE),0)</f>
        <v>0</v>
      </c>
      <c r="BU66" s="8"/>
      <c r="BV66" s="9">
        <f>Z66</f>
        <v>0</v>
      </c>
      <c r="BW66" s="8">
        <v>0</v>
      </c>
      <c r="BX66" s="9">
        <f>AB66</f>
        <v>0</v>
      </c>
      <c r="BY66" s="8">
        <v>0</v>
      </c>
      <c r="CA66" s="1"/>
      <c r="CB66" s="8"/>
      <c r="CC66" s="8"/>
    </row>
    <row r="67" spans="1:81" x14ac:dyDescent="0.25">
      <c r="A67" s="1" t="s">
        <v>34</v>
      </c>
      <c r="B67" s="2" t="s">
        <v>51</v>
      </c>
      <c r="C67" s="3">
        <f ca="1">I67+J67</f>
        <v>7.1175392727802063</v>
      </c>
      <c r="D67" s="4" t="s">
        <v>51</v>
      </c>
      <c r="E67" s="2" t="s">
        <v>33</v>
      </c>
      <c r="F67" s="2" t="s">
        <v>34</v>
      </c>
      <c r="G67" s="2"/>
      <c r="H67" s="2"/>
      <c r="I67" s="5">
        <f ca="1">IFERROR(HLOOKUP(E67,[1]TLI_WEPS!$1:$27,4,FALSE),0)</f>
        <v>0.3609556372246534</v>
      </c>
      <c r="J67" s="5">
        <f ca="1">IFERROR(HLOOKUP(F67,[1]TLI_WEPS!$1:$27,4,FALSE),0)</f>
        <v>6.7565836355555531</v>
      </c>
      <c r="K67" s="5"/>
      <c r="L67" s="5"/>
      <c r="M67" s="5"/>
      <c r="N67" s="6"/>
      <c r="O67" s="7"/>
      <c r="P67" s="7"/>
      <c r="Q67" s="7"/>
      <c r="R67" s="7"/>
      <c r="S67" s="7"/>
      <c r="T67" s="7"/>
      <c r="U67" s="7"/>
      <c r="V67" s="7"/>
      <c r="W67" s="8"/>
      <c r="X67" s="5"/>
      <c r="Y67" s="6"/>
      <c r="Z67" s="2"/>
      <c r="AA67" s="2"/>
      <c r="AB67" s="2"/>
      <c r="AC67" s="2"/>
      <c r="AD67" s="2">
        <v>1</v>
      </c>
      <c r="AE67" s="2"/>
      <c r="AF67" s="1"/>
      <c r="AG67" s="7"/>
      <c r="AH67" s="2"/>
      <c r="AI67" s="5"/>
      <c r="AJ67" s="2"/>
      <c r="AK67" s="5"/>
      <c r="AL67" s="2"/>
      <c r="AM67" s="5"/>
      <c r="AN67" s="2"/>
      <c r="AO67" s="5"/>
      <c r="AP67" s="2"/>
      <c r="AQ67" s="5"/>
      <c r="AR67" s="2"/>
      <c r="AS67" s="5"/>
      <c r="AT67" s="2"/>
      <c r="AU67" s="2"/>
      <c r="AV67" s="2"/>
      <c r="AW67" s="2"/>
      <c r="AX67" s="2"/>
      <c r="AY67" s="2"/>
      <c r="AZ67" s="2"/>
      <c r="BA67" s="2"/>
      <c r="BC67" s="1"/>
      <c r="BD67" s="8" t="str">
        <f>IFERROR(HLOOKUP($E67,[1]TLI_WEPS!$1:$35,35,FALSE),"")</f>
        <v>5.56x45</v>
      </c>
      <c r="BE67" s="8">
        <f>IFERROR(HLOOKUP(E67,[1]TLI_WEPS!$1:$27,5,FALSE),"")</f>
        <v>1400</v>
      </c>
      <c r="BF67" s="9">
        <v>300</v>
      </c>
      <c r="BG67" s="8" t="str">
        <f>IFERROR(HLOOKUP($F67,[1]TLI_WEPS!$1:$35,35,FALSE),"")</f>
        <v>40mm</v>
      </c>
      <c r="BH67" s="8">
        <f ca="1">IFERROR(HLOOKUP($F67,[1]TLI_WEPS!$1:$27,5,FALSE),0)</f>
        <v>225</v>
      </c>
      <c r="BI67" s="9">
        <v>8</v>
      </c>
      <c r="BJ67" s="8" t="str">
        <f>IFERROR(HLOOKUP(G67,[1]TLI_WEPS!$1:$35,35,FALSE),"")</f>
        <v/>
      </c>
      <c r="BK67" s="8">
        <f>IFERROR(HLOOKUP(G67,[1]TLI_WEPS!$1:$27,5,FALSE),0)</f>
        <v>0</v>
      </c>
      <c r="BL67" s="9"/>
      <c r="BM67" s="8" t="str">
        <f>IFERROR(HLOOKUP(H67,[1]TLI_WEPS!$1:$35,35,FALSE),"")</f>
        <v/>
      </c>
      <c r="BN67" s="8">
        <f>IFERROR(HLOOKUP(H67,[1]TLI_WEPS!$1:$27,5,FALSE),0)</f>
        <v>0</v>
      </c>
      <c r="BO67" s="9"/>
      <c r="BP67" s="9"/>
      <c r="BQ67" s="10">
        <f>IFERROR(HLOOKUP($E67,[1]TLI_WEPS!$1:$36,36,FALSE),0)</f>
        <v>1.23E-2</v>
      </c>
      <c r="BR67" s="10">
        <f>IFERROR(HLOOKUP($F67,[1]TLI_WEPS!$1:$36,36,FALSE),0)</f>
        <v>0.23</v>
      </c>
      <c r="BS67" s="10">
        <f>IFERROR(HLOOKUP($G67,[1]TLI_WEPS!$1:$36,36,FALSE),0)</f>
        <v>0</v>
      </c>
      <c r="BT67" s="10">
        <f>IFERROR(HLOOKUP($H67,[1]TLI_WEPS!$1:$36,36,FALSE),0)</f>
        <v>0</v>
      </c>
      <c r="BU67" s="8"/>
      <c r="BV67" s="9">
        <f>Z67</f>
        <v>0</v>
      </c>
      <c r="BW67" s="8">
        <v>0</v>
      </c>
      <c r="BX67" s="9">
        <f>AB67</f>
        <v>0</v>
      </c>
      <c r="BY67" s="8">
        <v>0</v>
      </c>
      <c r="CA67" s="1"/>
      <c r="CB67" s="8"/>
      <c r="CC67" s="8"/>
    </row>
    <row r="68" spans="1:81" x14ac:dyDescent="0.25">
      <c r="A68" s="1" t="s">
        <v>36</v>
      </c>
      <c r="B68" s="2" t="s">
        <v>51</v>
      </c>
      <c r="C68" s="3">
        <f ca="1">I68</f>
        <v>0.48031355312035995</v>
      </c>
      <c r="D68" s="4" t="s">
        <v>51</v>
      </c>
      <c r="E68" s="2" t="s">
        <v>36</v>
      </c>
      <c r="F68" s="2"/>
      <c r="G68" s="2"/>
      <c r="H68" s="2"/>
      <c r="I68" s="5">
        <f ca="1">IFERROR(HLOOKUP(E68,[1]TLI_WEPS!$1:$27,4,FALSE),0)</f>
        <v>0.48031355312035995</v>
      </c>
      <c r="J68" s="5"/>
      <c r="K68" s="5"/>
      <c r="L68" s="5"/>
      <c r="M68" s="5"/>
      <c r="N68" s="6"/>
      <c r="O68" s="7"/>
      <c r="P68" s="7"/>
      <c r="Q68" s="7"/>
      <c r="R68" s="7"/>
      <c r="S68" s="7"/>
      <c r="T68" s="7"/>
      <c r="U68" s="7"/>
      <c r="V68" s="7"/>
      <c r="W68" s="8"/>
      <c r="X68" s="5"/>
      <c r="Y68" s="6"/>
      <c r="Z68" s="2"/>
      <c r="AA68" s="2"/>
      <c r="AB68" s="2"/>
      <c r="AC68" s="2"/>
      <c r="AD68" s="2">
        <v>1</v>
      </c>
      <c r="AE68" s="2"/>
      <c r="AF68" s="1"/>
      <c r="AG68" s="7"/>
      <c r="AH68" s="2"/>
      <c r="AI68" s="5"/>
      <c r="AJ68" s="2"/>
      <c r="AK68" s="5"/>
      <c r="AL68" s="2"/>
      <c r="AM68" s="5"/>
      <c r="AN68" s="2"/>
      <c r="AO68" s="5"/>
      <c r="AP68" s="2"/>
      <c r="AQ68" s="5"/>
      <c r="AR68" s="2"/>
      <c r="AS68" s="5"/>
      <c r="AT68" s="2"/>
      <c r="AU68" s="2"/>
      <c r="AV68" s="2"/>
      <c r="AW68" s="2"/>
      <c r="AX68" s="2"/>
      <c r="AY68" s="2"/>
      <c r="AZ68" s="2"/>
      <c r="BA68" s="2"/>
      <c r="BC68" s="1"/>
      <c r="BD68" s="8" t="str">
        <f>IFERROR(HLOOKUP($E68,[1]TLI_WEPS!$1:$35,35,FALSE),"")</f>
        <v>7.62x51</v>
      </c>
      <c r="BE68" s="8">
        <f>IFERROR(HLOOKUP(E68,[1]TLI_WEPS!$1:$27,5,FALSE),"")</f>
        <v>2000</v>
      </c>
      <c r="BF68" s="9">
        <v>800</v>
      </c>
      <c r="BG68" s="8" t="str">
        <f>IFERROR(HLOOKUP($F68,[1]TLI_WEPS!$1:$35,35,FALSE),"")</f>
        <v/>
      </c>
      <c r="BH68" s="8">
        <f>IFERROR(HLOOKUP($F68,[1]TLI_WEPS!$1:$27,5,FALSE),0)</f>
        <v>0</v>
      </c>
      <c r="BI68" s="9"/>
      <c r="BJ68" s="8" t="str">
        <f>IFERROR(HLOOKUP(G68,[1]TLI_WEPS!$1:$35,35,FALSE),"")</f>
        <v/>
      </c>
      <c r="BK68" s="8">
        <f>IFERROR(HLOOKUP(G68,[1]TLI_WEPS!$1:$27,5,FALSE),0)</f>
        <v>0</v>
      </c>
      <c r="BL68" s="9"/>
      <c r="BM68" s="8" t="str">
        <f>IFERROR(HLOOKUP(H68,[1]TLI_WEPS!$1:$35,35,FALSE),"")</f>
        <v/>
      </c>
      <c r="BN68" s="8">
        <f>IFERROR(HLOOKUP(H68,[1]TLI_WEPS!$1:$27,5,FALSE),0)</f>
        <v>0</v>
      </c>
      <c r="BO68" s="9"/>
      <c r="BP68" s="9"/>
      <c r="BQ68" s="10">
        <f>IFERROR(HLOOKUP($E68,[1]TLI_WEPS!$1:$36,36,FALSE),0)</f>
        <v>2.5499999999999998E-2</v>
      </c>
      <c r="BR68" s="10">
        <f>IFERROR(HLOOKUP($F68,[1]TLI_WEPS!$1:$36,36,FALSE),0)</f>
        <v>0</v>
      </c>
      <c r="BS68" s="10">
        <f>IFERROR(HLOOKUP($G68,[1]TLI_WEPS!$1:$36,36,FALSE),0)</f>
        <v>0</v>
      </c>
      <c r="BT68" s="10">
        <f>IFERROR(HLOOKUP($H68,[1]TLI_WEPS!$1:$36,36,FALSE),0)</f>
        <v>0</v>
      </c>
      <c r="BU68" s="8"/>
      <c r="BV68" s="9">
        <f>Z68</f>
        <v>0</v>
      </c>
      <c r="BW68" s="8">
        <v>0</v>
      </c>
      <c r="BX68" s="9">
        <f>AB68</f>
        <v>0</v>
      </c>
      <c r="BY68" s="8">
        <v>0</v>
      </c>
      <c r="CA68" s="1"/>
      <c r="CB68" s="8"/>
      <c r="CC68" s="8"/>
    </row>
    <row r="69" spans="1:81" x14ac:dyDescent="0.25">
      <c r="A69" s="1" t="s">
        <v>35</v>
      </c>
      <c r="B69" s="2" t="s">
        <v>51</v>
      </c>
      <c r="C69" s="3">
        <f ca="1">I69+J69</f>
        <v>16.093911341438776</v>
      </c>
      <c r="D69" s="4" t="s">
        <v>52</v>
      </c>
      <c r="E69" s="2" t="s">
        <v>33</v>
      </c>
      <c r="F69" s="2" t="s">
        <v>35</v>
      </c>
      <c r="G69" s="2"/>
      <c r="H69" s="2"/>
      <c r="I69" s="5">
        <f ca="1">IFERROR(HLOOKUP(E69,[1]TLI_WEPS!$1:$27,4,FALSE),0)</f>
        <v>0.3609556372246534</v>
      </c>
      <c r="J69" s="5">
        <f ca="1">IFERROR(HLOOKUP(F69,[1]TLI_WEPS!$1:$27,4,FALSE),0)</f>
        <v>15.732955704214124</v>
      </c>
      <c r="K69" s="5"/>
      <c r="L69" s="5"/>
      <c r="M69" s="5"/>
      <c r="N69" s="6"/>
      <c r="O69" s="7"/>
      <c r="P69" s="7"/>
      <c r="Q69" s="7"/>
      <c r="R69" s="7"/>
      <c r="S69" s="7"/>
      <c r="T69" s="7"/>
      <c r="U69" s="7"/>
      <c r="V69" s="7"/>
      <c r="W69" s="8"/>
      <c r="X69" s="5"/>
      <c r="Y69" s="6"/>
      <c r="Z69" s="2"/>
      <c r="AA69" s="2"/>
      <c r="AB69" s="2"/>
      <c r="AC69" s="2"/>
      <c r="AD69" s="2">
        <v>1</v>
      </c>
      <c r="AE69" s="2"/>
      <c r="AF69" s="1"/>
      <c r="AG69" s="7"/>
      <c r="AH69" s="2"/>
      <c r="AI69" s="5"/>
      <c r="AJ69" s="2"/>
      <c r="AK69" s="5"/>
      <c r="AL69" s="2"/>
      <c r="AM69" s="5"/>
      <c r="AN69" s="2"/>
      <c r="AO69" s="5"/>
      <c r="AP69" s="2"/>
      <c r="AQ69" s="5"/>
      <c r="AR69" s="2"/>
      <c r="AS69" s="5"/>
      <c r="AT69" s="2"/>
      <c r="AU69" s="2"/>
      <c r="AV69" s="2"/>
      <c r="AW69" s="2"/>
      <c r="AX69" s="2"/>
      <c r="AY69" s="2"/>
      <c r="AZ69" s="2"/>
      <c r="BA69" s="2"/>
      <c r="BC69" s="1"/>
      <c r="BD69" s="8" t="str">
        <f>IFERROR(HLOOKUP($E69,[1]TLI_WEPS!$1:$35,35,FALSE),"")</f>
        <v>5.56x45</v>
      </c>
      <c r="BE69" s="8">
        <f>IFERROR(HLOOKUP(E69,[1]TLI_WEPS!$1:$27,5,FALSE),"")</f>
        <v>1400</v>
      </c>
      <c r="BF69" s="9">
        <v>300</v>
      </c>
      <c r="BG69" s="8" t="str">
        <f>IFERROR(HLOOKUP($F69,[1]TLI_WEPS!$1:$35,35,FALSE),"")</f>
        <v>M72</v>
      </c>
      <c r="BH69" s="8">
        <f ca="1">IFERROR(HLOOKUP($F69,[1]TLI_WEPS!$1:$27,5,FALSE),0)</f>
        <v>155.06666666666666</v>
      </c>
      <c r="BI69" s="9">
        <v>1</v>
      </c>
      <c r="BJ69" s="8" t="str">
        <f>IFERROR(HLOOKUP(G69,[1]TLI_WEPS!$1:$35,35,FALSE),"")</f>
        <v/>
      </c>
      <c r="BK69" s="8">
        <f>IFERROR(HLOOKUP(G69,[1]TLI_WEPS!$1:$27,5,FALSE),0)</f>
        <v>0</v>
      </c>
      <c r="BL69" s="9"/>
      <c r="BM69" s="8" t="str">
        <f>IFERROR(HLOOKUP(H69,[1]TLI_WEPS!$1:$35,35,FALSE),"")</f>
        <v/>
      </c>
      <c r="BN69" s="8">
        <f>IFERROR(HLOOKUP(H69,[1]TLI_WEPS!$1:$27,5,FALSE),0)</f>
        <v>0</v>
      </c>
      <c r="BO69" s="9"/>
      <c r="BP69" s="9"/>
      <c r="BQ69" s="10">
        <f>IFERROR(HLOOKUP($E69,[1]TLI_WEPS!$1:$36,36,FALSE),0)</f>
        <v>1.23E-2</v>
      </c>
      <c r="BR69" s="10">
        <f>IFERROR(HLOOKUP($F69,[1]TLI_WEPS!$1:$36,36,FALSE),0)</f>
        <v>2.5</v>
      </c>
      <c r="BS69" s="10">
        <f>IFERROR(HLOOKUP($G69,[1]TLI_WEPS!$1:$36,36,FALSE),0)</f>
        <v>0</v>
      </c>
      <c r="BT69" s="10">
        <f>IFERROR(HLOOKUP($H69,[1]TLI_WEPS!$1:$36,36,FALSE),0)</f>
        <v>0</v>
      </c>
      <c r="BU69" s="8"/>
      <c r="BV69" s="9">
        <f>Z69</f>
        <v>0</v>
      </c>
      <c r="BW69" s="8">
        <v>0</v>
      </c>
      <c r="BX69" s="9">
        <f>AB69</f>
        <v>0</v>
      </c>
      <c r="BY69" s="8">
        <v>0</v>
      </c>
      <c r="CA69" s="1"/>
      <c r="CB69" s="8"/>
      <c r="CC69" s="8"/>
    </row>
    <row r="70" spans="1:81" x14ac:dyDescent="0.25">
      <c r="A70" s="1" t="s">
        <v>159</v>
      </c>
      <c r="B70" s="2" t="s">
        <v>51</v>
      </c>
      <c r="C70" s="3">
        <f ca="1">I70</f>
        <v>2.1059363859623108</v>
      </c>
      <c r="D70" s="4" t="s">
        <v>51</v>
      </c>
      <c r="E70" s="2" t="s">
        <v>159</v>
      </c>
      <c r="F70" s="2"/>
      <c r="G70" s="2"/>
      <c r="H70" s="2"/>
      <c r="I70" s="5">
        <f ca="1">IFERROR(HLOOKUP(E70,[1]TLI_WEPS!$1:$27,4,FALSE),0)</f>
        <v>2.1059363859623108</v>
      </c>
      <c r="J70" s="5"/>
      <c r="K70" s="5"/>
      <c r="L70" s="5"/>
      <c r="M70" s="5"/>
      <c r="N70" s="6"/>
      <c r="O70" s="7"/>
      <c r="P70" s="7"/>
      <c r="Q70" s="7"/>
      <c r="R70" s="7"/>
      <c r="S70" s="7"/>
      <c r="T70" s="7"/>
      <c r="U70" s="7"/>
      <c r="V70" s="7"/>
      <c r="W70" s="8"/>
      <c r="X70" s="5"/>
      <c r="Y70" s="6"/>
      <c r="Z70" s="2"/>
      <c r="AA70" s="2"/>
      <c r="AB70" s="2"/>
      <c r="AC70" s="2"/>
      <c r="AD70" s="2">
        <v>3</v>
      </c>
      <c r="AE70" s="2"/>
      <c r="AF70" s="1"/>
      <c r="AG70" s="7"/>
      <c r="AH70" s="2"/>
      <c r="AI70" s="5"/>
      <c r="AJ70" s="2"/>
      <c r="AK70" s="5"/>
      <c r="AL70" s="2"/>
      <c r="AM70" s="5"/>
      <c r="AN70" s="2"/>
      <c r="AO70" s="5"/>
      <c r="AP70" s="2"/>
      <c r="AQ70" s="5"/>
      <c r="AR70" s="2"/>
      <c r="AS70" s="5"/>
      <c r="AT70" s="2"/>
      <c r="AU70" s="2"/>
      <c r="AV70" s="2"/>
      <c r="AW70" s="2"/>
      <c r="AX70" s="2"/>
      <c r="AY70" s="2"/>
      <c r="AZ70" s="2"/>
      <c r="BA70" s="2"/>
      <c r="BC70" s="1"/>
      <c r="BD70" s="8" t="str">
        <f>IFERROR(HLOOKUP($E70,[1]TLI_WEPS!$1:$35,35,FALSE),"")</f>
        <v>12.7x99</v>
      </c>
      <c r="BE70" s="8">
        <f>IFERROR(HLOOKUP(E70,[1]TLI_WEPS!$1:$27,5,FALSE),"")</f>
        <v>2400</v>
      </c>
      <c r="BF70" s="9">
        <v>800</v>
      </c>
      <c r="BG70" s="8" t="str">
        <f>IFERROR(HLOOKUP($F70,[1]TLI_WEPS!$1:$35,35,FALSE),"")</f>
        <v/>
      </c>
      <c r="BH70" s="8">
        <f>IFERROR(HLOOKUP($F70,[1]TLI_WEPS!$1:$27,5,FALSE),0)</f>
        <v>0</v>
      </c>
      <c r="BI70" s="9"/>
      <c r="BJ70" s="8" t="str">
        <f>IFERROR(HLOOKUP(G70,[1]TLI_WEPS!$1:$35,35,FALSE),"")</f>
        <v/>
      </c>
      <c r="BK70" s="8">
        <f>IFERROR(HLOOKUP(G70,[1]TLI_WEPS!$1:$27,5,FALSE),0)</f>
        <v>0</v>
      </c>
      <c r="BL70" s="9"/>
      <c r="BM70" s="8" t="str">
        <f>IFERROR(HLOOKUP(H70,[1]TLI_WEPS!$1:$35,35,FALSE),"")</f>
        <v/>
      </c>
      <c r="BN70" s="8">
        <f>IFERROR(HLOOKUP(H70,[1]TLI_WEPS!$1:$27,5,FALSE),0)</f>
        <v>0</v>
      </c>
      <c r="BO70" s="9"/>
      <c r="BP70" s="9"/>
      <c r="BQ70" s="10">
        <f>IFERROR(HLOOKUP($E70,[1]TLI_WEPS!$1:$36,36,FALSE),0)</f>
        <v>0.12</v>
      </c>
      <c r="BR70" s="10">
        <f>IFERROR(HLOOKUP($F70,[1]TLI_WEPS!$1:$36,36,FALSE),0)</f>
        <v>0</v>
      </c>
      <c r="BS70" s="10">
        <f>IFERROR(HLOOKUP($G70,[1]TLI_WEPS!$1:$36,36,FALSE),0)</f>
        <v>0</v>
      </c>
      <c r="BT70" s="10">
        <f>IFERROR(HLOOKUP($H70,[1]TLI_WEPS!$1:$36,36,FALSE),0)</f>
        <v>0</v>
      </c>
      <c r="BU70" s="8"/>
      <c r="BV70" s="9">
        <f>Z70</f>
        <v>0</v>
      </c>
      <c r="BW70" s="8">
        <v>0</v>
      </c>
      <c r="BX70" s="9">
        <f>AB70</f>
        <v>0</v>
      </c>
      <c r="BY70" s="8">
        <v>0</v>
      </c>
      <c r="CA70" s="1"/>
      <c r="CB70" s="8"/>
      <c r="CC70" s="8"/>
    </row>
    <row r="71" spans="1:81" x14ac:dyDescent="0.25">
      <c r="A71" s="1" t="s">
        <v>160</v>
      </c>
      <c r="B71" s="2" t="s">
        <v>51</v>
      </c>
      <c r="C71" s="3">
        <f ca="1">I71+J71</f>
        <v>101.22222254156334</v>
      </c>
      <c r="D71" s="4" t="s">
        <v>65</v>
      </c>
      <c r="E71" s="2" t="s">
        <v>33</v>
      </c>
      <c r="F71" s="2" t="s">
        <v>160</v>
      </c>
      <c r="G71" s="2"/>
      <c r="H71" s="2"/>
      <c r="I71" s="5">
        <f ca="1">IFERROR(HLOOKUP(E71,[1]TLI_WEPS!$1:$27,4,FALSE),0)</f>
        <v>0.3609556372246534</v>
      </c>
      <c r="J71" s="5">
        <f ca="1">IFERROR(HLOOKUP(F71,[1]TLI_WEPS!$1:$27,4,FALSE),0)</f>
        <v>100.86126690433869</v>
      </c>
      <c r="K71" s="5"/>
      <c r="L71" s="5"/>
      <c r="M71" s="5"/>
      <c r="N71" s="6"/>
      <c r="O71" s="7"/>
      <c r="P71" s="7"/>
      <c r="Q71" s="7"/>
      <c r="R71" s="7"/>
      <c r="S71" s="7"/>
      <c r="T71" s="7"/>
      <c r="U71" s="7"/>
      <c r="V71" s="7"/>
      <c r="W71" s="8"/>
      <c r="X71" s="5"/>
      <c r="Y71" s="6"/>
      <c r="Z71" s="2"/>
      <c r="AA71" s="2"/>
      <c r="AB71" s="2"/>
      <c r="AC71" s="2"/>
      <c r="AD71" s="2">
        <v>1</v>
      </c>
      <c r="AE71" s="2"/>
      <c r="AF71" s="1"/>
      <c r="AG71" s="7"/>
      <c r="AH71" s="2"/>
      <c r="AI71" s="5"/>
      <c r="AJ71" s="2"/>
      <c r="AK71" s="5"/>
      <c r="AL71" s="2"/>
      <c r="AM71" s="5"/>
      <c r="AN71" s="2"/>
      <c r="AO71" s="5"/>
      <c r="AP71" s="2"/>
      <c r="AQ71" s="5"/>
      <c r="AR71" s="2"/>
      <c r="AS71" s="5"/>
      <c r="AT71" s="2"/>
      <c r="AU71" s="2"/>
      <c r="AV71" s="2"/>
      <c r="AW71" s="2"/>
      <c r="AX71" s="2"/>
      <c r="AY71" s="2"/>
      <c r="AZ71" s="2"/>
      <c r="BA71" s="2"/>
      <c r="BB71" s="2"/>
      <c r="BC71" s="1"/>
      <c r="BD71" s="8" t="str">
        <f>IFERROR(HLOOKUP($E71,[1]TLI_WEPS!$1:$35,35,FALSE),"")</f>
        <v>5.56x45</v>
      </c>
      <c r="BE71" s="8">
        <f>IFERROR(HLOOKUP(E71,[1]TLI_WEPS!$1:$27,5,FALSE),"")</f>
        <v>1400</v>
      </c>
      <c r="BF71" s="9">
        <v>300</v>
      </c>
      <c r="BG71" s="8" t="str">
        <f>IFERROR(HLOOKUP($F71,[1]TLI_WEPS!$1:$35,35,FALSE),"")</f>
        <v>FIM-43</v>
      </c>
      <c r="BH71" s="8">
        <f ca="1">IFERROR(HLOOKUP($F71,[1]TLI_WEPS!$1:$27,5,FALSE),0)</f>
        <v>159.66666666666666</v>
      </c>
      <c r="BI71" s="9">
        <v>2</v>
      </c>
      <c r="BJ71" s="8" t="str">
        <f>IFERROR(HLOOKUP(G71,[1]TLI_WEPS!$1:$35,35,FALSE),"")</f>
        <v/>
      </c>
      <c r="BK71" s="8">
        <f>IFERROR(HLOOKUP(G71,[1]TLI_WEPS!$1:$27,5,FALSE),0)</f>
        <v>0</v>
      </c>
      <c r="BL71" s="9"/>
      <c r="BM71" s="8" t="str">
        <f>IFERROR(HLOOKUP(H71,[1]TLI_WEPS!$1:$35,35,FALSE),"")</f>
        <v/>
      </c>
      <c r="BN71" s="8">
        <f>IFERROR(HLOOKUP(H71,[1]TLI_WEPS!$1:$27,5,FALSE),0)</f>
        <v>0</v>
      </c>
      <c r="BO71" s="9"/>
      <c r="BP71" s="9"/>
      <c r="BQ71" s="10">
        <f>IFERROR(HLOOKUP($E71,[1]TLI_WEPS!$1:$36,36,FALSE),0)</f>
        <v>1.23E-2</v>
      </c>
      <c r="BR71" s="10">
        <f>IFERROR(HLOOKUP($F71,[1]TLI_WEPS!$1:$36,36,FALSE),0)</f>
        <v>8.3000000000000007</v>
      </c>
      <c r="BS71" s="10">
        <f>IFERROR(HLOOKUP($G71,[1]TLI_WEPS!$1:$36,36,FALSE),0)</f>
        <v>0</v>
      </c>
      <c r="BT71" s="10">
        <f>IFERROR(HLOOKUP($H71,[1]TLI_WEPS!$1:$36,36,FALSE),0)</f>
        <v>0</v>
      </c>
      <c r="BU71" s="8"/>
      <c r="BV71" s="9">
        <f>Z71</f>
        <v>0</v>
      </c>
      <c r="BW71" s="8">
        <v>0</v>
      </c>
      <c r="BX71" s="9">
        <f>AB71</f>
        <v>0</v>
      </c>
      <c r="BY71" s="8">
        <v>0</v>
      </c>
      <c r="BZ71" s="2"/>
      <c r="CA71" s="1"/>
      <c r="CB71" s="8"/>
      <c r="CC71" s="8"/>
    </row>
    <row r="72" spans="1:81" x14ac:dyDescent="0.25">
      <c r="A72" s="1" t="s">
        <v>161</v>
      </c>
      <c r="B72" s="2" t="s">
        <v>51</v>
      </c>
      <c r="C72" s="3">
        <f ca="1">I72+J72</f>
        <v>111.85227080358901</v>
      </c>
      <c r="D72" s="4" t="s">
        <v>52</v>
      </c>
      <c r="E72" s="2" t="s">
        <v>33</v>
      </c>
      <c r="F72" s="2" t="s">
        <v>161</v>
      </c>
      <c r="G72" s="2"/>
      <c r="H72" s="2"/>
      <c r="I72" s="5">
        <f ca="1">IFERROR(HLOOKUP(E72,[1]TLI_WEPS!$1:$27,4,FALSE),0)</f>
        <v>0.3609556372246534</v>
      </c>
      <c r="J72" s="5">
        <f ca="1">IFERROR(HLOOKUP(F72,[1]TLI_WEPS!$1:$27,4,FALSE),0)</f>
        <v>111.49131516636436</v>
      </c>
      <c r="K72" s="5"/>
      <c r="L72" s="5"/>
      <c r="M72" s="5"/>
      <c r="N72" s="6"/>
      <c r="O72" s="7"/>
      <c r="P72" s="7"/>
      <c r="Q72" s="7"/>
      <c r="R72" s="7"/>
      <c r="S72" s="7"/>
      <c r="T72" s="7"/>
      <c r="U72" s="7"/>
      <c r="V72" s="7"/>
      <c r="W72" s="8"/>
      <c r="X72" s="5"/>
      <c r="Y72" s="6"/>
      <c r="Z72" s="2"/>
      <c r="AA72" s="2"/>
      <c r="AB72" s="2"/>
      <c r="AC72" s="2"/>
      <c r="AD72" s="2">
        <v>2</v>
      </c>
      <c r="AE72" s="2"/>
      <c r="AF72" s="1"/>
      <c r="AG72" s="7"/>
      <c r="AH72" s="2"/>
      <c r="AI72" s="5"/>
      <c r="AJ72" s="2"/>
      <c r="AK72" s="5"/>
      <c r="AL72" s="2"/>
      <c r="AM72" s="5"/>
      <c r="AN72" s="2"/>
      <c r="AO72" s="5"/>
      <c r="AP72" s="2"/>
      <c r="AQ72" s="5"/>
      <c r="AR72" s="2"/>
      <c r="AS72" s="5"/>
      <c r="AT72" s="2"/>
      <c r="AU72" s="2"/>
      <c r="AV72" s="2"/>
      <c r="AW72" s="2"/>
      <c r="AX72" s="2"/>
      <c r="AY72" s="2"/>
      <c r="AZ72" s="2"/>
      <c r="BA72" s="2"/>
      <c r="BC72" s="1"/>
      <c r="BD72" s="8" t="str">
        <f>IFERROR(HLOOKUP($E72,[1]TLI_WEPS!$1:$35,35,FALSE),"")</f>
        <v>5.56x45</v>
      </c>
      <c r="BE72" s="8">
        <f>IFERROR(HLOOKUP(E72,[1]TLI_WEPS!$1:$27,5,FALSE),"")</f>
        <v>1400</v>
      </c>
      <c r="BF72" s="9">
        <v>300</v>
      </c>
      <c r="BG72" s="8" t="str">
        <f>IFERROR(HLOOKUP($F72,[1]TLI_WEPS!$1:$35,35,FALSE),"")</f>
        <v>M47</v>
      </c>
      <c r="BH72" s="8">
        <f ca="1">IFERROR(HLOOKUP($F72,[1]TLI_WEPS!$1:$27,5,FALSE),0)</f>
        <v>92.7</v>
      </c>
      <c r="BI72" s="9">
        <v>2</v>
      </c>
      <c r="BJ72" s="8" t="str">
        <f>IFERROR(HLOOKUP(G72,[1]TLI_WEPS!$1:$35,35,FALSE),"")</f>
        <v/>
      </c>
      <c r="BK72" s="8">
        <f>IFERROR(HLOOKUP(G72,[1]TLI_WEPS!$1:$27,5,FALSE),0)</f>
        <v>0</v>
      </c>
      <c r="BL72" s="9"/>
      <c r="BM72" s="8" t="str">
        <f>IFERROR(HLOOKUP(H72,[1]TLI_WEPS!$1:$35,35,FALSE),"")</f>
        <v/>
      </c>
      <c r="BN72" s="8">
        <f>IFERROR(HLOOKUP(H72,[1]TLI_WEPS!$1:$27,5,FALSE),0)</f>
        <v>0</v>
      </c>
      <c r="BO72" s="9"/>
      <c r="BP72" s="9"/>
      <c r="BQ72" s="10">
        <f>IFERROR(HLOOKUP($E72,[1]TLI_WEPS!$1:$36,36,FALSE),0)</f>
        <v>1.23E-2</v>
      </c>
      <c r="BR72" s="10">
        <f>IFERROR(HLOOKUP($F72,[1]TLI_WEPS!$1:$36,36,FALSE),0)</f>
        <v>10.7</v>
      </c>
      <c r="BS72" s="10">
        <f>IFERROR(HLOOKUP($G72,[1]TLI_WEPS!$1:$36,36,FALSE),0)</f>
        <v>0</v>
      </c>
      <c r="BT72" s="10">
        <f>IFERROR(HLOOKUP($H72,[1]TLI_WEPS!$1:$36,36,FALSE),0)</f>
        <v>0</v>
      </c>
      <c r="BU72" s="8"/>
      <c r="BV72" s="9">
        <f>Z72</f>
        <v>0</v>
      </c>
      <c r="BW72" s="8"/>
      <c r="BX72" s="9">
        <f>AB72</f>
        <v>0</v>
      </c>
      <c r="BY72" s="8">
        <v>0</v>
      </c>
      <c r="CA72" s="1"/>
      <c r="CB72" s="8"/>
      <c r="CC72" s="8"/>
    </row>
    <row r="73" spans="1:81" x14ac:dyDescent="0.25">
      <c r="A73" s="1" t="s">
        <v>162</v>
      </c>
      <c r="B73" s="2" t="s">
        <v>51</v>
      </c>
      <c r="C73" s="3">
        <f ca="1">I73+J73</f>
        <v>26.912732820780189</v>
      </c>
      <c r="D73" s="4" t="s">
        <v>61</v>
      </c>
      <c r="E73" s="2" t="s">
        <v>162</v>
      </c>
      <c r="F73" s="2"/>
      <c r="G73" s="2"/>
      <c r="H73" s="2"/>
      <c r="I73" s="5">
        <f ca="1">IFERROR(HLOOKUP(E73,[1]TLI_WEPS!$1:$27,4,FALSE),0)</f>
        <v>26.912732820780189</v>
      </c>
      <c r="J73" s="5">
        <f>IFERROR(HLOOKUP(F73,[1]TLI_WEPS!$1:$27,4,FALSE),0)</f>
        <v>0</v>
      </c>
      <c r="K73" s="5"/>
      <c r="L73" s="5"/>
      <c r="M73" s="5"/>
      <c r="N73" s="6"/>
      <c r="O73" s="7"/>
      <c r="P73" s="7"/>
      <c r="Q73" s="7"/>
      <c r="R73" s="7"/>
      <c r="S73" s="7"/>
      <c r="T73" s="7"/>
      <c r="U73" s="7"/>
      <c r="V73" s="7"/>
      <c r="W73" s="8"/>
      <c r="X73" s="5"/>
      <c r="Y73" s="6"/>
      <c r="Z73" s="2"/>
      <c r="AA73" s="2"/>
      <c r="AB73" s="2"/>
      <c r="AC73" s="2"/>
      <c r="AD73" s="2">
        <v>5</v>
      </c>
      <c r="AE73" s="2"/>
      <c r="AF73" s="1"/>
      <c r="AG73" s="7"/>
      <c r="AH73" s="2"/>
      <c r="AI73" s="5"/>
      <c r="AJ73" s="2"/>
      <c r="AK73" s="5"/>
      <c r="AL73" s="2"/>
      <c r="AM73" s="5"/>
      <c r="AN73" s="2"/>
      <c r="AO73" s="5"/>
      <c r="AP73" s="2"/>
      <c r="AQ73" s="5"/>
      <c r="AR73" s="2"/>
      <c r="AS73" s="5"/>
      <c r="AT73" s="2"/>
      <c r="AU73" s="2"/>
      <c r="AV73" s="2"/>
      <c r="AW73" s="2"/>
      <c r="AX73" s="2"/>
      <c r="AY73" s="2"/>
      <c r="AZ73" s="2"/>
      <c r="BA73" s="2"/>
      <c r="BC73" s="1"/>
      <c r="BD73" s="8" t="str">
        <f>IFERROR(HLOOKUP($E73,[1]TLI_WEPS!$1:$35,35,FALSE),"")</f>
        <v>60mm HE</v>
      </c>
      <c r="BE73" s="8">
        <f ca="1">IFERROR(HLOOKUP(E73,[1]TLI_WEPS!$1:$27,5,FALSE),"")</f>
        <v>175</v>
      </c>
      <c r="BF73" s="9">
        <v>60</v>
      </c>
      <c r="BG73" s="8" t="str">
        <f>IFERROR(HLOOKUP($F73,[1]TLI_WEPS!$1:$35,35,FALSE),"")</f>
        <v/>
      </c>
      <c r="BH73" s="8">
        <f>IFERROR(HLOOKUP($F73,[1]TLI_WEPS!$1:$27,5,FALSE),0)</f>
        <v>0</v>
      </c>
      <c r="BI73" s="9"/>
      <c r="BJ73" s="8" t="str">
        <f>IFERROR(HLOOKUP(G73,[1]TLI_WEPS!$1:$35,35,FALSE),"")</f>
        <v/>
      </c>
      <c r="BK73" s="8">
        <f>IFERROR(HLOOKUP(G73,[1]TLI_WEPS!$1:$27,5,FALSE),0)</f>
        <v>0</v>
      </c>
      <c r="BL73" s="9"/>
      <c r="BM73" s="8" t="str">
        <f>IFERROR(HLOOKUP(H73,[1]TLI_WEPS!$1:$35,35,FALSE),"")</f>
        <v/>
      </c>
      <c r="BN73" s="8">
        <f>IFERROR(HLOOKUP(H73,[1]TLI_WEPS!$1:$27,5,FALSE),0)</f>
        <v>0</v>
      </c>
      <c r="BO73" s="9"/>
      <c r="BP73" s="9"/>
      <c r="BQ73" s="10">
        <f>IFERROR(HLOOKUP($E73,[1]TLI_WEPS!$1:$36,36,FALSE),0)</f>
        <v>4.5</v>
      </c>
      <c r="BR73" s="10">
        <f>IFERROR(HLOOKUP($F73,[1]TLI_WEPS!$1:$36,36,FALSE),0)</f>
        <v>0</v>
      </c>
      <c r="BS73" s="10">
        <f>IFERROR(HLOOKUP($G73,[1]TLI_WEPS!$1:$36,36,FALSE),0)</f>
        <v>0</v>
      </c>
      <c r="BT73" s="10">
        <f>IFERROR(HLOOKUP($H73,[1]TLI_WEPS!$1:$36,36,FALSE),0)</f>
        <v>0</v>
      </c>
      <c r="BU73" s="8"/>
      <c r="BV73" s="9">
        <f>Z73</f>
        <v>0</v>
      </c>
      <c r="BW73" s="8">
        <v>0</v>
      </c>
      <c r="BX73" s="9">
        <f>AB73</f>
        <v>0</v>
      </c>
      <c r="BY73" s="8">
        <v>0</v>
      </c>
      <c r="CA73" s="1"/>
      <c r="CB73" s="8"/>
      <c r="CC73" s="8"/>
    </row>
    <row r="74" spans="1:81" x14ac:dyDescent="0.25">
      <c r="A74" s="1" t="s">
        <v>163</v>
      </c>
      <c r="B74" s="2" t="s">
        <v>51</v>
      </c>
      <c r="C74" s="3">
        <f ca="1">I74+J74</f>
        <v>57.269315632698095</v>
      </c>
      <c r="D74" s="4" t="s">
        <v>61</v>
      </c>
      <c r="E74" s="2" t="s">
        <v>163</v>
      </c>
      <c r="F74" s="2"/>
      <c r="G74" s="2"/>
      <c r="H74" s="2"/>
      <c r="I74" s="5">
        <f ca="1">IFERROR(HLOOKUP(E74,[1]TLI_WEPS!$1:$27,4,FALSE),0)</f>
        <v>57.269315632698095</v>
      </c>
      <c r="J74" s="5">
        <f>IFERROR(HLOOKUP(F74,[1]TLI_WEPS!$1:$27,4,FALSE),0)</f>
        <v>0</v>
      </c>
      <c r="K74" s="5"/>
      <c r="L74" s="5"/>
      <c r="M74" s="5"/>
      <c r="N74" s="6"/>
      <c r="O74" s="7"/>
      <c r="P74" s="7"/>
      <c r="Q74" s="7"/>
      <c r="R74" s="7"/>
      <c r="S74" s="7"/>
      <c r="T74" s="7"/>
      <c r="U74" s="7"/>
      <c r="V74" s="7"/>
      <c r="W74" s="8"/>
      <c r="X74" s="5"/>
      <c r="Y74" s="6"/>
      <c r="Z74" s="2"/>
      <c r="AA74" s="2"/>
      <c r="AB74" s="2"/>
      <c r="AC74" s="2"/>
      <c r="AD74" s="2">
        <v>5</v>
      </c>
      <c r="AE74" s="2"/>
      <c r="AF74" s="1"/>
      <c r="AG74" s="7"/>
      <c r="AH74" s="2"/>
      <c r="AI74" s="5"/>
      <c r="AJ74" s="2"/>
      <c r="AK74" s="5"/>
      <c r="AL74" s="2"/>
      <c r="AM74" s="5"/>
      <c r="AN74" s="2"/>
      <c r="AO74" s="5"/>
      <c r="AP74" s="2"/>
      <c r="AQ74" s="5"/>
      <c r="AR74" s="2"/>
      <c r="AS74" s="5"/>
      <c r="AT74" s="2"/>
      <c r="AU74" s="2"/>
      <c r="AV74" s="2"/>
      <c r="AW74" s="2"/>
      <c r="AX74" s="2"/>
      <c r="AY74" s="2"/>
      <c r="AZ74" s="2"/>
      <c r="BA74" s="2"/>
      <c r="BC74" s="1"/>
      <c r="BD74" s="8" t="str">
        <f>IFERROR(HLOOKUP($E74,[1]TLI_WEPS!$1:$35,35,FALSE),"")</f>
        <v>81mm HE</v>
      </c>
      <c r="BE74" s="8">
        <f ca="1">IFERROR(HLOOKUP(E74,[1]TLI_WEPS!$1:$27,5,FALSE),"")</f>
        <v>144</v>
      </c>
      <c r="BF74" s="9">
        <v>40</v>
      </c>
      <c r="BG74" s="8" t="str">
        <f>IFERROR(HLOOKUP($F74,[1]TLI_WEPS!$1:$35,35,FALSE),"")</f>
        <v/>
      </c>
      <c r="BH74" s="8">
        <f>IFERROR(HLOOKUP($F74,[1]TLI_WEPS!$1:$27,5,FALSE),0)</f>
        <v>0</v>
      </c>
      <c r="BI74" s="9"/>
      <c r="BJ74" s="8" t="str">
        <f>IFERROR(HLOOKUP(G74,[1]TLI_WEPS!$1:$35,35,FALSE),"")</f>
        <v/>
      </c>
      <c r="BK74" s="8">
        <f>IFERROR(HLOOKUP(G74,[1]TLI_WEPS!$1:$27,5,FALSE),0)</f>
        <v>0</v>
      </c>
      <c r="BL74" s="9"/>
      <c r="BM74" s="8" t="str">
        <f>IFERROR(HLOOKUP(H74,[1]TLI_WEPS!$1:$35,35,FALSE),"")</f>
        <v/>
      </c>
      <c r="BN74" s="8">
        <f>IFERROR(HLOOKUP(H74,[1]TLI_WEPS!$1:$27,5,FALSE),0)</f>
        <v>0</v>
      </c>
      <c r="BO74" s="9"/>
      <c r="BP74" s="9"/>
      <c r="BQ74" s="10">
        <f>IFERROR(HLOOKUP($E74,[1]TLI_WEPS!$1:$36,36,FALSE),0)</f>
        <v>4.5</v>
      </c>
      <c r="BR74" s="10">
        <f>IFERROR(HLOOKUP($F74,[1]TLI_WEPS!$1:$36,36,FALSE),0)</f>
        <v>0</v>
      </c>
      <c r="BS74" s="10">
        <f>IFERROR(HLOOKUP($G74,[1]TLI_WEPS!$1:$36,36,FALSE),0)</f>
        <v>0</v>
      </c>
      <c r="BT74" s="10">
        <f>IFERROR(HLOOKUP($H74,[1]TLI_WEPS!$1:$36,36,FALSE),0)</f>
        <v>0</v>
      </c>
      <c r="BU74" s="8"/>
      <c r="BV74" s="9">
        <f>Z74</f>
        <v>0</v>
      </c>
      <c r="BW74" s="8">
        <v>0</v>
      </c>
      <c r="BX74" s="9">
        <f>AB74</f>
        <v>0</v>
      </c>
      <c r="BY74" s="8">
        <v>0</v>
      </c>
      <c r="CA74" s="1"/>
      <c r="CB74" s="8"/>
      <c r="CC74" s="8"/>
    </row>
    <row r="75" spans="1:81" x14ac:dyDescent="0.25">
      <c r="A75" s="1" t="s">
        <v>164</v>
      </c>
      <c r="B75" s="2" t="s">
        <v>67</v>
      </c>
      <c r="C75" s="3">
        <f ca="1">(I75+0.5*J75+0.33*K75+0.25*L75+M75+Q75*X75)*O75*P75*R75*S75*T75*U75*V75</f>
        <v>67.295372227346874</v>
      </c>
      <c r="D75" s="4" t="s">
        <v>51</v>
      </c>
      <c r="E75" s="2" t="s">
        <v>159</v>
      </c>
      <c r="F75" s="2"/>
      <c r="G75" s="2"/>
      <c r="H75" s="2"/>
      <c r="I75" s="5">
        <f ca="1">IFERROR(HLOOKUP(E75,[1]TLI_WEPS!$1:$27,4,FALSE),0)</f>
        <v>2.1059363859623108</v>
      </c>
      <c r="J75" s="5">
        <f>IFERROR(HLOOKUP(F75,[1]TLI_WEPS!$1:$27,4,FALSE),0)</f>
        <v>0</v>
      </c>
      <c r="K75" s="5">
        <f>IFERROR(HLOOKUP(G75,[1]TLI_WEPS!$1:$27,4,FALSE),0)</f>
        <v>0</v>
      </c>
      <c r="L75" s="5">
        <f>IFERROR(HLOOKUP(H75,[1]TLI_WEPS!$1:$27,4,FALSE),0)</f>
        <v>0</v>
      </c>
      <c r="M75" s="5">
        <f ca="1">AG75</f>
        <v>24.774631079013304</v>
      </c>
      <c r="N75" s="6"/>
      <c r="O75" s="7">
        <f>0.15*SQRT(AB75)</f>
        <v>1.3416407864998738</v>
      </c>
      <c r="P75" s="7">
        <f>0.08*SQRT(Z75)</f>
        <v>1.7888543819998319</v>
      </c>
      <c r="Q75" s="7">
        <f>AA75/4*SQRT(2*AA75)</f>
        <v>13.252018714143139</v>
      </c>
      <c r="R75" s="7">
        <f ca="1">FORECAST(W75,OFFSET([1]lookups!$O$2:$O$10,MATCH(W75,[1]lookups!$N$2:$N$10,1)-1,0,2), OFFSET([1]lookups!$N$2:$N$10,MATCH(W75,[1]lookups!$N$2:$N$10,1)-1,0,2))</f>
        <v>1</v>
      </c>
      <c r="S75" s="7">
        <v>0.9</v>
      </c>
      <c r="T75" s="11">
        <f ca="1">FORECAST(AC75/W75,OFFSET([1]lookups!$L$2:'[1]lookups'!$L$10,MATCH(AC75/W75,[1]lookups!$K$2:$K$10,1)-1,0,2), OFFSET([1]lookups!$K$2:$K$10,MATCH(AC75/W75,[1]lookups!$K$2:$K$10,1)-1,0,2))</f>
        <v>0.78333333333333344</v>
      </c>
      <c r="U75" s="7">
        <v>1</v>
      </c>
      <c r="V75" s="7">
        <v>1.1000000000000001</v>
      </c>
      <c r="W75" s="8">
        <f>IFERROR(HLOOKUP(E75,[1]TLI_WEPS!$1:$27,5,FALSE),0)</f>
        <v>2400</v>
      </c>
      <c r="X75" s="5">
        <v>0.7</v>
      </c>
      <c r="Y75" s="6"/>
      <c r="Z75" s="2">
        <v>500</v>
      </c>
      <c r="AA75" s="2">
        <v>11.2</v>
      </c>
      <c r="AB75" s="2">
        <v>80</v>
      </c>
      <c r="AC75" s="2">
        <v>800</v>
      </c>
      <c r="AD75" s="2">
        <v>2</v>
      </c>
      <c r="AE75" s="2"/>
      <c r="AF75" s="1"/>
      <c r="AG75" s="7">
        <f ca="1">AT75*AU75+AV75*AW75+AX75*AY75+AZ75*BA75</f>
        <v>24.774631079013304</v>
      </c>
      <c r="AH75" s="2"/>
      <c r="AI75" s="5"/>
      <c r="AJ75" s="2"/>
      <c r="AK75" s="5"/>
      <c r="AL75" s="2"/>
      <c r="AM75" s="5"/>
      <c r="AN75" s="2"/>
      <c r="AO75" s="5"/>
      <c r="AP75" s="2"/>
      <c r="AQ75" s="5"/>
      <c r="AR75" s="2"/>
      <c r="AS75" s="5"/>
      <c r="AT75" s="2">
        <v>5</v>
      </c>
      <c r="AU75" s="5">
        <f ca="1">HLOOKUP(AT$1,[1]TLI_WEPS!$1:$26,4,FALSE)</f>
        <v>0.3609556372246534</v>
      </c>
      <c r="AV75" s="2">
        <v>1</v>
      </c>
      <c r="AW75" s="5">
        <f ca="1">HLOOKUP(AV$1,[1]TLI_WEPS!$1:$26,4,FALSE)</f>
        <v>6.7565836355555531</v>
      </c>
      <c r="AX75" s="2">
        <v>1</v>
      </c>
      <c r="AY75" s="5">
        <f ca="1">HLOOKUP(AX$1,[1]TLI_WEPS!$1:$26,4,FALSE)</f>
        <v>15.732955704214124</v>
      </c>
      <c r="AZ75" s="2">
        <v>1</v>
      </c>
      <c r="BA75" s="5">
        <f ca="1">HLOOKUP(AZ$1,[1]TLI_WEPS!$1:$26,4,FALSE)</f>
        <v>0.48031355312035995</v>
      </c>
      <c r="BC75" s="1"/>
      <c r="BD75" s="8" t="str">
        <f>IFERROR(HLOOKUP($E75,[1]TLI_WEPS!$1:$35,35,FALSE),"")</f>
        <v>12.7x99</v>
      </c>
      <c r="BE75" s="8">
        <f>IFERROR(HLOOKUP(E75,[1]TLI_WEPS!$1:$27,5,FALSE),"")</f>
        <v>2400</v>
      </c>
      <c r="BF75" s="9">
        <f>AC75</f>
        <v>800</v>
      </c>
      <c r="BG75" s="8" t="str">
        <f>IFERROR(HLOOKUP($F75,[1]TLI_WEPS!$1:$35,35,FALSE),"")</f>
        <v/>
      </c>
      <c r="BH75" s="8">
        <f>IFERROR(HLOOKUP($F75,[1]TLI_WEPS!$1:$27,5,FALSE),0)</f>
        <v>0</v>
      </c>
      <c r="BI75" s="9"/>
      <c r="BJ75" s="8" t="str">
        <f>IFERROR(HLOOKUP(G75,[1]TLI_WEPS!$1:$35,35,FALSE),"")</f>
        <v/>
      </c>
      <c r="BK75" s="8">
        <f>IFERROR(HLOOKUP(G75,[1]TLI_WEPS!$1:$27,5,FALSE),0)</f>
        <v>0</v>
      </c>
      <c r="BL75" s="9"/>
      <c r="BM75" s="8" t="str">
        <f>IFERROR(HLOOKUP(H75,[1]TLI_WEPS!$1:$35,35,FALSE),"")</f>
        <v/>
      </c>
      <c r="BN75" s="8">
        <f>IFERROR(HLOOKUP(H75,[1]TLI_WEPS!$1:$27,5,FALSE),0)</f>
        <v>0</v>
      </c>
      <c r="BO75" s="9"/>
      <c r="BP75" s="9"/>
      <c r="BQ75" s="10">
        <f>IFERROR(HLOOKUP($E75,[1]TLI_WEPS!$1:$36,36,FALSE),0)</f>
        <v>0.12</v>
      </c>
      <c r="BR75" s="10">
        <f>IFERROR(HLOOKUP($F75,[1]TLI_WEPS!$1:$36,36,FALSE),0)</f>
        <v>0</v>
      </c>
      <c r="BS75" s="10">
        <f>IFERROR(HLOOKUP($G75,[1]TLI_WEPS!$1:$36,36,FALSE),0)</f>
        <v>0</v>
      </c>
      <c r="BT75" s="10">
        <f>IFERROR(HLOOKUP($H75,[1]TLI_WEPS!$1:$36,36,FALSE),0)</f>
        <v>0</v>
      </c>
      <c r="BU75" s="8"/>
      <c r="BV75" s="9">
        <v>480</v>
      </c>
      <c r="BW75" s="8">
        <v>360</v>
      </c>
      <c r="BX75" s="9">
        <f>AB75</f>
        <v>80</v>
      </c>
      <c r="BY75" s="8">
        <f>BW75/(BV75/BX75)</f>
        <v>60</v>
      </c>
      <c r="CA75" s="1"/>
      <c r="CB75" s="8"/>
      <c r="CC75" s="8"/>
    </row>
    <row r="76" spans="1:81" x14ac:dyDescent="0.25">
      <c r="A76" s="1" t="s">
        <v>165</v>
      </c>
      <c r="B76" s="2" t="s">
        <v>67</v>
      </c>
      <c r="C76" s="3">
        <f ca="1">(I76+0.5*J76+0.33*K76+0.25*L76+M76+Q76*X76)*O76*P76*R76*S76*T76*U76*V76</f>
        <v>21.926815318693421</v>
      </c>
      <c r="D76" s="4" t="s">
        <v>81</v>
      </c>
      <c r="E76" s="2" t="s">
        <v>159</v>
      </c>
      <c r="F76" s="2" t="s">
        <v>36</v>
      </c>
      <c r="G76" s="2" t="s">
        <v>36</v>
      </c>
      <c r="H76" s="2"/>
      <c r="I76" s="5">
        <f ca="1">IFERROR(HLOOKUP(E76,[1]TLI_WEPS!$1:$27,4,FALSE),0)</f>
        <v>2.1059363859623108</v>
      </c>
      <c r="J76" s="5">
        <f ca="1">IFERROR(HLOOKUP(F76,[1]TLI_WEPS!$1:$27,4,FALSE),0)</f>
        <v>0.48031355312035995</v>
      </c>
      <c r="K76" s="5">
        <f ca="1">IFERROR(HLOOKUP(G76,[1]TLI_WEPS!$1:$27,4,FALSE),0)</f>
        <v>0.48031355312035995</v>
      </c>
      <c r="L76" s="5">
        <f>IFERROR(HLOOKUP(H76,[1]TLI_WEPS!$1:$27,4,FALSE),0)</f>
        <v>0</v>
      </c>
      <c r="M76" s="5">
        <f>AG76</f>
        <v>0</v>
      </c>
      <c r="N76" s="6"/>
      <c r="O76" s="7">
        <f>0.15*SQRT(AB76)</f>
        <v>1.3416407864998738</v>
      </c>
      <c r="P76" s="7">
        <f>0.08*SQRT(Z76)</f>
        <v>1.7888543819998319</v>
      </c>
      <c r="Q76" s="7">
        <f>AA76/4*SQRT(2*AA76)</f>
        <v>13.252018714143139</v>
      </c>
      <c r="R76" s="7">
        <f ca="1">FORECAST(W76,OFFSET([1]lookups!$O$2:$O$10,MATCH(W76,[1]lookups!$N$2:$N$10,1)-1,0,2), OFFSET([1]lookups!$N$2:$N$10,MATCH(W76,[1]lookups!$N$2:$N$10,1)-1,0,2))</f>
        <v>1</v>
      </c>
      <c r="S76" s="7">
        <v>0.9</v>
      </c>
      <c r="T76" s="11">
        <f ca="1">FORECAST(AC76/W76,OFFSET([1]lookups!$L$2:'[1]lookups'!$L$10,MATCH(AC76/W76,[1]lookups!$K$2:$K$10,1)-1,0,2), OFFSET([1]lookups!$K$2:$K$10,MATCH(AC76/W76,[1]lookups!$K$2:$K$10,1)-1,0,2))</f>
        <v>0.78333333333333344</v>
      </c>
      <c r="U76" s="7">
        <v>1</v>
      </c>
      <c r="V76" s="7">
        <v>1.1000000000000001</v>
      </c>
      <c r="W76" s="8">
        <f>IFERROR(HLOOKUP(E76,[1]TLI_WEPS!$1:$27,5,FALSE),0)</f>
        <v>2400</v>
      </c>
      <c r="X76" s="5">
        <v>0.7</v>
      </c>
      <c r="Y76" s="6"/>
      <c r="Z76" s="2">
        <v>500</v>
      </c>
      <c r="AA76" s="2">
        <v>11.2</v>
      </c>
      <c r="AB76" s="2">
        <v>80</v>
      </c>
      <c r="AC76" s="2">
        <v>800</v>
      </c>
      <c r="AD76" s="2">
        <v>4</v>
      </c>
      <c r="AE76" s="2"/>
      <c r="AF76" s="1"/>
      <c r="AG76" s="7">
        <f>AT76*AU76+AV76*AW76+AX76*AY76+AZ76*BA76</f>
        <v>0</v>
      </c>
      <c r="AH76" s="2"/>
      <c r="AI76" s="5"/>
      <c r="AJ76" s="2"/>
      <c r="AK76" s="5"/>
      <c r="AL76" s="2"/>
      <c r="AM76" s="5"/>
      <c r="AN76" s="2"/>
      <c r="AO76" s="5"/>
      <c r="AP76" s="2"/>
      <c r="AQ76" s="5"/>
      <c r="AR76" s="2"/>
      <c r="AS76" s="5"/>
      <c r="AT76" s="2"/>
      <c r="AU76" s="5"/>
      <c r="AV76" s="2"/>
      <c r="AW76" s="5"/>
      <c r="AX76" s="2"/>
      <c r="AY76" s="5"/>
      <c r="AZ76" s="2"/>
      <c r="BA76" s="5"/>
      <c r="BC76" s="1"/>
      <c r="BD76" s="8" t="str">
        <f>IFERROR(HLOOKUP($E76,[1]TLI_WEPS!$1:$35,35,FALSE),"")</f>
        <v>12.7x99</v>
      </c>
      <c r="BE76" s="8">
        <f>IFERROR(HLOOKUP(E76,[1]TLI_WEPS!$1:$27,5,FALSE),"")</f>
        <v>2400</v>
      </c>
      <c r="BF76" s="9">
        <f>AC76</f>
        <v>800</v>
      </c>
      <c r="BG76" s="8" t="str">
        <f>IFERROR(HLOOKUP($F76,[1]TLI_WEPS!$1:$35,35,FALSE),"")</f>
        <v>7.62x51</v>
      </c>
      <c r="BH76" s="8">
        <f>IFERROR(HLOOKUP($F76,[1]TLI_WEPS!$1:$27,5,FALSE),0)</f>
        <v>2000</v>
      </c>
      <c r="BI76" s="9">
        <v>2000</v>
      </c>
      <c r="BJ76" s="8" t="str">
        <f>IFERROR(HLOOKUP(G76,[1]TLI_WEPS!$1:$35,35,FALSE),"")</f>
        <v>7.62x51</v>
      </c>
      <c r="BK76" s="8">
        <f>IFERROR(HLOOKUP(G76,[1]TLI_WEPS!$1:$27,5,FALSE),0)</f>
        <v>2000</v>
      </c>
      <c r="BL76" s="9">
        <v>2000</v>
      </c>
      <c r="BM76" s="8" t="str">
        <f>IFERROR(HLOOKUP(H76,[1]TLI_WEPS!$1:$35,35,FALSE),"")</f>
        <v/>
      </c>
      <c r="BN76" s="8">
        <f>IFERROR(HLOOKUP(H76,[1]TLI_WEPS!$1:$27,5,FALSE),0)</f>
        <v>0</v>
      </c>
      <c r="BO76" s="9"/>
      <c r="BP76" s="9"/>
      <c r="BQ76" s="10">
        <f>IFERROR(HLOOKUP($E76,[1]TLI_WEPS!$1:$36,36,FALSE),0)</f>
        <v>0.12</v>
      </c>
      <c r="BR76" s="10">
        <f>IFERROR(HLOOKUP($F76,[1]TLI_WEPS!$1:$36,36,FALSE),0)</f>
        <v>2.5499999999999998E-2</v>
      </c>
      <c r="BS76" s="10">
        <f>IFERROR(HLOOKUP($G76,[1]TLI_WEPS!$1:$36,36,FALSE),0)</f>
        <v>2.5499999999999998E-2</v>
      </c>
      <c r="BT76" s="10">
        <f>IFERROR(HLOOKUP($H76,[1]TLI_WEPS!$1:$36,36,FALSE),0)</f>
        <v>0</v>
      </c>
      <c r="BU76" s="8"/>
      <c r="BV76" s="9">
        <v>480</v>
      </c>
      <c r="BW76" s="8">
        <v>360</v>
      </c>
      <c r="BX76" s="9">
        <f>AB76</f>
        <v>80</v>
      </c>
      <c r="BY76" s="8">
        <f>BW76/(BV76/BX76)</f>
        <v>60</v>
      </c>
      <c r="CA76" s="1"/>
      <c r="CB76" s="8"/>
      <c r="CC76" s="8"/>
    </row>
    <row r="77" spans="1:81" x14ac:dyDescent="0.25">
      <c r="A77" s="1" t="s">
        <v>166</v>
      </c>
      <c r="B77" s="2" t="s">
        <v>122</v>
      </c>
      <c r="C77" s="3">
        <f ca="1">(I77+0.5*J77+0.33*K77+0.25*L77+M77+Q77*X77)*O77*P77*R77*S77*T77*U77*V77</f>
        <v>151.33070817478838</v>
      </c>
      <c r="D77" s="4" t="s">
        <v>61</v>
      </c>
      <c r="E77" s="2" t="s">
        <v>163</v>
      </c>
      <c r="F77" s="2" t="s">
        <v>159</v>
      </c>
      <c r="G77" s="2"/>
      <c r="H77" s="2"/>
      <c r="I77" s="5">
        <f ca="1">IFERROR(HLOOKUP(E77,[1]TLI_WEPS!$1:$27,4,FALSE),0)</f>
        <v>57.269315632698095</v>
      </c>
      <c r="J77" s="5">
        <f ca="1">IFERROR(HLOOKUP(F77,[1]TLI_WEPS!$1:$27,4,FALSE),0)</f>
        <v>2.1059363859623108</v>
      </c>
      <c r="K77" s="5">
        <f>IFERROR(HLOOKUP(G77,[1]TLI_WEPS!$1:$27,4,FALSE),0)</f>
        <v>0</v>
      </c>
      <c r="L77" s="5">
        <f>IFERROR(HLOOKUP(H77,[1]TLI_WEPS!$1:$27,4,FALSE),0)</f>
        <v>0</v>
      </c>
      <c r="M77" s="5">
        <f>AG77</f>
        <v>0</v>
      </c>
      <c r="N77" s="6"/>
      <c r="O77" s="7">
        <f>0.15*SQRT(AB77)</f>
        <v>1.3416407864998738</v>
      </c>
      <c r="P77" s="7">
        <f>0.08*SQRT(Z77)</f>
        <v>1.7888543819998319</v>
      </c>
      <c r="Q77" s="7">
        <f>AA77/4*SQRT(2*AA77)</f>
        <v>16.285822534493001</v>
      </c>
      <c r="R77" s="7">
        <f ca="1">FORECAST(W77,OFFSET([1]lookups!$O$2:$O$10,MATCH(W77,[1]lookups!$N$2:$N$10,1)-1,0,2), OFFSET([1]lookups!$N$2:$N$10,MATCH(W77,[1]lookups!$N$2:$N$10,1)-1,0,2))</f>
        <v>0.93959999999999999</v>
      </c>
      <c r="S77" s="7">
        <v>0.9</v>
      </c>
      <c r="T77" s="11">
        <f ca="1">FORECAST(AC77/W77,OFFSET([1]lookups!$L$2:'[1]lookups'!$L$10,MATCH(AC77/W77,[1]lookups!$K$2:$K$10,1)-1,0,2), OFFSET([1]lookups!$K$2:$K$10,MATCH(AC77/W77,[1]lookups!$K$2:$K$10,1)-1,0,2))</f>
        <v>0.97222222222222232</v>
      </c>
      <c r="U77" s="7">
        <v>1</v>
      </c>
      <c r="V77" s="7">
        <v>1.1000000000000001</v>
      </c>
      <c r="W77" s="8">
        <f ca="1">IFERROR(HLOOKUP(E77,[1]TLI_WEPS!$1:$27,5,FALSE),0)</f>
        <v>144</v>
      </c>
      <c r="X77" s="5">
        <v>0.7</v>
      </c>
      <c r="Y77" s="6"/>
      <c r="Z77" s="2">
        <v>500</v>
      </c>
      <c r="AA77" s="2">
        <v>12.85</v>
      </c>
      <c r="AB77" s="2">
        <v>80</v>
      </c>
      <c r="AC77" s="2">
        <v>120</v>
      </c>
      <c r="AD77" s="2">
        <v>4</v>
      </c>
      <c r="AE77" s="2"/>
      <c r="AF77" s="1"/>
      <c r="AG77" s="7">
        <f>AT77*AU77+AV77*AW77+AX77*AY77+AZ77*BA77</f>
        <v>0</v>
      </c>
      <c r="AH77" s="2"/>
      <c r="AI77" s="5"/>
      <c r="AJ77" s="2"/>
      <c r="AK77" s="5"/>
      <c r="AL77" s="2"/>
      <c r="AM77" s="5"/>
      <c r="AN77" s="2"/>
      <c r="AO77" s="5"/>
      <c r="AP77" s="2"/>
      <c r="AQ77" s="5"/>
      <c r="AR77" s="2"/>
      <c r="AS77" s="5"/>
      <c r="AT77" s="2"/>
      <c r="AU77" s="5"/>
      <c r="AV77" s="2"/>
      <c r="AW77" s="5"/>
      <c r="AX77" s="2"/>
      <c r="AY77" s="5"/>
      <c r="AZ77" s="2"/>
      <c r="BA77" s="5"/>
      <c r="BC77" s="1"/>
      <c r="BD77" s="8" t="str">
        <f>IFERROR(HLOOKUP($E77,[1]TLI_WEPS!$1:$35,35,FALSE),"")</f>
        <v>81mm HE</v>
      </c>
      <c r="BE77" s="8">
        <f ca="1">IFERROR(HLOOKUP(E77,[1]TLI_WEPS!$1:$27,5,FALSE),"")</f>
        <v>144</v>
      </c>
      <c r="BF77" s="9">
        <f>AC77</f>
        <v>120</v>
      </c>
      <c r="BG77" s="8" t="str">
        <f>IFERROR(HLOOKUP($F77,[1]TLI_WEPS!$1:$35,35,FALSE),"")</f>
        <v>12.7x99</v>
      </c>
      <c r="BH77" s="8">
        <f>IFERROR(HLOOKUP($F77,[1]TLI_WEPS!$1:$27,5,FALSE),0)</f>
        <v>2400</v>
      </c>
      <c r="BI77" s="9">
        <v>600</v>
      </c>
      <c r="BJ77" s="8" t="str">
        <f>IFERROR(HLOOKUP(G77,[1]TLI_WEPS!$1:$35,35,FALSE),"")</f>
        <v/>
      </c>
      <c r="BK77" s="8">
        <f>IFERROR(HLOOKUP(G77,[1]TLI_WEPS!$1:$27,5,FALSE),0)</f>
        <v>0</v>
      </c>
      <c r="BL77" s="9"/>
      <c r="BM77" s="8" t="str">
        <f>IFERROR(HLOOKUP(H77,[1]TLI_WEPS!$1:$35,35,FALSE),"")</f>
        <v/>
      </c>
      <c r="BN77" s="8">
        <f>IFERROR(HLOOKUP(H77,[1]TLI_WEPS!$1:$27,5,FALSE),0)</f>
        <v>0</v>
      </c>
      <c r="BO77" s="9"/>
      <c r="BP77" s="9"/>
      <c r="BQ77" s="10">
        <f>IFERROR(HLOOKUP($E77,[1]TLI_WEPS!$1:$36,36,FALSE),0)</f>
        <v>4.5</v>
      </c>
      <c r="BR77" s="10">
        <f>IFERROR(HLOOKUP($F77,[1]TLI_WEPS!$1:$36,36,FALSE),0)</f>
        <v>0.12</v>
      </c>
      <c r="BS77" s="10">
        <f>IFERROR(HLOOKUP($G77,[1]TLI_WEPS!$1:$36,36,FALSE),0)</f>
        <v>0</v>
      </c>
      <c r="BT77" s="10">
        <f>IFERROR(HLOOKUP($H77,[1]TLI_WEPS!$1:$36,36,FALSE),0)</f>
        <v>0</v>
      </c>
      <c r="BU77" s="8"/>
      <c r="BV77" s="9">
        <v>298</v>
      </c>
      <c r="BW77" s="8">
        <v>322</v>
      </c>
      <c r="BX77" s="9">
        <f>AB77</f>
        <v>80</v>
      </c>
      <c r="BY77" s="8">
        <f>BW77/(BV77/BX77)</f>
        <v>86.442953020134226</v>
      </c>
      <c r="CA77" s="1"/>
      <c r="CB77" s="8"/>
      <c r="CC77" s="8"/>
    </row>
    <row r="78" spans="1:81" x14ac:dyDescent="0.25">
      <c r="A78" s="1" t="s">
        <v>167</v>
      </c>
      <c r="B78" s="2" t="s">
        <v>122</v>
      </c>
      <c r="C78" s="3">
        <f ca="1">(I78+0.5*J78+0.33*K78+0.25*L78+M78+Q78*X78)*O78*P78*R78*S78*T78*U78*V78</f>
        <v>227.74511733344988</v>
      </c>
      <c r="D78" s="4" t="s">
        <v>61</v>
      </c>
      <c r="E78" s="2" t="s">
        <v>168</v>
      </c>
      <c r="F78" s="2" t="s">
        <v>159</v>
      </c>
      <c r="G78" s="2"/>
      <c r="H78" s="2"/>
      <c r="I78" s="5">
        <f ca="1">IFERROR(HLOOKUP(E78,[1]TLI_WEPS!$1:$27,4,FALSE),0)</f>
        <v>96.662412415431405</v>
      </c>
      <c r="J78" s="5">
        <f ca="1">IFERROR(HLOOKUP(F78,[1]TLI_WEPS!$1:$27,4,FALSE),0)</f>
        <v>2.1059363859623108</v>
      </c>
      <c r="K78" s="5">
        <f>IFERROR(HLOOKUP(G78,[1]TLI_WEPS!$1:$27,4,FALSE),0)</f>
        <v>0</v>
      </c>
      <c r="L78" s="5">
        <f>IFERROR(HLOOKUP(H78,[1]TLI_WEPS!$1:$27,4,FALSE),0)</f>
        <v>0</v>
      </c>
      <c r="M78" s="5">
        <f>AG78</f>
        <v>0</v>
      </c>
      <c r="N78" s="6"/>
      <c r="O78" s="7">
        <f>0.15*SQRT(AB78)</f>
        <v>1.3416407864998738</v>
      </c>
      <c r="P78" s="7">
        <f>0.08*SQRT(Z78)</f>
        <v>1.7888543819998319</v>
      </c>
      <c r="Q78" s="7">
        <f>AA78/4*SQRT(2*AA78)</f>
        <v>16.285822534493001</v>
      </c>
      <c r="R78" s="7">
        <f ca="1">FORECAST(W78,OFFSET([1]lookups!$O$2:$O$10,MATCH(W78,[1]lookups!$N$2:$N$10,1)-1,0,2), OFFSET([1]lookups!$N$2:$N$10,MATCH(W78,[1]lookups!$N$2:$N$10,1)-1,0,2))</f>
        <v>0.91002000000000005</v>
      </c>
      <c r="S78" s="7">
        <v>0.9</v>
      </c>
      <c r="T78" s="11">
        <f ca="1">FORECAST(AC78/W78,OFFSET([1]lookups!$L$2:'[1]lookups'!$L$10,MATCH(AC78/W78,[1]lookups!$K$2:$K$10,1)-1,0,2), OFFSET([1]lookups!$K$2:$K$10,MATCH(AC78/W78,[1]lookups!$K$2:$K$10,1)-1,0,2))</f>
        <v>0.96530693861227757</v>
      </c>
      <c r="U78" s="7">
        <v>1</v>
      </c>
      <c r="V78" s="7">
        <v>1.1000000000000001</v>
      </c>
      <c r="W78" s="8">
        <f ca="1">IFERROR(HLOOKUP(E78,[1]TLI_WEPS!$1:$27,5,FALSE),0)</f>
        <v>111.13333333333333</v>
      </c>
      <c r="X78" s="5">
        <v>0.7</v>
      </c>
      <c r="Y78" s="6"/>
      <c r="Z78" s="2">
        <v>500</v>
      </c>
      <c r="AA78" s="2">
        <v>12.85</v>
      </c>
      <c r="AB78" s="2">
        <v>80</v>
      </c>
      <c r="AC78" s="2">
        <v>88</v>
      </c>
      <c r="AD78" s="2">
        <v>4</v>
      </c>
      <c r="AE78" s="2"/>
      <c r="AF78" s="1"/>
      <c r="AG78" s="7">
        <f>AT78*AU78+AV78*AW78+AX78*AY78+AZ78*BA78</f>
        <v>0</v>
      </c>
      <c r="AH78" s="2"/>
      <c r="AI78" s="5"/>
      <c r="AJ78" s="2"/>
      <c r="AK78" s="5"/>
      <c r="AL78" s="2"/>
      <c r="AM78" s="5"/>
      <c r="AN78" s="2"/>
      <c r="AO78" s="5"/>
      <c r="AP78" s="2"/>
      <c r="AQ78" s="5"/>
      <c r="AR78" s="2"/>
      <c r="AS78" s="5"/>
      <c r="AT78" s="2"/>
      <c r="AU78" s="5"/>
      <c r="AV78" s="2"/>
      <c r="AW78" s="5"/>
      <c r="AX78" s="2"/>
      <c r="AY78" s="5"/>
      <c r="AZ78" s="2"/>
      <c r="BA78" s="5"/>
      <c r="BC78" s="1"/>
      <c r="BD78" s="8" t="str">
        <f>IFERROR(HLOOKUP($E78,[1]TLI_WEPS!$1:$35,35,FALSE),"")</f>
        <v>107mm HE</v>
      </c>
      <c r="BE78" s="8">
        <f ca="1">IFERROR(HLOOKUP(E78,[1]TLI_WEPS!$1:$27,5,FALSE),"")</f>
        <v>111.13333333333333</v>
      </c>
      <c r="BF78" s="9">
        <v>88</v>
      </c>
      <c r="BG78" s="8" t="str">
        <f>IFERROR(HLOOKUP($F78,[1]TLI_WEPS!$1:$35,35,FALSE),"")</f>
        <v>12.7x99</v>
      </c>
      <c r="BH78" s="8">
        <f>IFERROR(HLOOKUP($F78,[1]TLI_WEPS!$1:$27,5,FALSE),0)</f>
        <v>2400</v>
      </c>
      <c r="BI78" s="9">
        <v>600</v>
      </c>
      <c r="BJ78" s="8" t="str">
        <f>IFERROR(HLOOKUP(G78,[1]TLI_WEPS!$1:$35,35,FALSE),"")</f>
        <v/>
      </c>
      <c r="BK78" s="8">
        <f>IFERROR(HLOOKUP(G78,[1]TLI_WEPS!$1:$27,5,FALSE),0)</f>
        <v>0</v>
      </c>
      <c r="BL78" s="9"/>
      <c r="BM78" s="8" t="str">
        <f>IFERROR(HLOOKUP(H78,[1]TLI_WEPS!$1:$35,35,FALSE),"")</f>
        <v/>
      </c>
      <c r="BN78" s="8">
        <f>IFERROR(HLOOKUP(H78,[1]TLI_WEPS!$1:$27,5,FALSE),0)</f>
        <v>0</v>
      </c>
      <c r="BO78" s="9"/>
      <c r="BP78" s="9"/>
      <c r="BQ78" s="10">
        <f>IFERROR(HLOOKUP($E78,[1]TLI_WEPS!$1:$36,36,FALSE),0)</f>
        <v>6</v>
      </c>
      <c r="BR78" s="10">
        <f>IFERROR(HLOOKUP($F78,[1]TLI_WEPS!$1:$36,36,FALSE),0)</f>
        <v>0.12</v>
      </c>
      <c r="BS78" s="10">
        <f>IFERROR(HLOOKUP($G78,[1]TLI_WEPS!$1:$36,36,FALSE),0)</f>
        <v>0</v>
      </c>
      <c r="BT78" s="10">
        <f>IFERROR(HLOOKUP($H78,[1]TLI_WEPS!$1:$36,36,FALSE),0)</f>
        <v>0</v>
      </c>
      <c r="BU78" s="8"/>
      <c r="BV78" s="9">
        <v>298</v>
      </c>
      <c r="BW78" s="8">
        <v>322</v>
      </c>
      <c r="BX78" s="9">
        <f>AB78</f>
        <v>80</v>
      </c>
      <c r="BY78" s="8">
        <f>BW78/(BV78/BX78)</f>
        <v>86.442953020134226</v>
      </c>
      <c r="CA78" s="1"/>
      <c r="CB78" s="8"/>
      <c r="CC78" s="8"/>
    </row>
    <row r="79" spans="1:81" x14ac:dyDescent="0.25">
      <c r="A79" s="1" t="s">
        <v>169</v>
      </c>
      <c r="B79" s="2" t="s">
        <v>68</v>
      </c>
      <c r="C79" s="3">
        <f ca="1">(I79+0.5*J79+0.33*K79+0.25*L79+M79+Q79*X79)*O79*P79*R79*S79*T79*U79*V79</f>
        <v>165.08774444865537</v>
      </c>
      <c r="D79" s="4" t="s">
        <v>52</v>
      </c>
      <c r="E79" s="2" t="s">
        <v>170</v>
      </c>
      <c r="F79" s="2" t="s">
        <v>170</v>
      </c>
      <c r="G79" s="2"/>
      <c r="H79" s="2"/>
      <c r="I79" s="5">
        <f ca="1">IFERROR(HLOOKUP(E79,[1]TLI_WEPS!$1:$27,4,FALSE),0)</f>
        <v>203.92874407622529</v>
      </c>
      <c r="J79" s="5">
        <f ca="1">IFERROR(HLOOKUP(F79,[1]TLI_WEPS!$1:$27,4,FALSE),0)</f>
        <v>203.92874407622529</v>
      </c>
      <c r="K79" s="5">
        <f>IFERROR(HLOOKUP(G79,[1]TLI_WEPS!$1:$27,4,FALSE),0)</f>
        <v>0</v>
      </c>
      <c r="L79" s="5">
        <f>IFERROR(HLOOKUP(H79,[1]TLI_WEPS!$1:$27,4,FALSE),0)</f>
        <v>0</v>
      </c>
      <c r="M79" s="5">
        <f>AG79</f>
        <v>0</v>
      </c>
      <c r="N79" s="6"/>
      <c r="O79" s="7">
        <f>0.15*SQRT(AB79)</f>
        <v>1.3416407864998738</v>
      </c>
      <c r="P79" s="7">
        <f>0.08*SQRT(Z79)</f>
        <v>1.7888543819998319</v>
      </c>
      <c r="Q79" s="7">
        <f>AA79/4*SQRT(2*AA79)</f>
        <v>13.252018714143139</v>
      </c>
      <c r="R79" s="7">
        <f ca="1">FORECAST(W79,OFFSET([1]lookups!$O$2:$O$10,MATCH(W79,[1]lookups!$N$2:$N$10,1)-1,0,2), OFFSET([1]lookups!$N$2:$N$10,MATCH(W79,[1]lookups!$N$2:$N$10,1)-1,0,2))</f>
        <v>0.85733333333333328</v>
      </c>
      <c r="S79" s="7">
        <v>0.9</v>
      </c>
      <c r="T79" s="11">
        <f ca="1">FORECAST(AC79/W79,OFFSET([1]lookups!$L$2:'[1]lookups'!$L$10,MATCH(AC79/W79,[1]lookups!$K$2:$K$10,1)-1,0,2), OFFSET([1]lookups!$K$2:$K$10,MATCH(AC79/W79,[1]lookups!$K$2:$K$10,1)-1,0,2))</f>
        <v>0.25714285714285706</v>
      </c>
      <c r="U79" s="7">
        <v>1</v>
      </c>
      <c r="V79" s="7">
        <v>1.1000000000000001</v>
      </c>
      <c r="W79" s="8">
        <f ca="1">IFERROR(HLOOKUP(E79,[1]TLI_WEPS!$1:$27,5,FALSE),0)</f>
        <v>84</v>
      </c>
      <c r="X79" s="5">
        <v>0.7</v>
      </c>
      <c r="Y79" s="6"/>
      <c r="Z79" s="2">
        <v>500</v>
      </c>
      <c r="AA79" s="2">
        <v>11.2</v>
      </c>
      <c r="AB79" s="2">
        <v>80</v>
      </c>
      <c r="AC79" s="2">
        <v>10</v>
      </c>
      <c r="AD79" s="2">
        <v>4</v>
      </c>
      <c r="AE79" s="2"/>
      <c r="AF79" s="1"/>
      <c r="AG79" s="7">
        <f>AT79*AU79+AV79*AW79+AX79*AY79+AZ79*BA79</f>
        <v>0</v>
      </c>
      <c r="AH79" s="2"/>
      <c r="AI79" s="5"/>
      <c r="AJ79" s="2"/>
      <c r="AK79" s="5"/>
      <c r="AL79" s="2"/>
      <c r="AM79" s="5"/>
      <c r="AN79" s="2"/>
      <c r="AO79" s="5"/>
      <c r="AP79" s="2"/>
      <c r="AQ79" s="5"/>
      <c r="AR79" s="2"/>
      <c r="AS79" s="5"/>
      <c r="AT79" s="2"/>
      <c r="AU79" s="5"/>
      <c r="AV79" s="2"/>
      <c r="AW79" s="5"/>
      <c r="AX79" s="2"/>
      <c r="AY79" s="5"/>
      <c r="AZ79" s="2"/>
      <c r="BA79" s="5"/>
      <c r="BC79" s="1"/>
      <c r="BD79" s="8" t="str">
        <f>IFERROR(HLOOKUP($E79,[1]TLI_WEPS!$1:$35,35,FALSE),"")</f>
        <v>TOW</v>
      </c>
      <c r="BE79" s="8">
        <f ca="1">IFERROR(HLOOKUP(E79,[1]TLI_WEPS!$1:$27,5,FALSE),"")</f>
        <v>84</v>
      </c>
      <c r="BF79" s="9">
        <f>AC79</f>
        <v>10</v>
      </c>
      <c r="BG79" s="8" t="str">
        <f>IFERROR(HLOOKUP($F79,[1]TLI_WEPS!$1:$35,35,FALSE),"")</f>
        <v>TOW</v>
      </c>
      <c r="BH79" s="8">
        <f ca="1">IFERROR(HLOOKUP($F79,[1]TLI_WEPS!$1:$27,5,FALSE),0)</f>
        <v>84</v>
      </c>
      <c r="BI79" s="9">
        <v>0</v>
      </c>
      <c r="BJ79" s="8" t="str">
        <f>IFERROR(HLOOKUP(G79,[1]TLI_WEPS!$1:$35,35,FALSE),"")</f>
        <v/>
      </c>
      <c r="BK79" s="8">
        <f>IFERROR(HLOOKUP(G79,[1]TLI_WEPS!$1:$27,5,FALSE),0)</f>
        <v>0</v>
      </c>
      <c r="BL79" s="9"/>
      <c r="BM79" s="8" t="str">
        <f>IFERROR(HLOOKUP(H79,[1]TLI_WEPS!$1:$35,35,FALSE),"")</f>
        <v/>
      </c>
      <c r="BN79" s="8">
        <f>IFERROR(HLOOKUP(H79,[1]TLI_WEPS!$1:$27,5,FALSE),0)</f>
        <v>0</v>
      </c>
      <c r="BO79" s="9"/>
      <c r="BP79" s="9"/>
      <c r="BQ79" s="10">
        <f>IFERROR(HLOOKUP($E79,[1]TLI_WEPS!$1:$36,36,FALSE),0)</f>
        <v>18.899999999999999</v>
      </c>
      <c r="BR79" s="10">
        <f>IFERROR(HLOOKUP($F79,[1]TLI_WEPS!$1:$36,36,FALSE),0)</f>
        <v>18.899999999999999</v>
      </c>
      <c r="BS79" s="10">
        <f>IFERROR(HLOOKUP($G79,[1]TLI_WEPS!$1:$36,36,FALSE),0)</f>
        <v>0</v>
      </c>
      <c r="BT79" s="10">
        <f>IFERROR(HLOOKUP($H79,[1]TLI_WEPS!$1:$36,36,FALSE),0)</f>
        <v>0</v>
      </c>
      <c r="BU79" s="8"/>
      <c r="BV79" s="9">
        <f>Z79</f>
        <v>500</v>
      </c>
      <c r="BW79" s="8">
        <v>360</v>
      </c>
      <c r="BX79" s="9">
        <f>AB79</f>
        <v>80</v>
      </c>
      <c r="BY79" s="8">
        <f>BW79/(BV79/BX79)</f>
        <v>57.6</v>
      </c>
      <c r="CA79" s="1"/>
      <c r="CB79" s="8"/>
      <c r="CC79" s="8"/>
    </row>
    <row r="80" spans="1:81" x14ac:dyDescent="0.25">
      <c r="A80" s="1" t="s">
        <v>171</v>
      </c>
      <c r="B80" s="2" t="s">
        <v>68</v>
      </c>
      <c r="C80" s="3">
        <f ca="1">(I80+0.5*J80+0.33*K80+0.25*L80+M80+Q80*X80)*O80*P80*R80*S80*T80*U80*V80</f>
        <v>1243.1270663979165</v>
      </c>
      <c r="D80" s="4" t="s">
        <v>68</v>
      </c>
      <c r="E80" s="2" t="s">
        <v>172</v>
      </c>
      <c r="F80" s="2" t="s">
        <v>159</v>
      </c>
      <c r="G80" s="2" t="s">
        <v>173</v>
      </c>
      <c r="H80" s="2" t="s">
        <v>173</v>
      </c>
      <c r="I80" s="5">
        <f ca="1">IFERROR(HLOOKUP(E80,[1]TLI_WEPS!$1:$27,4,FALSE),0)</f>
        <v>406.22941168783717</v>
      </c>
      <c r="J80" s="5">
        <f ca="1">IFERROR(HLOOKUP(F80,[1]TLI_WEPS!$1:$27,4,FALSE),0)</f>
        <v>2.1059363859623108</v>
      </c>
      <c r="K80" s="5">
        <f ca="1">IFERROR(HLOOKUP(G80,[1]TLI_WEPS!$1:$27,4,FALSE),0)</f>
        <v>0.74396338364265091</v>
      </c>
      <c r="L80" s="5">
        <f ca="1">IFERROR(HLOOKUP(H80,[1]TLI_WEPS!$1:$27,4,FALSE),0)</f>
        <v>0.74396338364265091</v>
      </c>
      <c r="M80" s="5">
        <f>AG80</f>
        <v>0</v>
      </c>
      <c r="N80" s="6"/>
      <c r="O80" s="7">
        <f>0.15*SQRT(AB80)</f>
        <v>1.2727922061357855</v>
      </c>
      <c r="P80" s="7">
        <f>0.08*SQRT(Z80)</f>
        <v>1.3856406460551021</v>
      </c>
      <c r="Q80" s="7">
        <f>AA80/4*SQRT(2*AA80)</f>
        <v>140.29611541307906</v>
      </c>
      <c r="R80" s="7">
        <f ca="1">FORECAST(W80,OFFSET([1]lookups!$O$2:$O$10,MATCH(W80,[1]lookups!$N$2:$N$10,1)-1,0,2), OFFSET([1]lookups!$N$2:$N$10,MATCH(W80,[1]lookups!$N$2:$N$10,1)-1,0,2))</f>
        <v>0.91169999999999995</v>
      </c>
      <c r="S80" s="7">
        <v>1.4</v>
      </c>
      <c r="T80" s="11">
        <f ca="1">FORECAST(AC80/W80,OFFSET([1]lookups!$L$2:'[1]lookups'!$L$10,MATCH(AC80/W80,[1]lookups!$K$2:$K$10,1)-1,0,2), OFFSET([1]lookups!$K$2:$K$10,MATCH(AC80/W80,[1]lookups!$K$2:$K$10,1)-1,0,2))</f>
        <v>0.89336283185840704</v>
      </c>
      <c r="U80" s="7">
        <v>1</v>
      </c>
      <c r="V80" s="7">
        <v>1</v>
      </c>
      <c r="W80" s="8">
        <f ca="1">IFERROR(HLOOKUP(E80,[1]TLI_WEPS!$1:$27,5,FALSE),0)</f>
        <v>113</v>
      </c>
      <c r="X80" s="5">
        <v>1.5</v>
      </c>
      <c r="Y80" s="6"/>
      <c r="Z80" s="2">
        <v>300</v>
      </c>
      <c r="AA80" s="2">
        <v>54</v>
      </c>
      <c r="AB80" s="2">
        <v>72</v>
      </c>
      <c r="AC80" s="2">
        <v>55</v>
      </c>
      <c r="AD80" s="2">
        <v>4</v>
      </c>
      <c r="AE80" s="2"/>
      <c r="AF80" s="1"/>
      <c r="AG80" s="7"/>
      <c r="AH80" s="2"/>
      <c r="AI80" s="5"/>
      <c r="AJ80" s="2"/>
      <c r="AK80" s="5"/>
      <c r="AL80" s="2"/>
      <c r="AM80" s="5"/>
      <c r="AN80" s="2"/>
      <c r="AO80" s="5"/>
      <c r="AP80" s="2"/>
      <c r="AQ80" s="5"/>
      <c r="AR80" s="2"/>
      <c r="AS80" s="5"/>
      <c r="BC80" s="1"/>
      <c r="BD80" s="8" t="str">
        <f>IFERROR(HLOOKUP($E80,[1]TLI_WEPS!$1:$35,35,FALSE),"")</f>
        <v>105mm M833</v>
      </c>
      <c r="BE80" s="8">
        <f ca="1">IFERROR(HLOOKUP(E80,[1]TLI_WEPS!$1:$27,5,FALSE),"")</f>
        <v>113</v>
      </c>
      <c r="BF80" s="9">
        <f>AC80</f>
        <v>55</v>
      </c>
      <c r="BG80" s="8" t="str">
        <f>IFERROR(HLOOKUP($F80,[1]TLI_WEPS!$1:$35,35,FALSE),"")</f>
        <v>12.7x99</v>
      </c>
      <c r="BH80" s="8">
        <f>IFERROR(HLOOKUP($F80,[1]TLI_WEPS!$1:$27,5,FALSE),0)</f>
        <v>2400</v>
      </c>
      <c r="BI80" s="9">
        <v>1000</v>
      </c>
      <c r="BJ80" s="8" t="str">
        <f>IFERROR(HLOOKUP(G80,[1]TLI_WEPS!$1:$35,35,FALSE),"")</f>
        <v>7.62x51</v>
      </c>
      <c r="BK80" s="8">
        <f>IFERROR(HLOOKUP(G80,[1]TLI_WEPS!$1:$27,5,FALSE),0)</f>
        <v>3000</v>
      </c>
      <c r="BL80" s="9">
        <v>3000</v>
      </c>
      <c r="BM80" s="8" t="str">
        <f>IFERROR(HLOOKUP(H80,[1]TLI_WEPS!$1:$35,35,FALSE),"")</f>
        <v>7.62x51</v>
      </c>
      <c r="BN80" s="8">
        <f>IFERROR(HLOOKUP(H80,[1]TLI_WEPS!$1:$27,5,FALSE),0)</f>
        <v>3000</v>
      </c>
      <c r="BO80" s="9">
        <v>3000</v>
      </c>
      <c r="BP80" s="9"/>
      <c r="BQ80" s="10">
        <f>IFERROR(HLOOKUP($E80,[1]TLI_WEPS!$1:$36,36,FALSE),0)</f>
        <v>15</v>
      </c>
      <c r="BR80" s="10">
        <f>IFERROR(HLOOKUP($F80,[1]TLI_WEPS!$1:$36,36,FALSE),0)</f>
        <v>0.12</v>
      </c>
      <c r="BS80" s="10">
        <f>IFERROR(HLOOKUP($G80,[1]TLI_WEPS!$1:$36,36,FALSE),0)</f>
        <v>2.5499999999999998E-2</v>
      </c>
      <c r="BT80" s="10">
        <f>IFERROR(HLOOKUP($H80,[1]TLI_WEPS!$1:$36,36,FALSE),0)</f>
        <v>2.5499999999999998E-2</v>
      </c>
      <c r="BU80" s="8"/>
      <c r="BV80" s="9">
        <f>Z80</f>
        <v>300</v>
      </c>
      <c r="BW80" s="8">
        <v>1900</v>
      </c>
      <c r="BX80" s="9">
        <f>AB80</f>
        <v>72</v>
      </c>
      <c r="BY80" s="8">
        <f>BW80/(BV80/BX80)</f>
        <v>455.99999999999994</v>
      </c>
      <c r="CA80" s="1"/>
      <c r="CB80" s="8"/>
      <c r="CC80" s="8"/>
    </row>
    <row r="81" spans="1:81" x14ac:dyDescent="0.25">
      <c r="A81" s="1" t="s">
        <v>174</v>
      </c>
      <c r="B81" s="2" t="s">
        <v>68</v>
      </c>
      <c r="C81" s="3">
        <f ca="1">(I81+0.5*J81+0.33*K81+0.25*L81+M81+Q81*X81)*O81*P81*R81*S81*T81*U81*V81</f>
        <v>2385.3516234838376</v>
      </c>
      <c r="D81" s="4" t="s">
        <v>68</v>
      </c>
      <c r="E81" s="2" t="s">
        <v>175</v>
      </c>
      <c r="F81" s="2" t="s">
        <v>159</v>
      </c>
      <c r="G81" s="2" t="s">
        <v>173</v>
      </c>
      <c r="H81" s="2" t="s">
        <v>173</v>
      </c>
      <c r="I81" s="5">
        <f ca="1">IFERROR(HLOOKUP(E81,[1]TLI_WEPS!$1:$27,4,FALSE),0)</f>
        <v>577.52598220681546</v>
      </c>
      <c r="J81" s="5">
        <f ca="1">IFERROR(HLOOKUP(F81,[1]TLI_WEPS!$1:$27,4,FALSE),0)</f>
        <v>2.1059363859623108</v>
      </c>
      <c r="K81" s="5">
        <f ca="1">IFERROR(HLOOKUP(G81,[1]TLI_WEPS!$1:$27,4,FALSE),0)</f>
        <v>0.74396338364265091</v>
      </c>
      <c r="L81" s="5">
        <f ca="1">IFERROR(HLOOKUP(H81,[1]TLI_WEPS!$1:$27,4,FALSE),0)</f>
        <v>0.74396338364265091</v>
      </c>
      <c r="M81" s="5">
        <f>AG81</f>
        <v>0</v>
      </c>
      <c r="N81" s="6"/>
      <c r="O81" s="7">
        <f>0.15*SQRT(AB81)</f>
        <v>1.236931687685298</v>
      </c>
      <c r="P81" s="7">
        <f>0.08*SQRT(Z81)</f>
        <v>1.6395121225535356</v>
      </c>
      <c r="Q81" s="7">
        <f>AA81/4*SQRT(2*AA81)</f>
        <v>176.79331152506873</v>
      </c>
      <c r="R81" s="7">
        <f ca="1">FORECAST(W81,OFFSET([1]lookups!$O$2:$O$10,MATCH(W81,[1]lookups!$N$2:$N$10,1)-1,0,2), OFFSET([1]lookups!$N$2:$N$10,MATCH(W81,[1]lookups!$N$2:$N$10,1)-1,0,2))</f>
        <v>0.89733333333333332</v>
      </c>
      <c r="S81" s="7">
        <v>1.6</v>
      </c>
      <c r="T81" s="11">
        <f ca="1">FORECAST(AC81/W81,OFFSET([1]lookups!$L$2:'[1]lookups'!$L$10,MATCH(AC81/W81,[1]lookups!$K$2:$K$10,1)-1,0,2), OFFSET([1]lookups!$K$2:$K$10,MATCH(AC81/W81,[1]lookups!$K$2:$K$10,1)-1,0,2))</f>
        <v>0.86212121212121207</v>
      </c>
      <c r="U81" s="7">
        <v>1</v>
      </c>
      <c r="V81" s="7">
        <v>1</v>
      </c>
      <c r="W81" s="8">
        <f ca="1">IFERROR(HLOOKUP(E81,[1]TLI_WEPS!$1:$27,5,FALSE),0)</f>
        <v>99</v>
      </c>
      <c r="X81" s="5">
        <v>2.1</v>
      </c>
      <c r="Y81" s="6"/>
      <c r="Z81" s="2">
        <v>420</v>
      </c>
      <c r="AA81" s="2">
        <v>63</v>
      </c>
      <c r="AB81" s="2">
        <v>68</v>
      </c>
      <c r="AC81" s="2">
        <v>42</v>
      </c>
      <c r="AD81" s="2">
        <v>4</v>
      </c>
      <c r="AE81" s="2"/>
      <c r="AF81" s="1"/>
      <c r="AG81" s="7"/>
      <c r="AH81" s="2"/>
      <c r="AI81" s="5"/>
      <c r="AJ81" s="2"/>
      <c r="AK81" s="5"/>
      <c r="AL81" s="2"/>
      <c r="AM81" s="5"/>
      <c r="AN81" s="2"/>
      <c r="AO81" s="5"/>
      <c r="AP81" s="2"/>
      <c r="AQ81" s="5"/>
      <c r="AR81" s="2"/>
      <c r="AS81" s="5"/>
      <c r="BC81" s="1"/>
      <c r="BD81" s="8" t="str">
        <f>IFERROR(HLOOKUP($E81,[1]TLI_WEPS!$1:$35,35,FALSE),"")</f>
        <v>120mm M829</v>
      </c>
      <c r="BE81" s="8">
        <f ca="1">IFERROR(HLOOKUP(E81,[1]TLI_WEPS!$1:$27,5,FALSE),"")</f>
        <v>99</v>
      </c>
      <c r="BF81" s="9">
        <f>AC81</f>
        <v>42</v>
      </c>
      <c r="BG81" s="8" t="str">
        <f>IFERROR(HLOOKUP($F81,[1]TLI_WEPS!$1:$35,35,FALSE),"")</f>
        <v>12.7x99</v>
      </c>
      <c r="BH81" s="8">
        <f>IFERROR(HLOOKUP($F81,[1]TLI_WEPS!$1:$27,5,FALSE),0)</f>
        <v>2400</v>
      </c>
      <c r="BI81" s="9">
        <v>1000</v>
      </c>
      <c r="BJ81" s="8" t="str">
        <f>IFERROR(HLOOKUP(G81,[1]TLI_WEPS!$1:$35,35,FALSE),"")</f>
        <v>7.62x51</v>
      </c>
      <c r="BK81" s="8">
        <f>IFERROR(HLOOKUP(G81,[1]TLI_WEPS!$1:$27,5,FALSE),0)</f>
        <v>3000</v>
      </c>
      <c r="BL81" s="9">
        <v>3000</v>
      </c>
      <c r="BM81" s="8" t="str">
        <f>IFERROR(HLOOKUP(H81,[1]TLI_WEPS!$1:$35,35,FALSE),"")</f>
        <v>7.62x51</v>
      </c>
      <c r="BN81" s="8">
        <f>IFERROR(HLOOKUP(H81,[1]TLI_WEPS!$1:$27,5,FALSE),0)</f>
        <v>3000</v>
      </c>
      <c r="BO81" s="9">
        <v>3000</v>
      </c>
      <c r="BP81" s="9"/>
      <c r="BQ81" s="10">
        <f>IFERROR(HLOOKUP($E81,[1]TLI_WEPS!$1:$36,36,FALSE),0)</f>
        <v>19</v>
      </c>
      <c r="BR81" s="10">
        <f>IFERROR(HLOOKUP($F81,[1]TLI_WEPS!$1:$36,36,FALSE),0)</f>
        <v>0.12</v>
      </c>
      <c r="BS81" s="10">
        <f>IFERROR(HLOOKUP($G81,[1]TLI_WEPS!$1:$36,36,FALSE),0)</f>
        <v>2.5499999999999998E-2</v>
      </c>
      <c r="BT81" s="10">
        <f>IFERROR(HLOOKUP($H81,[1]TLI_WEPS!$1:$36,36,FALSE),0)</f>
        <v>2.5499999999999998E-2</v>
      </c>
      <c r="BU81" s="8"/>
      <c r="BV81" s="9">
        <f>Z81</f>
        <v>420</v>
      </c>
      <c r="BW81" s="8">
        <v>2100</v>
      </c>
      <c r="BX81" s="9">
        <f>AB81</f>
        <v>68</v>
      </c>
      <c r="BY81" s="8">
        <f>BW81/(BV81/BX81)</f>
        <v>340</v>
      </c>
      <c r="CA81" s="1"/>
      <c r="CB81" s="8"/>
      <c r="CC81" s="8"/>
    </row>
    <row r="82" spans="1:81" x14ac:dyDescent="0.25">
      <c r="A82" s="1" t="s">
        <v>176</v>
      </c>
      <c r="B82" s="2" t="s">
        <v>68</v>
      </c>
      <c r="C82" s="3">
        <f ca="1">(I82+0.5*J82+0.33*K82+0.25*L82+M82+Q82*X82)*O82*P82*R82*S82*T82*U82*V82</f>
        <v>997.59822218572117</v>
      </c>
      <c r="D82" s="4" t="s">
        <v>68</v>
      </c>
      <c r="E82" s="2" t="s">
        <v>172</v>
      </c>
      <c r="F82" s="2" t="s">
        <v>159</v>
      </c>
      <c r="G82" s="2" t="s">
        <v>177</v>
      </c>
      <c r="H82" s="2"/>
      <c r="I82" s="5">
        <f ca="1">IFERROR(HLOOKUP(E82,[1]TLI_WEPS!$1:$27,4,FALSE),0)</f>
        <v>406.22941168783717</v>
      </c>
      <c r="J82" s="5">
        <f ca="1">IFERROR(HLOOKUP(F82,[1]TLI_WEPS!$1:$27,4,FALSE),0)</f>
        <v>2.1059363859623108</v>
      </c>
      <c r="K82" s="5">
        <f ca="1">IFERROR(HLOOKUP(G82,[1]TLI_WEPS!$1:$27,4,FALSE),0)</f>
        <v>0.5979846852911247</v>
      </c>
      <c r="L82" s="5">
        <f>IFERROR(HLOOKUP(H82,[1]TLI_WEPS!$1:$27,4,FALSE),0)</f>
        <v>0</v>
      </c>
      <c r="M82" s="5">
        <f>AG82</f>
        <v>0</v>
      </c>
      <c r="N82" s="6"/>
      <c r="O82" s="7">
        <f>0.15*SQRT(AB82)</f>
        <v>1.0392304845413263</v>
      </c>
      <c r="P82" s="7">
        <f>0.08*SQRT(Z82)</f>
        <v>1.7888543819998319</v>
      </c>
      <c r="Q82" s="7">
        <f>AA82/4*SQRT(2*AA82)</f>
        <v>121.2688129734929</v>
      </c>
      <c r="R82" s="7">
        <f ca="1">FORECAST(W82,OFFSET([1]lookups!$O$2:$O$10,MATCH(W82,[1]lookups!$N$2:$N$10,1)-1,0,2), OFFSET([1]lookups!$N$2:$N$10,MATCH(W82,[1]lookups!$N$2:$N$10,1)-1,0,2))</f>
        <v>0.91169999999999995</v>
      </c>
      <c r="S82" s="7">
        <v>1.4</v>
      </c>
      <c r="T82" s="11">
        <f ca="1">FORECAST(AC82/W82,OFFSET([1]lookups!$L$2:'[1]lookups'!$L$10,MATCH(AC82/W82,[1]lookups!$K$2:$K$10,1)-1,0,2), OFFSET([1]lookups!$K$2:$K$10,MATCH(AC82/W82,[1]lookups!$K$2:$K$10,1)-1,0,2))</f>
        <v>0.79513274336283191</v>
      </c>
      <c r="U82" s="7">
        <v>1</v>
      </c>
      <c r="V82" s="7">
        <v>1</v>
      </c>
      <c r="W82" s="8">
        <f ca="1">IFERROR(HLOOKUP(E82,[1]TLI_WEPS!$1:$27,5,FALSE),0)</f>
        <v>113</v>
      </c>
      <c r="X82" s="5">
        <v>1</v>
      </c>
      <c r="Y82" s="6"/>
      <c r="Z82" s="2">
        <v>500</v>
      </c>
      <c r="AA82" s="2">
        <v>49</v>
      </c>
      <c r="AB82" s="2">
        <v>48</v>
      </c>
      <c r="AC82" s="2">
        <v>39</v>
      </c>
      <c r="AD82" s="2">
        <v>4</v>
      </c>
      <c r="AE82" s="2"/>
      <c r="AF82" s="1"/>
      <c r="AG82" s="7"/>
      <c r="AH82" s="2"/>
      <c r="AI82" s="5"/>
      <c r="AJ82" s="2"/>
      <c r="AK82" s="5"/>
      <c r="AL82" s="2"/>
      <c r="AM82" s="5"/>
      <c r="AN82" s="2"/>
      <c r="AO82" s="5"/>
      <c r="AP82" s="2"/>
      <c r="AQ82" s="5"/>
      <c r="AR82" s="2"/>
      <c r="AS82" s="5"/>
      <c r="BC82" s="1"/>
      <c r="BD82" s="8" t="str">
        <f>IFERROR(HLOOKUP($E82,[1]TLI_WEPS!$1:$35,35,FALSE),"")</f>
        <v>105mm M833</v>
      </c>
      <c r="BE82" s="8">
        <f ca="1">IFERROR(HLOOKUP(E82,[1]TLI_WEPS!$1:$27,5,FALSE),"")</f>
        <v>113</v>
      </c>
      <c r="BF82" s="9">
        <f>AC82</f>
        <v>39</v>
      </c>
      <c r="BG82" s="8" t="str">
        <f>IFERROR(HLOOKUP($F82,[1]TLI_WEPS!$1:$35,35,FALSE),"")</f>
        <v>12.7x99</v>
      </c>
      <c r="BH82" s="8">
        <f>IFERROR(HLOOKUP($F82,[1]TLI_WEPS!$1:$27,5,FALSE),0)</f>
        <v>2400</v>
      </c>
      <c r="BI82" s="9">
        <v>800</v>
      </c>
      <c r="BJ82" s="8" t="str">
        <f>IFERROR(HLOOKUP(G82,[1]TLI_WEPS!$1:$35,35,FALSE),"")</f>
        <v>7.62x51</v>
      </c>
      <c r="BK82" s="8">
        <f>IFERROR(HLOOKUP(G82,[1]TLI_WEPS!$1:$27,5,FALSE),0)</f>
        <v>2500</v>
      </c>
      <c r="BL82" s="9">
        <v>2000</v>
      </c>
      <c r="BM82" s="8" t="str">
        <f>IFERROR(HLOOKUP(H82,[1]TLI_WEPS!$1:$35,35,FALSE),"")</f>
        <v/>
      </c>
      <c r="BN82" s="8">
        <f>IFERROR(HLOOKUP(H82,[1]TLI_WEPS!$1:$27,5,FALSE),0)</f>
        <v>0</v>
      </c>
      <c r="BO82" s="9"/>
      <c r="BP82" s="9"/>
      <c r="BQ82" s="10">
        <f>IFERROR(HLOOKUP($E82,[1]TLI_WEPS!$1:$36,36,FALSE),0)</f>
        <v>15</v>
      </c>
      <c r="BR82" s="10">
        <f>IFERROR(HLOOKUP($F82,[1]TLI_WEPS!$1:$36,36,FALSE),0)</f>
        <v>0.12</v>
      </c>
      <c r="BS82" s="10">
        <f>IFERROR(HLOOKUP($G82,[1]TLI_WEPS!$1:$36,36,FALSE),0)</f>
        <v>2.5499999999999998E-2</v>
      </c>
      <c r="BT82" s="10">
        <f>IFERROR(HLOOKUP($H82,[1]TLI_WEPS!$1:$36,36,FALSE),0)</f>
        <v>0</v>
      </c>
      <c r="BU82" s="8"/>
      <c r="BV82" s="9">
        <f>Z82</f>
        <v>500</v>
      </c>
      <c r="BW82" s="8">
        <v>1450</v>
      </c>
      <c r="BX82" s="9">
        <f>AB82</f>
        <v>48</v>
      </c>
      <c r="BY82" s="8">
        <f>BW82/(BV82/BX82)</f>
        <v>139.20000000000002</v>
      </c>
      <c r="CA82" s="1"/>
      <c r="CB82" s="8"/>
      <c r="CC82" s="8"/>
    </row>
    <row r="83" spans="1:81" x14ac:dyDescent="0.25">
      <c r="A83" s="1" t="s">
        <v>178</v>
      </c>
      <c r="B83" s="2" t="s">
        <v>68</v>
      </c>
      <c r="C83" s="3">
        <f ca="1">(I83+0.5*J83+0.33*K83+0.25*L83+M83+Q83*X83)*O83*P83*R83*S83*T83*U83*V83</f>
        <v>641.31314283367794</v>
      </c>
      <c r="D83" s="4" t="s">
        <v>68</v>
      </c>
      <c r="E83" s="2" t="s">
        <v>172</v>
      </c>
      <c r="F83" s="2" t="s">
        <v>159</v>
      </c>
      <c r="G83" s="2" t="s">
        <v>177</v>
      </c>
      <c r="H83" s="2"/>
      <c r="I83" s="5">
        <f ca="1">IFERROR(HLOOKUP(E83,[1]TLI_WEPS!$1:$27,4,FALSE),0)</f>
        <v>406.22941168783717</v>
      </c>
      <c r="J83" s="5">
        <f ca="1">IFERROR(HLOOKUP(F83,[1]TLI_WEPS!$1:$27,4,FALSE),0)</f>
        <v>2.1059363859623108</v>
      </c>
      <c r="K83" s="5">
        <f ca="1">IFERROR(HLOOKUP(G83,[1]TLI_WEPS!$1:$27,4,FALSE),0)</f>
        <v>0.5979846852911247</v>
      </c>
      <c r="L83" s="5">
        <f>IFERROR(HLOOKUP(H83,[1]TLI_WEPS!$1:$27,4,FALSE),0)</f>
        <v>0</v>
      </c>
      <c r="M83" s="5">
        <f>AG83</f>
        <v>0</v>
      </c>
      <c r="N83" s="6"/>
      <c r="O83" s="7">
        <f>0.15*SQRT(AB83)</f>
        <v>1.0392304845413263</v>
      </c>
      <c r="P83" s="7">
        <f>0.08*SQRT(Z83)</f>
        <v>1.7888543819998319</v>
      </c>
      <c r="Q83" s="7">
        <f>AA83/4*SQRT(2*AA83)</f>
        <v>121.2688129734929</v>
      </c>
      <c r="R83" s="7">
        <f ca="1">FORECAST(W83,OFFSET([1]lookups!$O$2:$O$10,MATCH(W83,[1]lookups!$N$2:$N$10,1)-1,0,2), OFFSET([1]lookups!$N$2:$N$10,MATCH(W83,[1]lookups!$N$2:$N$10,1)-1,0,2))</f>
        <v>0.91169999999999995</v>
      </c>
      <c r="S83" s="7">
        <v>0.9</v>
      </c>
      <c r="T83" s="11">
        <f ca="1">FORECAST(AC83/W83,OFFSET([1]lookups!$L$2:'[1]lookups'!$L$10,MATCH(AC83/W83,[1]lookups!$K$2:$K$10,1)-1,0,2), OFFSET([1]lookups!$K$2:$K$10,MATCH(AC83/W83,[1]lookups!$K$2:$K$10,1)-1,0,2))</f>
        <v>0.79513274336283191</v>
      </c>
      <c r="U83" s="7">
        <v>1</v>
      </c>
      <c r="V83" s="7">
        <v>1</v>
      </c>
      <c r="W83" s="8">
        <f ca="1">IFERROR(HLOOKUP(E83,[1]TLI_WEPS!$1:$27,5,FALSE),0)</f>
        <v>113</v>
      </c>
      <c r="X83" s="5">
        <v>1</v>
      </c>
      <c r="Y83" s="6"/>
      <c r="Z83" s="2">
        <v>500</v>
      </c>
      <c r="AA83" s="2">
        <v>49</v>
      </c>
      <c r="AB83" s="2">
        <v>48</v>
      </c>
      <c r="AC83" s="2">
        <v>39</v>
      </c>
      <c r="AD83" s="2">
        <v>4</v>
      </c>
      <c r="AE83" s="2"/>
      <c r="AF83" s="1"/>
      <c r="AG83" s="7"/>
      <c r="AH83" s="2"/>
      <c r="AI83" s="5"/>
      <c r="AJ83" s="2"/>
      <c r="AK83" s="5"/>
      <c r="AL83" s="2"/>
      <c r="AM83" s="5"/>
      <c r="AN83" s="2"/>
      <c r="AO83" s="5"/>
      <c r="AP83" s="2"/>
      <c r="AQ83" s="5"/>
      <c r="AR83" s="2"/>
      <c r="AS83" s="5"/>
      <c r="BC83" s="1"/>
      <c r="BD83" s="8" t="str">
        <f>IFERROR(HLOOKUP($E83,[1]TLI_WEPS!$1:$35,35,FALSE),"")</f>
        <v>105mm M833</v>
      </c>
      <c r="BE83" s="8">
        <f ca="1">IFERROR(HLOOKUP(E83,[1]TLI_WEPS!$1:$27,5,FALSE),"")</f>
        <v>113</v>
      </c>
      <c r="BF83" s="9">
        <f>AC83</f>
        <v>39</v>
      </c>
      <c r="BG83" s="8" t="str">
        <f>IFERROR(HLOOKUP($F83,[1]TLI_WEPS!$1:$35,35,FALSE),"")</f>
        <v>12.7x99</v>
      </c>
      <c r="BH83" s="8">
        <f>IFERROR(HLOOKUP($F83,[1]TLI_WEPS!$1:$27,5,FALSE),0)</f>
        <v>2400</v>
      </c>
      <c r="BI83" s="9">
        <v>800</v>
      </c>
      <c r="BJ83" s="8" t="str">
        <f>IFERROR(HLOOKUP(G83,[1]TLI_WEPS!$1:$35,35,FALSE),"")</f>
        <v>7.62x51</v>
      </c>
      <c r="BK83" s="8">
        <f>IFERROR(HLOOKUP(G83,[1]TLI_WEPS!$1:$27,5,FALSE),0)</f>
        <v>2500</v>
      </c>
      <c r="BL83" s="9">
        <v>2000</v>
      </c>
      <c r="BM83" s="8" t="str">
        <f>IFERROR(HLOOKUP(H83,[1]TLI_WEPS!$1:$35,35,FALSE),"")</f>
        <v/>
      </c>
      <c r="BN83" s="8">
        <f>IFERROR(HLOOKUP(H83,[1]TLI_WEPS!$1:$27,5,FALSE),0)</f>
        <v>0</v>
      </c>
      <c r="BO83" s="9"/>
      <c r="BP83" s="9"/>
      <c r="BQ83" s="10">
        <f>IFERROR(HLOOKUP($E83,[1]TLI_WEPS!$1:$36,36,FALSE),0)</f>
        <v>15</v>
      </c>
      <c r="BR83" s="10">
        <f>IFERROR(HLOOKUP($F83,[1]TLI_WEPS!$1:$36,36,FALSE),0)</f>
        <v>0.12</v>
      </c>
      <c r="BS83" s="10">
        <f>IFERROR(HLOOKUP($G83,[1]TLI_WEPS!$1:$36,36,FALSE),0)</f>
        <v>2.5499999999999998E-2</v>
      </c>
      <c r="BT83" s="10">
        <f>IFERROR(HLOOKUP($H83,[1]TLI_WEPS!$1:$36,36,FALSE),0)</f>
        <v>0</v>
      </c>
      <c r="BU83" s="8"/>
      <c r="BV83" s="9">
        <f>Z83</f>
        <v>500</v>
      </c>
      <c r="BW83" s="8">
        <v>1450</v>
      </c>
      <c r="BX83" s="9">
        <f>AB83</f>
        <v>48</v>
      </c>
      <c r="BY83" s="8">
        <f>BW83/(BV83/BX83)</f>
        <v>139.20000000000002</v>
      </c>
      <c r="CA83" s="1"/>
      <c r="CB83" s="8"/>
      <c r="CC83" s="8"/>
    </row>
    <row r="84" spans="1:81" x14ac:dyDescent="0.25">
      <c r="A84" s="1" t="s">
        <v>179</v>
      </c>
      <c r="B84" s="2" t="s">
        <v>122</v>
      </c>
      <c r="C84" s="3">
        <f ca="1">(I84+0.5*J84+0.33*K84+0.25*L84+M84+Q84*X84)*O84*P84*R84*S84*T84*U84*V84</f>
        <v>429.28691132463268</v>
      </c>
      <c r="D84" s="4" t="s">
        <v>61</v>
      </c>
      <c r="E84" s="2" t="s">
        <v>179</v>
      </c>
      <c r="F84" s="2"/>
      <c r="G84" s="2"/>
      <c r="H84" s="2"/>
      <c r="I84" s="5">
        <f ca="1">IFERROR(HLOOKUP(E84,[1]TLI_WEPS!$1:$27,4,FALSE),0)</f>
        <v>313.64837627131004</v>
      </c>
      <c r="J84" s="5">
        <f>IFERROR(HLOOKUP(F84,[1]TLI_WEPS!$1:$27,4,FALSE),0)</f>
        <v>0</v>
      </c>
      <c r="K84" s="5">
        <f>IFERROR(HLOOKUP(G84,[1]TLI_WEPS!$1:$27,4,FALSE),0)</f>
        <v>0</v>
      </c>
      <c r="L84" s="5">
        <f>IFERROR(HLOOKUP(H84,[1]TLI_WEPS!$1:$27,4,FALSE),0)</f>
        <v>0</v>
      </c>
      <c r="M84" s="5">
        <f>AG84</f>
        <v>0</v>
      </c>
      <c r="N84" s="6"/>
      <c r="O84" s="7">
        <f>0.15*SQRT(AB84)</f>
        <v>1.1224972160321824</v>
      </c>
      <c r="P84" s="7">
        <f>0.08*SQRT(Z84)</f>
        <v>1.4966629547095767</v>
      </c>
      <c r="Q84" s="7">
        <f>AA84/4*SQRT(2*AA84)</f>
        <v>50.986364598782686</v>
      </c>
      <c r="R84" s="7">
        <f ca="1">FORECAST(W84,OFFSET([1]lookups!$O$2:$O$10,MATCH(W84,[1]lookups!$N$2:$N$10,1)-1,0,2), OFFSET([1]lookups!$N$2:$N$10,MATCH(W84,[1]lookups!$N$2:$N$10,1)-1,0,2))</f>
        <v>0.79333333333333333</v>
      </c>
      <c r="S84" s="7">
        <v>1</v>
      </c>
      <c r="T84" s="11">
        <f ca="1">FORECAST(AC84/W84,OFFSET([1]lookups!$L$2:'[1]lookups'!$L$10,MATCH(AC84/W84,[1]lookups!$K$2:$K$10,1)-1,0,2), OFFSET([1]lookups!$K$2:$K$10,MATCH(AC84/W84,[1]lookups!$K$2:$K$10,1)-1,0,2))</f>
        <v>0.8833333333333333</v>
      </c>
      <c r="U84" s="7">
        <v>1</v>
      </c>
      <c r="V84" s="7">
        <v>1</v>
      </c>
      <c r="W84" s="8">
        <f ca="1">IFERROR(HLOOKUP(E84,[1]TLI_WEPS!$1:$27,5,FALSE),0)</f>
        <v>60</v>
      </c>
      <c r="X84" s="5">
        <v>1</v>
      </c>
      <c r="Y84" s="6"/>
      <c r="Z84" s="2">
        <v>350</v>
      </c>
      <c r="AA84" s="2">
        <v>27.5</v>
      </c>
      <c r="AB84" s="2">
        <v>56</v>
      </c>
      <c r="AC84" s="2">
        <v>28</v>
      </c>
      <c r="AD84" s="2">
        <v>3</v>
      </c>
      <c r="AE84" s="2"/>
      <c r="AF84" s="1"/>
      <c r="AG84" s="7"/>
      <c r="AH84" s="2"/>
      <c r="AI84" s="5"/>
      <c r="AJ84" s="2"/>
      <c r="AK84" s="5"/>
      <c r="AL84" s="2"/>
      <c r="AM84" s="5"/>
      <c r="AN84" s="2"/>
      <c r="AO84" s="5"/>
      <c r="AP84" s="2"/>
      <c r="AQ84" s="5"/>
      <c r="AR84" s="2"/>
      <c r="AS84" s="5"/>
      <c r="BC84" s="1"/>
      <c r="BD84" s="8" t="str">
        <f>IFERROR(HLOOKUP($E84,[1]TLI_WEPS!$1:$35,35,FALSE),"")</f>
        <v>155mm M107</v>
      </c>
      <c r="BE84" s="8">
        <f ca="1">IFERROR(HLOOKUP(E84,[1]TLI_WEPS!$1:$27,5,FALSE),"")</f>
        <v>60</v>
      </c>
      <c r="BF84" s="9">
        <f>AC84</f>
        <v>28</v>
      </c>
      <c r="BG84" s="8" t="str">
        <f>IFERROR(HLOOKUP($F84,[1]TLI_WEPS!$1:$35,35,FALSE),"")</f>
        <v/>
      </c>
      <c r="BH84" s="8">
        <f>IFERROR(HLOOKUP($F84,[1]TLI_WEPS!$1:$27,5,FALSE),0)</f>
        <v>0</v>
      </c>
      <c r="BI84" s="9"/>
      <c r="BJ84" s="8" t="str">
        <f>IFERROR(HLOOKUP(G84,[1]TLI_WEPS!$1:$35,35,FALSE),"")</f>
        <v/>
      </c>
      <c r="BK84" s="8">
        <f>IFERROR(HLOOKUP(G84,[1]TLI_WEPS!$1:$27,5,FALSE),0)</f>
        <v>0</v>
      </c>
      <c r="BL84" s="9"/>
      <c r="BM84" s="8" t="str">
        <f>IFERROR(HLOOKUP(H84,[1]TLI_WEPS!$1:$35,35,FALSE),"")</f>
        <v/>
      </c>
      <c r="BN84" s="8">
        <f>IFERROR(HLOOKUP(H84,[1]TLI_WEPS!$1:$27,5,FALSE),0)</f>
        <v>0</v>
      </c>
      <c r="BO84" s="9"/>
      <c r="BP84" s="9"/>
      <c r="BQ84" s="10">
        <f>IFERROR(HLOOKUP($E84,[1]TLI_WEPS!$1:$36,36,FALSE),0)</f>
        <v>43.3</v>
      </c>
      <c r="BR84" s="10">
        <f>IFERROR(HLOOKUP($F84,[1]TLI_WEPS!$1:$36,36,FALSE),0)</f>
        <v>0</v>
      </c>
      <c r="BS84" s="10">
        <f>IFERROR(HLOOKUP($G84,[1]TLI_WEPS!$1:$36,36,FALSE),0)</f>
        <v>0</v>
      </c>
      <c r="BT84" s="10">
        <f>IFERROR(HLOOKUP($H84,[1]TLI_WEPS!$1:$36,36,FALSE),0)</f>
        <v>0</v>
      </c>
      <c r="BU84" s="8"/>
      <c r="BV84" s="9">
        <f>Z84</f>
        <v>350</v>
      </c>
      <c r="BW84" s="8">
        <v>511</v>
      </c>
      <c r="BX84" s="9">
        <f>AB84</f>
        <v>56</v>
      </c>
      <c r="BY84" s="8">
        <f>BW84/(BV84/BX84)</f>
        <v>81.760000000000005</v>
      </c>
      <c r="CA84" s="1"/>
      <c r="CB84" s="8"/>
      <c r="CC84" s="8"/>
    </row>
    <row r="85" spans="1:81" x14ac:dyDescent="0.25">
      <c r="A85" s="1" t="s">
        <v>180</v>
      </c>
      <c r="B85" s="2" t="s">
        <v>122</v>
      </c>
      <c r="C85" s="3">
        <f ca="1">(I85+0.5*J85+0.33*K85+0.25*L85+M85+Q85*X85)*O85*P85*R85*S85*T85*U85*V85</f>
        <v>45.355075940740974</v>
      </c>
      <c r="D85" s="4" t="s">
        <v>61</v>
      </c>
      <c r="E85" s="2" t="s">
        <v>180</v>
      </c>
      <c r="F85" s="2"/>
      <c r="G85" s="2"/>
      <c r="H85" s="2"/>
      <c r="I85" s="5">
        <f ca="1">IFERROR(HLOOKUP(E85,[1]TLI_WEPS!$1:$27,4,FALSE),0)</f>
        <v>215.53427246955746</v>
      </c>
      <c r="J85" s="5">
        <f>IFERROR(HLOOKUP(F85,[1]TLI_WEPS!$1:$27,4,FALSE),0)</f>
        <v>0</v>
      </c>
      <c r="K85" s="5">
        <f>IFERROR(HLOOKUP(G85,[1]TLI_WEPS!$1:$27,4,FALSE),0)</f>
        <v>0</v>
      </c>
      <c r="L85" s="5">
        <f>IFERROR(HLOOKUP(H85,[1]TLI_WEPS!$1:$27,4,FALSE),0)</f>
        <v>0</v>
      </c>
      <c r="M85" s="5">
        <f>AG85</f>
        <v>0</v>
      </c>
      <c r="N85" s="6"/>
      <c r="O85" s="7">
        <f>0.15*SQRT(AB85)</f>
        <v>1.1224972160321824</v>
      </c>
      <c r="P85" s="7">
        <f>0.08*SQRT(Z85)</f>
        <v>1.6970562748477143</v>
      </c>
      <c r="Q85" s="7">
        <f>AA85/4*SQRT(2*AA85)</f>
        <v>50.986364598782686</v>
      </c>
      <c r="R85" s="7">
        <f ca="1">FORECAST(W85,OFFSET([1]lookups!$O$2:$O$10,MATCH(W85,[1]lookups!$N$2:$N$10,1)-1,0,2), OFFSET([1]lookups!$N$2:$N$10,MATCH(W85,[1]lookups!$N$2:$N$10,1)-1,0,2))</f>
        <v>0.66999999999999993</v>
      </c>
      <c r="S85" s="7">
        <v>1</v>
      </c>
      <c r="T85" s="11">
        <f ca="1">FORECAST(AC85/W85,OFFSET([1]lookups!$L$2:'[1]lookups'!$L$10,MATCH(AC85/W85,[1]lookups!$K$2:$K$10,1)-1,0,2), OFFSET([1]lookups!$K$2:$K$10,MATCH(AC85/W85,[1]lookups!$K$2:$K$10,1)-1,0,2))</f>
        <v>0.13333333333333336</v>
      </c>
      <c r="U85" s="7">
        <v>1</v>
      </c>
      <c r="V85" s="7">
        <v>1</v>
      </c>
      <c r="W85" s="8">
        <f ca="1">IFERROR(HLOOKUP(E85,[1]TLI_WEPS!$1:$27,5,FALSE),0)</f>
        <v>29.999999999999993</v>
      </c>
      <c r="X85" s="5">
        <v>1</v>
      </c>
      <c r="Y85" s="6"/>
      <c r="Z85" s="2">
        <v>450</v>
      </c>
      <c r="AA85" s="2">
        <v>27.5</v>
      </c>
      <c r="AB85" s="2">
        <v>56</v>
      </c>
      <c r="AC85" s="2">
        <v>2</v>
      </c>
      <c r="AD85" s="2">
        <v>13</v>
      </c>
      <c r="AE85" s="2"/>
      <c r="AF85" s="1"/>
      <c r="AG85" s="7"/>
      <c r="AH85" s="2"/>
      <c r="AI85" s="5"/>
      <c r="AJ85" s="2"/>
      <c r="AK85" s="5"/>
      <c r="AL85" s="2"/>
      <c r="AM85" s="5"/>
      <c r="AN85" s="2"/>
      <c r="AO85" s="5"/>
      <c r="AP85" s="2"/>
      <c r="AQ85" s="5"/>
      <c r="AR85" s="2"/>
      <c r="AS85" s="5"/>
      <c r="BC85" s="1"/>
      <c r="BD85" s="8" t="str">
        <f>IFERROR(HLOOKUP($E85,[1]TLI_WEPS!$1:$35,35,FALSE),"")</f>
        <v>203mm M106</v>
      </c>
      <c r="BE85" s="8">
        <f ca="1">IFERROR(HLOOKUP(E85,[1]TLI_WEPS!$1:$27,5,FALSE),"")</f>
        <v>29.999999999999993</v>
      </c>
      <c r="BF85" s="9">
        <f>AC85</f>
        <v>2</v>
      </c>
      <c r="BG85" s="8" t="str">
        <f>IFERROR(HLOOKUP($F85,[1]TLI_WEPS!$1:$35,35,FALSE),"")</f>
        <v/>
      </c>
      <c r="BH85" s="8">
        <f>IFERROR(HLOOKUP($F85,[1]TLI_WEPS!$1:$27,5,FALSE),0)</f>
        <v>0</v>
      </c>
      <c r="BI85" s="9"/>
      <c r="BJ85" s="8" t="str">
        <f>IFERROR(HLOOKUP(G85,[1]TLI_WEPS!$1:$35,35,FALSE),"")</f>
        <v/>
      </c>
      <c r="BK85" s="8">
        <f>IFERROR(HLOOKUP(G85,[1]TLI_WEPS!$1:$27,5,FALSE),0)</f>
        <v>0</v>
      </c>
      <c r="BL85" s="9"/>
      <c r="BM85" s="8" t="str">
        <f>IFERROR(HLOOKUP(H85,[1]TLI_WEPS!$1:$35,35,FALSE),"")</f>
        <v/>
      </c>
      <c r="BN85" s="8">
        <f>IFERROR(HLOOKUP(H85,[1]TLI_WEPS!$1:$27,5,FALSE),0)</f>
        <v>0</v>
      </c>
      <c r="BO85" s="9"/>
      <c r="BP85" s="9"/>
      <c r="BQ85" s="10">
        <f>IFERROR(HLOOKUP($E85,[1]TLI_WEPS!$1:$36,36,FALSE),0)</f>
        <v>90</v>
      </c>
      <c r="BR85" s="10">
        <f>IFERROR(HLOOKUP($F85,[1]TLI_WEPS!$1:$36,36,FALSE),0)</f>
        <v>0</v>
      </c>
      <c r="BS85" s="10">
        <f>IFERROR(HLOOKUP($G85,[1]TLI_WEPS!$1:$36,36,FALSE),0)</f>
        <v>0</v>
      </c>
      <c r="BT85" s="10">
        <f>IFERROR(HLOOKUP($H85,[1]TLI_WEPS!$1:$36,36,FALSE),0)</f>
        <v>0</v>
      </c>
      <c r="BU85" s="8"/>
      <c r="BV85" s="9">
        <f>Z85</f>
        <v>450</v>
      </c>
      <c r="BW85" s="8">
        <v>1100</v>
      </c>
      <c r="BX85" s="9">
        <f>AB85</f>
        <v>56</v>
      </c>
      <c r="BY85" s="8">
        <f>BW85/(BV85/BX85)</f>
        <v>136.88888888888889</v>
      </c>
      <c r="CA85" s="1"/>
      <c r="CB85" s="8"/>
      <c r="CC85" s="8"/>
    </row>
    <row r="86" spans="1:81" x14ac:dyDescent="0.25">
      <c r="A86" s="1" t="s">
        <v>181</v>
      </c>
      <c r="B86" s="2" t="s">
        <v>65</v>
      </c>
      <c r="C86" s="3">
        <f ca="1">(I86+0.5*J86+0.33*K86+0.25*L86+M86+Q86*X86)*O86*P86*R86*S86*T86*U86*V86</f>
        <v>269.92251903959522</v>
      </c>
      <c r="D86" s="4" t="s">
        <v>65</v>
      </c>
      <c r="E86" s="2" t="s">
        <v>182</v>
      </c>
      <c r="F86" s="2"/>
      <c r="G86" s="2"/>
      <c r="H86" s="2"/>
      <c r="I86" s="5">
        <f ca="1">IFERROR(HLOOKUP(E86,[1]TLI_WEPS!$1:$27,4,FALSE),0)</f>
        <v>681.9908944383352</v>
      </c>
      <c r="J86" s="5">
        <f>IFERROR(HLOOKUP(F86,[1]TLI_WEPS!$1:$27,4,FALSE),0)</f>
        <v>0</v>
      </c>
      <c r="K86" s="5">
        <f>IFERROR(HLOOKUP(G86,[1]TLI_WEPS!$1:$27,4,FALSE),0)</f>
        <v>0</v>
      </c>
      <c r="L86" s="5">
        <f>IFERROR(HLOOKUP(H86,[1]TLI_WEPS!$1:$27,4,FALSE),0)</f>
        <v>0</v>
      </c>
      <c r="M86" s="5">
        <f>AG86</f>
        <v>0</v>
      </c>
      <c r="N86" s="6"/>
      <c r="O86" s="7">
        <f>0.15*SQRT(AB86)</f>
        <v>1.2</v>
      </c>
      <c r="P86" s="7">
        <f>0.08*SQRT(Z86)</f>
        <v>1.7888543819998319</v>
      </c>
      <c r="Q86" s="7">
        <f>AA86/4*SQRT(2*AA86)</f>
        <v>15.437875501506028</v>
      </c>
      <c r="R86" s="7">
        <f ca="1">FORECAST(W86,OFFSET([1]lookups!$O$2:$O$10,MATCH(W86,[1]lookups!$N$2:$N$10,1)-1,0,2), OFFSET([1]lookups!$N$2:$N$10,MATCH(W86,[1]lookups!$N$2:$N$10,1)-1,0,2))</f>
        <v>1</v>
      </c>
      <c r="S86" s="7">
        <v>0.9</v>
      </c>
      <c r="T86" s="11">
        <f ca="1">FORECAST(AC86/W86,OFFSET([1]lookups!$L$2:'[1]lookups'!$L$10,MATCH(AC86/W86,[1]lookups!$K$2:$K$10,1)-1,0,2), OFFSET([1]lookups!$K$2:$K$10,MATCH(AC86/W86,[1]lookups!$K$2:$K$10,1)-1,0,2))</f>
        <v>0.18333333333333332</v>
      </c>
      <c r="U86" s="7">
        <v>1</v>
      </c>
      <c r="V86" s="7">
        <v>1.1000000000000001</v>
      </c>
      <c r="W86" s="8">
        <f ca="1">IFERROR(HLOOKUP(E86,[1]TLI_WEPS!$1:$27,5,FALSE),0)</f>
        <v>12000</v>
      </c>
      <c r="X86" s="5">
        <v>0.7</v>
      </c>
      <c r="Y86" s="6"/>
      <c r="Z86" s="2">
        <v>500</v>
      </c>
      <c r="AA86" s="2">
        <v>12.4</v>
      </c>
      <c r="AB86" s="2">
        <v>64</v>
      </c>
      <c r="AC86" s="2">
        <v>1100</v>
      </c>
      <c r="AD86" s="2">
        <v>4</v>
      </c>
      <c r="AE86" s="2"/>
      <c r="AF86" s="1"/>
      <c r="AG86" s="7">
        <f>AT86*AU86+AV86*AW86+AX86*AY86+AZ86*BA86</f>
        <v>0</v>
      </c>
      <c r="AH86" s="2"/>
      <c r="AI86" s="5"/>
      <c r="AJ86" s="2"/>
      <c r="AK86" s="5"/>
      <c r="AL86" s="2"/>
      <c r="AM86" s="5"/>
      <c r="AN86" s="2"/>
      <c r="AO86" s="5"/>
      <c r="AP86" s="2"/>
      <c r="AQ86" s="5"/>
      <c r="AR86" s="2"/>
      <c r="AS86" s="5"/>
      <c r="AT86" s="2"/>
      <c r="AU86" s="5"/>
      <c r="AV86" s="2"/>
      <c r="AW86" s="5"/>
      <c r="AX86" s="2"/>
      <c r="AY86" s="5"/>
      <c r="AZ86" s="2"/>
      <c r="BA86" s="5"/>
      <c r="BC86" s="1"/>
      <c r="BD86" s="8" t="str">
        <f>IFERROR(HLOOKUP($E86,[1]TLI_WEPS!$1:$35,35,FALSE),"")</f>
        <v>20x102 M-242</v>
      </c>
      <c r="BE86" s="8">
        <f ca="1">IFERROR(HLOOKUP(E86,[1]TLI_WEPS!$1:$27,5,FALSE),"")</f>
        <v>12000</v>
      </c>
      <c r="BF86" s="9">
        <f>AC86</f>
        <v>1100</v>
      </c>
      <c r="BG86" s="8" t="str">
        <f>IFERROR(HLOOKUP($F86,[1]TLI_WEPS!$1:$35,35,FALSE),"")</f>
        <v/>
      </c>
      <c r="BH86" s="8">
        <f>IFERROR(HLOOKUP($F86,[1]TLI_WEPS!$1:$27,5,FALSE),0)</f>
        <v>0</v>
      </c>
      <c r="BI86" s="9"/>
      <c r="BJ86" s="8" t="str">
        <f>IFERROR(HLOOKUP(G86,[1]TLI_WEPS!$1:$35,35,FALSE),"")</f>
        <v/>
      </c>
      <c r="BK86" s="8">
        <f>IFERROR(HLOOKUP(G86,[1]TLI_WEPS!$1:$27,5,FALSE),0)</f>
        <v>0</v>
      </c>
      <c r="BL86" s="9"/>
      <c r="BM86" s="8" t="str">
        <f>IFERROR(HLOOKUP(H86,[1]TLI_WEPS!$1:$35,35,FALSE),"")</f>
        <v/>
      </c>
      <c r="BN86" s="8">
        <f>IFERROR(HLOOKUP(H86,[1]TLI_WEPS!$1:$27,5,FALSE),0)</f>
        <v>0</v>
      </c>
      <c r="BO86" s="9"/>
      <c r="BP86" s="9"/>
      <c r="BQ86" s="10">
        <f>IFERROR(HLOOKUP($E86,[1]TLI_WEPS!$1:$36,36,FALSE),0)</f>
        <v>0.32</v>
      </c>
      <c r="BR86" s="10">
        <f>IFERROR(HLOOKUP($F86,[1]TLI_WEPS!$1:$36,36,FALSE),0)</f>
        <v>0</v>
      </c>
      <c r="BS86" s="10">
        <f>IFERROR(HLOOKUP($G86,[1]TLI_WEPS!$1:$36,36,FALSE),0)</f>
        <v>0</v>
      </c>
      <c r="BT86" s="10">
        <f>IFERROR(HLOOKUP($H86,[1]TLI_WEPS!$1:$36,36,FALSE),0)</f>
        <v>0</v>
      </c>
      <c r="BU86" s="8"/>
      <c r="BV86" s="9">
        <f>Z86</f>
        <v>500</v>
      </c>
      <c r="BW86" s="8">
        <v>360</v>
      </c>
      <c r="BX86" s="9">
        <f>AB86</f>
        <v>64</v>
      </c>
      <c r="BY86" s="8">
        <f>BW86/(BV86/BX86)</f>
        <v>46.08</v>
      </c>
      <c r="CA86" s="1"/>
      <c r="CB86" s="8"/>
      <c r="CC86" s="8"/>
    </row>
    <row r="87" spans="1:81" x14ac:dyDescent="0.25">
      <c r="A87" s="1" t="s">
        <v>183</v>
      </c>
      <c r="B87" s="2" t="s">
        <v>65</v>
      </c>
      <c r="C87" s="3">
        <f ca="1">(I87+0.5*J87+0.33*K87+0.25*L87+M87+Q87*X87)*O87*P87*R87*S87*T87*U87*V87</f>
        <v>203.18552491627921</v>
      </c>
      <c r="D87" s="4" t="s">
        <v>65</v>
      </c>
      <c r="E87" s="2" t="s">
        <v>184</v>
      </c>
      <c r="F87" s="2"/>
      <c r="G87" s="2"/>
      <c r="H87" s="2"/>
      <c r="I87" s="5">
        <f ca="1">IFERROR(HLOOKUP(E87,[1]TLI_WEPS!$1:$27,4,FALSE),0)</f>
        <v>618.28711434528486</v>
      </c>
      <c r="J87" s="5">
        <f>IFERROR(HLOOKUP(F87,[1]TLI_WEPS!$1:$27,4,FALSE),0)</f>
        <v>0</v>
      </c>
      <c r="K87" s="5">
        <f>IFERROR(HLOOKUP(G87,[1]TLI_WEPS!$1:$27,4,FALSE),0)</f>
        <v>0</v>
      </c>
      <c r="L87" s="5">
        <f>IFERROR(HLOOKUP(H87,[1]TLI_WEPS!$1:$27,4,FALSE),0)</f>
        <v>0</v>
      </c>
      <c r="M87" s="5">
        <f>AG87</f>
        <v>0</v>
      </c>
      <c r="N87" s="6"/>
      <c r="O87" s="7">
        <f>0.15*SQRT(AB87)</f>
        <v>1.2</v>
      </c>
      <c r="P87" s="7">
        <f>0.08*SQRT(Z87)</f>
        <v>1.7888543819998319</v>
      </c>
      <c r="Q87" s="7">
        <f>AA87/4*SQRT(2*AA87)</f>
        <v>15.437875501506028</v>
      </c>
      <c r="R87" s="7">
        <f ca="1">FORECAST(W87,OFFSET([1]lookups!$O$2:$O$10,MATCH(W87,[1]lookups!$N$2:$N$10,1)-1,0,2), OFFSET([1]lookups!$N$2:$N$10,MATCH(W87,[1]lookups!$N$2:$N$10,1)-1,0,2))</f>
        <v>0.88053333333333339</v>
      </c>
      <c r="S87" s="7">
        <v>0.9</v>
      </c>
      <c r="T87" s="11">
        <f ca="1">FORECAST(AC87/W87,OFFSET([1]lookups!$L$2:'[1]lookups'!$L$10,MATCH(AC87/W87,[1]lookups!$K$2:$K$10,1)-1,0,2), OFFSET([1]lookups!$K$2:$K$10,MATCH(AC87/W87,[1]lookups!$K$2:$K$10,1)-1,0,2))</f>
        <v>0.17259978425026967</v>
      </c>
      <c r="U87" s="7">
        <v>1</v>
      </c>
      <c r="V87" s="7">
        <v>1.1000000000000001</v>
      </c>
      <c r="W87" s="8">
        <f ca="1">IFERROR(HLOOKUP(E87,[1]TLI_WEPS!$1:$27,5,FALSE),0)</f>
        <v>92.7</v>
      </c>
      <c r="X87" s="5">
        <v>0.7</v>
      </c>
      <c r="Y87" s="6"/>
      <c r="Z87" s="2">
        <v>500</v>
      </c>
      <c r="AA87" s="2">
        <v>12.4</v>
      </c>
      <c r="AB87" s="2">
        <v>64</v>
      </c>
      <c r="AC87" s="2">
        <v>8</v>
      </c>
      <c r="AD87" s="2">
        <v>3</v>
      </c>
      <c r="AE87" s="2"/>
      <c r="AF87" s="1"/>
      <c r="AG87" s="7">
        <f>AT87*AU87+AV87*AW87+AX87*AY87+AZ87*BA87</f>
        <v>0</v>
      </c>
      <c r="AH87" s="2"/>
      <c r="AI87" s="5"/>
      <c r="AJ87" s="2"/>
      <c r="AK87" s="5"/>
      <c r="AL87" s="2"/>
      <c r="AM87" s="5"/>
      <c r="AN87" s="2"/>
      <c r="AO87" s="5"/>
      <c r="AP87" s="2"/>
      <c r="AQ87" s="5"/>
      <c r="AR87" s="2"/>
      <c r="AS87" s="5"/>
      <c r="AT87" s="2"/>
      <c r="AU87" s="5"/>
      <c r="AV87" s="2"/>
      <c r="AW87" s="5"/>
      <c r="AX87" s="2"/>
      <c r="AY87" s="5"/>
      <c r="AZ87" s="2"/>
      <c r="BA87" s="5"/>
      <c r="BC87" s="1"/>
      <c r="BD87" s="8" t="str">
        <f>IFERROR(HLOOKUP($E87,[1]TLI_WEPS!$1:$35,35,FALSE),"")</f>
        <v>MIM-72</v>
      </c>
      <c r="BE87" s="8">
        <f ca="1">IFERROR(HLOOKUP(E87,[1]TLI_WEPS!$1:$27,5,FALSE),"")</f>
        <v>92.7</v>
      </c>
      <c r="BF87" s="9">
        <f>AC87</f>
        <v>8</v>
      </c>
      <c r="BG87" s="8" t="str">
        <f>IFERROR(HLOOKUP($F87,[1]TLI_WEPS!$1:$35,35,FALSE),"")</f>
        <v/>
      </c>
      <c r="BH87" s="8">
        <f>IFERROR(HLOOKUP($F87,[1]TLI_WEPS!$1:$27,5,FALSE),0)</f>
        <v>0</v>
      </c>
      <c r="BI87" s="9"/>
      <c r="BJ87" s="8" t="str">
        <f>IFERROR(HLOOKUP(G87,[1]TLI_WEPS!$1:$35,35,FALSE),"")</f>
        <v/>
      </c>
      <c r="BK87" s="8">
        <f>IFERROR(HLOOKUP(G87,[1]TLI_WEPS!$1:$27,5,FALSE),0)</f>
        <v>0</v>
      </c>
      <c r="BL87" s="9"/>
      <c r="BM87" s="8" t="str">
        <f>IFERROR(HLOOKUP(H87,[1]TLI_WEPS!$1:$35,35,FALSE),"")</f>
        <v/>
      </c>
      <c r="BN87" s="8">
        <f>IFERROR(HLOOKUP(H87,[1]TLI_WEPS!$1:$27,5,FALSE),0)</f>
        <v>0</v>
      </c>
      <c r="BO87" s="9"/>
      <c r="BP87" s="9"/>
      <c r="BQ87" s="10">
        <f>IFERROR(HLOOKUP($E87,[1]TLI_WEPS!$1:$36,36,FALSE),0)</f>
        <v>86</v>
      </c>
      <c r="BR87" s="10">
        <f>IFERROR(HLOOKUP($F87,[1]TLI_WEPS!$1:$36,36,FALSE),0)</f>
        <v>0</v>
      </c>
      <c r="BS87" s="10">
        <f>IFERROR(HLOOKUP($G87,[1]TLI_WEPS!$1:$36,36,FALSE),0)</f>
        <v>0</v>
      </c>
      <c r="BT87" s="10">
        <f>IFERROR(HLOOKUP($H87,[1]TLI_WEPS!$1:$36,36,FALSE),0)</f>
        <v>0</v>
      </c>
      <c r="BU87" s="8"/>
      <c r="BV87" s="9">
        <f>Z87</f>
        <v>500</v>
      </c>
      <c r="BW87" s="8">
        <v>360</v>
      </c>
      <c r="BX87" s="9">
        <f>AB87</f>
        <v>64</v>
      </c>
      <c r="BY87" s="8">
        <f>BW87/(BV87/BX87)</f>
        <v>46.08</v>
      </c>
      <c r="CA87" s="1"/>
      <c r="CB87" s="8"/>
      <c r="CC87" s="8"/>
    </row>
    <row r="88" spans="1:81" x14ac:dyDescent="0.25">
      <c r="A88" s="1" t="s">
        <v>185</v>
      </c>
      <c r="B88" s="2" t="s">
        <v>153</v>
      </c>
      <c r="C88" s="3">
        <f ca="1">(I88+0.5*J88+0.33*K88+0.25*L88+M88+Q88*X88)*O88*P88*R88*S88*T88*U88*V88</f>
        <v>864.41983573639482</v>
      </c>
      <c r="D88" s="4" t="s">
        <v>68</v>
      </c>
      <c r="E88" s="2" t="s">
        <v>186</v>
      </c>
      <c r="F88" s="2" t="s">
        <v>159</v>
      </c>
      <c r="G88" s="2" t="s">
        <v>177</v>
      </c>
      <c r="H88" s="2"/>
      <c r="I88" s="5">
        <f ca="1">IFERROR(HLOOKUP(E88,[1]TLI_WEPS!$1:$27,4,FALSE),0)</f>
        <v>646.90633256724084</v>
      </c>
      <c r="J88" s="5">
        <f ca="1">IFERROR(HLOOKUP(F88,[1]TLI_WEPS!$1:$27,4,FALSE),0)</f>
        <v>2.1059363859623108</v>
      </c>
      <c r="K88" s="5">
        <f ca="1">IFERROR(HLOOKUP(G88,[1]TLI_WEPS!$1:$27,4,FALSE),0)</f>
        <v>0.5979846852911247</v>
      </c>
      <c r="L88" s="5">
        <f>IFERROR(HLOOKUP(H88,[1]TLI_WEPS!$1:$27,4,FALSE),0)</f>
        <v>0</v>
      </c>
      <c r="M88" s="5">
        <f>AG88</f>
        <v>0</v>
      </c>
      <c r="N88" s="6"/>
      <c r="O88" s="7">
        <f>0.15*SQRT(AB88)</f>
        <v>1.0392304845413263</v>
      </c>
      <c r="P88" s="7">
        <f>0.08*SQRT(Z88)</f>
        <v>1.6970562748477143</v>
      </c>
      <c r="Q88" s="7">
        <f>AA88/4*SQRT(2*AA88)</f>
        <v>118.67949854545223</v>
      </c>
      <c r="R88" s="7">
        <f ca="1">FORECAST(W88,OFFSET([1]lookups!$O$2:$O$10,MATCH(W88,[1]lookups!$N$2:$N$10,1)-1,0,2), OFFSET([1]lookups!$N$2:$N$10,MATCH(W88,[1]lookups!$N$2:$N$10,1)-1,0,2))</f>
        <v>0.77600000000000002</v>
      </c>
      <c r="S88" s="7">
        <v>0.9</v>
      </c>
      <c r="T88" s="11">
        <f ca="1">FORECAST(AC88/W88,OFFSET([1]lookups!$L$2:'[1]lookups'!$L$10,MATCH(AC88/W88,[1]lookups!$K$2:$K$10,1)-1,0,2), OFFSET([1]lookups!$K$2:$K$10,MATCH(AC88/W88,[1]lookups!$K$2:$K$10,1)-1,0,2))</f>
        <v>0.91518691588785051</v>
      </c>
      <c r="U88" s="7">
        <v>1</v>
      </c>
      <c r="V88" s="7">
        <v>1</v>
      </c>
      <c r="W88" s="8">
        <f ca="1">IFERROR(HLOOKUP(E88,[1]TLI_WEPS!$1:$27,5,FALSE),0)</f>
        <v>53.5</v>
      </c>
      <c r="X88" s="5">
        <v>1</v>
      </c>
      <c r="Y88" s="6"/>
      <c r="Z88" s="2">
        <v>450</v>
      </c>
      <c r="AA88" s="2">
        <v>48.3</v>
      </c>
      <c r="AB88" s="2">
        <v>48</v>
      </c>
      <c r="AC88" s="2">
        <v>30</v>
      </c>
      <c r="AD88" s="2">
        <v>4</v>
      </c>
      <c r="AE88" s="2"/>
      <c r="AF88" s="1"/>
      <c r="AG88" s="7"/>
      <c r="AH88" s="2"/>
      <c r="AI88" s="5"/>
      <c r="AJ88" s="2"/>
      <c r="AK88" s="5"/>
      <c r="AL88" s="2"/>
      <c r="AM88" s="5"/>
      <c r="AN88" s="2"/>
      <c r="AO88" s="5"/>
      <c r="AP88" s="2"/>
      <c r="AQ88" s="5"/>
      <c r="AR88" s="2"/>
      <c r="AS88" s="5"/>
      <c r="BC88" s="1"/>
      <c r="BD88" s="8" t="str">
        <f>IFERROR(HLOOKUP($E88,[1]TLI_WEPS!$1:$35,35,FALSE),"")</f>
        <v>165mm HESH</v>
      </c>
      <c r="BE88" s="8">
        <f ca="1">IFERROR(HLOOKUP(E88,[1]TLI_WEPS!$1:$27,5,FALSE),"")</f>
        <v>53.5</v>
      </c>
      <c r="BF88" s="9">
        <f>AC88</f>
        <v>30</v>
      </c>
      <c r="BG88" s="8" t="str">
        <f>IFERROR(HLOOKUP($F88,[1]TLI_WEPS!$1:$35,35,FALSE),"")</f>
        <v>12.7x99</v>
      </c>
      <c r="BH88" s="8">
        <f>IFERROR(HLOOKUP($F88,[1]TLI_WEPS!$1:$27,5,FALSE),0)</f>
        <v>2400</v>
      </c>
      <c r="BI88" s="9">
        <v>800</v>
      </c>
      <c r="BJ88" s="8" t="str">
        <f>IFERROR(HLOOKUP(G88,[1]TLI_WEPS!$1:$35,35,FALSE),"")</f>
        <v>7.62x51</v>
      </c>
      <c r="BK88" s="8">
        <f>IFERROR(HLOOKUP(G88,[1]TLI_WEPS!$1:$27,5,FALSE),0)</f>
        <v>2500</v>
      </c>
      <c r="BL88" s="9">
        <v>2000</v>
      </c>
      <c r="BM88" s="8" t="str">
        <f>IFERROR(HLOOKUP(H88,[1]TLI_WEPS!$1:$35,35,FALSE),"")</f>
        <v/>
      </c>
      <c r="BN88" s="8">
        <f>IFERROR(HLOOKUP(H88,[1]TLI_WEPS!$1:$27,5,FALSE),0)</f>
        <v>0</v>
      </c>
      <c r="BO88" s="9"/>
      <c r="BP88" s="9"/>
      <c r="BQ88" s="10">
        <f>IFERROR(HLOOKUP($E88,[1]TLI_WEPS!$1:$36,36,FALSE),0)</f>
        <v>29</v>
      </c>
      <c r="BR88" s="10">
        <f>IFERROR(HLOOKUP($F88,[1]TLI_WEPS!$1:$36,36,FALSE),0)</f>
        <v>0.12</v>
      </c>
      <c r="BS88" s="10">
        <f>IFERROR(HLOOKUP($G88,[1]TLI_WEPS!$1:$36,36,FALSE),0)</f>
        <v>2.5499999999999998E-2</v>
      </c>
      <c r="BT88" s="10">
        <f>IFERROR(HLOOKUP($H88,[1]TLI_WEPS!$1:$36,36,FALSE),0)</f>
        <v>0</v>
      </c>
      <c r="BU88" s="8"/>
      <c r="BV88" s="9">
        <f>Z88</f>
        <v>450</v>
      </c>
      <c r="BW88" s="8">
        <v>1450</v>
      </c>
      <c r="BX88" s="9">
        <f>AB88</f>
        <v>48</v>
      </c>
      <c r="BY88" s="8">
        <f>BW88/(BV88/BX88)</f>
        <v>154.66666666666666</v>
      </c>
      <c r="CA88" s="1"/>
      <c r="CB88" s="8"/>
      <c r="CC88" s="8"/>
    </row>
    <row r="89" spans="1:81" x14ac:dyDescent="0.25">
      <c r="A89" s="1" t="s">
        <v>187</v>
      </c>
      <c r="B89" s="2" t="s">
        <v>51</v>
      </c>
      <c r="C89" s="3">
        <f ca="1">I89</f>
        <v>0.27735153974344018</v>
      </c>
      <c r="D89" s="4" t="s">
        <v>51</v>
      </c>
      <c r="E89" s="2" t="s">
        <v>187</v>
      </c>
      <c r="F89" s="2"/>
      <c r="G89" s="2"/>
      <c r="H89" s="2"/>
      <c r="I89" s="5">
        <f ca="1">IFERROR(HLOOKUP(E89,[1]TLI_WEPS!$1:$27,4,FALSE),0)</f>
        <v>0.27735153974344018</v>
      </c>
      <c r="J89" s="5"/>
      <c r="K89" s="5"/>
      <c r="L89" s="5"/>
      <c r="M89" s="5"/>
      <c r="N89" s="6"/>
      <c r="O89" s="7"/>
      <c r="P89" s="7"/>
      <c r="Q89" s="7"/>
      <c r="R89" s="7"/>
      <c r="S89" s="7"/>
      <c r="T89" s="7"/>
      <c r="U89" s="7"/>
      <c r="V89" s="7"/>
      <c r="W89" s="8"/>
      <c r="X89" s="5"/>
      <c r="Y89" s="6"/>
      <c r="Z89" s="2"/>
      <c r="AA89" s="2"/>
      <c r="AB89" s="2"/>
      <c r="AC89" s="2"/>
      <c r="AD89" s="2">
        <v>1</v>
      </c>
      <c r="AE89" s="2"/>
      <c r="AF89" s="1"/>
      <c r="AG89" s="7"/>
      <c r="AH89" s="2"/>
      <c r="AI89" s="5"/>
      <c r="AJ89" s="2"/>
      <c r="AK89" s="5"/>
      <c r="AL89" s="2"/>
      <c r="AM89" s="5"/>
      <c r="AN89" s="2"/>
      <c r="AO89" s="5"/>
      <c r="AP89" s="2"/>
      <c r="AQ89" s="5"/>
      <c r="AR89" s="2"/>
      <c r="AS89" s="5"/>
      <c r="AT89" s="2"/>
      <c r="AU89" s="2"/>
      <c r="AV89" s="2"/>
      <c r="AW89" s="2"/>
      <c r="AX89" s="2"/>
      <c r="AY89" s="2"/>
      <c r="AZ89" s="2"/>
      <c r="BA89" s="2"/>
      <c r="BC89" s="1"/>
      <c r="BD89" s="8" t="str">
        <f>IFERROR(HLOOKUP($E89,[1]TLI_WEPS!$1:$35,35,FALSE),"")</f>
        <v>7.62x51</v>
      </c>
      <c r="BE89" s="8">
        <f>IFERROR(HLOOKUP(E89,[1]TLI_WEPS!$1:$27,5,FALSE),"")</f>
        <v>800</v>
      </c>
      <c r="BF89" s="9">
        <v>200</v>
      </c>
      <c r="BG89" s="8" t="str">
        <f>IFERROR(HLOOKUP($F89,[1]TLI_WEPS!$1:$35,35,FALSE),"")</f>
        <v/>
      </c>
      <c r="BH89" s="8">
        <f>IFERROR(HLOOKUP($F89,[1]TLI_WEPS!$1:$27,5,FALSE),0)</f>
        <v>0</v>
      </c>
      <c r="BI89" s="9"/>
      <c r="BJ89" s="8" t="str">
        <f>IFERROR(HLOOKUP(G89,[1]TLI_WEPS!$1:$35,35,FALSE),"")</f>
        <v/>
      </c>
      <c r="BK89" s="8">
        <f>IFERROR(HLOOKUP(G89,[1]TLI_WEPS!$1:$27,5,FALSE),0)</f>
        <v>0</v>
      </c>
      <c r="BL89" s="9"/>
      <c r="BM89" s="8" t="str">
        <f>IFERROR(HLOOKUP(H89,[1]TLI_WEPS!$1:$35,35,FALSE),"")</f>
        <v/>
      </c>
      <c r="BN89" s="8">
        <f>IFERROR(HLOOKUP(H89,[1]TLI_WEPS!$1:$27,5,FALSE),0)</f>
        <v>0</v>
      </c>
      <c r="BO89" s="9"/>
      <c r="BP89" s="9"/>
      <c r="BQ89" s="10">
        <f>IFERROR(HLOOKUP($E89,[1]TLI_WEPS!$1:$36,36,FALSE),0)</f>
        <v>2.5499999999999998E-2</v>
      </c>
      <c r="BR89" s="10">
        <f>IFERROR(HLOOKUP($F89,[1]TLI_WEPS!$1:$36,36,FALSE),0)</f>
        <v>0</v>
      </c>
      <c r="BS89" s="10">
        <f>IFERROR(HLOOKUP($G89,[1]TLI_WEPS!$1:$36,36,FALSE),0)</f>
        <v>0</v>
      </c>
      <c r="BT89" s="10">
        <f>IFERROR(HLOOKUP($H89,[1]TLI_WEPS!$1:$36,36,FALSE),0)</f>
        <v>0</v>
      </c>
      <c r="BU89" s="8"/>
      <c r="BV89" s="9">
        <f>Z89</f>
        <v>0</v>
      </c>
      <c r="BW89" s="8">
        <v>0</v>
      </c>
      <c r="BX89" s="9">
        <f>AB89</f>
        <v>0</v>
      </c>
      <c r="BY89" s="8">
        <v>0</v>
      </c>
      <c r="CA89" s="1"/>
      <c r="CB89" s="8"/>
      <c r="CC89" s="8"/>
    </row>
    <row r="90" spans="1:81" x14ac:dyDescent="0.25">
      <c r="A90" s="1" t="s">
        <v>188</v>
      </c>
      <c r="B90" s="2" t="s">
        <v>51</v>
      </c>
      <c r="C90" s="3">
        <f ca="1">I90</f>
        <v>1.0539481268270887</v>
      </c>
      <c r="D90" s="4" t="s">
        <v>51</v>
      </c>
      <c r="E90" s="2" t="s">
        <v>188</v>
      </c>
      <c r="F90" s="2"/>
      <c r="G90" s="2"/>
      <c r="H90" s="2"/>
      <c r="I90" s="5">
        <f ca="1">IFERROR(HLOOKUP(E90,[1]TLI_WEPS!$1:$27,4,FALSE),0)</f>
        <v>1.0539481268270887</v>
      </c>
      <c r="J90" s="5"/>
      <c r="K90" s="5"/>
      <c r="L90" s="5"/>
      <c r="M90" s="5"/>
      <c r="N90" s="6"/>
      <c r="O90" s="7"/>
      <c r="P90" s="7"/>
      <c r="Q90" s="7"/>
      <c r="R90" s="7"/>
      <c r="S90" s="7"/>
      <c r="T90" s="7"/>
      <c r="U90" s="7"/>
      <c r="V90" s="7"/>
      <c r="W90" s="8"/>
      <c r="X90" s="5"/>
      <c r="Y90" s="6"/>
      <c r="Z90" s="2"/>
      <c r="AA90" s="2"/>
      <c r="AB90" s="2"/>
      <c r="AC90" s="2"/>
      <c r="AD90" s="2">
        <v>1</v>
      </c>
      <c r="AE90" s="2"/>
      <c r="AF90" s="1"/>
      <c r="AG90" s="7"/>
      <c r="AH90" s="2"/>
      <c r="AI90" s="5"/>
      <c r="AJ90" s="2"/>
      <c r="AK90" s="5"/>
      <c r="AL90" s="2"/>
      <c r="AM90" s="5"/>
      <c r="AN90" s="2"/>
      <c r="AO90" s="5"/>
      <c r="AP90" s="2"/>
      <c r="AQ90" s="5"/>
      <c r="AR90" s="2"/>
      <c r="AS90" s="5"/>
      <c r="AT90" s="2"/>
      <c r="AU90" s="2"/>
      <c r="AV90" s="2"/>
      <c r="AW90" s="2"/>
      <c r="AX90" s="2"/>
      <c r="AY90" s="2"/>
      <c r="AZ90" s="2"/>
      <c r="BA90" s="2"/>
      <c r="BC90" s="1"/>
      <c r="BD90" s="8" t="str">
        <f>IFERROR(HLOOKUP($E90,[1]TLI_WEPS!$1:$35,35,FALSE),"")</f>
        <v>7.62x51</v>
      </c>
      <c r="BE90" s="8">
        <f>IFERROR(HLOOKUP(E90,[1]TLI_WEPS!$1:$27,5,FALSE),"")</f>
        <v>3400</v>
      </c>
      <c r="BF90" s="9">
        <v>800</v>
      </c>
      <c r="BG90" s="8" t="str">
        <f>IFERROR(HLOOKUP($F90,[1]TLI_WEPS!$1:$35,35,FALSE),"")</f>
        <v/>
      </c>
      <c r="BH90" s="8">
        <f>IFERROR(HLOOKUP($F90,[1]TLI_WEPS!$1:$27,5,FALSE),0)</f>
        <v>0</v>
      </c>
      <c r="BI90" s="9"/>
      <c r="BJ90" s="8" t="str">
        <f>IFERROR(HLOOKUP(G90,[1]TLI_WEPS!$1:$35,35,FALSE),"")</f>
        <v/>
      </c>
      <c r="BK90" s="8">
        <f>IFERROR(HLOOKUP(G90,[1]TLI_WEPS!$1:$27,5,FALSE),0)</f>
        <v>0</v>
      </c>
      <c r="BL90" s="9"/>
      <c r="BM90" s="8" t="str">
        <f>IFERROR(HLOOKUP(H90,[1]TLI_WEPS!$1:$35,35,FALSE),"")</f>
        <v/>
      </c>
      <c r="BN90" s="8">
        <f>IFERROR(HLOOKUP(H90,[1]TLI_WEPS!$1:$27,5,FALSE),0)</f>
        <v>0</v>
      </c>
      <c r="BO90" s="9"/>
      <c r="BP90" s="9"/>
      <c r="BQ90" s="10">
        <f>IFERROR(HLOOKUP($E90,[1]TLI_WEPS!$1:$36,36,FALSE),0)</f>
        <v>2.5499999999999998E-2</v>
      </c>
      <c r="BR90" s="10">
        <f>IFERROR(HLOOKUP($F90,[1]TLI_WEPS!$1:$36,36,FALSE),0)</f>
        <v>0</v>
      </c>
      <c r="BS90" s="10">
        <f>IFERROR(HLOOKUP($G90,[1]TLI_WEPS!$1:$36,36,FALSE),0)</f>
        <v>0</v>
      </c>
      <c r="BT90" s="10">
        <f>IFERROR(HLOOKUP($H90,[1]TLI_WEPS!$1:$36,36,FALSE),0)</f>
        <v>0</v>
      </c>
      <c r="BU90" s="8"/>
      <c r="BV90" s="9">
        <f>Z90</f>
        <v>0</v>
      </c>
      <c r="BW90" s="8">
        <v>0</v>
      </c>
      <c r="BX90" s="9">
        <f>AB90</f>
        <v>0</v>
      </c>
      <c r="BY90" s="8">
        <v>0</v>
      </c>
      <c r="CA90" s="1"/>
      <c r="CB90" s="8"/>
      <c r="CC90" s="8"/>
    </row>
    <row r="91" spans="1:81" x14ac:dyDescent="0.25">
      <c r="A91" s="1" t="s">
        <v>189</v>
      </c>
      <c r="B91" s="2" t="s">
        <v>51</v>
      </c>
      <c r="C91" s="3">
        <f ca="1">I91</f>
        <v>28.077846077180812</v>
      </c>
      <c r="D91" s="4" t="s">
        <v>52</v>
      </c>
      <c r="E91" s="2" t="s">
        <v>190</v>
      </c>
      <c r="F91" s="2" t="s">
        <v>187</v>
      </c>
      <c r="G91" s="2"/>
      <c r="H91" s="2"/>
      <c r="I91" s="5">
        <f ca="1">IFERROR(HLOOKUP(E91,[1]TLI_WEPS!$1:$27,4,FALSE),0)</f>
        <v>28.077846077180812</v>
      </c>
      <c r="J91" s="5">
        <f ca="1">IFERROR(HLOOKUP(F91,[1]TLI_WEPS!$1:$27,4,FALSE),0)</f>
        <v>0.27735153974344018</v>
      </c>
      <c r="K91" s="5"/>
      <c r="L91" s="5"/>
      <c r="M91" s="5"/>
      <c r="N91" s="6"/>
      <c r="O91" s="7"/>
      <c r="P91" s="7"/>
      <c r="Q91" s="7"/>
      <c r="R91" s="7"/>
      <c r="S91" s="7"/>
      <c r="T91" s="7"/>
      <c r="U91" s="7"/>
      <c r="V91" s="7"/>
      <c r="W91" s="8"/>
      <c r="X91" s="5"/>
      <c r="Y91" s="6"/>
      <c r="Z91" s="2"/>
      <c r="AA91" s="2"/>
      <c r="AB91" s="2"/>
      <c r="AC91" s="2"/>
      <c r="AD91" s="2">
        <v>2</v>
      </c>
      <c r="AE91" s="2"/>
      <c r="AF91" s="1"/>
      <c r="AG91" s="7"/>
      <c r="AH91" s="2"/>
      <c r="AI91" s="5"/>
      <c r="AJ91" s="2"/>
      <c r="AK91" s="5"/>
      <c r="AL91" s="2"/>
      <c r="AM91" s="5"/>
      <c r="AN91" s="2"/>
      <c r="AO91" s="5"/>
      <c r="AP91" s="2"/>
      <c r="AQ91" s="5"/>
      <c r="AR91" s="2"/>
      <c r="AS91" s="5"/>
      <c r="AT91" s="2"/>
      <c r="AU91" s="2"/>
      <c r="AV91" s="2"/>
      <c r="AW91" s="2"/>
      <c r="AX91" s="2"/>
      <c r="AY91" s="2"/>
      <c r="AZ91" s="2"/>
      <c r="BA91" s="2"/>
      <c r="BC91" s="1"/>
      <c r="BD91" s="8" t="str">
        <f>IFERROR(HLOOKUP($E91,[1]TLI_WEPS!$1:$35,35,FALSE),"")</f>
        <v>84x246</v>
      </c>
      <c r="BE91" s="8">
        <f ca="1">IFERROR(HLOOKUP(E91,[1]TLI_WEPS!$1:$27,5,FALSE),"")</f>
        <v>140.66666666666666</v>
      </c>
      <c r="BF91" s="9">
        <v>5</v>
      </c>
      <c r="BG91" s="8" t="str">
        <f>IFERROR(HLOOKUP($F91,[1]TLI_WEPS!$1:$35,35,FALSE),"")</f>
        <v>7.62x51</v>
      </c>
      <c r="BH91" s="8">
        <v>200</v>
      </c>
      <c r="BI91" s="9"/>
      <c r="BJ91" s="8" t="str">
        <f>IFERROR(HLOOKUP(G91,[1]TLI_WEPS!$1:$35,35,FALSE),"")</f>
        <v/>
      </c>
      <c r="BK91" s="8">
        <f>IFERROR(HLOOKUP(G91,[1]TLI_WEPS!$1:$27,5,FALSE),0)</f>
        <v>0</v>
      </c>
      <c r="BL91" s="9"/>
      <c r="BM91" s="8" t="str">
        <f>IFERROR(HLOOKUP(H91,[1]TLI_WEPS!$1:$35,35,FALSE),"")</f>
        <v/>
      </c>
      <c r="BN91" s="8">
        <f>IFERROR(HLOOKUP(H91,[1]TLI_WEPS!$1:$27,5,FALSE),0)</f>
        <v>0</v>
      </c>
      <c r="BO91" s="9"/>
      <c r="BP91" s="9"/>
      <c r="BQ91" s="10">
        <f>IFERROR(HLOOKUP($E91,[1]TLI_WEPS!$1:$36,36,FALSE),0)</f>
        <v>3.1</v>
      </c>
      <c r="BR91" s="10">
        <f>IFERROR(HLOOKUP($F91,[1]TLI_WEPS!$1:$36,36,FALSE),0)</f>
        <v>2.5499999999999998E-2</v>
      </c>
      <c r="BS91" s="10">
        <f>IFERROR(HLOOKUP($G91,[1]TLI_WEPS!$1:$36,36,FALSE),0)</f>
        <v>0</v>
      </c>
      <c r="BT91" s="10">
        <f>IFERROR(HLOOKUP($H91,[1]TLI_WEPS!$1:$36,36,FALSE),0)</f>
        <v>0</v>
      </c>
      <c r="BU91" s="8"/>
      <c r="BV91" s="9">
        <f>Z91</f>
        <v>0</v>
      </c>
      <c r="BW91" s="8">
        <v>0</v>
      </c>
      <c r="BX91" s="9">
        <f>AB91</f>
        <v>0</v>
      </c>
      <c r="BY91" s="8">
        <v>0</v>
      </c>
      <c r="CA91" s="1"/>
      <c r="CB91" s="8"/>
      <c r="CC91" s="8"/>
    </row>
    <row r="92" spans="1:81" x14ac:dyDescent="0.25">
      <c r="A92" s="1" t="s">
        <v>191</v>
      </c>
      <c r="B92" s="2" t="s">
        <v>51</v>
      </c>
      <c r="C92" s="3">
        <f ca="1">I92</f>
        <v>60.607620914640826</v>
      </c>
      <c r="D92" s="4" t="s">
        <v>52</v>
      </c>
      <c r="E92" s="2" t="s">
        <v>191</v>
      </c>
      <c r="F92" s="2"/>
      <c r="G92" s="2"/>
      <c r="H92" s="2"/>
      <c r="I92" s="5">
        <f ca="1">IFERROR(HLOOKUP(E92,[1]TLI_WEPS!$1:$27,4,FALSE),0)</f>
        <v>60.607620914640826</v>
      </c>
      <c r="J92" s="5"/>
      <c r="K92" s="5"/>
      <c r="L92" s="5"/>
      <c r="M92" s="5"/>
      <c r="N92" s="6"/>
      <c r="O92" s="7"/>
      <c r="P92" s="7"/>
      <c r="Q92" s="7"/>
      <c r="R92" s="7"/>
      <c r="S92" s="7"/>
      <c r="T92" s="7"/>
      <c r="U92" s="7"/>
      <c r="V92" s="7"/>
      <c r="W92" s="8"/>
      <c r="X92" s="5"/>
      <c r="Y92" s="6"/>
      <c r="Z92" s="2"/>
      <c r="AA92" s="2"/>
      <c r="AB92" s="2"/>
      <c r="AC92" s="2"/>
      <c r="AD92" s="2">
        <v>2</v>
      </c>
      <c r="AE92" s="2"/>
      <c r="AF92" s="1"/>
      <c r="AG92" s="7"/>
      <c r="AH92" s="2"/>
      <c r="AI92" s="5"/>
      <c r="AJ92" s="2"/>
      <c r="AK92" s="5"/>
      <c r="AL92" s="2"/>
      <c r="AM92" s="5"/>
      <c r="AN92" s="2"/>
      <c r="AO92" s="5"/>
      <c r="AP92" s="2"/>
      <c r="AQ92" s="5"/>
      <c r="AR92" s="2"/>
      <c r="AS92" s="5"/>
      <c r="AT92" s="2"/>
      <c r="AU92" s="2"/>
      <c r="AV92" s="2"/>
      <c r="AW92" s="2"/>
      <c r="AX92" s="2"/>
      <c r="AY92" s="2"/>
      <c r="AZ92" s="2"/>
      <c r="BA92" s="2"/>
      <c r="BC92" s="1"/>
      <c r="BD92" s="8" t="str">
        <f>IFERROR(HLOOKUP($E92,[1]TLI_WEPS!$1:$35,35,FALSE),"")</f>
        <v>MILAN</v>
      </c>
      <c r="BE92" s="8">
        <f ca="1">IFERROR(HLOOKUP(E92,[1]TLI_WEPS!$1:$27,5,FALSE),"")</f>
        <v>115.80000000000001</v>
      </c>
      <c r="BF92" s="9">
        <v>3</v>
      </c>
      <c r="BG92" s="8" t="str">
        <f>IFERROR(HLOOKUP($F92,[1]TLI_WEPS!$1:$35,35,FALSE),"")</f>
        <v/>
      </c>
      <c r="BH92" s="8">
        <f>IFERROR(HLOOKUP($F92,[1]TLI_WEPS!$1:$27,5,FALSE),0)</f>
        <v>0</v>
      </c>
      <c r="BI92" s="9"/>
      <c r="BJ92" s="8" t="str">
        <f>IFERROR(HLOOKUP(G92,[1]TLI_WEPS!$1:$35,35,FALSE),"")</f>
        <v/>
      </c>
      <c r="BK92" s="8">
        <f>IFERROR(HLOOKUP(G92,[1]TLI_WEPS!$1:$27,5,FALSE),0)</f>
        <v>0</v>
      </c>
      <c r="BL92" s="9"/>
      <c r="BM92" s="8" t="str">
        <f>IFERROR(HLOOKUP(H92,[1]TLI_WEPS!$1:$35,35,FALSE),"")</f>
        <v/>
      </c>
      <c r="BN92" s="8">
        <f>IFERROR(HLOOKUP(H92,[1]TLI_WEPS!$1:$27,5,FALSE),0)</f>
        <v>0</v>
      </c>
      <c r="BO92" s="9"/>
      <c r="BP92" s="9"/>
      <c r="BQ92" s="10">
        <f>IFERROR(HLOOKUP($E92,[1]TLI_WEPS!$1:$36,36,FALSE),0)</f>
        <v>6.73</v>
      </c>
      <c r="BR92" s="10">
        <f>IFERROR(HLOOKUP($F92,[1]TLI_WEPS!$1:$36,36,FALSE),0)</f>
        <v>0</v>
      </c>
      <c r="BS92" s="10">
        <f>IFERROR(HLOOKUP($G92,[1]TLI_WEPS!$1:$36,36,FALSE),0)</f>
        <v>0</v>
      </c>
      <c r="BT92" s="10">
        <f>IFERROR(HLOOKUP($H92,[1]TLI_WEPS!$1:$36,36,FALSE),0)</f>
        <v>0</v>
      </c>
      <c r="BU92" s="8"/>
      <c r="BV92" s="9">
        <f>Z92</f>
        <v>0</v>
      </c>
      <c r="BW92" s="8">
        <v>0</v>
      </c>
      <c r="BX92" s="9">
        <f>AB92</f>
        <v>0</v>
      </c>
      <c r="BY92" s="8">
        <v>0</v>
      </c>
      <c r="CA92" s="1"/>
      <c r="CB92" s="8"/>
      <c r="CC92" s="8"/>
    </row>
    <row r="93" spans="1:81" x14ac:dyDescent="0.25">
      <c r="A93" s="1" t="s">
        <v>192</v>
      </c>
      <c r="B93" s="2" t="s">
        <v>67</v>
      </c>
      <c r="C93" s="3">
        <f ca="1">(I93+0.5*J93+0.33*K93+0.25*L93+M93+Q93*X93)*O93*P93*R93*S93*T93*U93*V93</f>
        <v>79.059672553267021</v>
      </c>
      <c r="D93" s="4" t="s">
        <v>51</v>
      </c>
      <c r="E93" s="2" t="s">
        <v>188</v>
      </c>
      <c r="F93" s="2"/>
      <c r="G93" s="2"/>
      <c r="H93" s="2"/>
      <c r="I93" s="5">
        <f ca="1">IFERROR(HLOOKUP(E93,[1]TLI_WEPS!$1:$27,4,FALSE),0)</f>
        <v>1.0539481268270887</v>
      </c>
      <c r="J93" s="5">
        <f>IFERROR(HLOOKUP(F93,[1]TLI_WEPS!$1:$27,4,FALSE),0)</f>
        <v>0</v>
      </c>
      <c r="K93" s="5">
        <f>IFERROR(HLOOKUP(G93,[1]TLI_WEPS!$1:$27,4,FALSE),0)</f>
        <v>0</v>
      </c>
      <c r="L93" s="5">
        <f>IFERROR(HLOOKUP(H93,[1]TLI_WEPS!$1:$27,4,FALSE),0)</f>
        <v>0</v>
      </c>
      <c r="M93" s="5">
        <f ca="1">AG93</f>
        <v>24.774631079013304</v>
      </c>
      <c r="N93" s="6"/>
      <c r="O93" s="7">
        <f>0.15*SQRT(AB93)</f>
        <v>1.3416407864998738</v>
      </c>
      <c r="P93" s="7">
        <f>0.08*SQRT(Z93)</f>
        <v>1.7527121840165316</v>
      </c>
      <c r="Q93" s="7">
        <f>AA93/4*SQRT(2*AA93)</f>
        <v>13.252018714143139</v>
      </c>
      <c r="R93" s="7">
        <f ca="1">FORECAST(W93,OFFSET([1]lookups!$O$2:$O$10,MATCH(W93,[1]lookups!$N$2:$N$10,1)-1,0,2), OFFSET([1]lookups!$N$2:$N$10,MATCH(W93,[1]lookups!$N$2:$N$10,1)-1,0,2))</f>
        <v>1</v>
      </c>
      <c r="S93" s="7">
        <v>0.9</v>
      </c>
      <c r="T93" s="11">
        <f ca="1">FORECAST(AC93/W93,OFFSET([1]lookups!$L$2:'[1]lookups'!$L$10,MATCH(AC93/W93,[1]lookups!$K$2:$K$10,1)-1,0,2), OFFSET([1]lookups!$K$2:$K$10,MATCH(AC93/W93,[1]lookups!$K$2:$K$10,1)-1,0,2))</f>
        <v>0.95588235294117652</v>
      </c>
      <c r="U93" s="7">
        <v>1</v>
      </c>
      <c r="V93" s="7">
        <v>1</v>
      </c>
      <c r="W93" s="8">
        <f>IFERROR(HLOOKUP(E93,[1]TLI_WEPS!$1:$27,5,FALSE),0)</f>
        <v>3400</v>
      </c>
      <c r="X93" s="5">
        <v>1</v>
      </c>
      <c r="Y93" s="6"/>
      <c r="Z93" s="2">
        <v>480</v>
      </c>
      <c r="AA93" s="2">
        <v>11.2</v>
      </c>
      <c r="AB93" s="2">
        <v>80</v>
      </c>
      <c r="AC93" s="2">
        <v>2500</v>
      </c>
      <c r="AD93" s="2">
        <v>2</v>
      </c>
      <c r="AE93" s="2"/>
      <c r="AF93" s="1"/>
      <c r="AG93" s="7">
        <f ca="1">AT93*AU93+AV93*AW93+AX93*AY93+AZ93*BA93</f>
        <v>24.774631079013304</v>
      </c>
      <c r="AH93" s="2"/>
      <c r="AI93" s="5"/>
      <c r="AJ93" s="2"/>
      <c r="AK93" s="5"/>
      <c r="AL93" s="2"/>
      <c r="AM93" s="5"/>
      <c r="AN93" s="2"/>
      <c r="AO93" s="5"/>
      <c r="AP93" s="2"/>
      <c r="AQ93" s="5"/>
      <c r="AR93" s="2"/>
      <c r="AS93" s="5"/>
      <c r="AT93" s="2">
        <v>5</v>
      </c>
      <c r="AU93" s="5">
        <f ca="1">HLOOKUP(AT$1,[1]TLI_WEPS!$1:$26,4,FALSE)</f>
        <v>0.3609556372246534</v>
      </c>
      <c r="AV93" s="2">
        <v>1</v>
      </c>
      <c r="AW93" s="5">
        <f ca="1">HLOOKUP(AV$1,[1]TLI_WEPS!$1:$26,4,FALSE)</f>
        <v>6.7565836355555531</v>
      </c>
      <c r="AX93" s="2">
        <v>1</v>
      </c>
      <c r="AY93" s="5">
        <f ca="1">HLOOKUP(AX$1,[1]TLI_WEPS!$1:$26,4,FALSE)</f>
        <v>15.732955704214124</v>
      </c>
      <c r="AZ93" s="2">
        <v>1</v>
      </c>
      <c r="BA93" s="5">
        <f ca="1">HLOOKUP(AZ$1,[1]TLI_WEPS!$1:$26,4,FALSE)</f>
        <v>0.48031355312035995</v>
      </c>
      <c r="BC93" s="1"/>
      <c r="BD93" s="8" t="str">
        <f>IFERROR(HLOOKUP($E93,[1]TLI_WEPS!$1:$35,35,FALSE),"")</f>
        <v>7.62x51</v>
      </c>
      <c r="BE93" s="8">
        <f>IFERROR(HLOOKUP(E93,[1]TLI_WEPS!$1:$27,5,FALSE),"")</f>
        <v>3400</v>
      </c>
      <c r="BF93" s="9">
        <f>AC93</f>
        <v>2500</v>
      </c>
      <c r="BG93" s="8" t="str">
        <f>IFERROR(HLOOKUP($F93,[1]TLI_WEPS!$1:$35,35,FALSE),"")</f>
        <v/>
      </c>
      <c r="BH93" s="8">
        <f>IFERROR(HLOOKUP($F93,[1]TLI_WEPS!$1:$27,5,FALSE),0)</f>
        <v>0</v>
      </c>
      <c r="BI93" s="9"/>
      <c r="BJ93" s="8" t="str">
        <f>IFERROR(HLOOKUP(G93,[1]TLI_WEPS!$1:$35,35,FALSE),"")</f>
        <v/>
      </c>
      <c r="BK93" s="8">
        <f>IFERROR(HLOOKUP(G93,[1]TLI_WEPS!$1:$27,5,FALSE),0)</f>
        <v>0</v>
      </c>
      <c r="BL93" s="9"/>
      <c r="BM93" s="8" t="str">
        <f>IFERROR(HLOOKUP(H93,[1]TLI_WEPS!$1:$35,35,FALSE),"")</f>
        <v/>
      </c>
      <c r="BN93" s="8">
        <f>IFERROR(HLOOKUP(H93,[1]TLI_WEPS!$1:$27,5,FALSE),0)</f>
        <v>0</v>
      </c>
      <c r="BO93" s="9"/>
      <c r="BP93" s="9"/>
      <c r="BQ93" s="10">
        <f>IFERROR(HLOOKUP($E93,[1]TLI_WEPS!$1:$36,36,FALSE),0)</f>
        <v>2.5499999999999998E-2</v>
      </c>
      <c r="BR93" s="10">
        <f>IFERROR(HLOOKUP($F93,[1]TLI_WEPS!$1:$36,36,FALSE),0)</f>
        <v>0</v>
      </c>
      <c r="BS93" s="10">
        <f>IFERROR(HLOOKUP($G93,[1]TLI_WEPS!$1:$36,36,FALSE),0)</f>
        <v>0</v>
      </c>
      <c r="BT93" s="10">
        <f>IFERROR(HLOOKUP($H93,[1]TLI_WEPS!$1:$36,36,FALSE),0)</f>
        <v>0</v>
      </c>
      <c r="BU93" s="8"/>
      <c r="BV93" s="9">
        <v>480</v>
      </c>
      <c r="BW93" s="8">
        <v>360</v>
      </c>
      <c r="BX93" s="9">
        <f>AB93</f>
        <v>80</v>
      </c>
      <c r="BY93" s="8">
        <f>BW93/(BV93/BX93)</f>
        <v>60</v>
      </c>
      <c r="CA93" s="1"/>
      <c r="CB93" s="8"/>
      <c r="CC93" s="8"/>
    </row>
    <row r="94" spans="1:81" x14ac:dyDescent="0.25">
      <c r="A94" s="1" t="s">
        <v>193</v>
      </c>
      <c r="B94" s="2" t="s">
        <v>153</v>
      </c>
      <c r="C94" s="3">
        <f ca="1">(I94+0.5*J94+0.33*K94+0.25*L94+M94+Q94*X94)*O94*P94*R94*S94*T94*U94*V94</f>
        <v>336.02017525697016</v>
      </c>
      <c r="D94" s="4" t="s">
        <v>52</v>
      </c>
      <c r="E94" s="2" t="s">
        <v>194</v>
      </c>
      <c r="F94" s="2"/>
      <c r="G94" s="2"/>
      <c r="H94" s="2"/>
      <c r="I94" s="5">
        <f ca="1">IFERROR(HLOOKUP(E94,[1]TLI_WEPS!$1:$27,4,FALSE),0)</f>
        <v>246.22449580685489</v>
      </c>
      <c r="J94" s="5">
        <f>IFERROR(HLOOKUP(F94,[1]TLI_WEPS!$1:$27,4,FALSE),0)</f>
        <v>0</v>
      </c>
      <c r="K94" s="5">
        <f>IFERROR(HLOOKUP(G94,[1]TLI_WEPS!$1:$27,4,FALSE),0)</f>
        <v>0</v>
      </c>
      <c r="L94" s="5">
        <f>IFERROR(HLOOKUP(H94,[1]TLI_WEPS!$1:$27,4,FALSE),0)</f>
        <v>0</v>
      </c>
      <c r="M94" s="5">
        <f>AG94</f>
        <v>0</v>
      </c>
      <c r="N94" s="6"/>
      <c r="O94" s="7">
        <f>0.15*SQRT(AB94)</f>
        <v>1.3416407864998738</v>
      </c>
      <c r="P94" s="7">
        <f>0.08*SQRT(Z94)</f>
        <v>1.7527121840165316</v>
      </c>
      <c r="Q94" s="7">
        <f>AA94/4*SQRT(2*AA94)</f>
        <v>23.053004142627486</v>
      </c>
      <c r="R94" s="7">
        <f ca="1">FORECAST(W94,OFFSET([1]lookups!$O$2:$O$10,MATCH(W94,[1]lookups!$N$2:$N$10,1)-1,0,2), OFFSET([1]lookups!$N$2:$N$10,MATCH(W94,[1]lookups!$N$2:$N$10,1)-1,0,2))</f>
        <v>0.76733333333333331</v>
      </c>
      <c r="S94" s="7">
        <v>0.9</v>
      </c>
      <c r="T94" s="11">
        <f ca="1">FORECAST(AC94/W94,OFFSET([1]lookups!$L$2:'[1]lookups'!$L$10,MATCH(AC94/W94,[1]lookups!$K$2:$K$10,1)-1,0,2), OFFSET([1]lookups!$K$2:$K$10,MATCH(AC94/W94,[1]lookups!$K$2:$K$10,1)-1,0,2))</f>
        <v>0.76840796019900504</v>
      </c>
      <c r="U94" s="7">
        <v>1</v>
      </c>
      <c r="V94" s="7">
        <v>1</v>
      </c>
      <c r="W94" s="8">
        <f ca="1">IFERROR(HLOOKUP(E94,[1]TLI_WEPS!$1:$27,5,FALSE),0)</f>
        <v>50.25</v>
      </c>
      <c r="X94" s="5">
        <v>1</v>
      </c>
      <c r="Y94" s="6"/>
      <c r="Z94" s="2">
        <v>480</v>
      </c>
      <c r="AA94" s="2">
        <v>16.2</v>
      </c>
      <c r="AB94" s="2">
        <v>80</v>
      </c>
      <c r="AC94" s="2">
        <v>16</v>
      </c>
      <c r="AD94" s="2">
        <v>3</v>
      </c>
      <c r="AE94" s="2"/>
      <c r="AF94" s="1"/>
      <c r="AG94" s="7">
        <f>AT94*AU94+AV94*AW94+AX94*AY94+AZ94*BA94</f>
        <v>0</v>
      </c>
      <c r="AH94" s="2"/>
      <c r="AI94" s="5"/>
      <c r="AJ94" s="2"/>
      <c r="AK94" s="5"/>
      <c r="AL94" s="2"/>
      <c r="AM94" s="5"/>
      <c r="AN94" s="2"/>
      <c r="AO94" s="5"/>
      <c r="AP94" s="2"/>
      <c r="AQ94" s="5"/>
      <c r="AR94" s="2"/>
      <c r="AS94" s="5"/>
      <c r="AT94" s="2"/>
      <c r="AU94" s="5"/>
      <c r="AV94" s="2"/>
      <c r="AW94" s="5"/>
      <c r="AX94" s="2"/>
      <c r="AY94" s="5"/>
      <c r="AZ94" s="2"/>
      <c r="BA94" s="5"/>
      <c r="BC94" s="1"/>
      <c r="BD94" s="8" t="str">
        <f>IFERROR(HLOOKUP($E94,[1]TLI_WEPS!$1:$35,35,FALSE),"")</f>
        <v>Swingfire</v>
      </c>
      <c r="BE94" s="8">
        <f ca="1">IFERROR(HLOOKUP(E94,[1]TLI_WEPS!$1:$27,5,FALSE),"")</f>
        <v>50.25</v>
      </c>
      <c r="BF94" s="9">
        <f>AC94</f>
        <v>16</v>
      </c>
      <c r="BG94" s="8" t="str">
        <f>IFERROR(HLOOKUP($F94,[1]TLI_WEPS!$1:$35,35,FALSE),"")</f>
        <v/>
      </c>
      <c r="BH94" s="8">
        <f>IFERROR(HLOOKUP($F94,[1]TLI_WEPS!$1:$27,5,FALSE),0)</f>
        <v>0</v>
      </c>
      <c r="BI94" s="9"/>
      <c r="BJ94" s="8" t="str">
        <f>IFERROR(HLOOKUP(G94,[1]TLI_WEPS!$1:$35,35,FALSE),"")</f>
        <v/>
      </c>
      <c r="BK94" s="8">
        <f>IFERROR(HLOOKUP(G94,[1]TLI_WEPS!$1:$27,5,FALSE),0)</f>
        <v>0</v>
      </c>
      <c r="BL94" s="9"/>
      <c r="BM94" s="8" t="str">
        <f>IFERROR(HLOOKUP(H94,[1]TLI_WEPS!$1:$35,35,FALSE),"")</f>
        <v/>
      </c>
      <c r="BN94" s="8">
        <f>IFERROR(HLOOKUP(H94,[1]TLI_WEPS!$1:$27,5,FALSE),0)</f>
        <v>0</v>
      </c>
      <c r="BO94" s="9"/>
      <c r="BP94" s="9"/>
      <c r="BQ94" s="10">
        <f>IFERROR(HLOOKUP($E94,[1]TLI_WEPS!$1:$36,36,FALSE),0)</f>
        <v>27</v>
      </c>
      <c r="BR94" s="10">
        <f>IFERROR(HLOOKUP($F94,[1]TLI_WEPS!$1:$36,36,FALSE),0)</f>
        <v>0</v>
      </c>
      <c r="BS94" s="10">
        <f>IFERROR(HLOOKUP($G94,[1]TLI_WEPS!$1:$36,36,FALSE),0)</f>
        <v>0</v>
      </c>
      <c r="BT94" s="10">
        <f>IFERROR(HLOOKUP($H94,[1]TLI_WEPS!$1:$36,36,FALSE),0)</f>
        <v>0</v>
      </c>
      <c r="BU94" s="8"/>
      <c r="BV94" s="9">
        <v>480</v>
      </c>
      <c r="BW94" s="8">
        <v>360</v>
      </c>
      <c r="BX94" s="9">
        <f>AB94</f>
        <v>80</v>
      </c>
      <c r="BY94" s="8">
        <f>BW94/(BV94/BX94)</f>
        <v>60</v>
      </c>
      <c r="CA94" s="1"/>
      <c r="CB94" s="8"/>
      <c r="CC94" s="8"/>
    </row>
    <row r="95" spans="1:81" x14ac:dyDescent="0.25">
      <c r="A95" s="1" t="s">
        <v>195</v>
      </c>
      <c r="B95" s="2" t="s">
        <v>153</v>
      </c>
      <c r="C95" s="3">
        <f ca="1">(I95+0.5*J95+0.33*K95+0.25*L95+M95+Q95*X95)*O95*P95*R95*S95*T95*U95*V95</f>
        <v>151.03978907715793</v>
      </c>
      <c r="D95" s="4" t="s">
        <v>61</v>
      </c>
      <c r="E95" s="2" t="s">
        <v>196</v>
      </c>
      <c r="F95" s="2" t="s">
        <v>188</v>
      </c>
      <c r="G95" s="2"/>
      <c r="H95" s="2"/>
      <c r="I95" s="5">
        <f ca="1">IFERROR(HLOOKUP(E95,[1]TLI_WEPS!$1:$27,4,FALSE),0)</f>
        <v>56.721516828330159</v>
      </c>
      <c r="J95" s="5">
        <f ca="1">IFERROR(HLOOKUP(F95,[1]TLI_WEPS!$1:$27,4,FALSE),0)</f>
        <v>1.0539481268270887</v>
      </c>
      <c r="K95" s="5">
        <f>IFERROR(HLOOKUP(G95,[1]TLI_WEPS!$1:$27,4,FALSE),0)</f>
        <v>0</v>
      </c>
      <c r="L95" s="5">
        <f>IFERROR(HLOOKUP(H95,[1]TLI_WEPS!$1:$27,4,FALSE),0)</f>
        <v>0</v>
      </c>
      <c r="M95" s="5">
        <f ca="1">AG95</f>
        <v>24.774631079013304</v>
      </c>
      <c r="N95" s="6"/>
      <c r="O95" s="7">
        <f>0.15*SQRT(AB95)</f>
        <v>1.3416407864998738</v>
      </c>
      <c r="P95" s="7">
        <f>0.08*SQRT(Z95)</f>
        <v>1.7527121840165316</v>
      </c>
      <c r="Q95" s="7">
        <f>AA95/4*SQRT(2*AA95)</f>
        <v>13.252018714143139</v>
      </c>
      <c r="R95" s="7">
        <f ca="1">FORECAST(W95,OFFSET([1]lookups!$O$2:$O$10,MATCH(W95,[1]lookups!$N$2:$N$10,1)-1,0,2), OFFSET([1]lookups!$N$2:$N$10,MATCH(W95,[1]lookups!$N$2:$N$10,1)-1,0,2))</f>
        <v>0.93959999999999999</v>
      </c>
      <c r="S95" s="7">
        <v>0.9</v>
      </c>
      <c r="T95" s="11">
        <f ca="1">FORECAST(AC95/W95,OFFSET([1]lookups!$L$2:'[1]lookups'!$L$10,MATCH(AC95/W95,[1]lookups!$K$2:$K$10,1)-1,0,2), OFFSET([1]lookups!$K$2:$K$10,MATCH(AC95/W95,[1]lookups!$K$2:$K$10,1)-1,0,2))</f>
        <v>0.79722222222222228</v>
      </c>
      <c r="U95" s="7">
        <v>1</v>
      </c>
      <c r="V95" s="7">
        <v>1</v>
      </c>
      <c r="W95" s="8">
        <f ca="1">IFERROR(HLOOKUP(E95,[1]TLI_WEPS!$1:$27,5,FALSE),0)</f>
        <v>144</v>
      </c>
      <c r="X95" s="5">
        <v>1</v>
      </c>
      <c r="Y95" s="6"/>
      <c r="Z95" s="2">
        <v>480</v>
      </c>
      <c r="AA95" s="2">
        <v>11.2</v>
      </c>
      <c r="AB95" s="2">
        <v>80</v>
      </c>
      <c r="AC95" s="2">
        <v>50</v>
      </c>
      <c r="AD95" s="2">
        <v>2</v>
      </c>
      <c r="AE95" s="2"/>
      <c r="AF95" s="1"/>
      <c r="AG95" s="7">
        <f ca="1">AT95*AU95+AV95*AW95+AX95*AY95+AZ95*BA95</f>
        <v>24.774631079013304</v>
      </c>
      <c r="AH95" s="2"/>
      <c r="AI95" s="5"/>
      <c r="AJ95" s="2"/>
      <c r="AK95" s="5"/>
      <c r="AL95" s="2"/>
      <c r="AM95" s="5"/>
      <c r="AN95" s="2"/>
      <c r="AO95" s="5"/>
      <c r="AP95" s="2"/>
      <c r="AQ95" s="5"/>
      <c r="AR95" s="2"/>
      <c r="AS95" s="5"/>
      <c r="AT95" s="2">
        <v>5</v>
      </c>
      <c r="AU95" s="5">
        <f ca="1">HLOOKUP(AT$1,[1]TLI_WEPS!$1:$26,4,FALSE)</f>
        <v>0.3609556372246534</v>
      </c>
      <c r="AV95" s="2">
        <v>1</v>
      </c>
      <c r="AW95" s="5">
        <f ca="1">HLOOKUP(AV$1,[1]TLI_WEPS!$1:$26,4,FALSE)</f>
        <v>6.7565836355555531</v>
      </c>
      <c r="AX95" s="2">
        <v>1</v>
      </c>
      <c r="AY95" s="5">
        <f ca="1">HLOOKUP(AX$1,[1]TLI_WEPS!$1:$26,4,FALSE)</f>
        <v>15.732955704214124</v>
      </c>
      <c r="AZ95" s="2">
        <v>1</v>
      </c>
      <c r="BA95" s="5">
        <f ca="1">HLOOKUP(AZ$1,[1]TLI_WEPS!$1:$26,4,FALSE)</f>
        <v>0.48031355312035995</v>
      </c>
      <c r="BC95" s="1"/>
      <c r="BD95" s="8" t="str">
        <f>IFERROR(HLOOKUP($E95,[1]TLI_WEPS!$1:$35,35,FALSE),"")</f>
        <v>81mm HE</v>
      </c>
      <c r="BE95" s="8">
        <f ca="1">IFERROR(HLOOKUP(E95,[1]TLI_WEPS!$1:$27,5,FALSE),"")</f>
        <v>144</v>
      </c>
      <c r="BF95" s="9">
        <f>AC95</f>
        <v>50</v>
      </c>
      <c r="BG95" s="8" t="str">
        <f>IFERROR(HLOOKUP($F95,[1]TLI_WEPS!$1:$35,35,FALSE),"")</f>
        <v>7.62x51</v>
      </c>
      <c r="BH95" s="8">
        <f>IFERROR(HLOOKUP($F95,[1]TLI_WEPS!$1:$27,5,FALSE),0)</f>
        <v>3400</v>
      </c>
      <c r="BI95" s="9">
        <v>2000</v>
      </c>
      <c r="BJ95" s="8" t="str">
        <f>IFERROR(HLOOKUP(G95,[1]TLI_WEPS!$1:$35,35,FALSE),"")</f>
        <v/>
      </c>
      <c r="BK95" s="8">
        <f>IFERROR(HLOOKUP(G95,[1]TLI_WEPS!$1:$27,5,FALSE),0)</f>
        <v>0</v>
      </c>
      <c r="BL95" s="9"/>
      <c r="BM95" s="8" t="str">
        <f>IFERROR(HLOOKUP(H95,[1]TLI_WEPS!$1:$35,35,FALSE),"")</f>
        <v/>
      </c>
      <c r="BN95" s="8">
        <f>IFERROR(HLOOKUP(H95,[1]TLI_WEPS!$1:$27,5,FALSE),0)</f>
        <v>0</v>
      </c>
      <c r="BO95" s="9"/>
      <c r="BP95" s="9"/>
      <c r="BQ95" s="10">
        <f>IFERROR(HLOOKUP($E95,[1]TLI_WEPS!$1:$36,36,FALSE),0)</f>
        <v>4.5</v>
      </c>
      <c r="BR95" s="10">
        <f>IFERROR(HLOOKUP($F95,[1]TLI_WEPS!$1:$36,36,FALSE),0)</f>
        <v>2.5499999999999998E-2</v>
      </c>
      <c r="BS95" s="10">
        <f>IFERROR(HLOOKUP($G95,[1]TLI_WEPS!$1:$36,36,FALSE),0)</f>
        <v>0</v>
      </c>
      <c r="BT95" s="10">
        <f>IFERROR(HLOOKUP($H95,[1]TLI_WEPS!$1:$36,36,FALSE),0)</f>
        <v>0</v>
      </c>
      <c r="BU95" s="8"/>
      <c r="BV95" s="9">
        <v>480</v>
      </c>
      <c r="BW95" s="8">
        <v>360</v>
      </c>
      <c r="BX95" s="9">
        <f>AB95</f>
        <v>80</v>
      </c>
      <c r="BY95" s="8">
        <f>BW95/(BV95/BX95)</f>
        <v>60</v>
      </c>
      <c r="CA95" s="1"/>
      <c r="CB95" s="8"/>
      <c r="CC95" s="8"/>
    </row>
    <row r="96" spans="1:81" x14ac:dyDescent="0.25">
      <c r="A96" s="1" t="s">
        <v>197</v>
      </c>
      <c r="B96" s="2" t="s">
        <v>153</v>
      </c>
      <c r="C96" s="3">
        <f ca="1">(I96+0.5*J96+0.33*K96+0.25*L96+M96+Q96*X96)*O96*P96*R96*S96*T96*U96*V96</f>
        <v>60.231671949960187</v>
      </c>
      <c r="D96" s="4" t="s">
        <v>81</v>
      </c>
      <c r="E96" s="2" t="s">
        <v>198</v>
      </c>
      <c r="F96" s="2" t="s">
        <v>188</v>
      </c>
      <c r="G96" s="2"/>
      <c r="H96" s="2"/>
      <c r="I96" s="5">
        <f ca="1">IFERROR(HLOOKUP(E96,[1]TLI_WEPS!$1:$27,4,FALSE),0)</f>
        <v>28.381613623523943</v>
      </c>
      <c r="J96" s="5">
        <f ca="1">IFERROR(HLOOKUP(F96,[1]TLI_WEPS!$1:$27,4,FALSE),0)</f>
        <v>1.0539481268270887</v>
      </c>
      <c r="K96" s="5">
        <f>IFERROR(HLOOKUP(G96,[1]TLI_WEPS!$1:$27,4,FALSE),0)</f>
        <v>0</v>
      </c>
      <c r="L96" s="5">
        <f>IFERROR(HLOOKUP(H96,[1]TLI_WEPS!$1:$27,4,FALSE),0)</f>
        <v>0</v>
      </c>
      <c r="M96" s="5">
        <f>AG96</f>
        <v>0</v>
      </c>
      <c r="N96" s="6"/>
      <c r="O96" s="7">
        <f>0.15*SQRT(AB96)</f>
        <v>1.5</v>
      </c>
      <c r="P96" s="7">
        <f>0.08*SQRT(Z96)</f>
        <v>1.6589153082662176</v>
      </c>
      <c r="Q96" s="7">
        <f>AA96/4*SQRT(2*AA96)</f>
        <v>6.2002709114199197</v>
      </c>
      <c r="R96" s="7">
        <f ca="1">FORECAST(W96,OFFSET([1]lookups!$O$2:$O$10,MATCH(W96,[1]lookups!$N$2:$N$10,1)-1,0,2), OFFSET([1]lookups!$N$2:$N$10,MATCH(W96,[1]lookups!$N$2:$N$10,1)-1,0,2))</f>
        <v>0.99199999999999999</v>
      </c>
      <c r="S96" s="7">
        <v>0.9</v>
      </c>
      <c r="T96" s="11">
        <f ca="1">FORECAST(AC96/W96,OFFSET([1]lookups!$L$2:'[1]lookups'!$L$10,MATCH(AC96/W96,[1]lookups!$K$2:$K$10,1)-1,0,2), OFFSET([1]lookups!$K$2:$K$10,MATCH(AC96/W96,[1]lookups!$K$2:$K$10,1)-1,0,2))</f>
        <v>0.85833333333333328</v>
      </c>
      <c r="U96" s="7">
        <v>0.95</v>
      </c>
      <c r="V96" s="7">
        <v>1</v>
      </c>
      <c r="W96" s="8">
        <f>IFERROR(HLOOKUP(E96,[1]TLI_WEPS!$1:$27,5,FALSE),0)</f>
        <v>360</v>
      </c>
      <c r="X96" s="5">
        <v>0.7</v>
      </c>
      <c r="Y96" s="6"/>
      <c r="Z96" s="2">
        <v>430</v>
      </c>
      <c r="AA96" s="2">
        <v>6.75</v>
      </c>
      <c r="AB96" s="2">
        <v>100</v>
      </c>
      <c r="AC96" s="2">
        <v>150</v>
      </c>
      <c r="AD96" s="2">
        <v>3</v>
      </c>
      <c r="AE96" s="2"/>
      <c r="AF96" s="1"/>
      <c r="AG96" s="7">
        <f>AT96*AU96+AV96*AW96+AX96*AY96+AZ96*BA96</f>
        <v>0</v>
      </c>
      <c r="AH96" s="2"/>
      <c r="AI96" s="5"/>
      <c r="AJ96" s="2"/>
      <c r="AK96" s="5"/>
      <c r="AL96" s="2"/>
      <c r="AM96" s="5"/>
      <c r="AN96" s="2"/>
      <c r="AO96" s="5"/>
      <c r="AP96" s="2"/>
      <c r="AQ96" s="5"/>
      <c r="AR96" s="2"/>
      <c r="AS96" s="5"/>
      <c r="AT96" s="2"/>
      <c r="AU96" s="5"/>
      <c r="AV96" s="2"/>
      <c r="AW96" s="5"/>
      <c r="AX96" s="2"/>
      <c r="AY96" s="5"/>
      <c r="AZ96" s="2"/>
      <c r="BA96" s="5"/>
      <c r="BC96" s="1"/>
      <c r="BD96" s="8" t="str">
        <f>IFERROR(HLOOKUP($E96,[1]TLI_WEPS!$1:$35,35,FALSE),"")</f>
        <v>30x170</v>
      </c>
      <c r="BE96" s="8">
        <f>IFERROR(HLOOKUP(E96,[1]TLI_WEPS!$1:$27,5,FALSE),"")</f>
        <v>360</v>
      </c>
      <c r="BF96" s="9">
        <f>AC96</f>
        <v>150</v>
      </c>
      <c r="BG96" s="8" t="str">
        <f>IFERROR(HLOOKUP($F96,[1]TLI_WEPS!$1:$35,35,FALSE),"")</f>
        <v>7.62x51</v>
      </c>
      <c r="BH96" s="8">
        <f>IFERROR(HLOOKUP($F96,[1]TLI_WEPS!$1:$27,5,FALSE),0)</f>
        <v>3400</v>
      </c>
      <c r="BI96" s="9">
        <v>3000</v>
      </c>
      <c r="BJ96" s="8" t="str">
        <f>IFERROR(HLOOKUP(G96,[1]TLI_WEPS!$1:$35,35,FALSE),"")</f>
        <v/>
      </c>
      <c r="BK96" s="8">
        <f>IFERROR(HLOOKUP(G96,[1]TLI_WEPS!$1:$27,5,FALSE),0)</f>
        <v>0</v>
      </c>
      <c r="BL96" s="9"/>
      <c r="BM96" s="8" t="str">
        <f>IFERROR(HLOOKUP(H96,[1]TLI_WEPS!$1:$35,35,FALSE),"")</f>
        <v/>
      </c>
      <c r="BN96" s="8">
        <f>IFERROR(HLOOKUP(H96,[1]TLI_WEPS!$1:$27,5,FALSE),0)</f>
        <v>0</v>
      </c>
      <c r="BO96" s="9"/>
      <c r="BP96" s="9"/>
      <c r="BQ96" s="10">
        <f>IFERROR(HLOOKUP($E96,[1]TLI_WEPS!$1:$36,36,FALSE),0)</f>
        <v>1.1000000000000001</v>
      </c>
      <c r="BR96" s="10">
        <f>IFERROR(HLOOKUP($F96,[1]TLI_WEPS!$1:$36,36,FALSE),0)</f>
        <v>2.5499999999999998E-2</v>
      </c>
      <c r="BS96" s="10">
        <f>IFERROR(HLOOKUP($G96,[1]TLI_WEPS!$1:$36,36,FALSE),0)</f>
        <v>0</v>
      </c>
      <c r="BT96" s="10">
        <f>IFERROR(HLOOKUP($H96,[1]TLI_WEPS!$1:$36,36,FALSE),0)</f>
        <v>0</v>
      </c>
      <c r="BU96" s="8"/>
      <c r="BV96" s="9">
        <v>480</v>
      </c>
      <c r="BW96" s="8">
        <v>360</v>
      </c>
      <c r="BX96" s="9">
        <f>AB96</f>
        <v>100</v>
      </c>
      <c r="BY96" s="8">
        <f>BW96/(BV96/BX96)</f>
        <v>75</v>
      </c>
      <c r="CA96" s="1"/>
      <c r="CB96" s="8"/>
      <c r="CC96" s="8"/>
    </row>
    <row r="97" spans="1:81" x14ac:dyDescent="0.25">
      <c r="A97" s="1" t="s">
        <v>199</v>
      </c>
      <c r="B97" s="2" t="s">
        <v>153</v>
      </c>
      <c r="C97" s="3">
        <f ca="1">(I97+0.5*J97+0.33*K97+0.25*L97+M97+Q97*X97)*O97*P97*R97*S97*T97*U97*V97</f>
        <v>317.50356648197783</v>
      </c>
      <c r="D97" s="4" t="s">
        <v>52</v>
      </c>
      <c r="E97" s="2" t="s">
        <v>200</v>
      </c>
      <c r="F97" s="2" t="s">
        <v>188</v>
      </c>
      <c r="G97" s="2"/>
      <c r="H97" s="2"/>
      <c r="I97" s="5">
        <f ca="1">IFERROR(HLOOKUP(E97,[1]TLI_WEPS!$1:$27,4,FALSE),0)</f>
        <v>374.26123362641948</v>
      </c>
      <c r="J97" s="5">
        <f ca="1">IFERROR(HLOOKUP(F97,[1]TLI_WEPS!$1:$27,4,FALSE),0)</f>
        <v>1.0539481268270887</v>
      </c>
      <c r="K97" s="5">
        <f>IFERROR(HLOOKUP(G97,[1]TLI_WEPS!$1:$27,4,FALSE),0)</f>
        <v>0</v>
      </c>
      <c r="L97" s="5">
        <f>IFERROR(HLOOKUP(H97,[1]TLI_WEPS!$1:$27,4,FALSE),0)</f>
        <v>0</v>
      </c>
      <c r="M97" s="5">
        <f>AG97</f>
        <v>0</v>
      </c>
      <c r="N97" s="6"/>
      <c r="O97" s="7">
        <f>0.15*SQRT(AB97)</f>
        <v>1.3416407864998738</v>
      </c>
      <c r="P97" s="7">
        <f>0.08*SQRT(Z97)</f>
        <v>1.7527121840165316</v>
      </c>
      <c r="Q97" s="7">
        <f>AA97/4*SQRT(2*AA97)</f>
        <v>26.551252324513811</v>
      </c>
      <c r="R97" s="7">
        <f ca="1">FORECAST(W97,OFFSET([1]lookups!$O$2:$O$10,MATCH(W97,[1]lookups!$N$2:$N$10,1)-1,0,2), OFFSET([1]lookups!$N$2:$N$10,MATCH(W97,[1]lookups!$N$2:$N$10,1)-1,0,2))</f>
        <v>0.76733333333333331</v>
      </c>
      <c r="S97" s="7">
        <v>0.9</v>
      </c>
      <c r="T97" s="11">
        <f ca="1">FORECAST(AC97/W97,OFFSET([1]lookups!$L$2:'[1]lookups'!$L$10,MATCH(AC97/W97,[1]lookups!$K$2:$K$10,1)-1,0,2), OFFSET([1]lookups!$K$2:$K$10,MATCH(AC97/W97,[1]lookups!$K$2:$K$10,1)-1,0,2))</f>
        <v>0.49701492537313419</v>
      </c>
      <c r="U97" s="7">
        <v>1</v>
      </c>
      <c r="V97" s="7">
        <v>1</v>
      </c>
      <c r="W97" s="8">
        <f ca="1">IFERROR(HLOOKUP(E97,[1]TLI_WEPS!$1:$27,5,FALSE),0)</f>
        <v>50.25</v>
      </c>
      <c r="X97" s="5">
        <v>0.7</v>
      </c>
      <c r="Y97" s="6"/>
      <c r="Z97" s="2">
        <v>480</v>
      </c>
      <c r="AA97" s="2">
        <v>17.8</v>
      </c>
      <c r="AB97" s="2">
        <v>80</v>
      </c>
      <c r="AC97" s="2">
        <v>10</v>
      </c>
      <c r="AD97" s="2">
        <v>3</v>
      </c>
      <c r="AE97" s="2"/>
      <c r="AF97" s="1"/>
      <c r="AG97" s="7">
        <f>AT97*AU97+AV97*AW97+AX97*AY97+AZ97*BA97</f>
        <v>0</v>
      </c>
      <c r="AH97" s="2"/>
      <c r="AI97" s="5"/>
      <c r="AJ97" s="2"/>
      <c r="AK97" s="5"/>
      <c r="AL97" s="2"/>
      <c r="AM97" s="5"/>
      <c r="AN97" s="2"/>
      <c r="AO97" s="5"/>
      <c r="AP97" s="2"/>
      <c r="AQ97" s="5"/>
      <c r="AR97" s="2"/>
      <c r="AS97" s="5"/>
      <c r="AT97" s="2"/>
      <c r="AU97" s="5"/>
      <c r="AV97" s="2"/>
      <c r="AW97" s="5"/>
      <c r="AX97" s="2"/>
      <c r="AY97" s="5"/>
      <c r="AZ97" s="2"/>
      <c r="BA97" s="5"/>
      <c r="BC97" s="1"/>
      <c r="BD97" s="8" t="str">
        <f>IFERROR(HLOOKUP($E97,[1]TLI_WEPS!$1:$35,35,FALSE),"")</f>
        <v>Swingfire</v>
      </c>
      <c r="BE97" s="8">
        <f ca="1">IFERROR(HLOOKUP(E97,[1]TLI_WEPS!$1:$27,5,FALSE),"")</f>
        <v>50.25</v>
      </c>
      <c r="BF97" s="9">
        <f>AC97</f>
        <v>10</v>
      </c>
      <c r="BG97" s="8" t="str">
        <f>IFERROR(HLOOKUP($F97,[1]TLI_WEPS!$1:$35,35,FALSE),"")</f>
        <v>7.62x51</v>
      </c>
      <c r="BH97" s="8">
        <f>IFERROR(HLOOKUP($F97,[1]TLI_WEPS!$1:$27,5,FALSE),0)</f>
        <v>3400</v>
      </c>
      <c r="BI97" s="9">
        <v>2000</v>
      </c>
      <c r="BJ97" s="8" t="str">
        <f>IFERROR(HLOOKUP(G97,[1]TLI_WEPS!$1:$35,35,FALSE),"")</f>
        <v/>
      </c>
      <c r="BK97" s="8">
        <f>IFERROR(HLOOKUP(G97,[1]TLI_WEPS!$1:$27,5,FALSE),0)</f>
        <v>0</v>
      </c>
      <c r="BL97" s="9"/>
      <c r="BM97" s="8" t="str">
        <f>IFERROR(HLOOKUP(H97,[1]TLI_WEPS!$1:$35,35,FALSE),"")</f>
        <v/>
      </c>
      <c r="BN97" s="8">
        <f>IFERROR(HLOOKUP(H97,[1]TLI_WEPS!$1:$27,5,FALSE),0)</f>
        <v>0</v>
      </c>
      <c r="BO97" s="9"/>
      <c r="BP97" s="9"/>
      <c r="BQ97" s="10">
        <f>IFERROR(HLOOKUP($E97,[1]TLI_WEPS!$1:$36,36,FALSE),0)</f>
        <v>27</v>
      </c>
      <c r="BR97" s="10">
        <f>IFERROR(HLOOKUP($F97,[1]TLI_WEPS!$1:$36,36,FALSE),0)</f>
        <v>2.5499999999999998E-2</v>
      </c>
      <c r="BS97" s="10">
        <f>IFERROR(HLOOKUP($G97,[1]TLI_WEPS!$1:$36,36,FALSE),0)</f>
        <v>0</v>
      </c>
      <c r="BT97" s="10">
        <f>IFERROR(HLOOKUP($H97,[1]TLI_WEPS!$1:$36,36,FALSE),0)</f>
        <v>0</v>
      </c>
      <c r="BU97" s="8"/>
      <c r="BV97" s="9">
        <v>480</v>
      </c>
      <c r="BW97" s="8">
        <v>360</v>
      </c>
      <c r="BX97" s="9">
        <f>AB97</f>
        <v>80</v>
      </c>
      <c r="BY97" s="8">
        <f>BW97/(BV97/BX97)</f>
        <v>60</v>
      </c>
      <c r="CA97" s="1"/>
      <c r="CB97" s="8"/>
      <c r="CC97" s="8"/>
    </row>
    <row r="98" spans="1:81" x14ac:dyDescent="0.25">
      <c r="A98" s="1" t="s">
        <v>201</v>
      </c>
      <c r="B98" s="2" t="s">
        <v>153</v>
      </c>
      <c r="C98" s="3">
        <f ca="1">(I98+0.5*J98+0.33*K98+0.25*L98+M98+Q98*X98)*O98*P98*R98*S98*T98*U98*V98</f>
        <v>91.194220686362101</v>
      </c>
      <c r="D98" s="4" t="s">
        <v>81</v>
      </c>
      <c r="E98" s="2" t="s">
        <v>198</v>
      </c>
      <c r="F98" s="2" t="s">
        <v>188</v>
      </c>
      <c r="G98" s="2"/>
      <c r="H98" s="2"/>
      <c r="I98" s="5">
        <f ca="1">IFERROR(HLOOKUP(E98,[1]TLI_WEPS!$1:$27,4,FALSE),0)</f>
        <v>28.381613623523943</v>
      </c>
      <c r="J98" s="5">
        <f ca="1">IFERROR(HLOOKUP(F98,[1]TLI_WEPS!$1:$27,4,FALSE),0)</f>
        <v>1.0539481268270887</v>
      </c>
      <c r="K98" s="5">
        <f>IFERROR(HLOOKUP(G98,[1]TLI_WEPS!$1:$27,4,FALSE),0)</f>
        <v>0</v>
      </c>
      <c r="L98" s="5">
        <f>IFERROR(HLOOKUP(H98,[1]TLI_WEPS!$1:$27,4,FALSE),0)</f>
        <v>0</v>
      </c>
      <c r="M98" s="5">
        <f>AG98</f>
        <v>0</v>
      </c>
      <c r="N98" s="6"/>
      <c r="O98" s="7">
        <f>0.15*SQRT(AB98)</f>
        <v>1.3416407864998738</v>
      </c>
      <c r="P98" s="7">
        <f>0.08*SQRT(Z98)</f>
        <v>1.7527121840165316</v>
      </c>
      <c r="Q98" s="7">
        <f>AA98/4*SQRT(2*AA98)</f>
        <v>26.551252324513811</v>
      </c>
      <c r="R98" s="7">
        <f ca="1">FORECAST(W98,OFFSET([1]lookups!$O$2:$O$10,MATCH(W98,[1]lookups!$N$2:$N$10,1)-1,0,2), OFFSET([1]lookups!$N$2:$N$10,MATCH(W98,[1]lookups!$N$2:$N$10,1)-1,0,2))</f>
        <v>0.99199999999999999</v>
      </c>
      <c r="S98" s="7">
        <v>0.9</v>
      </c>
      <c r="T98" s="11">
        <f ca="1">FORECAST(AC98/W98,OFFSET([1]lookups!$L$2:'[1]lookups'!$L$10,MATCH(AC98/W98,[1]lookups!$K$2:$K$10,1)-1,0,2), OFFSET([1]lookups!$K$2:$K$10,MATCH(AC98/W98,[1]lookups!$K$2:$K$10,1)-1,0,2))</f>
        <v>0.9145833333333333</v>
      </c>
      <c r="U98" s="7">
        <v>1</v>
      </c>
      <c r="V98" s="7">
        <v>1</v>
      </c>
      <c r="W98" s="8">
        <f>IFERROR(HLOOKUP(E98,[1]TLI_WEPS!$1:$27,5,FALSE),0)</f>
        <v>360</v>
      </c>
      <c r="X98" s="5">
        <v>0.7</v>
      </c>
      <c r="Y98" s="6"/>
      <c r="Z98" s="2">
        <v>480</v>
      </c>
      <c r="AA98" s="2">
        <v>17.8</v>
      </c>
      <c r="AB98" s="2">
        <v>80</v>
      </c>
      <c r="AC98" s="2">
        <v>201</v>
      </c>
      <c r="AD98" s="2">
        <v>3</v>
      </c>
      <c r="AE98" s="2"/>
      <c r="AF98" s="1"/>
      <c r="AG98" s="7">
        <f>AT98*AU98+AV98*AW98+AX98*AY98+AZ98*BA98</f>
        <v>0</v>
      </c>
      <c r="AH98" s="2"/>
      <c r="AI98" s="5"/>
      <c r="AJ98" s="2"/>
      <c r="AK98" s="5"/>
      <c r="AL98" s="2"/>
      <c r="AM98" s="5"/>
      <c r="AN98" s="2"/>
      <c r="AO98" s="5"/>
      <c r="AP98" s="2"/>
      <c r="AQ98" s="5"/>
      <c r="AR98" s="2"/>
      <c r="AS98" s="5"/>
      <c r="AT98" s="2"/>
      <c r="AU98" s="5"/>
      <c r="AV98" s="2"/>
      <c r="AW98" s="5"/>
      <c r="AX98" s="2"/>
      <c r="AY98" s="5"/>
      <c r="AZ98" s="2"/>
      <c r="BA98" s="5"/>
      <c r="BC98" s="1"/>
      <c r="BD98" s="8" t="str">
        <f>IFERROR(HLOOKUP($E98,[1]TLI_WEPS!$1:$35,35,FALSE),"")</f>
        <v>30x170</v>
      </c>
      <c r="BE98" s="8">
        <f>IFERROR(HLOOKUP(E98,[1]TLI_WEPS!$1:$27,5,FALSE),"")</f>
        <v>360</v>
      </c>
      <c r="BF98" s="9">
        <v>201</v>
      </c>
      <c r="BG98" s="8" t="str">
        <f>IFERROR(HLOOKUP($F98,[1]TLI_WEPS!$1:$35,35,FALSE),"")</f>
        <v>7.62x51</v>
      </c>
      <c r="BH98" s="8">
        <f>IFERROR(HLOOKUP($F98,[1]TLI_WEPS!$1:$27,5,FALSE),0)</f>
        <v>3400</v>
      </c>
      <c r="BI98" s="9">
        <v>3000</v>
      </c>
      <c r="BJ98" s="8" t="str">
        <f>IFERROR(HLOOKUP(G98,[1]TLI_WEPS!$1:$35,35,FALSE),"")</f>
        <v/>
      </c>
      <c r="BK98" s="8">
        <f>IFERROR(HLOOKUP(G98,[1]TLI_WEPS!$1:$27,5,FALSE),0)</f>
        <v>0</v>
      </c>
      <c r="BL98" s="9"/>
      <c r="BM98" s="8" t="str">
        <f>IFERROR(HLOOKUP(H98,[1]TLI_WEPS!$1:$35,35,FALSE),"")</f>
        <v/>
      </c>
      <c r="BN98" s="8">
        <f>IFERROR(HLOOKUP(H98,[1]TLI_WEPS!$1:$27,5,FALSE),0)</f>
        <v>0</v>
      </c>
      <c r="BO98" s="9"/>
      <c r="BP98" s="9"/>
      <c r="BQ98" s="10">
        <f>IFERROR(HLOOKUP($E98,[1]TLI_WEPS!$1:$36,36,FALSE),0)</f>
        <v>1.1000000000000001</v>
      </c>
      <c r="BR98" s="10">
        <f>IFERROR(HLOOKUP($F98,[1]TLI_WEPS!$1:$36,36,FALSE),0)</f>
        <v>2.5499999999999998E-2</v>
      </c>
      <c r="BS98" s="10">
        <f>IFERROR(HLOOKUP($G98,[1]TLI_WEPS!$1:$36,36,FALSE),0)</f>
        <v>0</v>
      </c>
      <c r="BT98" s="10">
        <f>IFERROR(HLOOKUP($H98,[1]TLI_WEPS!$1:$36,36,FALSE),0)</f>
        <v>0</v>
      </c>
      <c r="BU98" s="8"/>
      <c r="BV98" s="9">
        <v>480</v>
      </c>
      <c r="BW98" s="8">
        <v>360</v>
      </c>
      <c r="BX98" s="9">
        <f>AB98</f>
        <v>80</v>
      </c>
      <c r="BY98" s="8">
        <f>BW98/(BV98/BX98)</f>
        <v>60</v>
      </c>
      <c r="CA98" s="1"/>
      <c r="CB98" s="8"/>
      <c r="CC98" s="8"/>
    </row>
    <row r="99" spans="1:81" x14ac:dyDescent="0.25">
      <c r="A99" s="1" t="s">
        <v>202</v>
      </c>
      <c r="B99" s="2" t="s">
        <v>153</v>
      </c>
      <c r="C99" s="3">
        <f ca="1">(I99+0.5*J99+0.33*K99+0.25*L99+M99+Q99*X99)*O99*P99*R99*S99*T99*U99*V99</f>
        <v>120.20009328302022</v>
      </c>
      <c r="D99" s="4" t="s">
        <v>81</v>
      </c>
      <c r="E99" s="2" t="s">
        <v>203</v>
      </c>
      <c r="F99" s="2" t="s">
        <v>188</v>
      </c>
      <c r="G99" s="2"/>
      <c r="H99" s="2"/>
      <c r="I99" s="5">
        <f ca="1">IFERROR(HLOOKUP(E99,[1]TLI_WEPS!$1:$27,4,FALSE),0)</f>
        <v>71.382267919076554</v>
      </c>
      <c r="J99" s="5">
        <f ca="1">IFERROR(HLOOKUP(F99,[1]TLI_WEPS!$1:$27,4,FALSE),0)</f>
        <v>1.0539481268270887</v>
      </c>
      <c r="K99" s="5">
        <f>IFERROR(HLOOKUP(G99,[1]TLI_WEPS!$1:$27,4,FALSE),0)</f>
        <v>0</v>
      </c>
      <c r="L99" s="5">
        <f>IFERROR(HLOOKUP(H99,[1]TLI_WEPS!$1:$27,4,FALSE),0)</f>
        <v>0</v>
      </c>
      <c r="M99" s="5">
        <f>AG99</f>
        <v>0</v>
      </c>
      <c r="N99" s="6"/>
      <c r="O99" s="7">
        <f>0.15*SQRT(AB99)</f>
        <v>1.3416407864998738</v>
      </c>
      <c r="P99" s="7">
        <f>0.08*SQRT(Z99)</f>
        <v>1.7527121840165316</v>
      </c>
      <c r="Q99" s="7">
        <f>AA99/4*SQRT(2*AA99)</f>
        <v>26.551252324513811</v>
      </c>
      <c r="R99" s="7">
        <f ca="1">FORECAST(W99,OFFSET([1]lookups!$O$2:$O$10,MATCH(W99,[1]lookups!$N$2:$N$10,1)-1,0,2), OFFSET([1]lookups!$N$2:$N$10,MATCH(W99,[1]lookups!$N$2:$N$10,1)-1,0,2))</f>
        <v>0.9456</v>
      </c>
      <c r="S99" s="7">
        <v>0.9</v>
      </c>
      <c r="T99" s="11">
        <f ca="1">FORECAST(AC99/W99,OFFSET([1]lookups!$L$2:'[1]lookups'!$L$10,MATCH(AC99/W99,[1]lookups!$K$2:$K$10,1)-1,0,2), OFFSET([1]lookups!$K$2:$K$10,MATCH(AC99/W99,[1]lookups!$K$2:$K$10,1)-1,0,2))</f>
        <v>0.66371681415929196</v>
      </c>
      <c r="U99" s="7">
        <v>1</v>
      </c>
      <c r="V99" s="7">
        <v>1</v>
      </c>
      <c r="W99" s="8">
        <f ca="1">IFERROR(HLOOKUP(E99,[1]TLI_WEPS!$1:$27,5,FALSE),0)</f>
        <v>150.66666666666669</v>
      </c>
      <c r="X99" s="5">
        <v>0.7</v>
      </c>
      <c r="Y99" s="6"/>
      <c r="Z99" s="2">
        <v>480</v>
      </c>
      <c r="AA99" s="2">
        <v>17.8</v>
      </c>
      <c r="AB99" s="2">
        <v>80</v>
      </c>
      <c r="AC99" s="2">
        <v>40</v>
      </c>
      <c r="AD99" s="2">
        <v>3</v>
      </c>
      <c r="AE99" s="2"/>
      <c r="AF99" s="1"/>
      <c r="AG99" s="7">
        <f>AT99*AU99+AV99*AW99+AX99*AY99+AZ99*BA99</f>
        <v>0</v>
      </c>
      <c r="AH99" s="2"/>
      <c r="AI99" s="5"/>
      <c r="AJ99" s="2"/>
      <c r="AK99" s="5"/>
      <c r="AL99" s="2"/>
      <c r="AM99" s="5"/>
      <c r="AN99" s="2"/>
      <c r="AO99" s="5"/>
      <c r="AP99" s="2"/>
      <c r="AQ99" s="5"/>
      <c r="AR99" s="2"/>
      <c r="AS99" s="5"/>
      <c r="AT99" s="2"/>
      <c r="AU99" s="5"/>
      <c r="AV99" s="2"/>
      <c r="AW99" s="5"/>
      <c r="AX99" s="2"/>
      <c r="AY99" s="5"/>
      <c r="AZ99" s="2"/>
      <c r="BA99" s="5"/>
      <c r="BC99" s="1"/>
      <c r="BD99" s="8" t="str">
        <f>IFERROR(HLOOKUP($E99,[1]TLI_WEPS!$1:$35,35,FALSE),"")</f>
        <v>76mm</v>
      </c>
      <c r="BE99" s="8">
        <f ca="1">IFERROR(HLOOKUP(E99,[1]TLI_WEPS!$1:$27,5,FALSE),"")</f>
        <v>150.66666666666669</v>
      </c>
      <c r="BF99" s="9">
        <f>AC99</f>
        <v>40</v>
      </c>
      <c r="BG99" s="8" t="str">
        <f>IFERROR(HLOOKUP($F99,[1]TLI_WEPS!$1:$35,35,FALSE),"")</f>
        <v>7.62x51</v>
      </c>
      <c r="BH99" s="8">
        <f>IFERROR(HLOOKUP($F99,[1]TLI_WEPS!$1:$27,5,FALSE),0)</f>
        <v>3400</v>
      </c>
      <c r="BI99" s="9">
        <v>3000</v>
      </c>
      <c r="BJ99" s="8" t="str">
        <f>IFERROR(HLOOKUP(G99,[1]TLI_WEPS!$1:$35,35,FALSE),"")</f>
        <v/>
      </c>
      <c r="BK99" s="8">
        <f>IFERROR(HLOOKUP(G99,[1]TLI_WEPS!$1:$27,5,FALSE),0)</f>
        <v>0</v>
      </c>
      <c r="BL99" s="9"/>
      <c r="BM99" s="8" t="str">
        <f>IFERROR(HLOOKUP(H99,[1]TLI_WEPS!$1:$35,35,FALSE),"")</f>
        <v/>
      </c>
      <c r="BN99" s="8">
        <f>IFERROR(HLOOKUP(H99,[1]TLI_WEPS!$1:$27,5,FALSE),0)</f>
        <v>0</v>
      </c>
      <c r="BO99" s="9"/>
      <c r="BP99" s="9"/>
      <c r="BQ99" s="10">
        <f>IFERROR(HLOOKUP($E99,[1]TLI_WEPS!$1:$36,36,FALSE),0)</f>
        <v>7.6</v>
      </c>
      <c r="BR99" s="10">
        <f>IFERROR(HLOOKUP($F99,[1]TLI_WEPS!$1:$36,36,FALSE),0)</f>
        <v>2.5499999999999998E-2</v>
      </c>
      <c r="BS99" s="10">
        <f>IFERROR(HLOOKUP($G99,[1]TLI_WEPS!$1:$36,36,FALSE),0)</f>
        <v>0</v>
      </c>
      <c r="BT99" s="10">
        <f>IFERROR(HLOOKUP($H99,[1]TLI_WEPS!$1:$36,36,FALSE),0)</f>
        <v>0</v>
      </c>
      <c r="BU99" s="8"/>
      <c r="BV99" s="9">
        <v>480</v>
      </c>
      <c r="BW99" s="8">
        <v>360</v>
      </c>
      <c r="BX99" s="9">
        <f>AB99</f>
        <v>80</v>
      </c>
      <c r="BY99" s="8">
        <f>BW99/(BV99/BX99)</f>
        <v>60</v>
      </c>
      <c r="CA99" s="1"/>
      <c r="CB99" s="8"/>
      <c r="CC99" s="8"/>
    </row>
    <row r="100" spans="1:81" x14ac:dyDescent="0.25">
      <c r="A100" s="1" t="s">
        <v>204</v>
      </c>
      <c r="B100" s="2" t="s">
        <v>51</v>
      </c>
      <c r="C100" s="3">
        <f ca="1">I100+J100</f>
        <v>17.787682193730248</v>
      </c>
      <c r="D100" s="4" t="s">
        <v>61</v>
      </c>
      <c r="E100" s="2" t="s">
        <v>205</v>
      </c>
      <c r="F100" s="2"/>
      <c r="G100" s="2"/>
      <c r="H100" s="2"/>
      <c r="I100" s="5">
        <f ca="1">IFERROR(HLOOKUP(E100,[1]TLI_WEPS!$1:$27,4,FALSE),0)</f>
        <v>17.787682193730248</v>
      </c>
      <c r="J100" s="5">
        <f>IFERROR(HLOOKUP(F100,[1]TLI_WEPS!$1:$27,4,FALSE),0)</f>
        <v>0</v>
      </c>
      <c r="K100" s="5"/>
      <c r="L100" s="5"/>
      <c r="M100" s="5"/>
      <c r="N100" s="6"/>
      <c r="O100" s="7"/>
      <c r="P100" s="7"/>
      <c r="Q100" s="7"/>
      <c r="R100" s="7"/>
      <c r="S100" s="7"/>
      <c r="T100" s="7"/>
      <c r="U100" s="7"/>
      <c r="V100" s="7"/>
      <c r="W100" s="8"/>
      <c r="X100" s="5"/>
      <c r="Y100" s="6"/>
      <c r="Z100" s="2"/>
      <c r="AA100" s="2"/>
      <c r="AB100" s="2"/>
      <c r="AC100" s="2"/>
      <c r="AD100" s="2">
        <v>2</v>
      </c>
      <c r="AE100" s="2"/>
      <c r="AF100" s="1"/>
      <c r="AG100" s="7"/>
      <c r="AH100" s="2"/>
      <c r="AI100" s="5"/>
      <c r="AJ100" s="2"/>
      <c r="AK100" s="5"/>
      <c r="AL100" s="2"/>
      <c r="AM100" s="5"/>
      <c r="AN100" s="2"/>
      <c r="AO100" s="5"/>
      <c r="AP100" s="2"/>
      <c r="AQ100" s="5"/>
      <c r="AR100" s="2"/>
      <c r="AS100" s="5"/>
      <c r="AT100" s="2"/>
      <c r="AU100" s="2"/>
      <c r="AV100" s="2"/>
      <c r="AW100" s="2"/>
      <c r="AX100" s="2"/>
      <c r="AY100" s="2"/>
      <c r="AZ100" s="2"/>
      <c r="BA100" s="2"/>
      <c r="BC100" s="1"/>
      <c r="BD100" s="8" t="str">
        <f>IFERROR(HLOOKUP($E100,[1]TLI_WEPS!$1:$35,35,FALSE),"")</f>
        <v>51mm HE</v>
      </c>
      <c r="BE100" s="8">
        <f ca="1">IFERROR(HLOOKUP(E100,[1]TLI_WEPS!$1:$27,5,FALSE),"")</f>
        <v>197.5</v>
      </c>
      <c r="BF100" s="9">
        <v>80</v>
      </c>
      <c r="BG100" s="8" t="str">
        <f>IFERROR(HLOOKUP($F100,[1]TLI_WEPS!$1:$35,35,FALSE),"")</f>
        <v/>
      </c>
      <c r="BH100" s="8">
        <f>IFERROR(HLOOKUP($F100,[1]TLI_WEPS!$1:$27,5,FALSE),0)</f>
        <v>0</v>
      </c>
      <c r="BI100" s="9"/>
      <c r="BJ100" s="8" t="str">
        <f>IFERROR(HLOOKUP(G100,[1]TLI_WEPS!$1:$35,35,FALSE),"")</f>
        <v/>
      </c>
      <c r="BK100" s="8">
        <f>IFERROR(HLOOKUP(G100,[1]TLI_WEPS!$1:$27,5,FALSE),0)</f>
        <v>0</v>
      </c>
      <c r="BL100" s="9"/>
      <c r="BM100" s="8" t="str">
        <f>IFERROR(HLOOKUP(H100,[1]TLI_WEPS!$1:$35,35,FALSE),"")</f>
        <v/>
      </c>
      <c r="BN100" s="8">
        <f>IFERROR(HLOOKUP(H100,[1]TLI_WEPS!$1:$27,5,FALSE),0)</f>
        <v>0</v>
      </c>
      <c r="BO100" s="9"/>
      <c r="BP100" s="9"/>
      <c r="BQ100" s="10">
        <f>IFERROR(HLOOKUP($E100,[1]TLI_WEPS!$1:$36,36,FALSE),0)</f>
        <v>0.92</v>
      </c>
      <c r="BR100" s="10">
        <f>IFERROR(HLOOKUP($F100,[1]TLI_WEPS!$1:$36,36,FALSE),0)</f>
        <v>0</v>
      </c>
      <c r="BS100" s="10">
        <f>IFERROR(HLOOKUP($G100,[1]TLI_WEPS!$1:$36,36,FALSE),0)</f>
        <v>0</v>
      </c>
      <c r="BT100" s="10">
        <f>IFERROR(HLOOKUP($H100,[1]TLI_WEPS!$1:$36,36,FALSE),0)</f>
        <v>0</v>
      </c>
      <c r="BU100" s="8"/>
      <c r="BV100" s="9">
        <f>Z100</f>
        <v>0</v>
      </c>
      <c r="BW100" s="8">
        <v>0</v>
      </c>
      <c r="BX100" s="9">
        <f>AB100</f>
        <v>0</v>
      </c>
      <c r="BY100" s="8">
        <v>0</v>
      </c>
      <c r="CA100" s="1"/>
      <c r="CB100" s="8"/>
      <c r="CC100" s="8"/>
    </row>
    <row r="101" spans="1:81" x14ac:dyDescent="0.25">
      <c r="A101" s="1" t="s">
        <v>206</v>
      </c>
      <c r="B101" s="2" t="s">
        <v>51</v>
      </c>
      <c r="C101" s="3">
        <f ca="1">I101+J101</f>
        <v>56.721516828330159</v>
      </c>
      <c r="D101" s="4" t="s">
        <v>61</v>
      </c>
      <c r="E101" s="2" t="s">
        <v>196</v>
      </c>
      <c r="F101" s="2"/>
      <c r="G101" s="2"/>
      <c r="H101" s="2"/>
      <c r="I101" s="5">
        <f ca="1">IFERROR(HLOOKUP(E101,[1]TLI_WEPS!$1:$27,4,FALSE),0)</f>
        <v>56.721516828330159</v>
      </c>
      <c r="J101" s="5">
        <f>IFERROR(HLOOKUP(F101,[1]TLI_WEPS!$1:$27,4,FALSE),0)</f>
        <v>0</v>
      </c>
      <c r="K101" s="5"/>
      <c r="L101" s="5"/>
      <c r="M101" s="5"/>
      <c r="N101" s="6"/>
      <c r="O101" s="7"/>
      <c r="P101" s="7"/>
      <c r="Q101" s="7"/>
      <c r="R101" s="7"/>
      <c r="S101" s="7"/>
      <c r="T101" s="7"/>
      <c r="U101" s="7"/>
      <c r="V101" s="7"/>
      <c r="W101" s="8"/>
      <c r="X101" s="5"/>
      <c r="Y101" s="6"/>
      <c r="Z101" s="2"/>
      <c r="AA101" s="2"/>
      <c r="AB101" s="2"/>
      <c r="AC101" s="2"/>
      <c r="AD101" s="2">
        <v>2</v>
      </c>
      <c r="AE101" s="2"/>
      <c r="AF101" s="1"/>
      <c r="AG101" s="7"/>
      <c r="AH101" s="2"/>
      <c r="AI101" s="5"/>
      <c r="AJ101" s="2"/>
      <c r="AK101" s="5"/>
      <c r="AL101" s="2"/>
      <c r="AM101" s="5"/>
      <c r="AN101" s="2"/>
      <c r="AO101" s="5"/>
      <c r="AP101" s="2"/>
      <c r="AQ101" s="5"/>
      <c r="AR101" s="2"/>
      <c r="AS101" s="5"/>
      <c r="AT101" s="2"/>
      <c r="AU101" s="2"/>
      <c r="AV101" s="2"/>
      <c r="AW101" s="2"/>
      <c r="AX101" s="2"/>
      <c r="AY101" s="2"/>
      <c r="AZ101" s="2"/>
      <c r="BA101" s="2"/>
      <c r="BC101" s="1"/>
      <c r="BD101" s="8" t="str">
        <f>IFERROR(HLOOKUP($E101,[1]TLI_WEPS!$1:$35,35,FALSE),"")</f>
        <v>81mm HE</v>
      </c>
      <c r="BE101" s="8">
        <f ca="1">IFERROR(HLOOKUP(E101,[1]TLI_WEPS!$1:$27,5,FALSE),"")</f>
        <v>144</v>
      </c>
      <c r="BF101" s="9">
        <v>80</v>
      </c>
      <c r="BG101" s="8" t="str">
        <f>IFERROR(HLOOKUP($F101,[1]TLI_WEPS!$1:$35,35,FALSE),"")</f>
        <v/>
      </c>
      <c r="BH101" s="8">
        <f>IFERROR(HLOOKUP($F101,[1]TLI_WEPS!$1:$27,5,FALSE),0)</f>
        <v>0</v>
      </c>
      <c r="BI101" s="9"/>
      <c r="BJ101" s="8" t="str">
        <f>IFERROR(HLOOKUP(G101,[1]TLI_WEPS!$1:$35,35,FALSE),"")</f>
        <v/>
      </c>
      <c r="BK101" s="8">
        <f>IFERROR(HLOOKUP(G101,[1]TLI_WEPS!$1:$27,5,FALSE),0)</f>
        <v>0</v>
      </c>
      <c r="BL101" s="9"/>
      <c r="BM101" s="8" t="str">
        <f>IFERROR(HLOOKUP(H101,[1]TLI_WEPS!$1:$35,35,FALSE),"")</f>
        <v/>
      </c>
      <c r="BN101" s="8">
        <f>IFERROR(HLOOKUP(H101,[1]TLI_WEPS!$1:$27,5,FALSE),0)</f>
        <v>0</v>
      </c>
      <c r="BO101" s="9"/>
      <c r="BP101" s="9"/>
      <c r="BQ101" s="10">
        <f>IFERROR(HLOOKUP($E101,[1]TLI_WEPS!$1:$36,36,FALSE),0)</f>
        <v>4.5</v>
      </c>
      <c r="BR101" s="10">
        <f>IFERROR(HLOOKUP($F101,[1]TLI_WEPS!$1:$36,36,FALSE),0)</f>
        <v>0</v>
      </c>
      <c r="BS101" s="10">
        <f>IFERROR(HLOOKUP($G101,[1]TLI_WEPS!$1:$36,36,FALSE),0)</f>
        <v>0</v>
      </c>
      <c r="BT101" s="10">
        <f>IFERROR(HLOOKUP($H101,[1]TLI_WEPS!$1:$36,36,FALSE),0)</f>
        <v>0</v>
      </c>
      <c r="BU101" s="8"/>
      <c r="BV101" s="9">
        <f>Z101</f>
        <v>0</v>
      </c>
      <c r="BW101" s="8">
        <v>0</v>
      </c>
      <c r="BX101" s="9">
        <f>AB101</f>
        <v>0</v>
      </c>
      <c r="BY101" s="8">
        <v>0</v>
      </c>
      <c r="CA101" s="1"/>
      <c r="CB101" s="8"/>
      <c r="CC101" s="8"/>
    </row>
    <row r="102" spans="1:81" x14ac:dyDescent="0.25">
      <c r="A102" s="1" t="s">
        <v>207</v>
      </c>
      <c r="B102" s="2" t="s">
        <v>153</v>
      </c>
      <c r="C102" s="3">
        <f ca="1">(I102+0.5*J102+0.33*K102+0.25*L102+M102+Q102*X102)*O102*P102*R102*S102*T102*U102*V102</f>
        <v>9.1403951616899644</v>
      </c>
      <c r="D102" s="4" t="s">
        <v>81</v>
      </c>
      <c r="E102" s="2" t="s">
        <v>188</v>
      </c>
      <c r="F102" s="2"/>
      <c r="G102" s="2"/>
      <c r="H102" s="2"/>
      <c r="I102" s="5">
        <f ca="1">IFERROR(HLOOKUP(E102,[1]TLI_WEPS!$1:$27,4,FALSE),0)</f>
        <v>1.0539481268270887</v>
      </c>
      <c r="J102" s="5">
        <f>IFERROR(HLOOKUP(F102,[1]TLI_WEPS!$1:$27,4,FALSE),0)</f>
        <v>0</v>
      </c>
      <c r="K102" s="5">
        <f>IFERROR(HLOOKUP(G102,[1]TLI_WEPS!$1:$27,4,FALSE),0)</f>
        <v>0</v>
      </c>
      <c r="L102" s="5">
        <f>IFERROR(HLOOKUP(H102,[1]TLI_WEPS!$1:$27,4,FALSE),0)</f>
        <v>0</v>
      </c>
      <c r="M102" s="5">
        <f>AG102</f>
        <v>0</v>
      </c>
      <c r="N102" s="6"/>
      <c r="O102" s="7">
        <f>0.15*SQRT(AB102)</f>
        <v>1.8973665961010275</v>
      </c>
      <c r="P102" s="7">
        <f>0.08*SQRT(Z102)</f>
        <v>1.8066543665017942</v>
      </c>
      <c r="Q102" s="7">
        <f>AA102/4*SQRT(2*AA102)</f>
        <v>2.5162720441160569</v>
      </c>
      <c r="R102" s="7">
        <f ca="1">FORECAST(W102,OFFSET([1]lookups!$O$2:$O$10,MATCH(W102,[1]lookups!$N$2:$N$10,1)-1,0,2), OFFSET([1]lookups!$N$2:$N$10,MATCH(W102,[1]lookups!$N$2:$N$10,1)-1,0,2))</f>
        <v>1</v>
      </c>
      <c r="S102" s="7">
        <v>0.9</v>
      </c>
      <c r="T102" s="11">
        <f ca="1">FORECAST(AC102/W102,OFFSET([1]lookups!$L$2:'[1]lookups'!$L$10,MATCH(AC102/W102,[1]lookups!$K$2:$K$10,1)-1,0,2), OFFSET([1]lookups!$K$2:$K$10,MATCH(AC102/W102,[1]lookups!$K$2:$K$10,1)-1,0,2))</f>
        <v>0.92205882352941182</v>
      </c>
      <c r="U102" s="7">
        <v>0.9</v>
      </c>
      <c r="V102" s="7">
        <v>1</v>
      </c>
      <c r="W102" s="8">
        <f>IFERROR(HLOOKUP(E102,[1]TLI_WEPS!$1:$27,5,FALSE),0)</f>
        <v>3400</v>
      </c>
      <c r="X102" s="5">
        <v>1</v>
      </c>
      <c r="Y102" s="6"/>
      <c r="Z102" s="2">
        <v>510</v>
      </c>
      <c r="AA102" s="2">
        <v>3.7</v>
      </c>
      <c r="AB102" s="2">
        <v>160</v>
      </c>
      <c r="AC102" s="2">
        <v>2000</v>
      </c>
      <c r="AD102" s="2">
        <v>3</v>
      </c>
      <c r="AE102" s="2"/>
      <c r="AF102" s="1"/>
      <c r="AG102" s="7">
        <f>AT102*AU102+AV102*AW102+AX102*AY102+AZ102*BA102</f>
        <v>0</v>
      </c>
      <c r="AH102" s="2"/>
      <c r="AI102" s="5"/>
      <c r="AJ102" s="2"/>
      <c r="AK102" s="5"/>
      <c r="AL102" s="2"/>
      <c r="AM102" s="5"/>
      <c r="AN102" s="2"/>
      <c r="AO102" s="5"/>
      <c r="AP102" s="2"/>
      <c r="AQ102" s="5"/>
      <c r="AR102" s="2"/>
      <c r="AS102" s="5"/>
      <c r="AT102" s="2"/>
      <c r="AU102" s="5"/>
      <c r="AV102" s="2"/>
      <c r="AW102" s="5"/>
      <c r="AX102" s="2"/>
      <c r="AY102" s="5"/>
      <c r="AZ102" s="2"/>
      <c r="BA102" s="5"/>
      <c r="BC102" s="1"/>
      <c r="BD102" s="8" t="str">
        <f>IFERROR(HLOOKUP($E102,[1]TLI_WEPS!$1:$35,35,FALSE),"")</f>
        <v>7.62x51</v>
      </c>
      <c r="BE102" s="8">
        <f>IFERROR(HLOOKUP(E102,[1]TLI_WEPS!$1:$27,5,FALSE),"")</f>
        <v>3400</v>
      </c>
      <c r="BF102" s="9">
        <f>AC102</f>
        <v>2000</v>
      </c>
      <c r="BG102" s="8" t="str">
        <f>IFERROR(HLOOKUP($F102,[1]TLI_WEPS!$1:$35,35,FALSE),"")</f>
        <v/>
      </c>
      <c r="BH102" s="8">
        <f>IFERROR(HLOOKUP($F102,[1]TLI_WEPS!$1:$27,5,FALSE),0)</f>
        <v>0</v>
      </c>
      <c r="BI102" s="9">
        <v>2000</v>
      </c>
      <c r="BJ102" s="8" t="str">
        <f>IFERROR(HLOOKUP(G102,[1]TLI_WEPS!$1:$35,35,FALSE),"")</f>
        <v/>
      </c>
      <c r="BK102" s="8">
        <f>IFERROR(HLOOKUP(G102,[1]TLI_WEPS!$1:$27,5,FALSE),0)</f>
        <v>0</v>
      </c>
      <c r="BL102" s="9"/>
      <c r="BM102" s="8" t="str">
        <f>IFERROR(HLOOKUP(H102,[1]TLI_WEPS!$1:$35,35,FALSE),"")</f>
        <v/>
      </c>
      <c r="BN102" s="8">
        <f>IFERROR(HLOOKUP(H102,[1]TLI_WEPS!$1:$27,5,FALSE),0)</f>
        <v>0</v>
      </c>
      <c r="BO102" s="9"/>
      <c r="BP102" s="9"/>
      <c r="BQ102" s="10">
        <f>IFERROR(HLOOKUP($E102,[1]TLI_WEPS!$1:$36,36,FALSE),0)</f>
        <v>2.5499999999999998E-2</v>
      </c>
      <c r="BR102" s="10">
        <f>IFERROR(HLOOKUP($F102,[1]TLI_WEPS!$1:$36,36,FALSE),0)</f>
        <v>0</v>
      </c>
      <c r="BS102" s="10">
        <f>IFERROR(HLOOKUP($G102,[1]TLI_WEPS!$1:$36,36,FALSE),0)</f>
        <v>0</v>
      </c>
      <c r="BT102" s="10">
        <f>IFERROR(HLOOKUP($H102,[1]TLI_WEPS!$1:$36,36,FALSE),0)</f>
        <v>0</v>
      </c>
      <c r="BU102" s="8"/>
      <c r="BV102" s="9">
        <v>480</v>
      </c>
      <c r="BW102" s="8">
        <v>360</v>
      </c>
      <c r="BX102" s="9">
        <f>AB102</f>
        <v>160</v>
      </c>
      <c r="BY102" s="8">
        <f>BW102/(BV102/BX102)</f>
        <v>120</v>
      </c>
      <c r="CA102" s="1"/>
      <c r="CB102" s="8"/>
      <c r="CC102" s="8"/>
    </row>
    <row r="103" spans="1:81" x14ac:dyDescent="0.25">
      <c r="A103" s="1" t="s">
        <v>208</v>
      </c>
      <c r="B103" s="2" t="s">
        <v>153</v>
      </c>
      <c r="C103" s="3">
        <f ca="1">(I103+0.5*J103+0.33*K103+0.25*L103+M103+Q103*X103)*O103*P103*R103*S103*T103*U103*V103</f>
        <v>7.2490583708223753</v>
      </c>
      <c r="D103" s="4" t="s">
        <v>81</v>
      </c>
      <c r="E103" s="2" t="s">
        <v>159</v>
      </c>
      <c r="F103" s="2" t="s">
        <v>188</v>
      </c>
      <c r="G103" s="2"/>
      <c r="H103" s="2"/>
      <c r="I103" s="5">
        <f ca="1">IFERROR(HLOOKUP(E103,[1]TLI_WEPS!$1:$27,4,FALSE),0)</f>
        <v>2.1059363859623108</v>
      </c>
      <c r="J103" s="5">
        <f ca="1">IFERROR(HLOOKUP(F103,[1]TLI_WEPS!$1:$27,4,FALSE),0)</f>
        <v>1.0539481268270887</v>
      </c>
      <c r="K103" s="5">
        <f>IFERROR(HLOOKUP(G103,[1]TLI_WEPS!$1:$27,4,FALSE),0)</f>
        <v>0</v>
      </c>
      <c r="L103" s="5">
        <f>IFERROR(HLOOKUP(H103,[1]TLI_WEPS!$1:$27,4,FALSE),0)</f>
        <v>0</v>
      </c>
      <c r="M103" s="5">
        <f>AG103</f>
        <v>0</v>
      </c>
      <c r="N103" s="6"/>
      <c r="O103" s="7">
        <f>0.15*SQRT(AB103)</f>
        <v>1.8973665961010275</v>
      </c>
      <c r="P103" s="7">
        <f>0.08*SQRT(Z103)</f>
        <v>1.8066543665017942</v>
      </c>
      <c r="Q103" s="7">
        <f>AA103/4*SQRT(2*AA103)</f>
        <v>1</v>
      </c>
      <c r="R103" s="7">
        <f ca="1">FORECAST(W103,OFFSET([1]lookups!$O$2:$O$10,MATCH(W103,[1]lookups!$N$2:$N$10,1)-1,0,2), OFFSET([1]lookups!$N$2:$N$10,MATCH(W103,[1]lookups!$N$2:$N$10,1)-1,0,2))</f>
        <v>1</v>
      </c>
      <c r="S103" s="7">
        <v>0.9</v>
      </c>
      <c r="T103" s="11">
        <f ca="1">FORECAST(AC103/W103,OFFSET([1]lookups!$L$2:'[1]lookups'!$L$10,MATCH(AC103/W103,[1]lookups!$K$2:$K$10,1)-1,0,2), OFFSET([1]lookups!$K$2:$K$10,MATCH(AC103/W103,[1]lookups!$K$2:$K$10,1)-1,0,2))</f>
        <v>0.78333333333333344</v>
      </c>
      <c r="U103" s="7">
        <v>0.9</v>
      </c>
      <c r="V103" s="7">
        <v>1</v>
      </c>
      <c r="W103" s="8">
        <f>IFERROR(HLOOKUP(E103,[1]TLI_WEPS!$1:$27,5,FALSE),0)</f>
        <v>2400</v>
      </c>
      <c r="X103" s="5">
        <v>0.7</v>
      </c>
      <c r="Y103" s="6"/>
      <c r="Z103" s="2">
        <v>510</v>
      </c>
      <c r="AA103" s="2">
        <v>2</v>
      </c>
      <c r="AB103" s="2">
        <v>160</v>
      </c>
      <c r="AC103" s="2">
        <v>800</v>
      </c>
      <c r="AD103" s="2">
        <v>3</v>
      </c>
      <c r="AE103" s="2"/>
      <c r="AF103" s="1"/>
      <c r="AG103" s="7">
        <f>AT103*AU103+AV103*AW103+AX103*AY103+AZ103*BA103</f>
        <v>0</v>
      </c>
      <c r="AH103" s="2"/>
      <c r="AI103" s="5"/>
      <c r="AJ103" s="2"/>
      <c r="AK103" s="5"/>
      <c r="AL103" s="2"/>
      <c r="AM103" s="5"/>
      <c r="AN103" s="2"/>
      <c r="AO103" s="5"/>
      <c r="AP103" s="2"/>
      <c r="AQ103" s="5"/>
      <c r="AR103" s="2"/>
      <c r="AS103" s="5"/>
      <c r="AT103" s="2"/>
      <c r="AU103" s="5"/>
      <c r="AV103" s="2"/>
      <c r="AW103" s="5"/>
      <c r="AX103" s="2"/>
      <c r="AY103" s="5"/>
      <c r="AZ103" s="2"/>
      <c r="BA103" s="5"/>
      <c r="BC103" s="1"/>
      <c r="BD103" s="8" t="str">
        <f>IFERROR(HLOOKUP($E103,[1]TLI_WEPS!$1:$35,35,FALSE),"")</f>
        <v>12.7x99</v>
      </c>
      <c r="BE103" s="8">
        <f>IFERROR(HLOOKUP(E103,[1]TLI_WEPS!$1:$27,5,FALSE),"")</f>
        <v>2400</v>
      </c>
      <c r="BF103" s="9">
        <f>AC103</f>
        <v>800</v>
      </c>
      <c r="BG103" s="8" t="str">
        <f>IFERROR(HLOOKUP($F103,[1]TLI_WEPS!$1:$35,35,FALSE),"")</f>
        <v>7.62x51</v>
      </c>
      <c r="BH103" s="8">
        <f>IFERROR(HLOOKUP($F103,[1]TLI_WEPS!$1:$27,5,FALSE),0)</f>
        <v>3400</v>
      </c>
      <c r="BI103" s="9">
        <v>2000</v>
      </c>
      <c r="BJ103" s="8" t="str">
        <f>IFERROR(HLOOKUP(G103,[1]TLI_WEPS!$1:$35,35,FALSE),"")</f>
        <v/>
      </c>
      <c r="BK103" s="8">
        <f>IFERROR(HLOOKUP(G103,[1]TLI_WEPS!$1:$27,5,FALSE),0)</f>
        <v>0</v>
      </c>
      <c r="BL103" s="9"/>
      <c r="BM103" s="8" t="str">
        <f>IFERROR(HLOOKUP(H103,[1]TLI_WEPS!$1:$35,35,FALSE),"")</f>
        <v/>
      </c>
      <c r="BN103" s="8">
        <f>IFERROR(HLOOKUP(H103,[1]TLI_WEPS!$1:$27,5,FALSE),0)</f>
        <v>0</v>
      </c>
      <c r="BO103" s="9"/>
      <c r="BP103" s="9"/>
      <c r="BQ103" s="10">
        <f>IFERROR(HLOOKUP($E103,[1]TLI_WEPS!$1:$36,36,FALSE),0)</f>
        <v>0.12</v>
      </c>
      <c r="BR103" s="10">
        <f>IFERROR(HLOOKUP($F103,[1]TLI_WEPS!$1:$36,36,FALSE),0)</f>
        <v>2.5499999999999998E-2</v>
      </c>
      <c r="BS103" s="10">
        <f>IFERROR(HLOOKUP($G103,[1]TLI_WEPS!$1:$36,36,FALSE),0)</f>
        <v>0</v>
      </c>
      <c r="BT103" s="10">
        <f>IFERROR(HLOOKUP($H103,[1]TLI_WEPS!$1:$36,36,FALSE),0)</f>
        <v>0</v>
      </c>
      <c r="BU103" s="8"/>
      <c r="BV103" s="9">
        <v>480</v>
      </c>
      <c r="BW103" s="8">
        <v>120</v>
      </c>
      <c r="BX103" s="9">
        <f>AB103</f>
        <v>160</v>
      </c>
      <c r="BY103" s="8">
        <f>BW103/(BV103/BX103)</f>
        <v>40</v>
      </c>
      <c r="CA103" s="1"/>
      <c r="CB103" s="8"/>
      <c r="CC103" s="8"/>
    </row>
    <row r="104" spans="1:81" x14ac:dyDescent="0.25">
      <c r="A104" s="1" t="s">
        <v>209</v>
      </c>
      <c r="B104" s="2" t="s">
        <v>153</v>
      </c>
      <c r="C104" s="3">
        <f ca="1">(I104+0.5*J104+0.33*K104+0.25*L104+M104+Q104*X104)*O104*P104*R104*S104*T104*U104*V104</f>
        <v>21.502450118018722</v>
      </c>
      <c r="D104" s="4" t="s">
        <v>52</v>
      </c>
      <c r="E104" s="2" t="s">
        <v>191</v>
      </c>
      <c r="F104" s="2"/>
      <c r="G104" s="2"/>
      <c r="H104" s="2"/>
      <c r="I104" s="5">
        <f ca="1">IFERROR(HLOOKUP(E104,[1]TLI_WEPS!$1:$27,4,FALSE),0)</f>
        <v>60.607620914640826</v>
      </c>
      <c r="J104" s="5">
        <f>IFERROR(HLOOKUP(F104,[1]TLI_WEPS!$1:$27,4,FALSE),0)</f>
        <v>0</v>
      </c>
      <c r="K104" s="5">
        <f>IFERROR(HLOOKUP(G104,[1]TLI_WEPS!$1:$27,4,FALSE),0)</f>
        <v>0</v>
      </c>
      <c r="L104" s="5">
        <f>IFERROR(HLOOKUP(H104,[1]TLI_WEPS!$1:$27,4,FALSE),0)</f>
        <v>0</v>
      </c>
      <c r="M104" s="5">
        <f>AG104</f>
        <v>0</v>
      </c>
      <c r="N104" s="6"/>
      <c r="O104" s="7">
        <f>0.15*SQRT(AB104)</f>
        <v>1.8973665961010275</v>
      </c>
      <c r="P104" s="7">
        <f>0.08*SQRT(Z104)</f>
        <v>1.8066543665017942</v>
      </c>
      <c r="Q104" s="7">
        <f>AA104/4*SQRT(2*AA104)</f>
        <v>1</v>
      </c>
      <c r="R104" s="7">
        <f ca="1">FORECAST(W104,OFFSET([1]lookups!$O$2:$O$10,MATCH(W104,[1]lookups!$N$2:$N$10,1)-1,0,2), OFFSET([1]lookups!$N$2:$N$10,MATCH(W104,[1]lookups!$N$2:$N$10,1)-1,0,2))</f>
        <v>0.91422000000000003</v>
      </c>
      <c r="S104" s="7">
        <v>0.9</v>
      </c>
      <c r="T104" s="11">
        <f ca="1">FORECAST(AC104/W104,OFFSET([1]lookups!$L$2:'[1]lookups'!$L$10,MATCH(AC104/W104,[1]lookups!$K$2:$K$10,1)-1,0,2), OFFSET([1]lookups!$K$2:$K$10,MATCH(AC104/W104,[1]lookups!$K$2:$K$10,1)-1,0,2))</f>
        <v>0.13816925734024177</v>
      </c>
      <c r="U104" s="7">
        <v>0.9</v>
      </c>
      <c r="V104" s="7">
        <v>1</v>
      </c>
      <c r="W104" s="8">
        <f ca="1">IFERROR(HLOOKUP(E104,[1]TLI_WEPS!$1:$27,5,FALSE),0)</f>
        <v>115.80000000000001</v>
      </c>
      <c r="X104" s="5">
        <v>0.7</v>
      </c>
      <c r="Y104" s="6"/>
      <c r="Z104" s="2">
        <v>510</v>
      </c>
      <c r="AA104" s="2">
        <v>2</v>
      </c>
      <c r="AB104" s="2">
        <v>160</v>
      </c>
      <c r="AC104" s="2">
        <v>8</v>
      </c>
      <c r="AD104" s="2">
        <v>3</v>
      </c>
      <c r="AE104" s="2"/>
      <c r="AF104" s="1"/>
      <c r="AG104" s="7">
        <f>AT104*AU104+AV104*AW104+AX104*AY104+AZ104*BA104</f>
        <v>0</v>
      </c>
      <c r="AH104" s="2"/>
      <c r="AI104" s="5"/>
      <c r="AJ104" s="2"/>
      <c r="AK104" s="5"/>
      <c r="AL104" s="2"/>
      <c r="AM104" s="5"/>
      <c r="AN104" s="2"/>
      <c r="AO104" s="5"/>
      <c r="AP104" s="2"/>
      <c r="AQ104" s="5"/>
      <c r="AR104" s="2"/>
      <c r="AS104" s="5"/>
      <c r="AT104" s="2"/>
      <c r="AU104" s="5"/>
      <c r="AV104" s="2"/>
      <c r="AW104" s="5"/>
      <c r="AX104" s="2"/>
      <c r="AY104" s="5"/>
      <c r="AZ104" s="2"/>
      <c r="BA104" s="5"/>
      <c r="BC104" s="1"/>
      <c r="BD104" s="8" t="str">
        <f>IFERROR(HLOOKUP($E104,[1]TLI_WEPS!$1:$35,35,FALSE),"")</f>
        <v>MILAN</v>
      </c>
      <c r="BE104" s="8">
        <f ca="1">IFERROR(HLOOKUP(E104,[1]TLI_WEPS!$1:$27,5,FALSE),"")</f>
        <v>115.80000000000001</v>
      </c>
      <c r="BF104" s="9">
        <f>AC104</f>
        <v>8</v>
      </c>
      <c r="BG104" s="8" t="str">
        <f>IFERROR(HLOOKUP($F104,[1]TLI_WEPS!$1:$35,35,FALSE),"")</f>
        <v/>
      </c>
      <c r="BH104" s="8">
        <f>IFERROR(HLOOKUP($F104,[1]TLI_WEPS!$1:$27,5,FALSE),0)</f>
        <v>0</v>
      </c>
      <c r="BI104" s="9"/>
      <c r="BJ104" s="8" t="str">
        <f>IFERROR(HLOOKUP(G104,[1]TLI_WEPS!$1:$35,35,FALSE),"")</f>
        <v/>
      </c>
      <c r="BK104" s="8">
        <f>IFERROR(HLOOKUP(G104,[1]TLI_WEPS!$1:$27,5,FALSE),0)</f>
        <v>0</v>
      </c>
      <c r="BL104" s="9"/>
      <c r="BM104" s="8" t="str">
        <f>IFERROR(HLOOKUP(H104,[1]TLI_WEPS!$1:$35,35,FALSE),"")</f>
        <v/>
      </c>
      <c r="BN104" s="8">
        <f>IFERROR(HLOOKUP(H104,[1]TLI_WEPS!$1:$27,5,FALSE),0)</f>
        <v>0</v>
      </c>
      <c r="BO104" s="9"/>
      <c r="BP104" s="9"/>
      <c r="BQ104" s="10">
        <f>IFERROR(HLOOKUP($E104,[1]TLI_WEPS!$1:$36,36,FALSE),0)</f>
        <v>6.73</v>
      </c>
      <c r="BR104" s="10">
        <f>IFERROR(HLOOKUP($F104,[1]TLI_WEPS!$1:$36,36,FALSE),0)</f>
        <v>0</v>
      </c>
      <c r="BS104" s="10">
        <f>IFERROR(HLOOKUP($G104,[1]TLI_WEPS!$1:$36,36,FALSE),0)</f>
        <v>0</v>
      </c>
      <c r="BT104" s="10">
        <f>IFERROR(HLOOKUP($H104,[1]TLI_WEPS!$1:$36,36,FALSE),0)</f>
        <v>0</v>
      </c>
      <c r="BU104" s="8"/>
      <c r="BV104" s="9">
        <v>480</v>
      </c>
      <c r="BW104" s="8">
        <v>120</v>
      </c>
      <c r="BX104" s="9">
        <f>AB104</f>
        <v>160</v>
      </c>
      <c r="BY104" s="8">
        <f>BW104/(BV104/BX104)</f>
        <v>40</v>
      </c>
      <c r="CA104" s="1"/>
      <c r="CB104" s="8"/>
      <c r="CC104" s="8"/>
    </row>
    <row r="105" spans="1:81" x14ac:dyDescent="0.25">
      <c r="A105" s="1" t="s">
        <v>210</v>
      </c>
      <c r="B105" s="2" t="s">
        <v>68</v>
      </c>
      <c r="C105" s="3">
        <f ca="1">(I105+0.5*J105+0.33*K105+0.25*L105+M105+Q105*X105)*O105*P105*R105*S105*T105*U105*V105</f>
        <v>793.72842590578966</v>
      </c>
      <c r="D105" s="4" t="s">
        <v>68</v>
      </c>
      <c r="E105" s="2" t="s">
        <v>211</v>
      </c>
      <c r="F105" s="2" t="s">
        <v>188</v>
      </c>
      <c r="G105" s="2" t="s">
        <v>188</v>
      </c>
      <c r="H105" s="2"/>
      <c r="I105" s="5">
        <f ca="1">IFERROR(HLOOKUP(E105,[1]TLI_WEPS!$1:$27,4,FALSE),0)</f>
        <v>444.5430257776145</v>
      </c>
      <c r="J105" s="5">
        <f ca="1">IFERROR(HLOOKUP(F105,[1]TLI_WEPS!$1:$27,4,FALSE),0)</f>
        <v>1.0539481268270887</v>
      </c>
      <c r="K105" s="5">
        <f ca="1">IFERROR(HLOOKUP(G105,[1]TLI_WEPS!$1:$27,4,FALSE),0)</f>
        <v>1.0539481268270887</v>
      </c>
      <c r="L105" s="5">
        <f>IFERROR(HLOOKUP(H105,[1]TLI_WEPS!$1:$27,4,FALSE),0)</f>
        <v>0</v>
      </c>
      <c r="M105" s="5">
        <f>AG105</f>
        <v>0</v>
      </c>
      <c r="N105" s="6"/>
      <c r="O105" s="7">
        <f>0.15*SQRT(AB105)</f>
        <v>1.0392304845413263</v>
      </c>
      <c r="P105" s="7">
        <f>0.08*SQRT(Z105)</f>
        <v>1.7888543819998319</v>
      </c>
      <c r="Q105" s="7">
        <f>AA105/4*SQRT(2*AA105)</f>
        <v>181.01933598375618</v>
      </c>
      <c r="R105" s="7">
        <f ca="1">FORECAST(W105,OFFSET([1]lookups!$O$2:$O$10,MATCH(W105,[1]lookups!$N$2:$N$10,1)-1,0,2), OFFSET([1]lookups!$N$2:$N$10,MATCH(W105,[1]lookups!$N$2:$N$10,1)-1,0,2))</f>
        <v>0.89733333333333332</v>
      </c>
      <c r="S105" s="7">
        <v>0.9</v>
      </c>
      <c r="T105" s="11">
        <f ca="1">FORECAST(AC105/W105,OFFSET([1]lookups!$L$2:'[1]lookups'!$L$10,MATCH(AC105/W105,[1]lookups!$K$2:$K$10,1)-1,0,2), OFFSET([1]lookups!$K$2:$K$10,MATCH(AC105/W105,[1]lookups!$K$2:$K$10,1)-1,0,2))</f>
        <v>0.84393939393939399</v>
      </c>
      <c r="U105" s="7">
        <v>1</v>
      </c>
      <c r="V105" s="7">
        <v>1</v>
      </c>
      <c r="W105" s="8">
        <f ca="1">IFERROR(HLOOKUP(E105,[1]TLI_WEPS!$1:$27,5,FALSE),0)</f>
        <v>99</v>
      </c>
      <c r="X105" s="5">
        <v>1</v>
      </c>
      <c r="Y105" s="6"/>
      <c r="Z105" s="2">
        <v>500</v>
      </c>
      <c r="AA105" s="2">
        <v>64</v>
      </c>
      <c r="AB105" s="2">
        <v>48</v>
      </c>
      <c r="AC105" s="2">
        <v>39</v>
      </c>
      <c r="AD105" s="2">
        <v>4</v>
      </c>
      <c r="AE105" s="2"/>
      <c r="AF105" s="1"/>
      <c r="AG105" s="7"/>
      <c r="AH105" s="2"/>
      <c r="AI105" s="5"/>
      <c r="AJ105" s="2"/>
      <c r="AK105" s="5"/>
      <c r="AL105" s="2"/>
      <c r="AM105" s="5"/>
      <c r="AN105" s="2"/>
      <c r="AO105" s="5"/>
      <c r="AP105" s="2"/>
      <c r="AQ105" s="5"/>
      <c r="AR105" s="2"/>
      <c r="AS105" s="5"/>
      <c r="BC105" s="1"/>
      <c r="BD105" s="8" t="str">
        <f>IFERROR(HLOOKUP($E105,[1]TLI_WEPS!$1:$35,35,FALSE),"")</f>
        <v>120mm</v>
      </c>
      <c r="BE105" s="8">
        <f ca="1">IFERROR(HLOOKUP(E105,[1]TLI_WEPS!$1:$27,5,FALSE),"")</f>
        <v>99</v>
      </c>
      <c r="BF105" s="9">
        <f>AC105</f>
        <v>39</v>
      </c>
      <c r="BG105" s="8" t="str">
        <f>IFERROR(HLOOKUP($F105,[1]TLI_WEPS!$1:$35,35,FALSE),"")</f>
        <v>7.62x51</v>
      </c>
      <c r="BH105" s="8">
        <f>IFERROR(HLOOKUP($F105,[1]TLI_WEPS!$1:$27,5,FALSE),0)</f>
        <v>3400</v>
      </c>
      <c r="BI105" s="9">
        <v>800</v>
      </c>
      <c r="BJ105" s="8" t="str">
        <f>IFERROR(HLOOKUP(G105,[1]TLI_WEPS!$1:$35,35,FALSE),"")</f>
        <v>7.62x51</v>
      </c>
      <c r="BK105" s="8">
        <f>IFERROR(HLOOKUP(G105,[1]TLI_WEPS!$1:$27,5,FALSE),0)</f>
        <v>3400</v>
      </c>
      <c r="BL105" s="9">
        <v>2000</v>
      </c>
      <c r="BM105" s="8" t="str">
        <f>IFERROR(HLOOKUP(H105,[1]TLI_WEPS!$1:$35,35,FALSE),"")</f>
        <v/>
      </c>
      <c r="BN105" s="8">
        <f>IFERROR(HLOOKUP(H105,[1]TLI_WEPS!$1:$27,5,FALSE),0)</f>
        <v>0</v>
      </c>
      <c r="BO105" s="9"/>
      <c r="BP105" s="9"/>
      <c r="BQ105" s="10">
        <f>IFERROR(HLOOKUP($E105,[1]TLI_WEPS!$1:$36,36,FALSE),0)</f>
        <v>15</v>
      </c>
      <c r="BR105" s="10">
        <f>IFERROR(HLOOKUP($F105,[1]TLI_WEPS!$1:$36,36,FALSE),0)</f>
        <v>2.5499999999999998E-2</v>
      </c>
      <c r="BS105" s="10">
        <f>IFERROR(HLOOKUP($G105,[1]TLI_WEPS!$1:$36,36,FALSE),0)</f>
        <v>2.5499999999999998E-2</v>
      </c>
      <c r="BT105" s="10">
        <f>IFERROR(HLOOKUP($H105,[1]TLI_WEPS!$1:$36,36,FALSE),0)</f>
        <v>0</v>
      </c>
      <c r="BU105" s="8"/>
      <c r="BV105" s="9">
        <f>Z105</f>
        <v>500</v>
      </c>
      <c r="BW105" s="8">
        <v>1700</v>
      </c>
      <c r="BX105" s="9">
        <f>AB105</f>
        <v>48</v>
      </c>
      <c r="BY105" s="8">
        <f>BW105/(BV105/BX105)</f>
        <v>163.20000000000002</v>
      </c>
      <c r="CA105" s="1"/>
      <c r="CB105" s="8"/>
      <c r="CC105" s="8"/>
    </row>
    <row r="106" spans="1:81" x14ac:dyDescent="0.25">
      <c r="A106" s="1" t="s">
        <v>212</v>
      </c>
      <c r="B106" s="2" t="s">
        <v>51</v>
      </c>
      <c r="C106" s="3">
        <f ca="1">I106</f>
        <v>0.55489642535904915</v>
      </c>
      <c r="D106" s="4" t="s">
        <v>51</v>
      </c>
      <c r="E106" s="2" t="s">
        <v>212</v>
      </c>
      <c r="F106" s="2"/>
      <c r="G106" s="2"/>
      <c r="H106" s="2"/>
      <c r="I106" s="5">
        <f ca="1">IFERROR(HLOOKUP(E106,[1]TLI_WEPS!$1:$27,4,FALSE),0)</f>
        <v>0.55489642535904915</v>
      </c>
      <c r="J106" s="5"/>
      <c r="K106" s="5"/>
      <c r="L106" s="5"/>
      <c r="M106" s="5"/>
      <c r="N106" s="6"/>
      <c r="O106" s="7"/>
      <c r="P106" s="7"/>
      <c r="Q106" s="7"/>
      <c r="R106" s="7"/>
      <c r="S106" s="7"/>
      <c r="T106" s="7"/>
      <c r="U106" s="7"/>
      <c r="V106" s="7"/>
      <c r="W106" s="8"/>
      <c r="X106" s="5"/>
      <c r="Y106" s="6"/>
      <c r="Z106" s="2"/>
      <c r="AA106" s="2"/>
      <c r="AB106" s="2"/>
      <c r="AC106" s="2"/>
      <c r="AD106" s="2">
        <v>1</v>
      </c>
      <c r="AE106" s="2"/>
      <c r="AF106" s="1"/>
      <c r="AG106" s="7"/>
      <c r="AH106" s="2"/>
      <c r="AI106" s="5"/>
      <c r="AJ106" s="2"/>
      <c r="AK106" s="5"/>
      <c r="AL106" s="2"/>
      <c r="AM106" s="5"/>
      <c r="AN106" s="2"/>
      <c r="AO106" s="5"/>
      <c r="AP106" s="2"/>
      <c r="AQ106" s="5"/>
      <c r="AR106" s="2"/>
      <c r="AS106" s="5"/>
      <c r="AT106" s="2"/>
      <c r="AU106" s="2"/>
      <c r="AV106" s="2"/>
      <c r="AW106" s="2"/>
      <c r="AX106" s="2"/>
      <c r="AY106" s="2"/>
      <c r="AZ106" s="2"/>
      <c r="BA106" s="2"/>
      <c r="BC106" s="1"/>
      <c r="BD106" s="8" t="str">
        <f>IFERROR(HLOOKUP($E106,[1]TLI_WEPS!$1:$35,35,FALSE),"")</f>
        <v>5.56x45</v>
      </c>
      <c r="BE106" s="8">
        <f>IFERROR(HLOOKUP(E106,[1]TLI_WEPS!$1:$27,5,FALSE),"")</f>
        <v>2000</v>
      </c>
      <c r="BF106" s="9">
        <v>200</v>
      </c>
      <c r="BG106" s="8" t="str">
        <f>IFERROR(HLOOKUP($F106,[1]TLI_WEPS!$1:$35,35,FALSE),"")</f>
        <v/>
      </c>
      <c r="BH106" s="8">
        <f>IFERROR(HLOOKUP($F106,[1]TLI_WEPS!$1:$27,5,FALSE),0)</f>
        <v>0</v>
      </c>
      <c r="BI106" s="9"/>
      <c r="BJ106" s="8" t="str">
        <f>IFERROR(HLOOKUP(G106,[1]TLI_WEPS!$1:$35,35,FALSE),"")</f>
        <v/>
      </c>
      <c r="BK106" s="8">
        <f>IFERROR(HLOOKUP(G106,[1]TLI_WEPS!$1:$27,5,FALSE),0)</f>
        <v>0</v>
      </c>
      <c r="BL106" s="9"/>
      <c r="BM106" s="8" t="str">
        <f>IFERROR(HLOOKUP(H106,[1]TLI_WEPS!$1:$35,35,FALSE),"")</f>
        <v/>
      </c>
      <c r="BN106" s="8">
        <f>IFERROR(HLOOKUP(H106,[1]TLI_WEPS!$1:$27,5,FALSE),0)</f>
        <v>0</v>
      </c>
      <c r="BO106" s="9"/>
      <c r="BP106" s="9"/>
      <c r="BQ106" s="10">
        <f>IFERROR(HLOOKUP($E106,[1]TLI_WEPS!$1:$36,36,FALSE),0)</f>
        <v>1.23E-2</v>
      </c>
      <c r="BR106" s="10">
        <f>IFERROR(HLOOKUP($F106,[1]TLI_WEPS!$1:$36,36,FALSE),0)</f>
        <v>0</v>
      </c>
      <c r="BS106" s="10">
        <f>IFERROR(HLOOKUP($G106,[1]TLI_WEPS!$1:$36,36,FALSE),0)</f>
        <v>0</v>
      </c>
      <c r="BT106" s="10">
        <f>IFERROR(HLOOKUP($H106,[1]TLI_WEPS!$1:$36,36,FALSE),0)</f>
        <v>0</v>
      </c>
      <c r="BU106" s="8"/>
      <c r="BV106" s="9">
        <f>Z106</f>
        <v>0</v>
      </c>
      <c r="BW106" s="8">
        <v>0</v>
      </c>
      <c r="BX106" s="9">
        <f>AB106</f>
        <v>0</v>
      </c>
      <c r="BY106" s="8">
        <v>0</v>
      </c>
      <c r="CA106" s="1"/>
      <c r="CB106" s="8"/>
      <c r="CC106" s="8"/>
    </row>
    <row r="107" spans="1:81" x14ac:dyDescent="0.25">
      <c r="A107" s="1" t="s">
        <v>213</v>
      </c>
      <c r="B107" s="2" t="s">
        <v>51</v>
      </c>
      <c r="C107" s="3">
        <f ca="1">I107</f>
        <v>4.7688485832258667E-2</v>
      </c>
      <c r="D107" s="4" t="s">
        <v>51</v>
      </c>
      <c r="E107" s="2" t="s">
        <v>213</v>
      </c>
      <c r="F107" s="2"/>
      <c r="G107" s="2"/>
      <c r="H107" s="2"/>
      <c r="I107" s="5">
        <f ca="1">IFERROR(HLOOKUP(E107,[1]TLI_WEPS!$1:$27,4,FALSE),0)</f>
        <v>4.7688485832258667E-2</v>
      </c>
      <c r="J107" s="5"/>
      <c r="K107" s="5"/>
      <c r="L107" s="5"/>
      <c r="M107" s="5"/>
      <c r="N107" s="6"/>
      <c r="O107" s="7"/>
      <c r="P107" s="7"/>
      <c r="Q107" s="7"/>
      <c r="R107" s="7"/>
      <c r="S107" s="7"/>
      <c r="T107" s="7"/>
      <c r="U107" s="7"/>
      <c r="V107" s="7"/>
      <c r="W107" s="8"/>
      <c r="X107" s="5"/>
      <c r="Y107" s="6"/>
      <c r="Z107" s="2"/>
      <c r="AA107" s="2"/>
      <c r="AB107" s="2"/>
      <c r="AC107" s="2"/>
      <c r="AD107" s="2">
        <v>1</v>
      </c>
      <c r="AE107" s="2"/>
      <c r="AF107" s="1"/>
      <c r="AG107" s="7"/>
      <c r="AH107" s="2"/>
      <c r="AI107" s="5"/>
      <c r="AJ107" s="2"/>
      <c r="AK107" s="5"/>
      <c r="AL107" s="2"/>
      <c r="AM107" s="5"/>
      <c r="AN107" s="2"/>
      <c r="AO107" s="5"/>
      <c r="AP107" s="2"/>
      <c r="AQ107" s="5"/>
      <c r="AR107" s="2"/>
      <c r="AS107" s="5"/>
      <c r="AT107" s="2"/>
      <c r="AU107" s="2"/>
      <c r="AV107" s="2"/>
      <c r="AW107" s="2"/>
      <c r="AX107" s="2"/>
      <c r="AY107" s="2"/>
      <c r="AZ107" s="2"/>
      <c r="BA107" s="2"/>
      <c r="BC107" s="1"/>
      <c r="BD107" s="8" t="str">
        <f>IFERROR(HLOOKUP($E107,[1]TLI_WEPS!$1:$35,35,FALSE),"")</f>
        <v>7.5x54</v>
      </c>
      <c r="BE107" s="8">
        <f>IFERROR(HLOOKUP(E107,[1]TLI_WEPS!$1:$27,5,FALSE),"")</f>
        <v>120</v>
      </c>
      <c r="BF107" s="9">
        <v>200</v>
      </c>
      <c r="BG107" s="8" t="str">
        <f>IFERROR(HLOOKUP($F107,[1]TLI_WEPS!$1:$35,35,FALSE),"")</f>
        <v/>
      </c>
      <c r="BH107" s="8">
        <f>IFERROR(HLOOKUP($F107,[1]TLI_WEPS!$1:$27,5,FALSE),0)</f>
        <v>0</v>
      </c>
      <c r="BI107" s="9"/>
      <c r="BJ107" s="8" t="str">
        <f>IFERROR(HLOOKUP(G107,[1]TLI_WEPS!$1:$35,35,FALSE),"")</f>
        <v/>
      </c>
      <c r="BK107" s="8">
        <f>IFERROR(HLOOKUP(G107,[1]TLI_WEPS!$1:$27,5,FALSE),0)</f>
        <v>0</v>
      </c>
      <c r="BL107" s="9"/>
      <c r="BM107" s="8" t="str">
        <f>IFERROR(HLOOKUP(H107,[1]TLI_WEPS!$1:$35,35,FALSE),"")</f>
        <v/>
      </c>
      <c r="BN107" s="8">
        <f>IFERROR(HLOOKUP(H107,[1]TLI_WEPS!$1:$27,5,FALSE),0)</f>
        <v>0</v>
      </c>
      <c r="BO107" s="9"/>
      <c r="BP107" s="9"/>
      <c r="BQ107" s="10">
        <f>IFERROR(HLOOKUP($E107,[1]TLI_WEPS!$1:$36,36,FALSE),0)</f>
        <v>2.35E-2</v>
      </c>
      <c r="BR107" s="10">
        <f>IFERROR(HLOOKUP($F107,[1]TLI_WEPS!$1:$36,36,FALSE),0)</f>
        <v>0</v>
      </c>
      <c r="BS107" s="10">
        <f>IFERROR(HLOOKUP($G107,[1]TLI_WEPS!$1:$36,36,FALSE),0)</f>
        <v>0</v>
      </c>
      <c r="BT107" s="10">
        <f>IFERROR(HLOOKUP($H107,[1]TLI_WEPS!$1:$36,36,FALSE),0)</f>
        <v>0</v>
      </c>
      <c r="BU107" s="8"/>
      <c r="BV107" s="9">
        <f>Z107</f>
        <v>0</v>
      </c>
      <c r="BW107" s="8">
        <v>0</v>
      </c>
      <c r="BX107" s="9">
        <f>AB107</f>
        <v>0</v>
      </c>
      <c r="BY107" s="8">
        <v>0</v>
      </c>
      <c r="CA107" s="1"/>
      <c r="CB107" s="8"/>
      <c r="CC107" s="8"/>
    </row>
    <row r="108" spans="1:81" x14ac:dyDescent="0.25">
      <c r="A108" s="1" t="s">
        <v>214</v>
      </c>
      <c r="B108" s="2" t="s">
        <v>51</v>
      </c>
      <c r="C108" s="3">
        <f ca="1">I108</f>
        <v>1.1159450754639764</v>
      </c>
      <c r="D108" s="4" t="s">
        <v>51</v>
      </c>
      <c r="E108" s="2" t="s">
        <v>214</v>
      </c>
      <c r="F108" s="2"/>
      <c r="G108" s="2"/>
      <c r="H108" s="2"/>
      <c r="I108" s="5">
        <f ca="1">IFERROR(HLOOKUP(E108,[1]TLI_WEPS!$1:$27,4,FALSE),0)</f>
        <v>1.1159450754639764</v>
      </c>
      <c r="J108" s="5"/>
      <c r="K108" s="5"/>
      <c r="L108" s="5"/>
      <c r="M108" s="5"/>
      <c r="N108" s="6"/>
      <c r="O108" s="7"/>
      <c r="P108" s="7"/>
      <c r="Q108" s="7"/>
      <c r="R108" s="7"/>
      <c r="S108" s="7"/>
      <c r="T108" s="7"/>
      <c r="U108" s="7"/>
      <c r="V108" s="7"/>
      <c r="W108" s="8"/>
      <c r="X108" s="5"/>
      <c r="Y108" s="6"/>
      <c r="Z108" s="2"/>
      <c r="AA108" s="2"/>
      <c r="AB108" s="2"/>
      <c r="AC108" s="2"/>
      <c r="AD108" s="2">
        <v>1</v>
      </c>
      <c r="AE108" s="2"/>
      <c r="AF108" s="1"/>
      <c r="AG108" s="7"/>
      <c r="AH108" s="2"/>
      <c r="AI108" s="5"/>
      <c r="AJ108" s="2"/>
      <c r="AK108" s="5"/>
      <c r="AL108" s="2"/>
      <c r="AM108" s="5"/>
      <c r="AN108" s="2"/>
      <c r="AO108" s="5"/>
      <c r="AP108" s="2"/>
      <c r="AQ108" s="5"/>
      <c r="AR108" s="2"/>
      <c r="AS108" s="5"/>
      <c r="AT108" s="2"/>
      <c r="AU108" s="2"/>
      <c r="AV108" s="2"/>
      <c r="AW108" s="2"/>
      <c r="AX108" s="2"/>
      <c r="AY108" s="2"/>
      <c r="AZ108" s="2"/>
      <c r="BA108" s="2"/>
      <c r="BC108" s="1"/>
      <c r="BD108" s="8" t="str">
        <f>IFERROR(HLOOKUP($E108,[1]TLI_WEPS!$1:$35,35,FALSE),"")</f>
        <v>7.62x51</v>
      </c>
      <c r="BE108" s="8">
        <f>IFERROR(HLOOKUP(E108,[1]TLI_WEPS!$1:$27,5,FALSE),"")</f>
        <v>3600</v>
      </c>
      <c r="BF108" s="9">
        <v>800</v>
      </c>
      <c r="BG108" s="8" t="str">
        <f>IFERROR(HLOOKUP($F108,[1]TLI_WEPS!$1:$35,35,FALSE),"")</f>
        <v/>
      </c>
      <c r="BH108" s="8">
        <f>IFERROR(HLOOKUP($F108,[1]TLI_WEPS!$1:$27,5,FALSE),0)</f>
        <v>0</v>
      </c>
      <c r="BI108" s="9"/>
      <c r="BJ108" s="8" t="str">
        <f>IFERROR(HLOOKUP(G108,[1]TLI_WEPS!$1:$35,35,FALSE),"")</f>
        <v/>
      </c>
      <c r="BK108" s="8">
        <f>IFERROR(HLOOKUP(G108,[1]TLI_WEPS!$1:$27,5,FALSE),0)</f>
        <v>0</v>
      </c>
      <c r="BL108" s="9"/>
      <c r="BM108" s="8" t="str">
        <f>IFERROR(HLOOKUP(H108,[1]TLI_WEPS!$1:$35,35,FALSE),"")</f>
        <v/>
      </c>
      <c r="BN108" s="8">
        <f>IFERROR(HLOOKUP(H108,[1]TLI_WEPS!$1:$27,5,FALSE),0)</f>
        <v>0</v>
      </c>
      <c r="BO108" s="9"/>
      <c r="BP108" s="9"/>
      <c r="BQ108" s="10">
        <f>IFERROR(HLOOKUP($E108,[1]TLI_WEPS!$1:$36,36,FALSE),0)</f>
        <v>2.5499999999999998E-2</v>
      </c>
      <c r="BR108" s="10">
        <f>IFERROR(HLOOKUP($F108,[1]TLI_WEPS!$1:$36,36,FALSE),0)</f>
        <v>0</v>
      </c>
      <c r="BS108" s="10">
        <f>IFERROR(HLOOKUP($G108,[1]TLI_WEPS!$1:$36,36,FALSE),0)</f>
        <v>0</v>
      </c>
      <c r="BT108" s="10">
        <f>IFERROR(HLOOKUP($H108,[1]TLI_WEPS!$1:$36,36,FALSE),0)</f>
        <v>0</v>
      </c>
      <c r="BU108" s="8"/>
      <c r="BV108" s="9">
        <f>Z108</f>
        <v>0</v>
      </c>
      <c r="BW108" s="8">
        <v>0</v>
      </c>
      <c r="BX108" s="9">
        <f>AB108</f>
        <v>0</v>
      </c>
      <c r="BY108" s="8">
        <v>0</v>
      </c>
      <c r="CA108" s="1"/>
      <c r="CB108" s="8"/>
      <c r="CC108" s="8"/>
    </row>
    <row r="109" spans="1:81" x14ac:dyDescent="0.25">
      <c r="A109" s="1" t="s">
        <v>215</v>
      </c>
      <c r="B109" s="2" t="s">
        <v>51</v>
      </c>
      <c r="C109" s="3">
        <f ca="1">I109</f>
        <v>28.077846077180812</v>
      </c>
      <c r="D109" s="4" t="s">
        <v>52</v>
      </c>
      <c r="E109" s="2" t="s">
        <v>190</v>
      </c>
      <c r="F109" s="2" t="s">
        <v>216</v>
      </c>
      <c r="G109" s="2"/>
      <c r="H109" s="2"/>
      <c r="I109" s="5">
        <f ca="1">IFERROR(HLOOKUP(E109,[1]TLI_WEPS!$1:$27,4,FALSE),0)</f>
        <v>28.077846077180812</v>
      </c>
      <c r="J109" s="5">
        <f>IFERROR(HLOOKUP(F109,[1]TLI_WEPS!$1:$27,4,FALSE),0)</f>
        <v>0</v>
      </c>
      <c r="K109" s="5"/>
      <c r="L109" s="5"/>
      <c r="M109" s="5"/>
      <c r="N109" s="6"/>
      <c r="O109" s="7"/>
      <c r="P109" s="7"/>
      <c r="Q109" s="7"/>
      <c r="R109" s="7"/>
      <c r="S109" s="7"/>
      <c r="T109" s="7"/>
      <c r="U109" s="7"/>
      <c r="V109" s="7"/>
      <c r="W109" s="8"/>
      <c r="X109" s="5"/>
      <c r="Y109" s="6"/>
      <c r="Z109" s="2"/>
      <c r="AA109" s="2"/>
      <c r="AB109" s="2"/>
      <c r="AC109" s="2"/>
      <c r="AD109" s="2">
        <v>2</v>
      </c>
      <c r="AE109" s="2"/>
      <c r="AF109" s="1"/>
      <c r="AG109" s="7"/>
      <c r="AH109" s="2"/>
      <c r="AI109" s="5"/>
      <c r="AJ109" s="2"/>
      <c r="AK109" s="5"/>
      <c r="AL109" s="2"/>
      <c r="AM109" s="5"/>
      <c r="AN109" s="2"/>
      <c r="AO109" s="5"/>
      <c r="AP109" s="2"/>
      <c r="AQ109" s="5"/>
      <c r="AR109" s="2"/>
      <c r="AS109" s="5"/>
      <c r="AT109" s="2"/>
      <c r="AU109" s="2"/>
      <c r="AV109" s="2"/>
      <c r="AW109" s="2"/>
      <c r="AX109" s="2"/>
      <c r="AY109" s="2"/>
      <c r="AZ109" s="2"/>
      <c r="BA109" s="2"/>
      <c r="BC109" s="1"/>
      <c r="BD109" s="8" t="str">
        <f>IFERROR(HLOOKUP($E109,[1]TLI_WEPS!$1:$35,35,FALSE),"")</f>
        <v>84x246</v>
      </c>
      <c r="BE109" s="8">
        <f ca="1">IFERROR(HLOOKUP(E109,[1]TLI_WEPS!$1:$27,5,FALSE),"")</f>
        <v>140.66666666666666</v>
      </c>
      <c r="BF109" s="9">
        <v>5</v>
      </c>
      <c r="BG109" s="8" t="str">
        <f>IFERROR(HLOOKUP($F109,[1]TLI_WEPS!$1:$35,35,FALSE),"")</f>
        <v/>
      </c>
      <c r="BH109" s="8">
        <v>200</v>
      </c>
      <c r="BI109" s="9"/>
      <c r="BJ109" s="8" t="str">
        <f>IFERROR(HLOOKUP(G109,[1]TLI_WEPS!$1:$35,35,FALSE),"")</f>
        <v/>
      </c>
      <c r="BK109" s="8">
        <f>IFERROR(HLOOKUP(G109,[1]TLI_WEPS!$1:$27,5,FALSE),0)</f>
        <v>0</v>
      </c>
      <c r="BL109" s="9"/>
      <c r="BM109" s="8" t="str">
        <f>IFERROR(HLOOKUP(H109,[1]TLI_WEPS!$1:$35,35,FALSE),"")</f>
        <v/>
      </c>
      <c r="BN109" s="8">
        <f>IFERROR(HLOOKUP(H109,[1]TLI_WEPS!$1:$27,5,FALSE),0)</f>
        <v>0</v>
      </c>
      <c r="BO109" s="9"/>
      <c r="BP109" s="9"/>
      <c r="BQ109" s="10">
        <f>IFERROR(HLOOKUP($E109,[1]TLI_WEPS!$1:$36,36,FALSE),0)</f>
        <v>3.1</v>
      </c>
      <c r="BR109" s="10">
        <f>IFERROR(HLOOKUP($F109,[1]TLI_WEPS!$1:$36,36,FALSE),0)</f>
        <v>0</v>
      </c>
      <c r="BS109" s="10">
        <f>IFERROR(HLOOKUP($G109,[1]TLI_WEPS!$1:$36,36,FALSE),0)</f>
        <v>0</v>
      </c>
      <c r="BT109" s="10">
        <f>IFERROR(HLOOKUP($H109,[1]TLI_WEPS!$1:$36,36,FALSE),0)</f>
        <v>0</v>
      </c>
      <c r="BU109" s="8"/>
      <c r="BV109" s="9">
        <f>Z109</f>
        <v>0</v>
      </c>
      <c r="BW109" s="8">
        <v>0</v>
      </c>
      <c r="BX109" s="9">
        <f>AB109</f>
        <v>0</v>
      </c>
      <c r="BY109" s="8">
        <v>0</v>
      </c>
      <c r="CA109" s="1"/>
      <c r="CB109" s="8"/>
      <c r="CC109" s="8"/>
    </row>
    <row r="110" spans="1:81" x14ac:dyDescent="0.25">
      <c r="A110" s="1" t="s">
        <v>217</v>
      </c>
      <c r="B110" s="2" t="s">
        <v>68</v>
      </c>
      <c r="C110" s="3">
        <f ca="1">(I110+0.5*J110+0.33*K110+0.25*L110+M110+Q110*X110)*O110*P110*R110*S110*T110*U110*V110</f>
        <v>875.81822641196845</v>
      </c>
      <c r="D110" s="4" t="s">
        <v>68</v>
      </c>
      <c r="E110" s="2" t="s">
        <v>218</v>
      </c>
      <c r="F110" s="2" t="s">
        <v>219</v>
      </c>
      <c r="G110" s="2" t="s">
        <v>214</v>
      </c>
      <c r="H110" s="2"/>
      <c r="I110" s="5">
        <f ca="1">IFERROR(HLOOKUP(E110,[1]TLI_WEPS!$1:$27,4,FALSE),0)</f>
        <v>412.9999018826345</v>
      </c>
      <c r="J110" s="5">
        <f ca="1">IFERROR(HLOOKUP(F110,[1]TLI_WEPS!$1:$27,4,FALSE),0)</f>
        <v>70.473707233265372</v>
      </c>
      <c r="K110" s="5">
        <f ca="1">IFERROR(HLOOKUP(G110,[1]TLI_WEPS!$1:$27,4,FALSE),0)</f>
        <v>1.1159450754639764</v>
      </c>
      <c r="L110" s="5">
        <f>IFERROR(HLOOKUP(H110,[1]TLI_WEPS!$1:$27,4,FALSE),0)</f>
        <v>0</v>
      </c>
      <c r="M110" s="5">
        <f>AG110</f>
        <v>0</v>
      </c>
      <c r="N110" s="6"/>
      <c r="O110" s="7">
        <f>0.15*SQRT(AB110)</f>
        <v>1.2093386622447824</v>
      </c>
      <c r="P110" s="7">
        <f>0.08*SQRT(Z110)</f>
        <v>1.9595917942265424</v>
      </c>
      <c r="Q110" s="7">
        <f>AA110/4*SQRT(2*AA110)</f>
        <v>76.367532368147124</v>
      </c>
      <c r="R110" s="7">
        <f ca="1">FORECAST(W110,OFFSET([1]lookups!$O$2:$O$10,MATCH(W110,[1]lookups!$N$2:$N$10,1)-1,0,2), OFFSET([1]lookups!$N$2:$N$10,MATCH(W110,[1]lookups!$N$2:$N$10,1)-1,0,2))</f>
        <v>0.91169999999999995</v>
      </c>
      <c r="S110" s="7">
        <v>0.9</v>
      </c>
      <c r="T110" s="11">
        <f ca="1">FORECAST(AC110/W110,OFFSET([1]lookups!$L$2:'[1]lookups'!$L$10,MATCH(AC110/W110,[1]lookups!$K$2:$K$10,1)-1,0,2), OFFSET([1]lookups!$K$2:$K$10,MATCH(AC110/W110,[1]lookups!$K$2:$K$10,1)-1,0,2))</f>
        <v>0.85796460176991141</v>
      </c>
      <c r="U110" s="7">
        <v>1</v>
      </c>
      <c r="V110" s="7">
        <v>1</v>
      </c>
      <c r="W110" s="8">
        <f ca="1">IFERROR(HLOOKUP(E110,[1]TLI_WEPS!$1:$27,5,FALSE),0)</f>
        <v>113</v>
      </c>
      <c r="X110" s="5">
        <v>1</v>
      </c>
      <c r="Y110" s="6"/>
      <c r="Z110" s="2">
        <v>600</v>
      </c>
      <c r="AA110" s="2">
        <v>36</v>
      </c>
      <c r="AB110" s="2">
        <v>65</v>
      </c>
      <c r="AC110" s="2">
        <v>47</v>
      </c>
      <c r="AD110" s="2">
        <v>4</v>
      </c>
      <c r="AE110" s="2"/>
      <c r="AF110" s="1"/>
      <c r="AG110" s="7"/>
      <c r="AH110" s="2"/>
      <c r="AI110" s="5"/>
      <c r="AJ110" s="2"/>
      <c r="AK110" s="5"/>
      <c r="AL110" s="2"/>
      <c r="AM110" s="5"/>
      <c r="AN110" s="2"/>
      <c r="AO110" s="5"/>
      <c r="AP110" s="2"/>
      <c r="AQ110" s="5"/>
      <c r="AR110" s="2"/>
      <c r="AS110" s="5"/>
      <c r="BC110" s="1"/>
      <c r="BD110" s="8" t="str">
        <f>IFERROR(HLOOKUP($E110,[1]TLI_WEPS!$1:$35,35,FALSE),"")</f>
        <v>105mm</v>
      </c>
      <c r="BE110" s="8">
        <f ca="1">IFERROR(HLOOKUP(E110,[1]TLI_WEPS!$1:$27,5,FALSE),"")</f>
        <v>113</v>
      </c>
      <c r="BF110" s="9">
        <f>AC110</f>
        <v>47</v>
      </c>
      <c r="BG110" s="8" t="str">
        <f>IFERROR(HLOOKUP($F110,[1]TLI_WEPS!$1:$35,35,FALSE),"")</f>
        <v>20x102</v>
      </c>
      <c r="BH110" s="8">
        <f>IFERROR(HLOOKUP($F110,[1]TLI_WEPS!$1:$27,5,FALSE),0)</f>
        <v>3200</v>
      </c>
      <c r="BI110" s="9">
        <v>1050</v>
      </c>
      <c r="BJ110" s="8" t="str">
        <f>IFERROR(HLOOKUP(G110,[1]TLI_WEPS!$1:$35,35,FALSE),"")</f>
        <v>7.62x51</v>
      </c>
      <c r="BK110" s="8">
        <f>IFERROR(HLOOKUP(G110,[1]TLI_WEPS!$1:$27,5,FALSE),0)</f>
        <v>3600</v>
      </c>
      <c r="BL110" s="9">
        <v>2050</v>
      </c>
      <c r="BM110" s="8" t="str">
        <f>IFERROR(HLOOKUP(H110,[1]TLI_WEPS!$1:$35,35,FALSE),"")</f>
        <v/>
      </c>
      <c r="BN110" s="8">
        <f>IFERROR(HLOOKUP(H110,[1]TLI_WEPS!$1:$27,5,FALSE),0)</f>
        <v>0</v>
      </c>
      <c r="BO110" s="9"/>
      <c r="BP110" s="9"/>
      <c r="BQ110" s="10">
        <f>IFERROR(HLOOKUP($E110,[1]TLI_WEPS!$1:$36,36,FALSE),0)</f>
        <v>15</v>
      </c>
      <c r="BR110" s="10">
        <f>IFERROR(HLOOKUP($F110,[1]TLI_WEPS!$1:$36,36,FALSE),0)</f>
        <v>0.15</v>
      </c>
      <c r="BS110" s="10">
        <f>IFERROR(HLOOKUP($G110,[1]TLI_WEPS!$1:$36,36,FALSE),0)</f>
        <v>2.5499999999999998E-2</v>
      </c>
      <c r="BT110" s="10">
        <f>IFERROR(HLOOKUP($H110,[1]TLI_WEPS!$1:$36,36,FALSE),0)</f>
        <v>0</v>
      </c>
      <c r="BU110" s="8"/>
      <c r="BV110" s="9">
        <f>Z110</f>
        <v>600</v>
      </c>
      <c r="BW110" s="8">
        <v>1700</v>
      </c>
      <c r="BX110" s="9">
        <f>AB110</f>
        <v>65</v>
      </c>
      <c r="BY110" s="8">
        <f>BW110/(BV110/BX110)</f>
        <v>184.16666666666669</v>
      </c>
      <c r="CA110" s="1"/>
      <c r="CB110" s="8"/>
      <c r="CC110" s="8"/>
    </row>
    <row r="111" spans="1:81" x14ac:dyDescent="0.25">
      <c r="A111" s="1" t="s">
        <v>220</v>
      </c>
      <c r="B111" s="2" t="s">
        <v>67</v>
      </c>
      <c r="C111" s="3">
        <f ca="1">(I111+0.5*J111+0.33*K111+0.25*L111+M111+Q111*X111)*O111*P111*R111*S111*T111*U111*V111</f>
        <v>24.127268537658633</v>
      </c>
      <c r="D111" s="4" t="s">
        <v>68</v>
      </c>
      <c r="E111" s="2" t="s">
        <v>219</v>
      </c>
      <c r="F111" s="2" t="s">
        <v>214</v>
      </c>
      <c r="G111" s="2"/>
      <c r="H111" s="2"/>
      <c r="I111" s="5">
        <f ca="1">IFERROR(HLOOKUP(E111,[1]TLI_WEPS!$1:$27,4,FALSE),0)</f>
        <v>70.473707233265372</v>
      </c>
      <c r="J111" s="5">
        <f ca="1">IFERROR(HLOOKUP(F111,[1]TLI_WEPS!$1:$27,4,FALSE),0)</f>
        <v>1.1159450754639764</v>
      </c>
      <c r="K111" s="5">
        <f>IFERROR(HLOOKUP(G111,[1]TLI_WEPS!$1:$27,4,FALSE),0)</f>
        <v>0</v>
      </c>
      <c r="L111" s="5">
        <f>IFERROR(HLOOKUP(H111,[1]TLI_WEPS!$1:$27,4,FALSE),0)</f>
        <v>0</v>
      </c>
      <c r="M111" s="5">
        <f>AG111</f>
        <v>0</v>
      </c>
      <c r="N111" s="6"/>
      <c r="O111" s="7">
        <f>0.15*SQRT(AB111)</f>
        <v>1.2093386622447824</v>
      </c>
      <c r="P111" s="7">
        <f>0.08*SQRT(Z111)</f>
        <v>1.9595917942265424</v>
      </c>
      <c r="Q111" s="7">
        <f>AA111/4*SQRT(2*AA111)</f>
        <v>18.71904444676597</v>
      </c>
      <c r="R111" s="7">
        <f ca="1">FORECAST(W111,OFFSET([1]lookups!$O$2:$O$10,MATCH(W111,[1]lookups!$N$2:$N$10,1)-1,0,2), OFFSET([1]lookups!$N$2:$N$10,MATCH(W111,[1]lookups!$N$2:$N$10,1)-1,0,2))</f>
        <v>1</v>
      </c>
      <c r="S111" s="7">
        <v>0.55000000000000004</v>
      </c>
      <c r="T111" s="11">
        <f ca="1">FORECAST(AC111/W111,OFFSET([1]lookups!$L$2:'[1]lookups'!$L$10,MATCH(AC111/W111,[1]lookups!$K$2:$K$10,1)-1,0,2), OFFSET([1]lookups!$K$2:$K$10,MATCH(AC111/W111,[1]lookups!$K$2:$K$10,1)-1,0,2))</f>
        <v>0.1875</v>
      </c>
      <c r="U111" s="7">
        <v>1</v>
      </c>
      <c r="V111" s="7">
        <v>1.1000000000000001</v>
      </c>
      <c r="W111" s="8">
        <f>IFERROR(HLOOKUP(E111,[1]TLI_WEPS!$1:$27,5,FALSE),0)</f>
        <v>3200</v>
      </c>
      <c r="X111" s="5">
        <v>1</v>
      </c>
      <c r="Y111" s="6"/>
      <c r="Z111" s="2">
        <v>600</v>
      </c>
      <c r="AA111" s="2">
        <v>14.1</v>
      </c>
      <c r="AB111" s="2">
        <v>65</v>
      </c>
      <c r="AC111" s="2">
        <v>300</v>
      </c>
      <c r="AD111" s="2">
        <v>1</v>
      </c>
      <c r="AE111" s="2"/>
      <c r="AF111" s="1"/>
      <c r="AG111" s="7"/>
      <c r="AH111" s="2"/>
      <c r="AI111" s="5"/>
      <c r="AJ111" s="2"/>
      <c r="AK111" s="5"/>
      <c r="AL111" s="2"/>
      <c r="AM111" s="5"/>
      <c r="AN111" s="2"/>
      <c r="AO111" s="5"/>
      <c r="AP111" s="2"/>
      <c r="AQ111" s="5"/>
      <c r="AR111" s="2"/>
      <c r="AS111" s="5"/>
      <c r="AT111" s="2"/>
      <c r="AU111" s="2"/>
      <c r="AV111" s="2"/>
      <c r="AW111" s="2"/>
      <c r="AX111" s="2"/>
      <c r="AY111" s="2"/>
      <c r="AZ111" s="2"/>
      <c r="BA111" s="2"/>
      <c r="BB111" s="2"/>
      <c r="BC111" s="1"/>
      <c r="BD111" s="8" t="str">
        <f>IFERROR(HLOOKUP($E111,[1]TLI_WEPS!$1:$35,35,FALSE),"")</f>
        <v>20x102</v>
      </c>
      <c r="BE111" s="8">
        <f>IFERROR(HLOOKUP(E111,[1]TLI_WEPS!$1:$27,5,FALSE),"")</f>
        <v>3200</v>
      </c>
      <c r="BF111" s="9">
        <v>800</v>
      </c>
      <c r="BG111" s="8" t="str">
        <f>IFERROR(HLOOKUP($F111,[1]TLI_WEPS!$1:$35,35,FALSE),"")</f>
        <v>7.62x51</v>
      </c>
      <c r="BH111" s="8">
        <f>IFERROR(HLOOKUP($F111,[1]TLI_WEPS!$1:$27,5,FALSE),0)</f>
        <v>3600</v>
      </c>
      <c r="BI111" s="9">
        <v>2000</v>
      </c>
      <c r="BJ111" s="8" t="str">
        <f>IFERROR(HLOOKUP(G111,[1]TLI_WEPS!$1:$35,35,FALSE),"")</f>
        <v/>
      </c>
      <c r="BK111" s="8">
        <f>IFERROR(HLOOKUP(G111,[1]TLI_WEPS!$1:$27,5,FALSE),0)</f>
        <v>0</v>
      </c>
      <c r="BL111" s="9"/>
      <c r="BM111" s="8" t="str">
        <f>IFERROR(HLOOKUP(H111,[1]TLI_WEPS!$1:$35,35,FALSE),"")</f>
        <v/>
      </c>
      <c r="BN111" s="8">
        <f>IFERROR(HLOOKUP(H111,[1]TLI_WEPS!$1:$27,5,FALSE),0)</f>
        <v>0</v>
      </c>
      <c r="BO111" s="9"/>
      <c r="BP111" s="9"/>
      <c r="BQ111" s="10">
        <f>IFERROR(HLOOKUP($E111,[1]TLI_WEPS!$1:$36,36,FALSE),0)</f>
        <v>0.15</v>
      </c>
      <c r="BR111" s="10">
        <f>IFERROR(HLOOKUP($F111,[1]TLI_WEPS!$1:$36,36,FALSE),0)</f>
        <v>2.5499999999999998E-2</v>
      </c>
      <c r="BS111" s="10">
        <f>IFERROR(HLOOKUP($G111,[1]TLI_WEPS!$1:$36,36,FALSE),0)</f>
        <v>0</v>
      </c>
      <c r="BT111" s="10">
        <f>IFERROR(HLOOKUP($H111,[1]TLI_WEPS!$1:$36,36,FALSE),0)</f>
        <v>0</v>
      </c>
      <c r="BU111" s="8"/>
      <c r="BV111" s="9">
        <f>Z111</f>
        <v>600</v>
      </c>
      <c r="BW111" s="8">
        <v>460</v>
      </c>
      <c r="BX111" s="9">
        <f>AB111</f>
        <v>65</v>
      </c>
      <c r="BY111" s="8">
        <f>BW111/(BV111/BX111)</f>
        <v>49.833333333333336</v>
      </c>
      <c r="BZ111" s="2"/>
      <c r="CA111" s="1"/>
      <c r="CB111" s="8"/>
      <c r="CC111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2018-03-14T05:17:25Z</dcterms:created>
  <dcterms:modified xsi:type="dcterms:W3CDTF">2018-03-14T05:21:52Z</dcterms:modified>
</cp:coreProperties>
</file>