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herrag\Downloads\TEST\"/>
    </mc:Choice>
  </mc:AlternateContent>
  <xr:revisionPtr revIDLastSave="0" documentId="13_ncr:1_{EA478BA2-5256-46BA-A12F-9E30A2472D4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P122023F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" i="1" l="1"/>
  <c r="Q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O1" i="1" l="1"/>
  <c r="M1" i="1"/>
  <c r="K1" i="1"/>
  <c r="H1" i="1"/>
  <c r="G1" i="1"/>
  <c r="F1" i="1"/>
  <c r="E1" i="1"/>
  <c r="D1" i="1"/>
  <c r="A1" i="1"/>
  <c r="R1" i="1" l="1"/>
  <c r="S1" i="1"/>
  <c r="T1" i="1"/>
  <c r="AQ1" i="1"/>
  <c r="AR1" i="1"/>
  <c r="AS1" i="1"/>
  <c r="AT1" i="1"/>
  <c r="AU1" i="1"/>
  <c r="AV1" i="1"/>
  <c r="AW1" i="1"/>
  <c r="AX1" i="1"/>
  <c r="AY1" i="1"/>
  <c r="AZ1" i="1"/>
  <c r="BB1" i="1"/>
  <c r="BC1" i="1"/>
  <c r="BD1" i="1"/>
  <c r="BE1" i="1"/>
  <c r="BG1" i="1"/>
  <c r="BH1" i="1"/>
  <c r="BI1" i="1"/>
  <c r="BJ1" i="1"/>
  <c r="A2" i="1" l="1"/>
  <c r="D2" i="1"/>
  <c r="BJ2" i="1"/>
  <c r="A3" i="1"/>
  <c r="D3" i="1"/>
  <c r="BJ3" i="1"/>
  <c r="A4" i="1"/>
  <c r="D4" i="1"/>
  <c r="BJ4" i="1"/>
  <c r="A5" i="1"/>
  <c r="D5" i="1"/>
  <c r="BJ5" i="1"/>
  <c r="A6" i="1"/>
  <c r="D6" i="1"/>
  <c r="BJ6" i="1"/>
  <c r="A7" i="1"/>
  <c r="D7" i="1"/>
  <c r="BJ7" i="1"/>
  <c r="A8" i="1"/>
  <c r="D8" i="1"/>
  <c r="BJ8" i="1"/>
  <c r="A9" i="1"/>
  <c r="D9" i="1"/>
  <c r="BJ9" i="1"/>
  <c r="A10" i="1"/>
  <c r="D10" i="1"/>
  <c r="BJ10" i="1"/>
  <c r="A11" i="1"/>
  <c r="D11" i="1"/>
  <c r="BJ11" i="1"/>
  <c r="A12" i="1"/>
  <c r="D12" i="1"/>
  <c r="BJ12" i="1"/>
  <c r="A13" i="1"/>
  <c r="D13" i="1"/>
  <c r="BJ13" i="1"/>
  <c r="A14" i="1"/>
  <c r="D14" i="1"/>
  <c r="BJ14" i="1"/>
  <c r="A15" i="1"/>
  <c r="D15" i="1"/>
  <c r="BJ15" i="1"/>
  <c r="A16" i="1"/>
  <c r="D16" i="1"/>
  <c r="BJ16" i="1"/>
  <c r="A17" i="1"/>
  <c r="D17" i="1"/>
  <c r="BJ17" i="1"/>
  <c r="A18" i="1"/>
  <c r="D18" i="1"/>
  <c r="BJ18" i="1"/>
  <c r="A19" i="1"/>
  <c r="D19" i="1"/>
  <c r="BJ19" i="1"/>
  <c r="A20" i="1"/>
  <c r="D20" i="1"/>
  <c r="BJ20" i="1"/>
  <c r="A21" i="1"/>
  <c r="D21" i="1"/>
  <c r="BJ21" i="1"/>
  <c r="A22" i="1"/>
  <c r="D22" i="1"/>
  <c r="BJ22" i="1"/>
  <c r="A23" i="1"/>
  <c r="D23" i="1"/>
  <c r="BJ23" i="1"/>
  <c r="A24" i="1"/>
  <c r="D24" i="1"/>
  <c r="BJ24" i="1"/>
  <c r="A25" i="1"/>
  <c r="D25" i="1"/>
  <c r="BJ25" i="1"/>
  <c r="A26" i="1"/>
  <c r="D26" i="1"/>
  <c r="BJ26" i="1"/>
  <c r="A27" i="1"/>
  <c r="D27" i="1"/>
  <c r="BJ27" i="1"/>
  <c r="A28" i="1"/>
  <c r="D28" i="1"/>
  <c r="BJ28" i="1"/>
  <c r="A29" i="1"/>
  <c r="D29" i="1"/>
  <c r="BJ29" i="1"/>
  <c r="A30" i="1"/>
  <c r="D30" i="1"/>
  <c r="BJ30" i="1"/>
  <c r="A31" i="1"/>
  <c r="D31" i="1"/>
  <c r="BJ31" i="1"/>
  <c r="A32" i="1"/>
  <c r="D32" i="1"/>
  <c r="BJ32" i="1"/>
  <c r="A33" i="1"/>
  <c r="D33" i="1"/>
  <c r="BJ33" i="1"/>
  <c r="A34" i="1"/>
  <c r="D34" i="1"/>
  <c r="BJ34" i="1"/>
  <c r="A35" i="1"/>
  <c r="D35" i="1"/>
  <c r="BJ35" i="1"/>
  <c r="A36" i="1"/>
  <c r="D36" i="1"/>
  <c r="BJ36" i="1"/>
  <c r="A37" i="1"/>
  <c r="D37" i="1"/>
  <c r="BJ37" i="1"/>
  <c r="A38" i="1"/>
  <c r="D38" i="1"/>
  <c r="BJ38" i="1"/>
  <c r="A39" i="1"/>
  <c r="D39" i="1"/>
  <c r="BJ39" i="1"/>
  <c r="A40" i="1"/>
  <c r="D40" i="1"/>
  <c r="BJ40" i="1"/>
  <c r="A41" i="1"/>
  <c r="D41" i="1"/>
  <c r="BJ41" i="1"/>
  <c r="A42" i="1"/>
  <c r="D42" i="1"/>
  <c r="BJ42" i="1"/>
  <c r="A43" i="1"/>
  <c r="D43" i="1"/>
  <c r="BJ43" i="1"/>
  <c r="A44" i="1"/>
  <c r="D44" i="1"/>
  <c r="BJ44" i="1"/>
  <c r="A45" i="1"/>
  <c r="D45" i="1"/>
  <c r="BJ45" i="1"/>
  <c r="A46" i="1"/>
  <c r="D46" i="1"/>
  <c r="BJ46" i="1"/>
  <c r="A47" i="1"/>
  <c r="D47" i="1"/>
  <c r="BJ47" i="1"/>
  <c r="A48" i="1"/>
  <c r="D48" i="1"/>
  <c r="BJ48" i="1"/>
  <c r="A49" i="1"/>
  <c r="D49" i="1"/>
  <c r="BJ49" i="1"/>
  <c r="A50" i="1"/>
  <c r="D50" i="1"/>
  <c r="BJ50" i="1"/>
  <c r="A51" i="1"/>
  <c r="D51" i="1"/>
  <c r="BJ51" i="1"/>
  <c r="A52" i="1"/>
  <c r="D52" i="1"/>
  <c r="BJ52" i="1"/>
  <c r="A53" i="1"/>
  <c r="D53" i="1"/>
  <c r="BJ53" i="1"/>
  <c r="A54" i="1"/>
  <c r="D54" i="1"/>
  <c r="BJ54" i="1"/>
  <c r="A55" i="1"/>
  <c r="D55" i="1"/>
  <c r="BJ55" i="1"/>
  <c r="A56" i="1"/>
  <c r="D56" i="1"/>
  <c r="BJ56" i="1"/>
  <c r="A57" i="1"/>
  <c r="D57" i="1"/>
  <c r="BJ57" i="1"/>
  <c r="A58" i="1"/>
  <c r="D58" i="1"/>
  <c r="BJ58" i="1"/>
  <c r="A59" i="1"/>
  <c r="D59" i="1"/>
  <c r="BJ59" i="1"/>
  <c r="A60" i="1"/>
  <c r="D60" i="1"/>
  <c r="BJ60" i="1"/>
  <c r="A61" i="1"/>
  <c r="D61" i="1"/>
  <c r="BJ61" i="1"/>
  <c r="A62" i="1"/>
  <c r="D62" i="1"/>
  <c r="BJ62" i="1"/>
  <c r="A63" i="1"/>
  <c r="D63" i="1"/>
  <c r="BJ63" i="1"/>
  <c r="A64" i="1"/>
  <c r="D64" i="1"/>
  <c r="BJ64" i="1"/>
  <c r="A65" i="1"/>
  <c r="D65" i="1"/>
  <c r="BJ65" i="1"/>
  <c r="A66" i="1"/>
  <c r="D66" i="1"/>
  <c r="BJ66" i="1"/>
  <c r="A67" i="1"/>
  <c r="D67" i="1"/>
  <c r="BJ67" i="1"/>
  <c r="A68" i="1"/>
  <c r="D68" i="1"/>
  <c r="BJ68" i="1"/>
  <c r="A69" i="1"/>
  <c r="D69" i="1"/>
  <c r="BJ69" i="1"/>
  <c r="A70" i="1"/>
  <c r="D70" i="1"/>
  <c r="BJ70" i="1"/>
  <c r="A71" i="1"/>
  <c r="D71" i="1"/>
  <c r="BJ71" i="1"/>
  <c r="A72" i="1"/>
  <c r="D72" i="1"/>
  <c r="BJ72" i="1"/>
  <c r="A73" i="1"/>
  <c r="D73" i="1"/>
  <c r="BJ73" i="1"/>
  <c r="A74" i="1"/>
  <c r="D74" i="1"/>
  <c r="BJ74" i="1"/>
  <c r="A75" i="1"/>
  <c r="D75" i="1"/>
  <c r="BJ75" i="1"/>
  <c r="A76" i="1"/>
  <c r="D76" i="1"/>
  <c r="BJ76" i="1"/>
  <c r="A77" i="1"/>
  <c r="D77" i="1"/>
  <c r="BJ77" i="1"/>
  <c r="A78" i="1"/>
  <c r="D78" i="1"/>
  <c r="BJ78" i="1"/>
  <c r="A79" i="1"/>
  <c r="D79" i="1"/>
  <c r="BJ79" i="1"/>
  <c r="A80" i="1"/>
  <c r="D80" i="1"/>
  <c r="BJ80" i="1"/>
  <c r="A81" i="1"/>
  <c r="D81" i="1"/>
  <c r="BJ81" i="1"/>
  <c r="A82" i="1"/>
  <c r="D82" i="1"/>
  <c r="BJ82" i="1"/>
</calcChain>
</file>

<file path=xl/sharedStrings.xml><?xml version="1.0" encoding="utf-8"?>
<sst xmlns="http://schemas.openxmlformats.org/spreadsheetml/2006/main" count="105" uniqueCount="104">
  <si>
    <t>Ancien matricule</t>
  </si>
  <si>
    <t>Matricule</t>
  </si>
  <si>
    <t>0001</t>
  </si>
  <si>
    <t>0002</t>
  </si>
  <si>
    <t>0013</t>
  </si>
  <si>
    <t>0145</t>
  </si>
  <si>
    <t>0303</t>
  </si>
  <si>
    <t>0344</t>
  </si>
  <si>
    <t>0535</t>
  </si>
  <si>
    <t>0542</t>
  </si>
  <si>
    <t>0597</t>
  </si>
  <si>
    <t>0635</t>
  </si>
  <si>
    <t>0652</t>
  </si>
  <si>
    <t>0655</t>
  </si>
  <si>
    <t>0660</t>
  </si>
  <si>
    <t>0691</t>
  </si>
  <si>
    <t>0692</t>
  </si>
  <si>
    <t>0693</t>
  </si>
  <si>
    <t>0694</t>
  </si>
  <si>
    <t>0700</t>
  </si>
  <si>
    <t>0702</t>
  </si>
  <si>
    <t>0704</t>
  </si>
  <si>
    <t>0737</t>
  </si>
  <si>
    <t>0739</t>
  </si>
  <si>
    <t>0740</t>
  </si>
  <si>
    <t>0741</t>
  </si>
  <si>
    <t>0743</t>
  </si>
  <si>
    <t>0744</t>
  </si>
  <si>
    <t>0787</t>
  </si>
  <si>
    <t>0789</t>
  </si>
  <si>
    <t>0822</t>
  </si>
  <si>
    <t>0823</t>
  </si>
  <si>
    <t>0824</t>
  </si>
  <si>
    <t>0825</t>
  </si>
  <si>
    <t>0828</t>
  </si>
  <si>
    <t>0829</t>
  </si>
  <si>
    <t>0831</t>
  </si>
  <si>
    <t>0875</t>
  </si>
  <si>
    <t>0876</t>
  </si>
  <si>
    <t>0877</t>
  </si>
  <si>
    <t>0908</t>
  </si>
  <si>
    <t>0983</t>
  </si>
  <si>
    <t>0984</t>
  </si>
  <si>
    <t>0992</t>
  </si>
  <si>
    <t>0993</t>
  </si>
  <si>
    <t>0994</t>
  </si>
  <si>
    <t>0995</t>
  </si>
  <si>
    <t>1005</t>
  </si>
  <si>
    <t>1006</t>
  </si>
  <si>
    <t>1011</t>
  </si>
  <si>
    <t>1013</t>
  </si>
  <si>
    <t>1014</t>
  </si>
  <si>
    <t>1015</t>
  </si>
  <si>
    <t>1017</t>
  </si>
  <si>
    <t>1018</t>
  </si>
  <si>
    <t>1019</t>
  </si>
  <si>
    <t>1020</t>
  </si>
  <si>
    <t>1021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</si>
  <si>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</si>
  <si>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</si>
  <si>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</si>
  <si>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</si>
  <si>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</si>
  <si>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</si>
  <si>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</si>
  <si>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</si>
  <si>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</si>
  <si>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</si>
  <si>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</si>
  <si>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1036</t>
  </si>
  <si>
    <t>1039</t>
  </si>
  <si>
    <t>1045</t>
  </si>
  <si>
    <t>1046</t>
  </si>
  <si>
    <t>1047</t>
  </si>
  <si>
    <t>1048</t>
  </si>
  <si>
    <t>MMAT TeamsRH</t>
  </si>
  <si>
    <t>Nombre Heures supplémentaires 100 %</t>
  </si>
  <si>
    <t>Nombre Heures supplémentaires 125 %</t>
  </si>
  <si>
    <t>Nombre Heures supplémentaires 150 %</t>
  </si>
  <si>
    <t>Nombre Heures supplémentaires 200 %</t>
  </si>
  <si>
    <t>Indemnité de Panier</t>
  </si>
  <si>
    <t>Rappel Sur Salaire</t>
  </si>
  <si>
    <t>Indemnité de transport</t>
  </si>
  <si>
    <t>Indemnité de représentation</t>
  </si>
  <si>
    <t>Indemnité kilométrique</t>
  </si>
  <si>
    <t>Commission</t>
  </si>
  <si>
    <t>Primes de Logement</t>
  </si>
  <si>
    <t>Indemnité de téléphone</t>
  </si>
  <si>
    <t>Indemnité d'Internet</t>
  </si>
  <si>
    <t>Indemnité de voiture</t>
  </si>
  <si>
    <t>Prime de signature</t>
  </si>
  <si>
    <t>Prime Spécial</t>
  </si>
  <si>
    <t>Prime Annuel</t>
  </si>
  <si>
    <t>Prime Divers</t>
  </si>
  <si>
    <t>Indemnité de retraite</t>
  </si>
  <si>
    <t>Indemnité médicale</t>
  </si>
  <si>
    <t>Indemnité de carburant</t>
  </si>
  <si>
    <t>Indemnité de travail à domicil</t>
  </si>
  <si>
    <t>Avantages en nature</t>
  </si>
  <si>
    <t>Prime de voyage</t>
  </si>
  <si>
    <t>Indemnité de licenciement</t>
  </si>
  <si>
    <t>Dommages Et Intérêts</t>
  </si>
  <si>
    <t>Cotisation retraite Complément</t>
  </si>
  <si>
    <t>Retenu Avantages en 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</si>
</sst>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Serif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16" fillId="0" borderId="0" xfId="0" applyFont="1" applyAlignment="1">
      <alignment horizontal="center" vertical="center"/>
    </xf>
    <xf numFmtId="0" fontId="19" fillId="34" borderId="0" xfId="0" applyFont="1" applyFill="1"/>
    <xf numFmtId="0" fontId="18" fillId="33" borderId="0" xfId="0" applyFont="1" applyFill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Serif"/>
        <scheme val="none"/>
      </font>
      <fill>
        <patternFill patternType="solid">
          <fgColor indexed="64"/>
          <bgColor indexed="5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A141C-4E60-4EF2-AF95-EF3F259341EF}" name="Tableau1" displayName="Tableau1" ref="A1:B75" totalsRowShown="0" headerRowDxfId="0">
  <autoFilter ref="A1:B75" xr:uid="{114EAF18-0E4B-4CAA-A78D-5433B7D053BB}"/>
  <tableColumns count="2">
    <tableColumn id="1" xr3:uid="{125CA5FD-EDC1-4F15-94D4-EF2510DF18B7}" name="Ancien matricule"/>
    <tableColumn id="2" xr3:uid="{1C7E3A6C-0685-4FBD-9E7D-AC2FA680C2CD}" name="Matricu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82"/>
  <sheetViews>
    <sheetView tabSelected="1" workbookViewId="0">
      <selection activeCell="A3" sqref="A3:XFD3"/>
    </sheetView>
  </sheetViews>
  <sheetFormatPr baseColWidth="10" defaultRowHeight="14.5"/>
  <cols>
    <col min="2" max="2" width="10.90625" style="5"/>
    <col min="8" max="8" width="13.36328125" customWidth="1"/>
    <col min="9" max="9" width="11.54296875" style="5" customWidth="1"/>
    <col min="10" max="10" width="11.54296875" style="5"/>
    <col min="12" max="12" width="11.54296875" style="5"/>
    <col min="14" max="14" width="11.54296875" style="5"/>
    <col min="16" max="16" width="11.54296875" style="5"/>
    <col min="21" max="40" width="11.54296875" style="5"/>
    <col min="41" max="41" width="12.90625" style="5" customWidth="1"/>
    <col min="42" max="42" width="11.54296875" style="5"/>
    <col min="52" max="52" width="11.54296875"/>
    <col min="53" max="53" width="12.81640625" style="5" customWidth="1"/>
    <col min="58" max="58" width="11.54296875" style="5"/>
    <col min="59" max="59" width="11.54296875"/>
    <col min="62" max="62" width="20.1796875" bestFit="1" customWidth="1"/>
  </cols>
  <sheetData>
    <row r="1" spans="1:62" s="1" customFormat="1" ht="85.75" customHeight="1">
      <c r="A1" s="6" t="str">
        <f>"Matricule"</f>
        <v>Matricule</v>
      </c>
      <c r="B1" s="8" t="s">
        <v>75</v>
      </c>
      <c r="C1" s="6" t="str">
        <f>"Nom"</f>
        <v>Nom</v>
      </c>
      <c r="D1" s="6" t="str">
        <f>"Prénom"</f>
        <v>Prénom</v>
      </c>
      <c r="E1" s="1" t="str">
        <f>"Salaire de base salarié"</f>
        <v>Salaire de base salarié</v>
      </c>
      <c r="F1" s="6" t="str">
        <f>"Jours"</f>
        <v>Jours</v>
      </c>
      <c r="G1" s="1" t="str">
        <f>"Salaire de base"</f>
        <v>Salaire de base</v>
      </c>
      <c r="H1" s="1" t="str">
        <f>"Nombre jours rappel sur salaire"</f>
        <v>Nombre jours rappel sur salaire</v>
      </c>
      <c r="I1" s="1" t="s">
        <v>81</v>
      </c>
      <c r="J1" s="1" t="s">
        <v>76</v>
      </c>
      <c r="K1" s="1" t="str">
        <f>"Heures supplémentaires 100 %"</f>
        <v>Heures supplémentaires 100 %</v>
      </c>
      <c r="L1" s="1" t="s">
        <v>77</v>
      </c>
      <c r="M1" s="1" t="str">
        <f>"Heures supplémentaires 125 %"</f>
        <v>Heures supplémentaires 125 %</v>
      </c>
      <c r="N1" s="1" t="s">
        <v>78</v>
      </c>
      <c r="O1" s="1" t="str">
        <f>"Heures supplémentaires 150 %"</f>
        <v>Heures supplémentaires 150 %</v>
      </c>
      <c r="P1" s="1" t="s">
        <v>79</v>
      </c>
      <c r="Q1" s="1" t="str">
        <f>"Heures supplémentaires 200 %"</f>
        <v>Heures supplémentaires 200 %</v>
      </c>
      <c r="R1" s="2" t="str">
        <f>"Jours conge"</f>
        <v>Jours conge</v>
      </c>
      <c r="S1" s="2" t="str">
        <f>"Congés payés"</f>
        <v>Congés payés</v>
      </c>
      <c r="T1" s="2" t="str">
        <f>"Prime d'ancienneté"</f>
        <v>Prime d'ancienneté</v>
      </c>
      <c r="U1" s="1" t="s">
        <v>82</v>
      </c>
      <c r="V1" s="1" t="s">
        <v>83</v>
      </c>
      <c r="W1" s="1" t="s">
        <v>80</v>
      </c>
      <c r="X1" s="1" t="s">
        <v>84</v>
      </c>
      <c r="Y1" s="1" t="str">
        <f>"Indemnité de déplacement"</f>
        <v>Indemnité de déplacement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1" t="s">
        <v>99</v>
      </c>
      <c r="AO1" s="2" t="s">
        <v>100</v>
      </c>
      <c r="AP1" s="2" t="s">
        <v>101</v>
      </c>
      <c r="AQ1" s="2" t="str">
        <f>"Salaire Brut imposable"</f>
        <v>Salaire Brut imposable</v>
      </c>
      <c r="AR1" s="2" t="str">
        <f>"Prestations sociales CNSS PS"</f>
        <v>Prestations sociales CNSS PS</v>
      </c>
      <c r="AS1" s="2" t="str">
        <f>"Cotisation AMO PS"</f>
        <v>Cotisation AMO PS</v>
      </c>
      <c r="AT1" s="2" t="str">
        <f>"Prestations sociales CNSS - PP"</f>
        <v>Prestations sociales CNSS - PP</v>
      </c>
      <c r="AU1" s="2" t="str">
        <f>"Allocations Familiales - PP"</f>
        <v>Allocations Familiales - PP</v>
      </c>
      <c r="AV1" s="2" t="str">
        <f>"Formation professionnelle - PP"</f>
        <v>Formation professionnelle - PP</v>
      </c>
      <c r="AW1" s="2" t="str">
        <f>"Participation AMO PP"</f>
        <v>Participation AMO PP</v>
      </c>
      <c r="AX1" s="2" t="str">
        <f>"Cotisation AMO PP"</f>
        <v>Cotisation AMO PP</v>
      </c>
      <c r="AY1" s="2" t="str">
        <f>"Jours IR"</f>
        <v>Jours IR</v>
      </c>
      <c r="AZ1" s="2" t="str">
        <f>"Int. prêts habitat principal"</f>
        <v>Int. prêts habitat principal</v>
      </c>
      <c r="BA1" s="2" t="s">
        <v>102</v>
      </c>
      <c r="BB1" s="2" t="str">
        <f>"Frais professionnelles"</f>
        <v>Frais professionnelles</v>
      </c>
      <c r="BC1" s="2" t="str">
        <f>"Déd. personne à charge"</f>
        <v>Déd. personne à charge</v>
      </c>
      <c r="BD1" s="2" t="str">
        <f>"Net imposable"</f>
        <v>Net imposable</v>
      </c>
      <c r="BE1" s="2" t="str">
        <f>"Impôt sur le revenu"</f>
        <v>Impôt sur le revenu</v>
      </c>
      <c r="BF1" s="2" t="s">
        <v>103</v>
      </c>
      <c r="BG1" s="2" t="str">
        <f>"Avance sur Salaire"</f>
        <v>Avance sur Salaire</v>
      </c>
      <c r="BH1" s="2" t="str">
        <f>"Arrondi du mois"</f>
        <v>Arrondi du mois</v>
      </c>
      <c r="BI1" s="2" t="str">
        <f>"Net à payer"</f>
        <v>Net à payer</v>
      </c>
      <c r="BJ1" s="2" t="str">
        <f>"Intitulé unité"</f>
        <v>Intitulé unité</v>
      </c>
    </row>
    <row r="2" spans="1:62">
      <c r="A2" s="3" t="str">
        <f>"0001"</f>
        <v>0001</v>
      </c>
      <c r="B2" s="4">
        <v>1</v>
      </c>
      <c r="C2" s="3" t="str">
        <f>"MARCHICHE"</f>
        <v>MARCHICHE</v>
      </c>
      <c r="D2" s="3" t="str">
        <f>"Youssef"</f>
        <v>Youssef</v>
      </c>
      <c r="E2" s="3">
        <v>109055.78</v>
      </c>
      <c r="F2" s="3">
        <v>26</v>
      </c>
      <c r="G2" s="3">
        <v>109055.78</v>
      </c>
      <c r="H2" s="3">
        <v>0</v>
      </c>
      <c r="I2" s="4">
        <v>0</v>
      </c>
      <c r="J2" s="4">
        <v>0</v>
      </c>
      <c r="K2" s="3">
        <v>0</v>
      </c>
      <c r="L2" s="4">
        <v>0</v>
      </c>
      <c r="M2" s="3">
        <v>0</v>
      </c>
      <c r="N2" s="4">
        <v>0</v>
      </c>
      <c r="O2" s="3">
        <v>0</v>
      </c>
      <c r="P2" s="4">
        <v>0</v>
      </c>
      <c r="Q2" s="3">
        <v>0</v>
      </c>
      <c r="R2" s="3">
        <v>0</v>
      </c>
      <c r="S2" s="3">
        <v>0</v>
      </c>
      <c r="T2" s="3">
        <v>16358.37</v>
      </c>
      <c r="U2" s="4">
        <v>0</v>
      </c>
      <c r="V2" s="4">
        <v>10954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3">
        <v>125462.57</v>
      </c>
      <c r="AR2" s="3">
        <v>268.8</v>
      </c>
      <c r="AS2" s="3">
        <v>2835.45</v>
      </c>
      <c r="AT2" s="3">
        <v>538.79999999999995</v>
      </c>
      <c r="AU2" s="3">
        <v>8029.6</v>
      </c>
      <c r="AV2" s="3">
        <v>2007.4</v>
      </c>
      <c r="AW2" s="3">
        <v>2321.06</v>
      </c>
      <c r="AX2" s="3">
        <v>2835.45</v>
      </c>
      <c r="AY2" s="3">
        <v>26</v>
      </c>
      <c r="AZ2" s="3">
        <v>0</v>
      </c>
      <c r="BA2" s="4">
        <v>0</v>
      </c>
      <c r="BB2" s="3">
        <v>2916.67</v>
      </c>
      <c r="BC2" s="3">
        <v>90</v>
      </c>
      <c r="BD2" s="3">
        <v>119441.65</v>
      </c>
      <c r="BE2" s="3">
        <v>43264.49</v>
      </c>
      <c r="BF2" s="4">
        <v>0</v>
      </c>
      <c r="BG2" s="3">
        <v>0</v>
      </c>
      <c r="BH2" s="3">
        <v>0.59</v>
      </c>
      <c r="BI2" s="3">
        <v>90000</v>
      </c>
      <c r="BJ2" s="3" t="str">
        <f>"MGS"</f>
        <v>MGS</v>
      </c>
    </row>
    <row r="3" spans="1:62">
      <c r="A3" s="3" t="str">
        <f>"0002"</f>
        <v>0002</v>
      </c>
      <c r="B3" s="4">
        <v>2</v>
      </c>
      <c r="C3" s="3" t="str">
        <f>"ZRIR"</f>
        <v>ZRIR</v>
      </c>
      <c r="D3" s="3" t="str">
        <f>"Hamid"</f>
        <v>Hamid</v>
      </c>
      <c r="E3" s="3">
        <v>11649.5</v>
      </c>
      <c r="F3" s="3">
        <v>26</v>
      </c>
      <c r="G3" s="3">
        <v>11649.5</v>
      </c>
      <c r="H3" s="3">
        <v>0</v>
      </c>
      <c r="I3" s="4">
        <v>0</v>
      </c>
      <c r="J3" s="4">
        <v>0</v>
      </c>
      <c r="K3" s="3">
        <v>0</v>
      </c>
      <c r="L3" s="4">
        <v>0</v>
      </c>
      <c r="M3" s="3">
        <v>0</v>
      </c>
      <c r="N3" s="4">
        <v>0</v>
      </c>
      <c r="O3" s="3">
        <v>0</v>
      </c>
      <c r="P3" s="4">
        <v>0</v>
      </c>
      <c r="Q3" s="3">
        <v>0</v>
      </c>
      <c r="R3" s="3">
        <v>0</v>
      </c>
      <c r="S3" s="3">
        <v>0</v>
      </c>
      <c r="T3" s="3">
        <v>1747.43</v>
      </c>
      <c r="U3" s="4">
        <v>500</v>
      </c>
      <c r="V3" s="4">
        <v>371</v>
      </c>
      <c r="W3" s="4">
        <v>520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3">
        <v>13396.93</v>
      </c>
      <c r="AR3" s="3">
        <v>268.8</v>
      </c>
      <c r="AS3" s="3">
        <v>302.77</v>
      </c>
      <c r="AT3" s="3">
        <v>538.79999999999995</v>
      </c>
      <c r="AU3" s="3">
        <v>857.4</v>
      </c>
      <c r="AV3" s="3">
        <v>214.35</v>
      </c>
      <c r="AW3" s="3">
        <v>247.84</v>
      </c>
      <c r="AX3" s="3">
        <v>302.77</v>
      </c>
      <c r="AY3" s="3">
        <v>26</v>
      </c>
      <c r="AZ3" s="3">
        <v>2056.7199999999998</v>
      </c>
      <c r="BA3" s="4">
        <v>0</v>
      </c>
      <c r="BB3" s="3">
        <v>2916.67</v>
      </c>
      <c r="BC3" s="3">
        <v>90</v>
      </c>
      <c r="BD3" s="3">
        <v>8917.82</v>
      </c>
      <c r="BE3" s="3">
        <v>1508.73</v>
      </c>
      <c r="BF3" s="4">
        <v>0</v>
      </c>
      <c r="BG3" s="3">
        <v>0</v>
      </c>
      <c r="BH3" s="3">
        <v>0.37</v>
      </c>
      <c r="BI3" s="3">
        <v>12708</v>
      </c>
      <c r="BJ3" s="3" t="str">
        <f>"MGS"</f>
        <v>MGS</v>
      </c>
    </row>
    <row r="4" spans="1:62">
      <c r="A4" s="3" t="str">
        <f>"0013"</f>
        <v>0013</v>
      </c>
      <c r="B4" s="4">
        <v>3</v>
      </c>
      <c r="C4" s="3" t="str">
        <f>"BENAMAR"</f>
        <v>BENAMAR</v>
      </c>
      <c r="D4" s="3" t="str">
        <f>"Nour Eddine"</f>
        <v>Nour Eddine</v>
      </c>
      <c r="E4" s="3">
        <v>3391.5</v>
      </c>
      <c r="F4" s="3">
        <v>26</v>
      </c>
      <c r="G4" s="3">
        <v>3391.5</v>
      </c>
      <c r="H4" s="3">
        <v>0</v>
      </c>
      <c r="I4" s="4">
        <v>0</v>
      </c>
      <c r="J4" s="4">
        <v>0</v>
      </c>
      <c r="K4" s="3">
        <v>0</v>
      </c>
      <c r="L4" s="4">
        <v>0</v>
      </c>
      <c r="M4" s="3">
        <v>0</v>
      </c>
      <c r="N4" s="4">
        <v>0</v>
      </c>
      <c r="O4" s="3">
        <v>0</v>
      </c>
      <c r="P4" s="4">
        <v>0</v>
      </c>
      <c r="Q4" s="3">
        <v>0</v>
      </c>
      <c r="R4" s="3">
        <v>0</v>
      </c>
      <c r="S4" s="3">
        <v>0</v>
      </c>
      <c r="T4" s="3">
        <v>339.15</v>
      </c>
      <c r="U4" s="4">
        <v>500</v>
      </c>
      <c r="V4" s="4">
        <v>0</v>
      </c>
      <c r="W4" s="4">
        <v>520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3">
        <v>3730.65</v>
      </c>
      <c r="AR4" s="3">
        <v>167.13</v>
      </c>
      <c r="AS4" s="3">
        <v>84.31</v>
      </c>
      <c r="AT4" s="3">
        <v>335.01</v>
      </c>
      <c r="AU4" s="3">
        <v>238.76</v>
      </c>
      <c r="AV4" s="3">
        <v>59.69</v>
      </c>
      <c r="AW4" s="3">
        <v>69.02</v>
      </c>
      <c r="AX4" s="3">
        <v>84.31</v>
      </c>
      <c r="AY4" s="3">
        <v>26</v>
      </c>
      <c r="AZ4" s="3">
        <v>0</v>
      </c>
      <c r="BA4" s="4">
        <v>0</v>
      </c>
      <c r="BB4" s="3">
        <v>1305.72</v>
      </c>
      <c r="BC4" s="3">
        <v>90</v>
      </c>
      <c r="BD4" s="3">
        <v>2173.4899999999998</v>
      </c>
      <c r="BE4" s="3">
        <v>0</v>
      </c>
      <c r="BF4" s="4">
        <v>0</v>
      </c>
      <c r="BG4" s="3">
        <v>0</v>
      </c>
      <c r="BH4" s="3">
        <v>0.79</v>
      </c>
      <c r="BI4" s="3">
        <v>4500</v>
      </c>
      <c r="BJ4" s="3" t="str">
        <f>"MGS"</f>
        <v>MGS</v>
      </c>
    </row>
    <row r="5" spans="1:62">
      <c r="A5" s="3" t="str">
        <f>"0303"</f>
        <v>0303</v>
      </c>
      <c r="B5" s="4">
        <v>6</v>
      </c>
      <c r="C5" s="3" t="str">
        <f>"MAHASSINE"</f>
        <v>MAHASSINE</v>
      </c>
      <c r="D5" s="3" t="str">
        <f>"Mourad"</f>
        <v>Mourad</v>
      </c>
      <c r="E5" s="3">
        <v>25299</v>
      </c>
      <c r="F5" s="3">
        <v>26</v>
      </c>
      <c r="G5" s="3">
        <v>25299</v>
      </c>
      <c r="H5" s="3">
        <v>0</v>
      </c>
      <c r="I5" s="4">
        <v>0</v>
      </c>
      <c r="J5" s="4">
        <v>0</v>
      </c>
      <c r="K5" s="3">
        <v>0</v>
      </c>
      <c r="L5" s="4">
        <v>0</v>
      </c>
      <c r="M5" s="3">
        <v>0</v>
      </c>
      <c r="N5" s="4">
        <v>0</v>
      </c>
      <c r="O5" s="3">
        <v>0</v>
      </c>
      <c r="P5" s="4">
        <v>0</v>
      </c>
      <c r="Q5" s="3">
        <v>0</v>
      </c>
      <c r="R5" s="3">
        <v>0</v>
      </c>
      <c r="S5" s="3">
        <v>0</v>
      </c>
      <c r="T5" s="3">
        <v>1264.95</v>
      </c>
      <c r="U5" s="4">
        <v>500</v>
      </c>
      <c r="V5" s="4">
        <v>2520</v>
      </c>
      <c r="W5" s="4">
        <v>520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3">
        <v>26563.95</v>
      </c>
      <c r="AR5" s="3">
        <v>268.8</v>
      </c>
      <c r="AS5" s="3">
        <v>600.35</v>
      </c>
      <c r="AT5" s="3">
        <v>538.79999999999995</v>
      </c>
      <c r="AU5" s="3">
        <v>1700.09</v>
      </c>
      <c r="AV5" s="3">
        <v>425.02</v>
      </c>
      <c r="AW5" s="3">
        <v>491.43</v>
      </c>
      <c r="AX5" s="3">
        <v>600.35</v>
      </c>
      <c r="AY5" s="3">
        <v>26</v>
      </c>
      <c r="AZ5" s="3">
        <v>203.29</v>
      </c>
      <c r="BA5" s="4">
        <v>0</v>
      </c>
      <c r="BB5" s="3">
        <v>2916.67</v>
      </c>
      <c r="BC5" s="3">
        <v>90</v>
      </c>
      <c r="BD5" s="3">
        <v>22574.84</v>
      </c>
      <c r="BE5" s="3">
        <v>6455.11</v>
      </c>
      <c r="BF5" s="4">
        <v>0</v>
      </c>
      <c r="BG5" s="3">
        <v>0</v>
      </c>
      <c r="BH5" s="3">
        <v>0.31</v>
      </c>
      <c r="BI5" s="3">
        <v>22780</v>
      </c>
      <c r="BJ5" s="3" t="str">
        <f>"MGS"</f>
        <v>MGS</v>
      </c>
    </row>
    <row r="6" spans="1:62">
      <c r="A6" s="3" t="str">
        <f>"0344"</f>
        <v>0344</v>
      </c>
      <c r="B6" s="4">
        <v>7</v>
      </c>
      <c r="C6" s="3" t="str">
        <f>"BOULMANE"</f>
        <v>BOULMANE</v>
      </c>
      <c r="D6" s="3" t="str">
        <f>"Soukaina"</f>
        <v>Soukaina</v>
      </c>
      <c r="E6" s="3">
        <v>16947</v>
      </c>
      <c r="F6" s="3">
        <v>26</v>
      </c>
      <c r="G6" s="3">
        <v>16947</v>
      </c>
      <c r="H6" s="3">
        <v>0</v>
      </c>
      <c r="I6" s="4">
        <v>0</v>
      </c>
      <c r="J6" s="4">
        <v>0</v>
      </c>
      <c r="K6" s="3">
        <v>0</v>
      </c>
      <c r="L6" s="4">
        <v>0</v>
      </c>
      <c r="M6" s="3">
        <v>0</v>
      </c>
      <c r="N6" s="4">
        <v>0</v>
      </c>
      <c r="O6" s="3">
        <v>0</v>
      </c>
      <c r="P6" s="4">
        <v>0</v>
      </c>
      <c r="Q6" s="3">
        <v>0</v>
      </c>
      <c r="R6" s="3">
        <v>0</v>
      </c>
      <c r="S6" s="3">
        <v>0</v>
      </c>
      <c r="T6" s="3">
        <v>847.35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3">
        <v>17794.349999999999</v>
      </c>
      <c r="AR6" s="3">
        <v>268.8</v>
      </c>
      <c r="AS6" s="3">
        <v>402.15</v>
      </c>
      <c r="AT6" s="3">
        <v>538.79999999999995</v>
      </c>
      <c r="AU6" s="3">
        <v>1138.8399999999999</v>
      </c>
      <c r="AV6" s="3">
        <v>284.70999999999998</v>
      </c>
      <c r="AW6" s="3">
        <v>329.2</v>
      </c>
      <c r="AX6" s="3">
        <v>402.15</v>
      </c>
      <c r="AY6" s="3">
        <v>26</v>
      </c>
      <c r="AZ6" s="3">
        <v>0</v>
      </c>
      <c r="BA6" s="4">
        <v>0</v>
      </c>
      <c r="BB6" s="3">
        <v>2916.67</v>
      </c>
      <c r="BC6" s="3">
        <v>0</v>
      </c>
      <c r="BD6" s="3">
        <v>14206.73</v>
      </c>
      <c r="BE6" s="3">
        <v>3396.96</v>
      </c>
      <c r="BF6" s="4">
        <v>0</v>
      </c>
      <c r="BG6" s="3">
        <v>0</v>
      </c>
      <c r="BH6" s="3">
        <v>0.56000000000000005</v>
      </c>
      <c r="BI6" s="3">
        <v>13727</v>
      </c>
      <c r="BJ6" s="3" t="str">
        <f>"AFRICA HR"</f>
        <v>AFRICA HR</v>
      </c>
    </row>
    <row r="7" spans="1:62">
      <c r="A7" s="3" t="str">
        <f>"0535"</f>
        <v>0535</v>
      </c>
      <c r="B7" s="4">
        <v>8</v>
      </c>
      <c r="C7" s="3" t="str">
        <f>"OUTAL"</f>
        <v>OUTAL</v>
      </c>
      <c r="D7" s="3" t="str">
        <f>"Samir"</f>
        <v>Samir</v>
      </c>
      <c r="E7" s="3">
        <v>38229.21</v>
      </c>
      <c r="F7" s="3">
        <v>26</v>
      </c>
      <c r="G7" s="3">
        <v>38229.21</v>
      </c>
      <c r="H7" s="3">
        <v>0</v>
      </c>
      <c r="I7" s="4">
        <v>0</v>
      </c>
      <c r="J7" s="4">
        <v>0</v>
      </c>
      <c r="K7" s="3">
        <v>0</v>
      </c>
      <c r="L7" s="4">
        <v>0</v>
      </c>
      <c r="M7" s="3">
        <v>0</v>
      </c>
      <c r="N7" s="4">
        <v>0</v>
      </c>
      <c r="O7" s="3">
        <v>0</v>
      </c>
      <c r="P7" s="4">
        <v>0</v>
      </c>
      <c r="Q7" s="3">
        <v>0</v>
      </c>
      <c r="R7" s="3">
        <v>0</v>
      </c>
      <c r="S7" s="3">
        <v>0</v>
      </c>
      <c r="T7" s="3">
        <v>1911.46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3">
        <v>40140.67</v>
      </c>
      <c r="AR7" s="3">
        <v>268.8</v>
      </c>
      <c r="AS7" s="3">
        <v>907.18</v>
      </c>
      <c r="AT7" s="3">
        <v>538.79999999999995</v>
      </c>
      <c r="AU7" s="3">
        <v>2569</v>
      </c>
      <c r="AV7" s="3">
        <v>642.25</v>
      </c>
      <c r="AW7" s="3">
        <v>742.6</v>
      </c>
      <c r="AX7" s="3">
        <v>907.18</v>
      </c>
      <c r="AY7" s="3">
        <v>26</v>
      </c>
      <c r="AZ7" s="3">
        <v>0</v>
      </c>
      <c r="BA7" s="4">
        <v>0</v>
      </c>
      <c r="BB7" s="3">
        <v>2916.67</v>
      </c>
      <c r="BC7" s="3">
        <v>0</v>
      </c>
      <c r="BD7" s="3">
        <v>36048.019999999997</v>
      </c>
      <c r="BE7" s="3">
        <v>11664.92</v>
      </c>
      <c r="BF7" s="4">
        <v>0</v>
      </c>
      <c r="BG7" s="3">
        <v>0</v>
      </c>
      <c r="BH7" s="3">
        <v>0.23</v>
      </c>
      <c r="BI7" s="3">
        <v>27300</v>
      </c>
      <c r="BJ7" s="3" t="str">
        <f>"KUAISHOU"</f>
        <v>KUAISHOU</v>
      </c>
    </row>
    <row r="8" spans="1:62">
      <c r="A8" s="3" t="str">
        <f>"0542"</f>
        <v>0542</v>
      </c>
      <c r="B8" s="4">
        <v>9</v>
      </c>
      <c r="C8" s="3" t="str">
        <f>"NESH-NASH"</f>
        <v>NESH-NASH</v>
      </c>
      <c r="D8" s="3" t="str">
        <f>"Tarik"</f>
        <v>Tarik</v>
      </c>
      <c r="E8" s="3">
        <v>63679</v>
      </c>
      <c r="F8" s="3">
        <v>26</v>
      </c>
      <c r="G8" s="3">
        <v>63679</v>
      </c>
      <c r="H8" s="3">
        <v>0</v>
      </c>
      <c r="I8" s="4">
        <v>0</v>
      </c>
      <c r="J8" s="4">
        <v>0</v>
      </c>
      <c r="K8" s="3">
        <v>0</v>
      </c>
      <c r="L8" s="4">
        <v>0</v>
      </c>
      <c r="M8" s="3">
        <v>0</v>
      </c>
      <c r="N8" s="4">
        <v>0</v>
      </c>
      <c r="O8" s="3">
        <v>0</v>
      </c>
      <c r="P8" s="4">
        <v>0</v>
      </c>
      <c r="Q8" s="3">
        <v>0</v>
      </c>
      <c r="R8" s="3">
        <v>0</v>
      </c>
      <c r="S8" s="3">
        <v>0</v>
      </c>
      <c r="T8" s="3">
        <v>3183.95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3">
        <v>66862.95</v>
      </c>
      <c r="AR8" s="3">
        <v>268.8</v>
      </c>
      <c r="AS8" s="3">
        <v>1511.1</v>
      </c>
      <c r="AT8" s="3">
        <v>538.79999999999995</v>
      </c>
      <c r="AU8" s="3">
        <v>4279.2299999999996</v>
      </c>
      <c r="AV8" s="3">
        <v>1069.81</v>
      </c>
      <c r="AW8" s="3">
        <v>1236.96</v>
      </c>
      <c r="AX8" s="3">
        <v>1511.1</v>
      </c>
      <c r="AY8" s="3">
        <v>26</v>
      </c>
      <c r="AZ8" s="3">
        <v>0</v>
      </c>
      <c r="BA8" s="4">
        <v>0</v>
      </c>
      <c r="BB8" s="3">
        <v>2916.67</v>
      </c>
      <c r="BC8" s="3">
        <v>120</v>
      </c>
      <c r="BD8" s="3">
        <v>62166.38</v>
      </c>
      <c r="BE8" s="3">
        <v>21469.89</v>
      </c>
      <c r="BF8" s="4">
        <v>0</v>
      </c>
      <c r="BG8" s="3">
        <v>0</v>
      </c>
      <c r="BH8" s="3">
        <v>0.84</v>
      </c>
      <c r="BI8" s="3">
        <v>43614</v>
      </c>
      <c r="BJ8" s="3" t="str">
        <f>"AFRICA HR"</f>
        <v>AFRICA HR</v>
      </c>
    </row>
    <row r="9" spans="1:62">
      <c r="A9" s="3" t="str">
        <f>"0597"</f>
        <v>0597</v>
      </c>
      <c r="B9" s="4">
        <v>11</v>
      </c>
      <c r="C9" s="3" t="str">
        <f>"EL-BELAMACHI"</f>
        <v>EL-BELAMACHI</v>
      </c>
      <c r="D9" s="3" t="str">
        <f>"Mohamed Mouloud"</f>
        <v>Mohamed Mouloud</v>
      </c>
      <c r="E9" s="3">
        <v>86589.75</v>
      </c>
      <c r="F9" s="3">
        <v>0</v>
      </c>
      <c r="G9" s="3">
        <v>0</v>
      </c>
      <c r="H9" s="3">
        <v>0</v>
      </c>
      <c r="I9" s="4">
        <v>0</v>
      </c>
      <c r="J9" s="4">
        <v>0</v>
      </c>
      <c r="K9" s="3">
        <v>0</v>
      </c>
      <c r="L9" s="4">
        <v>0</v>
      </c>
      <c r="M9" s="3">
        <v>0</v>
      </c>
      <c r="N9" s="4">
        <v>0</v>
      </c>
      <c r="O9" s="3">
        <v>0</v>
      </c>
      <c r="P9" s="4">
        <v>0</v>
      </c>
      <c r="Q9" s="3">
        <v>0</v>
      </c>
      <c r="R9" s="3">
        <v>0</v>
      </c>
      <c r="S9" s="3">
        <v>0</v>
      </c>
      <c r="T9" s="3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43294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3">
        <v>43294</v>
      </c>
      <c r="AR9" s="3">
        <v>268.8</v>
      </c>
      <c r="AS9" s="3">
        <v>978.44</v>
      </c>
      <c r="AT9" s="3">
        <v>538.79999999999995</v>
      </c>
      <c r="AU9" s="3">
        <v>2770.82</v>
      </c>
      <c r="AV9" s="3">
        <v>692.7</v>
      </c>
      <c r="AW9" s="3">
        <v>800.94</v>
      </c>
      <c r="AX9" s="3">
        <v>978.44</v>
      </c>
      <c r="AY9" s="3">
        <v>0</v>
      </c>
      <c r="AZ9" s="3">
        <v>0</v>
      </c>
      <c r="BA9" s="4">
        <v>5974</v>
      </c>
      <c r="BB9" s="3">
        <v>2916.67</v>
      </c>
      <c r="BC9" s="3">
        <v>60</v>
      </c>
      <c r="BD9" s="3">
        <v>33156.089999999997</v>
      </c>
      <c r="BE9" s="3">
        <v>12539.31</v>
      </c>
      <c r="BF9" s="4">
        <v>0</v>
      </c>
      <c r="BG9" s="3">
        <v>0</v>
      </c>
      <c r="BH9" s="3">
        <v>0.55000000000000004</v>
      </c>
      <c r="BI9" s="3">
        <v>29508</v>
      </c>
      <c r="BJ9" s="3" t="str">
        <f>"AFRICA HR"</f>
        <v>AFRICA HR</v>
      </c>
    </row>
    <row r="10" spans="1:62">
      <c r="A10" s="3" t="str">
        <f>"0635"</f>
        <v>0635</v>
      </c>
      <c r="B10" s="4">
        <v>13</v>
      </c>
      <c r="C10" s="3" t="str">
        <f>"FAITE"</f>
        <v>FAITE</v>
      </c>
      <c r="D10" s="3" t="str">
        <f>"Youssef"</f>
        <v>Youssef</v>
      </c>
      <c r="E10" s="3">
        <v>32400</v>
      </c>
      <c r="F10" s="3">
        <v>26</v>
      </c>
      <c r="G10" s="3">
        <v>32400</v>
      </c>
      <c r="H10" s="3">
        <v>0</v>
      </c>
      <c r="I10" s="4">
        <v>0</v>
      </c>
      <c r="J10" s="4">
        <v>0</v>
      </c>
      <c r="K10" s="3">
        <v>0</v>
      </c>
      <c r="L10" s="4">
        <v>0</v>
      </c>
      <c r="M10" s="3">
        <v>0</v>
      </c>
      <c r="N10" s="4">
        <v>0</v>
      </c>
      <c r="O10" s="3">
        <v>0</v>
      </c>
      <c r="P10" s="4">
        <v>0</v>
      </c>
      <c r="Q10" s="3">
        <v>0</v>
      </c>
      <c r="R10" s="3">
        <v>0</v>
      </c>
      <c r="S10" s="3">
        <v>0</v>
      </c>
      <c r="T10" s="3">
        <v>1620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500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3">
        <v>34520</v>
      </c>
      <c r="AR10" s="3">
        <v>268.8</v>
      </c>
      <c r="AS10" s="3">
        <v>780.15</v>
      </c>
      <c r="AT10" s="3">
        <v>538.79999999999995</v>
      </c>
      <c r="AU10" s="3">
        <v>2209.2800000000002</v>
      </c>
      <c r="AV10" s="3">
        <v>552.32000000000005</v>
      </c>
      <c r="AW10" s="3">
        <v>638.62</v>
      </c>
      <c r="AX10" s="3">
        <v>780.15</v>
      </c>
      <c r="AY10" s="3">
        <v>26</v>
      </c>
      <c r="AZ10" s="3">
        <v>0</v>
      </c>
      <c r="BA10" s="4">
        <v>13000</v>
      </c>
      <c r="BB10" s="3">
        <v>2916.67</v>
      </c>
      <c r="BC10" s="3">
        <v>30</v>
      </c>
      <c r="BD10" s="3">
        <v>17554.38</v>
      </c>
      <c r="BE10" s="3">
        <v>4607.33</v>
      </c>
      <c r="BF10" s="4">
        <v>0</v>
      </c>
      <c r="BG10" s="3">
        <v>0</v>
      </c>
      <c r="BH10" s="3">
        <v>0.28000000000000003</v>
      </c>
      <c r="BI10" s="3">
        <v>28864</v>
      </c>
      <c r="BJ10" s="3" t="str">
        <f>"AFRICA HR"</f>
        <v>AFRICA HR</v>
      </c>
    </row>
    <row r="11" spans="1:62">
      <c r="A11" s="3" t="str">
        <f>"0655"</f>
        <v>0655</v>
      </c>
      <c r="B11" s="4">
        <v>15</v>
      </c>
      <c r="C11" s="3" t="str">
        <f>"LACHAL"</f>
        <v>LACHAL</v>
      </c>
      <c r="D11" s="3" t="str">
        <f>"Ayman"</f>
        <v>Ayman</v>
      </c>
      <c r="E11" s="3">
        <v>9539</v>
      </c>
      <c r="F11" s="3">
        <v>26</v>
      </c>
      <c r="G11" s="3">
        <v>9539</v>
      </c>
      <c r="H11" s="3">
        <v>0</v>
      </c>
      <c r="I11" s="4">
        <v>0</v>
      </c>
      <c r="J11" s="4">
        <v>0</v>
      </c>
      <c r="K11" s="3">
        <v>0</v>
      </c>
      <c r="L11" s="4">
        <v>0</v>
      </c>
      <c r="M11" s="3">
        <v>0</v>
      </c>
      <c r="N11" s="4">
        <v>24</v>
      </c>
      <c r="O11" s="3">
        <v>1797.91</v>
      </c>
      <c r="P11" s="4">
        <v>0</v>
      </c>
      <c r="Q11" s="3">
        <v>0</v>
      </c>
      <c r="R11" s="3">
        <v>0</v>
      </c>
      <c r="S11" s="3">
        <v>0</v>
      </c>
      <c r="T11" s="3">
        <v>566.85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62.56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3">
        <v>11966.32</v>
      </c>
      <c r="AR11" s="3">
        <v>268.8</v>
      </c>
      <c r="AS11" s="3">
        <v>270.44</v>
      </c>
      <c r="AT11" s="3">
        <v>538.79999999999995</v>
      </c>
      <c r="AU11" s="3">
        <v>765.84</v>
      </c>
      <c r="AV11" s="3">
        <v>191.46</v>
      </c>
      <c r="AW11" s="3">
        <v>221.38</v>
      </c>
      <c r="AX11" s="3">
        <v>270.44</v>
      </c>
      <c r="AY11" s="3">
        <v>26</v>
      </c>
      <c r="AZ11" s="3">
        <v>0</v>
      </c>
      <c r="BA11" s="4">
        <v>0</v>
      </c>
      <c r="BB11" s="3">
        <v>2916.67</v>
      </c>
      <c r="BC11" s="3">
        <v>0</v>
      </c>
      <c r="BD11" s="3">
        <v>8510.41</v>
      </c>
      <c r="BE11" s="3">
        <v>1460.2</v>
      </c>
      <c r="BF11" s="4">
        <v>0</v>
      </c>
      <c r="BG11" s="3">
        <v>0</v>
      </c>
      <c r="BH11" s="3">
        <v>0.12</v>
      </c>
      <c r="BI11" s="3">
        <v>9967</v>
      </c>
      <c r="BJ11" s="3" t="str">
        <f>"BIGO"</f>
        <v>BIGO</v>
      </c>
    </row>
    <row r="12" spans="1:62">
      <c r="A12" s="3" t="str">
        <f>"0660"</f>
        <v>0660</v>
      </c>
      <c r="B12" s="4">
        <v>16</v>
      </c>
      <c r="C12" s="3" t="str">
        <f>"JEGHLALLY"</f>
        <v>JEGHLALLY</v>
      </c>
      <c r="D12" s="3" t="str">
        <f>"Khalid"</f>
        <v>Khalid</v>
      </c>
      <c r="E12" s="3">
        <v>9987</v>
      </c>
      <c r="F12" s="3">
        <v>26</v>
      </c>
      <c r="G12" s="3">
        <v>9987</v>
      </c>
      <c r="H12" s="3">
        <v>0</v>
      </c>
      <c r="I12" s="4">
        <v>0</v>
      </c>
      <c r="J12" s="4">
        <v>0</v>
      </c>
      <c r="K12" s="3">
        <v>0</v>
      </c>
      <c r="L12" s="4">
        <v>0</v>
      </c>
      <c r="M12" s="3">
        <v>0</v>
      </c>
      <c r="N12" s="4">
        <v>8</v>
      </c>
      <c r="O12" s="3">
        <v>627.46</v>
      </c>
      <c r="P12" s="4">
        <v>0</v>
      </c>
      <c r="Q12" s="3">
        <v>0</v>
      </c>
      <c r="R12" s="3">
        <v>0</v>
      </c>
      <c r="S12" s="3">
        <v>0</v>
      </c>
      <c r="T12" s="3">
        <v>530.72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62.56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3">
        <v>11207.74</v>
      </c>
      <c r="AR12" s="3">
        <v>268.8</v>
      </c>
      <c r="AS12" s="3">
        <v>253.29</v>
      </c>
      <c r="AT12" s="3">
        <v>538.79999999999995</v>
      </c>
      <c r="AU12" s="3">
        <v>717.3</v>
      </c>
      <c r="AV12" s="3">
        <v>179.32</v>
      </c>
      <c r="AW12" s="3">
        <v>207.34</v>
      </c>
      <c r="AX12" s="3">
        <v>253.29</v>
      </c>
      <c r="AY12" s="3">
        <v>26</v>
      </c>
      <c r="AZ12" s="3">
        <v>0</v>
      </c>
      <c r="BA12" s="4">
        <v>0</v>
      </c>
      <c r="BB12" s="3">
        <v>2916.67</v>
      </c>
      <c r="BC12" s="3">
        <v>0</v>
      </c>
      <c r="BD12" s="3">
        <v>7768.98</v>
      </c>
      <c r="BE12" s="3">
        <v>1208.1199999999999</v>
      </c>
      <c r="BF12" s="4">
        <v>0</v>
      </c>
      <c r="BG12" s="3">
        <v>0</v>
      </c>
      <c r="BH12" s="3">
        <v>0.47</v>
      </c>
      <c r="BI12" s="3">
        <v>9478</v>
      </c>
      <c r="BJ12" s="3" t="str">
        <f>"BIGO"</f>
        <v>BIGO</v>
      </c>
    </row>
    <row r="13" spans="1:62">
      <c r="A13" s="3" t="str">
        <f>"0691"</f>
        <v>0691</v>
      </c>
      <c r="B13" s="4">
        <v>17</v>
      </c>
      <c r="C13" s="3" t="str">
        <f>"AKKAOUI"</f>
        <v>AKKAOUI</v>
      </c>
      <c r="D13" s="3" t="str">
        <f>"Rihab El Janna"</f>
        <v>Rihab El Janna</v>
      </c>
      <c r="E13" s="3">
        <v>8887</v>
      </c>
      <c r="F13" s="3">
        <v>26</v>
      </c>
      <c r="G13" s="3">
        <v>8887</v>
      </c>
      <c r="H13" s="3">
        <v>0</v>
      </c>
      <c r="I13" s="4">
        <v>0</v>
      </c>
      <c r="J13" s="4">
        <v>0</v>
      </c>
      <c r="K13" s="3">
        <v>0</v>
      </c>
      <c r="L13" s="4">
        <v>3</v>
      </c>
      <c r="M13" s="3">
        <v>174.48</v>
      </c>
      <c r="N13" s="4">
        <v>8</v>
      </c>
      <c r="O13" s="3">
        <v>558.35</v>
      </c>
      <c r="P13" s="4">
        <v>1</v>
      </c>
      <c r="Q13" s="3">
        <v>93.06</v>
      </c>
      <c r="R13" s="3">
        <v>0</v>
      </c>
      <c r="S13" s="3">
        <v>0</v>
      </c>
      <c r="T13" s="3">
        <v>485.64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62.56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3">
        <v>10261.09</v>
      </c>
      <c r="AR13" s="3">
        <v>268.8</v>
      </c>
      <c r="AS13" s="3">
        <v>231.9</v>
      </c>
      <c r="AT13" s="3">
        <v>538.79999999999995</v>
      </c>
      <c r="AU13" s="3">
        <v>656.71</v>
      </c>
      <c r="AV13" s="3">
        <v>164.18</v>
      </c>
      <c r="AW13" s="3">
        <v>189.83</v>
      </c>
      <c r="AX13" s="3">
        <v>231.9</v>
      </c>
      <c r="AY13" s="3">
        <v>26</v>
      </c>
      <c r="AZ13" s="3">
        <v>0</v>
      </c>
      <c r="BA13" s="4">
        <v>0</v>
      </c>
      <c r="BB13" s="3">
        <v>2916.67</v>
      </c>
      <c r="BC13" s="3">
        <v>0</v>
      </c>
      <c r="BD13" s="3">
        <v>6843.72</v>
      </c>
      <c r="BE13" s="3">
        <v>893.53</v>
      </c>
      <c r="BF13" s="4">
        <v>0</v>
      </c>
      <c r="BG13" s="3">
        <v>0</v>
      </c>
      <c r="BH13" s="3">
        <v>0.14000000000000001</v>
      </c>
      <c r="BI13" s="3">
        <v>8867</v>
      </c>
      <c r="BJ13" s="3" t="str">
        <f>"BIGO"</f>
        <v>BIGO</v>
      </c>
    </row>
    <row r="14" spans="1:62">
      <c r="A14" s="3" t="str">
        <f>"0692"</f>
        <v>0692</v>
      </c>
      <c r="B14" s="4">
        <v>18</v>
      </c>
      <c r="C14" s="3" t="str">
        <f>"SERRARI"</f>
        <v>SERRARI</v>
      </c>
      <c r="D14" s="3" t="str">
        <f>"Ismail"</f>
        <v>Ismail</v>
      </c>
      <c r="E14" s="3">
        <v>8334</v>
      </c>
      <c r="F14" s="3">
        <v>26</v>
      </c>
      <c r="G14" s="3">
        <v>8334</v>
      </c>
      <c r="H14" s="3">
        <v>0</v>
      </c>
      <c r="I14" s="4">
        <v>0</v>
      </c>
      <c r="J14" s="4">
        <v>0</v>
      </c>
      <c r="K14" s="3">
        <v>0</v>
      </c>
      <c r="L14" s="4">
        <v>0</v>
      </c>
      <c r="M14" s="3">
        <v>0</v>
      </c>
      <c r="N14" s="4">
        <v>0</v>
      </c>
      <c r="O14" s="3">
        <v>0</v>
      </c>
      <c r="P14" s="4">
        <v>0</v>
      </c>
      <c r="Q14" s="3">
        <v>0</v>
      </c>
      <c r="R14" s="3">
        <v>0</v>
      </c>
      <c r="S14" s="3">
        <v>0</v>
      </c>
      <c r="T14" s="3">
        <v>416.7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62.56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3">
        <v>8813.26</v>
      </c>
      <c r="AR14" s="3">
        <v>268.8</v>
      </c>
      <c r="AS14" s="3">
        <v>199.18</v>
      </c>
      <c r="AT14" s="3">
        <v>538.79999999999995</v>
      </c>
      <c r="AU14" s="3">
        <v>564.04999999999995</v>
      </c>
      <c r="AV14" s="3">
        <v>141.01</v>
      </c>
      <c r="AW14" s="3">
        <v>163.05000000000001</v>
      </c>
      <c r="AX14" s="3">
        <v>199.18</v>
      </c>
      <c r="AY14" s="3">
        <v>26</v>
      </c>
      <c r="AZ14" s="3">
        <v>0</v>
      </c>
      <c r="BA14" s="4">
        <v>0</v>
      </c>
      <c r="BB14" s="3">
        <v>2203.31</v>
      </c>
      <c r="BC14" s="3">
        <v>0</v>
      </c>
      <c r="BD14" s="3">
        <v>6141.97</v>
      </c>
      <c r="BE14" s="3">
        <v>654.94000000000005</v>
      </c>
      <c r="BF14" s="4">
        <v>0</v>
      </c>
      <c r="BG14" s="3">
        <v>0</v>
      </c>
      <c r="BH14" s="3">
        <v>0.66</v>
      </c>
      <c r="BI14" s="3">
        <v>7691</v>
      </c>
      <c r="BJ14" s="3" t="str">
        <f>"BIGO"</f>
        <v>BIGO</v>
      </c>
    </row>
    <row r="15" spans="1:62">
      <c r="A15" s="3" t="str">
        <f>"0693"</f>
        <v>0693</v>
      </c>
      <c r="B15" s="4">
        <v>19</v>
      </c>
      <c r="C15" s="3" t="str">
        <f>"BENZAGOU"</f>
        <v>BENZAGOU</v>
      </c>
      <c r="D15" s="3" t="str">
        <f>"Khadija"</f>
        <v>Khadija</v>
      </c>
      <c r="E15" s="3">
        <v>3120</v>
      </c>
      <c r="F15" s="3">
        <v>26</v>
      </c>
      <c r="G15" s="3">
        <v>3120</v>
      </c>
      <c r="H15" s="3">
        <v>0</v>
      </c>
      <c r="I15" s="4">
        <v>0</v>
      </c>
      <c r="J15" s="4">
        <v>0</v>
      </c>
      <c r="K15" s="3">
        <v>0</v>
      </c>
      <c r="L15" s="4">
        <v>0</v>
      </c>
      <c r="M15" s="3">
        <v>0</v>
      </c>
      <c r="N15" s="4">
        <v>0</v>
      </c>
      <c r="O15" s="3">
        <v>0</v>
      </c>
      <c r="P15" s="4">
        <v>0</v>
      </c>
      <c r="Q15" s="3">
        <v>0</v>
      </c>
      <c r="R15" s="3">
        <v>0</v>
      </c>
      <c r="S15" s="3">
        <v>0</v>
      </c>
      <c r="T15" s="3">
        <v>156</v>
      </c>
      <c r="U15" s="4">
        <v>200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3">
        <v>3276</v>
      </c>
      <c r="AR15" s="3">
        <v>146.76</v>
      </c>
      <c r="AS15" s="3">
        <v>74.040000000000006</v>
      </c>
      <c r="AT15" s="3">
        <v>294.18</v>
      </c>
      <c r="AU15" s="3">
        <v>209.66</v>
      </c>
      <c r="AV15" s="3">
        <v>52.42</v>
      </c>
      <c r="AW15" s="3">
        <v>60.61</v>
      </c>
      <c r="AX15" s="3">
        <v>74.040000000000006</v>
      </c>
      <c r="AY15" s="3">
        <v>26</v>
      </c>
      <c r="AZ15" s="3">
        <v>0</v>
      </c>
      <c r="BA15" s="4">
        <v>0</v>
      </c>
      <c r="BB15" s="3">
        <v>1146.5999999999999</v>
      </c>
      <c r="BC15" s="3">
        <v>0</v>
      </c>
      <c r="BD15" s="3">
        <v>1908.6</v>
      </c>
      <c r="BE15" s="3">
        <v>0</v>
      </c>
      <c r="BF15" s="4">
        <v>0</v>
      </c>
      <c r="BG15" s="3">
        <v>0</v>
      </c>
      <c r="BH15" s="3">
        <v>0.8</v>
      </c>
      <c r="BI15" s="3">
        <v>3256</v>
      </c>
      <c r="BJ15" s="3" t="str">
        <f>"MGS"</f>
        <v>MGS</v>
      </c>
    </row>
    <row r="16" spans="1:62">
      <c r="A16" s="3" t="str">
        <f>"0694"</f>
        <v>0694</v>
      </c>
      <c r="B16" s="4">
        <v>20</v>
      </c>
      <c r="C16" s="3" t="str">
        <f>"BENANI"</f>
        <v>BENANI</v>
      </c>
      <c r="D16" s="3" t="str">
        <f>"Youssef"</f>
        <v>Youssef</v>
      </c>
      <c r="E16" s="3">
        <v>35943</v>
      </c>
      <c r="F16" s="3">
        <v>26</v>
      </c>
      <c r="G16" s="3">
        <v>35943</v>
      </c>
      <c r="H16" s="3">
        <v>0</v>
      </c>
      <c r="I16" s="4">
        <v>0</v>
      </c>
      <c r="J16" s="4">
        <v>0</v>
      </c>
      <c r="K16" s="3">
        <v>0</v>
      </c>
      <c r="L16" s="4">
        <v>0</v>
      </c>
      <c r="M16" s="3">
        <v>0</v>
      </c>
      <c r="N16" s="4">
        <v>0</v>
      </c>
      <c r="O16" s="3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5000</v>
      </c>
      <c r="AE16" s="4">
        <v>0</v>
      </c>
      <c r="AF16" s="4">
        <v>0</v>
      </c>
      <c r="AG16" s="4">
        <v>0</v>
      </c>
      <c r="AH16" s="4">
        <v>0</v>
      </c>
      <c r="AI16" s="4">
        <v>3094</v>
      </c>
      <c r="AJ16" s="4">
        <v>0</v>
      </c>
      <c r="AK16" s="4">
        <v>3000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3">
        <v>47037</v>
      </c>
      <c r="AR16" s="3">
        <v>268.8</v>
      </c>
      <c r="AS16" s="3">
        <v>1063.04</v>
      </c>
      <c r="AT16" s="3">
        <v>538.79999999999995</v>
      </c>
      <c r="AU16" s="3">
        <v>3010.37</v>
      </c>
      <c r="AV16" s="3">
        <v>752.59</v>
      </c>
      <c r="AW16" s="3">
        <v>870.18</v>
      </c>
      <c r="AX16" s="3">
        <v>1063.04</v>
      </c>
      <c r="AY16" s="3">
        <v>26</v>
      </c>
      <c r="AZ16" s="3">
        <v>0</v>
      </c>
      <c r="BA16" s="4">
        <v>0</v>
      </c>
      <c r="BB16" s="3">
        <v>2916.67</v>
      </c>
      <c r="BC16" s="3">
        <v>0</v>
      </c>
      <c r="BD16" s="3">
        <v>42788.49</v>
      </c>
      <c r="BE16" s="3">
        <v>14226.3</v>
      </c>
      <c r="BF16" s="4">
        <v>0</v>
      </c>
      <c r="BG16" s="3">
        <v>0</v>
      </c>
      <c r="BH16" s="3">
        <v>0.14000000000000001</v>
      </c>
      <c r="BI16" s="3">
        <v>31479</v>
      </c>
      <c r="BJ16" s="3" t="str">
        <f>"AFRICA HR"</f>
        <v>AFRICA HR</v>
      </c>
    </row>
    <row r="17" spans="1:62">
      <c r="A17" s="3" t="str">
        <f>"0702"</f>
        <v>0702</v>
      </c>
      <c r="B17" s="4">
        <v>22</v>
      </c>
      <c r="C17" s="3" t="str">
        <f>"AIT BIHI"</f>
        <v>AIT BIHI</v>
      </c>
      <c r="D17" s="3" t="str">
        <f>" Jihane"</f>
        <v xml:space="preserve"> Jihane</v>
      </c>
      <c r="E17" s="3">
        <v>32398.33</v>
      </c>
      <c r="F17" s="3">
        <v>26</v>
      </c>
      <c r="G17" s="3">
        <v>32398.33</v>
      </c>
      <c r="H17" s="3">
        <v>0</v>
      </c>
      <c r="I17" s="4">
        <v>0</v>
      </c>
      <c r="J17" s="4">
        <v>0</v>
      </c>
      <c r="K17" s="3">
        <v>0</v>
      </c>
      <c r="L17" s="4">
        <v>0</v>
      </c>
      <c r="M17" s="3">
        <v>0</v>
      </c>
      <c r="N17" s="4">
        <v>0</v>
      </c>
      <c r="O17" s="3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3">
        <v>32398.33</v>
      </c>
      <c r="AR17" s="3">
        <v>268.8</v>
      </c>
      <c r="AS17" s="3">
        <v>732.2</v>
      </c>
      <c r="AT17" s="3">
        <v>538.79999999999995</v>
      </c>
      <c r="AU17" s="3">
        <v>2073.4899999999998</v>
      </c>
      <c r="AV17" s="3">
        <v>518.37</v>
      </c>
      <c r="AW17" s="3">
        <v>599.37</v>
      </c>
      <c r="AX17" s="3">
        <v>732.2</v>
      </c>
      <c r="AY17" s="3">
        <v>26</v>
      </c>
      <c r="AZ17" s="3">
        <v>0</v>
      </c>
      <c r="BA17" s="4">
        <v>0</v>
      </c>
      <c r="BB17" s="3">
        <v>2916.67</v>
      </c>
      <c r="BC17" s="3">
        <v>0</v>
      </c>
      <c r="BD17" s="3">
        <v>28480.66</v>
      </c>
      <c r="BE17" s="3">
        <v>8789.32</v>
      </c>
      <c r="BF17" s="4">
        <v>0</v>
      </c>
      <c r="BG17" s="3">
        <v>0</v>
      </c>
      <c r="BH17" s="3">
        <v>0.99</v>
      </c>
      <c r="BI17" s="3">
        <v>22609</v>
      </c>
      <c r="BJ17" s="3" t="str">
        <f>"AFRICA HR"</f>
        <v>AFRICA HR</v>
      </c>
    </row>
    <row r="18" spans="1:62">
      <c r="A18" s="3" t="str">
        <f>"0704"</f>
        <v>0704</v>
      </c>
      <c r="B18" s="4">
        <v>23</v>
      </c>
      <c r="C18" s="3" t="str">
        <f>"EL MANFALOTI"</f>
        <v>EL MANFALOTI</v>
      </c>
      <c r="D18" s="3" t="str">
        <f>"Asmaa"</f>
        <v>Asmaa</v>
      </c>
      <c r="E18" s="3">
        <v>13318.3</v>
      </c>
      <c r="F18" s="3">
        <v>26</v>
      </c>
      <c r="G18" s="3">
        <v>13318.3</v>
      </c>
      <c r="H18" s="3">
        <v>0</v>
      </c>
      <c r="I18" s="4">
        <v>0</v>
      </c>
      <c r="J18" s="4">
        <v>0</v>
      </c>
      <c r="K18" s="3">
        <v>0</v>
      </c>
      <c r="L18" s="4">
        <v>0</v>
      </c>
      <c r="M18" s="3">
        <v>0</v>
      </c>
      <c r="N18" s="4">
        <v>0</v>
      </c>
      <c r="O18" s="3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4">
        <v>500</v>
      </c>
      <c r="V18" s="4">
        <v>0</v>
      </c>
      <c r="W18" s="4">
        <v>520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3">
        <v>13318.3</v>
      </c>
      <c r="AR18" s="3">
        <v>268.8</v>
      </c>
      <c r="AS18" s="3">
        <v>300.99</v>
      </c>
      <c r="AT18" s="3">
        <v>538.79999999999995</v>
      </c>
      <c r="AU18" s="3">
        <v>852.37</v>
      </c>
      <c r="AV18" s="3">
        <v>213.09</v>
      </c>
      <c r="AW18" s="3">
        <v>246.39</v>
      </c>
      <c r="AX18" s="3">
        <v>300.99</v>
      </c>
      <c r="AY18" s="3">
        <v>26</v>
      </c>
      <c r="AZ18" s="3">
        <v>892.83</v>
      </c>
      <c r="BA18" s="4">
        <v>0</v>
      </c>
      <c r="BB18" s="3">
        <v>2916.67</v>
      </c>
      <c r="BC18" s="3">
        <v>0</v>
      </c>
      <c r="BD18" s="3">
        <v>8939.01</v>
      </c>
      <c r="BE18" s="3">
        <v>1605.93</v>
      </c>
      <c r="BF18" s="4">
        <v>0</v>
      </c>
      <c r="BG18" s="3">
        <v>0</v>
      </c>
      <c r="BH18" s="3">
        <v>0.42</v>
      </c>
      <c r="BI18" s="3">
        <v>12163</v>
      </c>
      <c r="BJ18" s="3" t="str">
        <f>"MGS"</f>
        <v>MGS</v>
      </c>
    </row>
    <row r="19" spans="1:62">
      <c r="A19" s="3" t="str">
        <f>"0737"</f>
        <v>0737</v>
      </c>
      <c r="B19" s="4">
        <v>25</v>
      </c>
      <c r="C19" s="3" t="str">
        <f>"SOURI"</f>
        <v>SOURI</v>
      </c>
      <c r="D19" s="3" t="str">
        <f>"Dina"</f>
        <v>Dina</v>
      </c>
      <c r="E19" s="3">
        <v>14311.2</v>
      </c>
      <c r="F19" s="3">
        <v>26</v>
      </c>
      <c r="G19" s="3">
        <v>14311.2</v>
      </c>
      <c r="H19" s="3">
        <v>0</v>
      </c>
      <c r="I19" s="4">
        <v>0</v>
      </c>
      <c r="J19" s="4">
        <v>0</v>
      </c>
      <c r="K19" s="3">
        <v>0</v>
      </c>
      <c r="L19" s="4">
        <v>0</v>
      </c>
      <c r="M19" s="3">
        <v>0</v>
      </c>
      <c r="N19" s="4">
        <v>0</v>
      </c>
      <c r="O19" s="3">
        <v>0</v>
      </c>
      <c r="P19" s="4">
        <v>0</v>
      </c>
      <c r="Q19" s="3">
        <v>0</v>
      </c>
      <c r="R19" s="3">
        <v>0</v>
      </c>
      <c r="S19" s="3">
        <v>0</v>
      </c>
      <c r="T19" s="3">
        <v>0</v>
      </c>
      <c r="U19" s="4">
        <v>500</v>
      </c>
      <c r="V19" s="4">
        <v>0</v>
      </c>
      <c r="W19" s="4">
        <v>520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3">
        <v>14311.2</v>
      </c>
      <c r="AR19" s="3">
        <v>268.8</v>
      </c>
      <c r="AS19" s="3">
        <v>323.43</v>
      </c>
      <c r="AT19" s="3">
        <v>538.79999999999995</v>
      </c>
      <c r="AU19" s="3">
        <v>915.92</v>
      </c>
      <c r="AV19" s="3">
        <v>228.98</v>
      </c>
      <c r="AW19" s="3">
        <v>264.76</v>
      </c>
      <c r="AX19" s="3">
        <v>323.43</v>
      </c>
      <c r="AY19" s="3">
        <v>26</v>
      </c>
      <c r="AZ19" s="3">
        <v>1352.08</v>
      </c>
      <c r="BA19" s="4">
        <v>0</v>
      </c>
      <c r="BB19" s="3">
        <v>2916.67</v>
      </c>
      <c r="BC19" s="3">
        <v>0</v>
      </c>
      <c r="BD19" s="3">
        <v>9722.07</v>
      </c>
      <c r="BE19" s="3">
        <v>1872.17</v>
      </c>
      <c r="BF19" s="4">
        <v>0</v>
      </c>
      <c r="BG19" s="3">
        <v>0</v>
      </c>
      <c r="BH19" s="3">
        <v>0.2</v>
      </c>
      <c r="BI19" s="3">
        <v>12867</v>
      </c>
      <c r="BJ19" s="3" t="str">
        <f>"MGS"</f>
        <v>MGS</v>
      </c>
    </row>
    <row r="20" spans="1:62">
      <c r="A20" s="3" t="str">
        <f>"0739"</f>
        <v>0739</v>
      </c>
      <c r="B20" s="4">
        <v>26</v>
      </c>
      <c r="C20" s="3" t="str">
        <f>"LOTFI"</f>
        <v>LOTFI</v>
      </c>
      <c r="D20" s="3" t="str">
        <f>"Houda"</f>
        <v>Houda</v>
      </c>
      <c r="E20" s="3">
        <v>12221</v>
      </c>
      <c r="F20" s="3">
        <v>26</v>
      </c>
      <c r="G20" s="3">
        <v>12221</v>
      </c>
      <c r="H20" s="3">
        <v>0</v>
      </c>
      <c r="I20" s="4">
        <v>0</v>
      </c>
      <c r="J20" s="4">
        <v>0</v>
      </c>
      <c r="K20" s="3">
        <v>0</v>
      </c>
      <c r="L20" s="4">
        <v>4</v>
      </c>
      <c r="M20" s="3">
        <v>319.92</v>
      </c>
      <c r="N20" s="4">
        <v>4</v>
      </c>
      <c r="O20" s="3">
        <v>383.9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62.56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3">
        <v>12987.38</v>
      </c>
      <c r="AR20" s="3">
        <v>268.8</v>
      </c>
      <c r="AS20" s="3">
        <v>293.51</v>
      </c>
      <c r="AT20" s="3">
        <v>538.79999999999995</v>
      </c>
      <c r="AU20" s="3">
        <v>831.19</v>
      </c>
      <c r="AV20" s="3">
        <v>207.8</v>
      </c>
      <c r="AW20" s="3">
        <v>240.27</v>
      </c>
      <c r="AX20" s="3">
        <v>293.51</v>
      </c>
      <c r="AY20" s="3">
        <v>26</v>
      </c>
      <c r="AZ20" s="3">
        <v>0</v>
      </c>
      <c r="BA20" s="4">
        <v>0</v>
      </c>
      <c r="BB20" s="3">
        <v>2916.67</v>
      </c>
      <c r="BC20" s="3">
        <v>0</v>
      </c>
      <c r="BD20" s="3">
        <v>9508.4</v>
      </c>
      <c r="BE20" s="3">
        <v>1799.52</v>
      </c>
      <c r="BF20" s="4">
        <v>0</v>
      </c>
      <c r="BG20" s="3">
        <v>0</v>
      </c>
      <c r="BH20" s="3">
        <v>0.45</v>
      </c>
      <c r="BI20" s="3">
        <v>10626</v>
      </c>
      <c r="BJ20" s="3" t="str">
        <f>"BIGO"</f>
        <v>BIGO</v>
      </c>
    </row>
    <row r="21" spans="1:62">
      <c r="A21" s="3" t="str">
        <f>"0740"</f>
        <v>0740</v>
      </c>
      <c r="B21" s="4">
        <v>27</v>
      </c>
      <c r="C21" s="3" t="str">
        <f>"KRAOUA"</f>
        <v>KRAOUA</v>
      </c>
      <c r="D21" s="3" t="str">
        <f>"Chada"</f>
        <v>Chada</v>
      </c>
      <c r="E21" s="3">
        <v>8887</v>
      </c>
      <c r="F21" s="3">
        <v>26</v>
      </c>
      <c r="G21" s="3">
        <v>8887</v>
      </c>
      <c r="H21" s="3">
        <v>0</v>
      </c>
      <c r="I21" s="4">
        <v>0</v>
      </c>
      <c r="J21" s="4">
        <v>0</v>
      </c>
      <c r="K21" s="3">
        <v>0</v>
      </c>
      <c r="L21" s="4">
        <v>0</v>
      </c>
      <c r="M21" s="3">
        <v>0</v>
      </c>
      <c r="N21" s="4">
        <v>0</v>
      </c>
      <c r="O21" s="3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62.56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3">
        <v>8949.56</v>
      </c>
      <c r="AR21" s="3">
        <v>268.8</v>
      </c>
      <c r="AS21" s="3">
        <v>202.26</v>
      </c>
      <c r="AT21" s="3">
        <v>538.79999999999995</v>
      </c>
      <c r="AU21" s="3">
        <v>572.77</v>
      </c>
      <c r="AV21" s="3">
        <v>143.19</v>
      </c>
      <c r="AW21" s="3">
        <v>165.57</v>
      </c>
      <c r="AX21" s="3">
        <v>202.26</v>
      </c>
      <c r="AY21" s="3">
        <v>26</v>
      </c>
      <c r="AZ21" s="3">
        <v>0</v>
      </c>
      <c r="BA21" s="4">
        <v>0</v>
      </c>
      <c r="BB21" s="3">
        <v>2916.67</v>
      </c>
      <c r="BC21" s="3">
        <v>0</v>
      </c>
      <c r="BD21" s="3">
        <v>5561.83</v>
      </c>
      <c r="BE21" s="3">
        <v>457.69</v>
      </c>
      <c r="BF21" s="4">
        <v>0</v>
      </c>
      <c r="BG21" s="3">
        <v>0</v>
      </c>
      <c r="BH21" s="3">
        <v>0.19</v>
      </c>
      <c r="BI21" s="3">
        <v>8021</v>
      </c>
      <c r="BJ21" s="3" t="str">
        <f>"BIGO"</f>
        <v>BIGO</v>
      </c>
    </row>
    <row r="22" spans="1:62">
      <c r="A22" s="3" t="str">
        <f>"0741"</f>
        <v>0741</v>
      </c>
      <c r="B22" s="4">
        <v>28</v>
      </c>
      <c r="C22" s="3" t="str">
        <f>"EL BADYI"</f>
        <v>EL BADYI</v>
      </c>
      <c r="D22" s="3" t="str">
        <f>"Ali"</f>
        <v>Ali</v>
      </c>
      <c r="E22" s="3">
        <v>10002</v>
      </c>
      <c r="F22" s="3">
        <v>8</v>
      </c>
      <c r="G22" s="3">
        <v>3077.54</v>
      </c>
      <c r="H22" s="3">
        <v>0</v>
      </c>
      <c r="I22" s="4">
        <v>0</v>
      </c>
      <c r="J22" s="4">
        <v>0</v>
      </c>
      <c r="K22" s="3">
        <v>0</v>
      </c>
      <c r="L22" s="4">
        <v>0</v>
      </c>
      <c r="M22" s="3">
        <v>0</v>
      </c>
      <c r="N22" s="4">
        <v>8</v>
      </c>
      <c r="O22" s="3">
        <v>628.39</v>
      </c>
      <c r="P22" s="4">
        <v>0</v>
      </c>
      <c r="Q22" s="3">
        <v>0</v>
      </c>
      <c r="R22" s="3">
        <v>11</v>
      </c>
      <c r="S22" s="3">
        <v>4231.62</v>
      </c>
      <c r="T22" s="3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19.25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10054.370000000001</v>
      </c>
      <c r="AP22" s="4">
        <v>30006</v>
      </c>
      <c r="AQ22" s="3">
        <v>7956.8</v>
      </c>
      <c r="AR22" s="3">
        <v>268.8</v>
      </c>
      <c r="AS22" s="3">
        <v>179.82</v>
      </c>
      <c r="AT22" s="3">
        <v>538.79999999999995</v>
      </c>
      <c r="AU22" s="3">
        <v>509.24</v>
      </c>
      <c r="AV22" s="3">
        <v>127.31</v>
      </c>
      <c r="AW22" s="3">
        <v>147.19999999999999</v>
      </c>
      <c r="AX22" s="3">
        <v>179.82</v>
      </c>
      <c r="AY22" s="3">
        <v>19</v>
      </c>
      <c r="AZ22" s="3">
        <v>0</v>
      </c>
      <c r="BA22" s="4">
        <v>0</v>
      </c>
      <c r="BB22" s="3">
        <v>2916.67</v>
      </c>
      <c r="BC22" s="3">
        <v>0</v>
      </c>
      <c r="BD22" s="3">
        <v>4591.51</v>
      </c>
      <c r="BE22" s="3">
        <v>513.67999999999995</v>
      </c>
      <c r="BF22" s="4">
        <v>0</v>
      </c>
      <c r="BG22" s="3">
        <v>0</v>
      </c>
      <c r="BH22" s="3">
        <v>0.13</v>
      </c>
      <c r="BI22" s="3">
        <v>47055</v>
      </c>
      <c r="BJ22" s="3" t="str">
        <f>"BIGO"</f>
        <v>BIGO</v>
      </c>
    </row>
    <row r="23" spans="1:62">
      <c r="A23" s="3" t="str">
        <f>"0743"</f>
        <v>0743</v>
      </c>
      <c r="B23" s="4">
        <v>30</v>
      </c>
      <c r="C23" s="3" t="str">
        <f>"BENSOUDA"</f>
        <v>BENSOUDA</v>
      </c>
      <c r="D23" s="3" t="str">
        <f>"Fahd"</f>
        <v>Fahd</v>
      </c>
      <c r="E23" s="3">
        <v>66733.34</v>
      </c>
      <c r="F23" s="3">
        <v>26</v>
      </c>
      <c r="G23" s="3">
        <v>66733.34</v>
      </c>
      <c r="H23" s="3">
        <v>0</v>
      </c>
      <c r="I23" s="4">
        <v>0</v>
      </c>
      <c r="J23" s="4">
        <v>0</v>
      </c>
      <c r="K23" s="3">
        <v>0</v>
      </c>
      <c r="L23" s="4">
        <v>0</v>
      </c>
      <c r="M23" s="3">
        <v>0</v>
      </c>
      <c r="N23" s="4">
        <v>0</v>
      </c>
      <c r="O23" s="3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9250</v>
      </c>
      <c r="AE23" s="4">
        <v>0</v>
      </c>
      <c r="AF23" s="4">
        <v>0</v>
      </c>
      <c r="AG23" s="4">
        <v>0</v>
      </c>
      <c r="AH23" s="4">
        <v>0</v>
      </c>
      <c r="AI23" s="4">
        <v>8675.33</v>
      </c>
      <c r="AJ23" s="4">
        <v>3833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3">
        <v>88491.67</v>
      </c>
      <c r="AR23" s="3">
        <v>268.8</v>
      </c>
      <c r="AS23" s="3">
        <v>1999.91</v>
      </c>
      <c r="AT23" s="3">
        <v>538.79999999999995</v>
      </c>
      <c r="AU23" s="3">
        <v>5663.47</v>
      </c>
      <c r="AV23" s="3">
        <v>1415.87</v>
      </c>
      <c r="AW23" s="3">
        <v>1637.1</v>
      </c>
      <c r="AX23" s="3">
        <v>1999.91</v>
      </c>
      <c r="AY23" s="3">
        <v>26</v>
      </c>
      <c r="AZ23" s="3">
        <v>2290.67</v>
      </c>
      <c r="BA23" s="4">
        <v>0</v>
      </c>
      <c r="BB23" s="3">
        <v>2916.67</v>
      </c>
      <c r="BC23" s="3">
        <v>60</v>
      </c>
      <c r="BD23" s="3">
        <v>81015.62</v>
      </c>
      <c r="BE23" s="3">
        <v>28692.6</v>
      </c>
      <c r="BF23" s="4">
        <v>0</v>
      </c>
      <c r="BG23" s="3">
        <v>0</v>
      </c>
      <c r="BH23" s="3">
        <v>0.64</v>
      </c>
      <c r="BI23" s="3">
        <v>57531</v>
      </c>
      <c r="BJ23" s="3" t="str">
        <f>"AFRICA HR"</f>
        <v>AFRICA HR</v>
      </c>
    </row>
    <row r="24" spans="1:62">
      <c r="A24" s="3" t="str">
        <f>"0744"</f>
        <v>0744</v>
      </c>
      <c r="B24" s="4">
        <v>31</v>
      </c>
      <c r="C24" s="3" t="str">
        <f>"BENCHEKROUN"</f>
        <v>BENCHEKROUN</v>
      </c>
      <c r="D24" s="3" t="str">
        <f>"Mohammed Hamza"</f>
        <v>Mohammed Hamza</v>
      </c>
      <c r="E24" s="3">
        <v>19359</v>
      </c>
      <c r="F24" s="3">
        <v>26</v>
      </c>
      <c r="G24" s="3">
        <v>19359</v>
      </c>
      <c r="H24" s="3">
        <v>0</v>
      </c>
      <c r="I24" s="4">
        <v>0</v>
      </c>
      <c r="J24" s="4">
        <v>0</v>
      </c>
      <c r="K24" s="3">
        <v>0</v>
      </c>
      <c r="L24" s="4">
        <v>0</v>
      </c>
      <c r="M24" s="3">
        <v>0</v>
      </c>
      <c r="N24" s="4">
        <v>0</v>
      </c>
      <c r="O24" s="3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2000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3">
        <v>21359</v>
      </c>
      <c r="AR24" s="3">
        <v>268.8</v>
      </c>
      <c r="AS24" s="3">
        <v>482.71</v>
      </c>
      <c r="AT24" s="3">
        <v>538.79999999999995</v>
      </c>
      <c r="AU24" s="3">
        <v>1366.98</v>
      </c>
      <c r="AV24" s="3">
        <v>341.74</v>
      </c>
      <c r="AW24" s="3">
        <v>395.14</v>
      </c>
      <c r="AX24" s="3">
        <v>482.71</v>
      </c>
      <c r="AY24" s="3">
        <v>26</v>
      </c>
      <c r="AZ24" s="3">
        <v>0</v>
      </c>
      <c r="BA24" s="4">
        <v>0</v>
      </c>
      <c r="BB24" s="3">
        <v>2916.67</v>
      </c>
      <c r="BC24" s="3">
        <v>30</v>
      </c>
      <c r="BD24" s="3">
        <v>17690.82</v>
      </c>
      <c r="BE24" s="3">
        <v>4659.18</v>
      </c>
      <c r="BF24" s="4">
        <v>0</v>
      </c>
      <c r="BG24" s="3">
        <v>0</v>
      </c>
      <c r="BH24" s="3">
        <v>0.69</v>
      </c>
      <c r="BI24" s="3">
        <v>15949</v>
      </c>
      <c r="BJ24" s="3" t="str">
        <f>"VELOCITY"</f>
        <v>VELOCITY</v>
      </c>
    </row>
    <row r="25" spans="1:62">
      <c r="A25" s="3" t="str">
        <f>"0787"</f>
        <v>0787</v>
      </c>
      <c r="B25" s="4">
        <v>33</v>
      </c>
      <c r="C25" s="3" t="str">
        <f>"EL MAATAOUI"</f>
        <v>EL MAATAOUI</v>
      </c>
      <c r="D25" s="3" t="str">
        <f>"Saad"</f>
        <v>Saad</v>
      </c>
      <c r="E25" s="3">
        <v>8480</v>
      </c>
      <c r="F25" s="3">
        <v>26</v>
      </c>
      <c r="G25" s="3">
        <v>8480</v>
      </c>
      <c r="H25" s="3">
        <v>0</v>
      </c>
      <c r="I25" s="4">
        <v>0</v>
      </c>
      <c r="J25" s="4">
        <v>0</v>
      </c>
      <c r="K25" s="3">
        <v>0</v>
      </c>
      <c r="L25" s="4">
        <v>0</v>
      </c>
      <c r="M25" s="3">
        <v>0</v>
      </c>
      <c r="N25" s="4">
        <v>8</v>
      </c>
      <c r="O25" s="3">
        <v>532.78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62.56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3">
        <v>9075.34</v>
      </c>
      <c r="AR25" s="3">
        <v>268.8</v>
      </c>
      <c r="AS25" s="3">
        <v>205.1</v>
      </c>
      <c r="AT25" s="3">
        <v>538.79999999999995</v>
      </c>
      <c r="AU25" s="3">
        <v>580.82000000000005</v>
      </c>
      <c r="AV25" s="3">
        <v>145.21</v>
      </c>
      <c r="AW25" s="3">
        <v>167.89</v>
      </c>
      <c r="AX25" s="3">
        <v>205.1</v>
      </c>
      <c r="AY25" s="3">
        <v>26</v>
      </c>
      <c r="AZ25" s="3">
        <v>0</v>
      </c>
      <c r="BA25" s="4">
        <v>0</v>
      </c>
      <c r="BB25" s="3">
        <v>2268.84</v>
      </c>
      <c r="BC25" s="3">
        <v>0</v>
      </c>
      <c r="BD25" s="3">
        <v>6332.6</v>
      </c>
      <c r="BE25" s="3">
        <v>719.75</v>
      </c>
      <c r="BF25" s="4">
        <v>0</v>
      </c>
      <c r="BG25" s="3">
        <v>0</v>
      </c>
      <c r="BH25" s="3">
        <v>0.31</v>
      </c>
      <c r="BI25" s="3">
        <v>7882</v>
      </c>
      <c r="BJ25" s="3" t="str">
        <f>"BIGO"</f>
        <v>BIGO</v>
      </c>
    </row>
    <row r="26" spans="1:62">
      <c r="A26" s="3" t="str">
        <f>"0789"</f>
        <v>0789</v>
      </c>
      <c r="B26" s="4">
        <v>34</v>
      </c>
      <c r="C26" s="3" t="str">
        <f>"NABIGH"</f>
        <v>NABIGH</v>
      </c>
      <c r="D26" s="3" t="str">
        <f>"Yousra"</f>
        <v>Yousra</v>
      </c>
      <c r="E26" s="3">
        <v>69484.75</v>
      </c>
      <c r="F26" s="3">
        <v>26</v>
      </c>
      <c r="G26" s="3">
        <v>69484.75</v>
      </c>
      <c r="H26" s="3">
        <v>0</v>
      </c>
      <c r="I26" s="4">
        <v>0</v>
      </c>
      <c r="J26" s="4">
        <v>0</v>
      </c>
      <c r="K26" s="3">
        <v>0</v>
      </c>
      <c r="L26" s="4">
        <v>0</v>
      </c>
      <c r="M26" s="3">
        <v>0</v>
      </c>
      <c r="N26" s="4">
        <v>0</v>
      </c>
      <c r="O26" s="3">
        <v>0</v>
      </c>
      <c r="P26" s="4">
        <v>0</v>
      </c>
      <c r="Q26" s="3">
        <v>0</v>
      </c>
      <c r="R26" s="3">
        <v>0</v>
      </c>
      <c r="S26" s="3">
        <v>0</v>
      </c>
      <c r="T26" s="3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4630</v>
      </c>
      <c r="AE26" s="4">
        <v>0</v>
      </c>
      <c r="AF26" s="4">
        <v>0</v>
      </c>
      <c r="AG26" s="4">
        <v>0</v>
      </c>
      <c r="AH26" s="4">
        <v>504</v>
      </c>
      <c r="AI26" s="4">
        <v>6480</v>
      </c>
      <c r="AJ26" s="4">
        <v>0</v>
      </c>
      <c r="AK26" s="4">
        <v>0</v>
      </c>
      <c r="AL26" s="4">
        <v>2315</v>
      </c>
      <c r="AM26" s="4">
        <v>0</v>
      </c>
      <c r="AN26" s="4">
        <v>0</v>
      </c>
      <c r="AO26" s="4">
        <v>0</v>
      </c>
      <c r="AP26" s="4">
        <v>0</v>
      </c>
      <c r="AQ26" s="3">
        <v>83413.75</v>
      </c>
      <c r="AR26" s="3">
        <v>268.8</v>
      </c>
      <c r="AS26" s="3">
        <v>1885.15</v>
      </c>
      <c r="AT26" s="3">
        <v>538.79999999999995</v>
      </c>
      <c r="AU26" s="3">
        <v>5338.48</v>
      </c>
      <c r="AV26" s="3">
        <v>1334.62</v>
      </c>
      <c r="AW26" s="3">
        <v>1543.15</v>
      </c>
      <c r="AX26" s="3">
        <v>1885.15</v>
      </c>
      <c r="AY26" s="3">
        <v>26</v>
      </c>
      <c r="AZ26" s="3">
        <v>0</v>
      </c>
      <c r="BA26" s="4">
        <v>0</v>
      </c>
      <c r="BB26" s="3">
        <v>2916.67</v>
      </c>
      <c r="BC26" s="3">
        <v>0</v>
      </c>
      <c r="BD26" s="3">
        <v>78343.13</v>
      </c>
      <c r="BE26" s="3">
        <v>27737.06</v>
      </c>
      <c r="BF26" s="4">
        <v>0</v>
      </c>
      <c r="BG26" s="3">
        <v>0</v>
      </c>
      <c r="BH26" s="3">
        <v>0.26</v>
      </c>
      <c r="BI26" s="3">
        <v>53523</v>
      </c>
      <c r="BJ26" s="3" t="str">
        <f>"ACADIAN"</f>
        <v>ACADIAN</v>
      </c>
    </row>
    <row r="27" spans="1:62">
      <c r="A27" s="3" t="str">
        <f>"0822"</f>
        <v>0822</v>
      </c>
      <c r="B27" s="4">
        <v>35</v>
      </c>
      <c r="C27" s="3" t="str">
        <f>"CHARBAL"</f>
        <v>CHARBAL</v>
      </c>
      <c r="D27" s="3" t="str">
        <f>"Jahmel"</f>
        <v>Jahmel</v>
      </c>
      <c r="E27" s="3">
        <v>174945.36</v>
      </c>
      <c r="F27" s="3">
        <v>26</v>
      </c>
      <c r="G27" s="3">
        <v>174945.36</v>
      </c>
      <c r="H27" s="3">
        <v>0</v>
      </c>
      <c r="I27" s="4">
        <v>0</v>
      </c>
      <c r="J27" s="4">
        <v>0</v>
      </c>
      <c r="K27" s="3">
        <v>0</v>
      </c>
      <c r="L27" s="4">
        <v>0</v>
      </c>
      <c r="M27" s="3">
        <v>0</v>
      </c>
      <c r="N27" s="4">
        <v>0</v>
      </c>
      <c r="O27" s="3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4">
        <v>0</v>
      </c>
      <c r="V27" s="4">
        <v>17066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105723.8</v>
      </c>
      <c r="AN27" s="4">
        <v>0</v>
      </c>
      <c r="AO27" s="4">
        <v>0</v>
      </c>
      <c r="AP27" s="4">
        <v>0</v>
      </c>
      <c r="AQ27" s="3">
        <v>280669.15999999997</v>
      </c>
      <c r="AR27" s="3">
        <v>268.8</v>
      </c>
      <c r="AS27" s="3">
        <v>6343.12</v>
      </c>
      <c r="AT27" s="3">
        <v>538.79999999999995</v>
      </c>
      <c r="AU27" s="3">
        <v>17962.830000000002</v>
      </c>
      <c r="AV27" s="3">
        <v>4490.71</v>
      </c>
      <c r="AW27" s="3">
        <v>5192.38</v>
      </c>
      <c r="AX27" s="3">
        <v>6343.12</v>
      </c>
      <c r="AY27" s="3">
        <v>26</v>
      </c>
      <c r="AZ27" s="3">
        <v>0</v>
      </c>
      <c r="BA27" s="4">
        <v>0</v>
      </c>
      <c r="BB27" s="3">
        <v>2916.67</v>
      </c>
      <c r="BC27" s="3">
        <v>120</v>
      </c>
      <c r="BD27" s="3">
        <v>271140.57</v>
      </c>
      <c r="BE27" s="3">
        <v>100880.08</v>
      </c>
      <c r="BF27" s="4">
        <v>64066.58</v>
      </c>
      <c r="BG27" s="3">
        <v>0</v>
      </c>
      <c r="BH27" s="3">
        <v>0.42</v>
      </c>
      <c r="BI27" s="3">
        <v>126177</v>
      </c>
      <c r="BJ27" s="3" t="str">
        <f>"MOBILITY HR"</f>
        <v>MOBILITY HR</v>
      </c>
    </row>
    <row r="28" spans="1:62">
      <c r="A28" s="3" t="str">
        <f>"0823"</f>
        <v>0823</v>
      </c>
      <c r="B28" s="4">
        <v>36</v>
      </c>
      <c r="C28" s="3" t="str">
        <f>"BOUJIDANE"</f>
        <v>BOUJIDANE</v>
      </c>
      <c r="D28" s="3" t="str">
        <f>"Dounia"</f>
        <v>Dounia</v>
      </c>
      <c r="E28" s="3">
        <v>8480</v>
      </c>
      <c r="F28" s="3">
        <v>17</v>
      </c>
      <c r="G28" s="3">
        <v>5544.62</v>
      </c>
      <c r="H28" s="3">
        <v>0</v>
      </c>
      <c r="I28" s="4">
        <v>0</v>
      </c>
      <c r="J28" s="4">
        <v>0</v>
      </c>
      <c r="K28" s="3">
        <v>0</v>
      </c>
      <c r="L28" s="4">
        <v>0</v>
      </c>
      <c r="M28" s="3">
        <v>0</v>
      </c>
      <c r="N28" s="4">
        <v>0</v>
      </c>
      <c r="O28" s="3">
        <v>0</v>
      </c>
      <c r="P28" s="4">
        <v>0</v>
      </c>
      <c r="Q28" s="3">
        <v>0</v>
      </c>
      <c r="R28" s="3">
        <v>9</v>
      </c>
      <c r="S28" s="3">
        <v>2935.38</v>
      </c>
      <c r="T28" s="3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62.56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3">
        <v>8542.56</v>
      </c>
      <c r="AR28" s="3">
        <v>268.8</v>
      </c>
      <c r="AS28" s="3">
        <v>193.06</v>
      </c>
      <c r="AT28" s="3">
        <v>538.79999999999995</v>
      </c>
      <c r="AU28" s="3">
        <v>546.72</v>
      </c>
      <c r="AV28" s="3">
        <v>136.68</v>
      </c>
      <c r="AW28" s="3">
        <v>158.04</v>
      </c>
      <c r="AX28" s="3">
        <v>193.06</v>
      </c>
      <c r="AY28" s="3">
        <v>26</v>
      </c>
      <c r="AZ28" s="3">
        <v>0</v>
      </c>
      <c r="BA28" s="4">
        <v>0</v>
      </c>
      <c r="BB28" s="3">
        <v>2135.64</v>
      </c>
      <c r="BC28" s="3">
        <v>0</v>
      </c>
      <c r="BD28" s="3">
        <v>5945.06</v>
      </c>
      <c r="BE28" s="3">
        <v>587.99</v>
      </c>
      <c r="BF28" s="4">
        <v>0</v>
      </c>
      <c r="BG28" s="3">
        <v>0</v>
      </c>
      <c r="BH28" s="3">
        <v>0.28999999999999998</v>
      </c>
      <c r="BI28" s="3">
        <v>7493</v>
      </c>
      <c r="BJ28" s="3" t="str">
        <f>"BIGO"</f>
        <v>BIGO</v>
      </c>
    </row>
    <row r="29" spans="1:62">
      <c r="A29" s="3" t="str">
        <f>"0824"</f>
        <v>0824</v>
      </c>
      <c r="B29" s="4">
        <v>37</v>
      </c>
      <c r="C29" s="3" t="str">
        <f>"LASRI"</f>
        <v>LASRI</v>
      </c>
      <c r="D29" s="3" t="str">
        <f>"Manar"</f>
        <v>Manar</v>
      </c>
      <c r="E29" s="3">
        <v>9010</v>
      </c>
      <c r="F29" s="3">
        <v>24</v>
      </c>
      <c r="G29" s="3">
        <v>8316.92</v>
      </c>
      <c r="H29" s="3">
        <v>0</v>
      </c>
      <c r="I29" s="4">
        <v>0</v>
      </c>
      <c r="J29" s="4">
        <v>0</v>
      </c>
      <c r="K29" s="3">
        <v>0</v>
      </c>
      <c r="L29" s="4">
        <v>0</v>
      </c>
      <c r="M29" s="3">
        <v>0</v>
      </c>
      <c r="N29" s="4">
        <v>8</v>
      </c>
      <c r="O29" s="3">
        <v>566.08000000000004</v>
      </c>
      <c r="P29" s="4">
        <v>0</v>
      </c>
      <c r="Q29" s="3">
        <v>0</v>
      </c>
      <c r="R29" s="3">
        <v>2</v>
      </c>
      <c r="S29" s="3">
        <v>693.08</v>
      </c>
      <c r="T29" s="3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62.56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3">
        <v>9638.64</v>
      </c>
      <c r="AR29" s="3">
        <v>268.8</v>
      </c>
      <c r="AS29" s="3">
        <v>217.83</v>
      </c>
      <c r="AT29" s="3">
        <v>538.79999999999995</v>
      </c>
      <c r="AU29" s="3">
        <v>616.87</v>
      </c>
      <c r="AV29" s="3">
        <v>154.22</v>
      </c>
      <c r="AW29" s="3">
        <v>178.31</v>
      </c>
      <c r="AX29" s="3">
        <v>217.83</v>
      </c>
      <c r="AY29" s="3">
        <v>26</v>
      </c>
      <c r="AZ29" s="3">
        <v>0</v>
      </c>
      <c r="BA29" s="4">
        <v>0</v>
      </c>
      <c r="BB29" s="3">
        <v>2916.67</v>
      </c>
      <c r="BC29" s="3">
        <v>0</v>
      </c>
      <c r="BD29" s="3">
        <v>6235.34</v>
      </c>
      <c r="BE29" s="3">
        <v>686.69</v>
      </c>
      <c r="BF29" s="4">
        <v>0</v>
      </c>
      <c r="BG29" s="3">
        <v>0</v>
      </c>
      <c r="BH29" s="3">
        <v>0.68</v>
      </c>
      <c r="BI29" s="3">
        <v>8466</v>
      </c>
      <c r="BJ29" s="3" t="str">
        <f>"BIGO"</f>
        <v>BIGO</v>
      </c>
    </row>
    <row r="30" spans="1:62">
      <c r="A30" s="3" t="str">
        <f>"0825"</f>
        <v>0825</v>
      </c>
      <c r="B30" s="4">
        <v>38</v>
      </c>
      <c r="C30" s="3" t="str">
        <f>"RAGHIB"</f>
        <v>RAGHIB</v>
      </c>
      <c r="D30" s="3" t="str">
        <f>"Youness"</f>
        <v>Youness</v>
      </c>
      <c r="E30" s="3">
        <v>10908</v>
      </c>
      <c r="F30" s="3">
        <v>19</v>
      </c>
      <c r="G30" s="3">
        <v>7971.23</v>
      </c>
      <c r="H30" s="3">
        <v>0</v>
      </c>
      <c r="I30" s="4">
        <v>0</v>
      </c>
      <c r="J30" s="4">
        <v>0</v>
      </c>
      <c r="K30" s="3">
        <v>0</v>
      </c>
      <c r="L30" s="4">
        <v>0</v>
      </c>
      <c r="M30" s="3">
        <v>0</v>
      </c>
      <c r="N30" s="4">
        <v>8</v>
      </c>
      <c r="O30" s="3">
        <v>685.32</v>
      </c>
      <c r="P30" s="4">
        <v>0</v>
      </c>
      <c r="Q30" s="3">
        <v>0</v>
      </c>
      <c r="R30" s="3">
        <v>7</v>
      </c>
      <c r="S30" s="3">
        <v>2936.77</v>
      </c>
      <c r="T30" s="3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62.56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3">
        <v>11655.88</v>
      </c>
      <c r="AR30" s="3">
        <v>268.8</v>
      </c>
      <c r="AS30" s="3">
        <v>263.42</v>
      </c>
      <c r="AT30" s="3">
        <v>538.79999999999995</v>
      </c>
      <c r="AU30" s="3">
        <v>745.98</v>
      </c>
      <c r="AV30" s="3">
        <v>186.49</v>
      </c>
      <c r="AW30" s="3">
        <v>215.63</v>
      </c>
      <c r="AX30" s="3">
        <v>263.42</v>
      </c>
      <c r="AY30" s="3">
        <v>26</v>
      </c>
      <c r="AZ30" s="3">
        <v>0</v>
      </c>
      <c r="BA30" s="4">
        <v>0</v>
      </c>
      <c r="BB30" s="3">
        <v>2916.67</v>
      </c>
      <c r="BC30" s="3">
        <v>0</v>
      </c>
      <c r="BD30" s="3">
        <v>8206.99</v>
      </c>
      <c r="BE30" s="3">
        <v>1357.05</v>
      </c>
      <c r="BF30" s="4">
        <v>0</v>
      </c>
      <c r="BG30" s="3">
        <v>0</v>
      </c>
      <c r="BH30" s="3">
        <v>0.39</v>
      </c>
      <c r="BI30" s="3">
        <v>9767</v>
      </c>
      <c r="BJ30" s="3" t="str">
        <f>"BIGO"</f>
        <v>BIGO</v>
      </c>
    </row>
    <row r="31" spans="1:62">
      <c r="A31" s="3" t="str">
        <f>"0828"</f>
        <v>0828</v>
      </c>
      <c r="B31" s="4">
        <v>39</v>
      </c>
      <c r="C31" s="3" t="str">
        <f>"YOUSSEFI"</f>
        <v>YOUSSEFI</v>
      </c>
      <c r="D31" s="3" t="str">
        <f>"Ghita"</f>
        <v>Ghita</v>
      </c>
      <c r="E31" s="3">
        <v>38316</v>
      </c>
      <c r="F31" s="3">
        <v>26</v>
      </c>
      <c r="G31" s="3">
        <v>38316</v>
      </c>
      <c r="H31" s="3">
        <v>0</v>
      </c>
      <c r="I31" s="4">
        <v>0</v>
      </c>
      <c r="J31" s="4">
        <v>0</v>
      </c>
      <c r="K31" s="3">
        <v>0</v>
      </c>
      <c r="L31" s="4">
        <v>0</v>
      </c>
      <c r="M31" s="3">
        <v>0</v>
      </c>
      <c r="N31" s="4">
        <v>0</v>
      </c>
      <c r="O31" s="3">
        <v>0</v>
      </c>
      <c r="P31" s="4">
        <v>0</v>
      </c>
      <c r="Q31" s="3">
        <v>0</v>
      </c>
      <c r="R31" s="3">
        <v>0</v>
      </c>
      <c r="S31" s="3">
        <v>0</v>
      </c>
      <c r="T31" s="3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3">
        <v>38316</v>
      </c>
      <c r="AR31" s="3">
        <v>268.8</v>
      </c>
      <c r="AS31" s="3">
        <v>865.94</v>
      </c>
      <c r="AT31" s="3">
        <v>538.79999999999995</v>
      </c>
      <c r="AU31" s="3">
        <v>2452.2199999999998</v>
      </c>
      <c r="AV31" s="3">
        <v>613.05999999999995</v>
      </c>
      <c r="AW31" s="3">
        <v>708.85</v>
      </c>
      <c r="AX31" s="3">
        <v>865.94</v>
      </c>
      <c r="AY31" s="3">
        <v>26</v>
      </c>
      <c r="AZ31" s="3">
        <v>0</v>
      </c>
      <c r="BA31" s="4">
        <v>0</v>
      </c>
      <c r="BB31" s="3">
        <v>2916.67</v>
      </c>
      <c r="BC31" s="3">
        <v>0</v>
      </c>
      <c r="BD31" s="3">
        <v>34264.589999999997</v>
      </c>
      <c r="BE31" s="3">
        <v>10987.21</v>
      </c>
      <c r="BF31" s="4">
        <v>0</v>
      </c>
      <c r="BG31" s="3">
        <v>0</v>
      </c>
      <c r="BH31" s="3">
        <v>0.95</v>
      </c>
      <c r="BI31" s="3">
        <v>26195</v>
      </c>
      <c r="BJ31" s="3" t="str">
        <f>"AFRICA HR"</f>
        <v>AFRICA HR</v>
      </c>
    </row>
    <row r="32" spans="1:62">
      <c r="A32" s="3" t="str">
        <f>"0829"</f>
        <v>0829</v>
      </c>
      <c r="B32" s="4">
        <v>40</v>
      </c>
      <c r="C32" s="3" t="str">
        <f>"BEN BIHI"</f>
        <v>BEN BIHI</v>
      </c>
      <c r="D32" s="3" t="str">
        <f>"El Mustapha"</f>
        <v>El Mustapha</v>
      </c>
      <c r="E32" s="3">
        <v>42783.33</v>
      </c>
      <c r="F32" s="3">
        <v>26</v>
      </c>
      <c r="G32" s="3">
        <v>42783.33</v>
      </c>
      <c r="H32" s="3">
        <v>0</v>
      </c>
      <c r="I32" s="4">
        <v>0</v>
      </c>
      <c r="J32" s="4">
        <v>0</v>
      </c>
      <c r="K32" s="3">
        <v>0</v>
      </c>
      <c r="L32" s="4">
        <v>0</v>
      </c>
      <c r="M32" s="3">
        <v>0</v>
      </c>
      <c r="N32" s="4">
        <v>0</v>
      </c>
      <c r="O32" s="3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2995</v>
      </c>
      <c r="AJ32" s="4">
        <v>983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3">
        <v>46761.33</v>
      </c>
      <c r="AR32" s="3">
        <v>268.8</v>
      </c>
      <c r="AS32" s="3">
        <v>1056.81</v>
      </c>
      <c r="AT32" s="3">
        <v>538.79999999999995</v>
      </c>
      <c r="AU32" s="3">
        <v>2992.73</v>
      </c>
      <c r="AV32" s="3">
        <v>748.18</v>
      </c>
      <c r="AW32" s="3">
        <v>865.08</v>
      </c>
      <c r="AX32" s="3">
        <v>1056.81</v>
      </c>
      <c r="AY32" s="3">
        <v>26</v>
      </c>
      <c r="AZ32" s="3">
        <v>0</v>
      </c>
      <c r="BA32" s="4">
        <v>0</v>
      </c>
      <c r="BB32" s="3">
        <v>2916.67</v>
      </c>
      <c r="BC32" s="3">
        <v>30</v>
      </c>
      <c r="BD32" s="3">
        <v>42519.05</v>
      </c>
      <c r="BE32" s="3">
        <v>14093.9</v>
      </c>
      <c r="BF32" s="4">
        <v>0</v>
      </c>
      <c r="BG32" s="3">
        <v>0</v>
      </c>
      <c r="BH32" s="3">
        <v>0.18</v>
      </c>
      <c r="BI32" s="3">
        <v>31342</v>
      </c>
      <c r="BJ32" s="3" t="str">
        <f>"AFRICA HR"</f>
        <v>AFRICA HR</v>
      </c>
    </row>
    <row r="33" spans="1:62">
      <c r="A33" s="3" t="str">
        <f>"0831"</f>
        <v>0831</v>
      </c>
      <c r="B33" s="4">
        <v>42</v>
      </c>
      <c r="C33" s="3" t="str">
        <f>"BOULEHOUAJEB"</f>
        <v>BOULEHOUAJEB</v>
      </c>
      <c r="D33" s="3" t="str">
        <f>"Ayoub"</f>
        <v>Ayoub</v>
      </c>
      <c r="E33" s="3">
        <v>19680</v>
      </c>
      <c r="F33" s="3">
        <v>26</v>
      </c>
      <c r="G33" s="3">
        <v>19680</v>
      </c>
      <c r="H33" s="3">
        <v>0</v>
      </c>
      <c r="I33" s="4">
        <v>0</v>
      </c>
      <c r="J33" s="4">
        <v>0</v>
      </c>
      <c r="K33" s="3">
        <v>0</v>
      </c>
      <c r="L33" s="4">
        <v>0</v>
      </c>
      <c r="M33" s="3">
        <v>0</v>
      </c>
      <c r="N33" s="4">
        <v>0</v>
      </c>
      <c r="O33" s="3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3">
        <v>19680</v>
      </c>
      <c r="AR33" s="3">
        <v>268.8</v>
      </c>
      <c r="AS33" s="3">
        <v>444.77</v>
      </c>
      <c r="AT33" s="3">
        <v>538.79999999999995</v>
      </c>
      <c r="AU33" s="3">
        <v>1259.52</v>
      </c>
      <c r="AV33" s="3">
        <v>314.88</v>
      </c>
      <c r="AW33" s="3">
        <v>364.08</v>
      </c>
      <c r="AX33" s="3">
        <v>444.77</v>
      </c>
      <c r="AY33" s="3">
        <v>26</v>
      </c>
      <c r="AZ33" s="3">
        <v>0</v>
      </c>
      <c r="BA33" s="4">
        <v>0</v>
      </c>
      <c r="BB33" s="3">
        <v>2916.67</v>
      </c>
      <c r="BC33" s="3">
        <v>0</v>
      </c>
      <c r="BD33" s="3">
        <v>16049.76</v>
      </c>
      <c r="BE33" s="3">
        <v>4065.57</v>
      </c>
      <c r="BF33" s="4">
        <v>0</v>
      </c>
      <c r="BG33" s="3">
        <v>0</v>
      </c>
      <c r="BH33" s="3">
        <v>0.14000000000000001</v>
      </c>
      <c r="BI33" s="3">
        <v>14901</v>
      </c>
      <c r="BJ33" s="3" t="str">
        <f>"BIPO - TENCENT"</f>
        <v>BIPO - TENCENT</v>
      </c>
    </row>
    <row r="34" spans="1:62">
      <c r="A34" s="3" t="str">
        <f>"0875"</f>
        <v>0875</v>
      </c>
      <c r="B34" s="4">
        <v>44</v>
      </c>
      <c r="C34" s="3" t="str">
        <f>"IBNOUMOUTAHAR"</f>
        <v>IBNOUMOUTAHAR</v>
      </c>
      <c r="D34" s="3" t="str">
        <f>"Yassine"</f>
        <v>Yassine</v>
      </c>
      <c r="E34" s="3">
        <v>8480</v>
      </c>
      <c r="F34" s="3">
        <v>23</v>
      </c>
      <c r="G34" s="3">
        <v>7501.54</v>
      </c>
      <c r="H34" s="3">
        <v>0</v>
      </c>
      <c r="I34" s="4">
        <v>0</v>
      </c>
      <c r="J34" s="4">
        <v>0</v>
      </c>
      <c r="K34" s="3">
        <v>0</v>
      </c>
      <c r="L34" s="4">
        <v>0</v>
      </c>
      <c r="M34" s="3">
        <v>0</v>
      </c>
      <c r="N34" s="4">
        <v>8</v>
      </c>
      <c r="O34" s="3">
        <v>532.78</v>
      </c>
      <c r="P34" s="4">
        <v>0</v>
      </c>
      <c r="Q34" s="3">
        <v>0</v>
      </c>
      <c r="R34" s="3">
        <v>3</v>
      </c>
      <c r="S34" s="3">
        <v>978.46</v>
      </c>
      <c r="T34" s="3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62.56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3">
        <v>9075.34</v>
      </c>
      <c r="AR34" s="3">
        <v>268.8</v>
      </c>
      <c r="AS34" s="3">
        <v>205.1</v>
      </c>
      <c r="AT34" s="3">
        <v>538.79999999999995</v>
      </c>
      <c r="AU34" s="3">
        <v>580.82000000000005</v>
      </c>
      <c r="AV34" s="3">
        <v>145.21</v>
      </c>
      <c r="AW34" s="3">
        <v>167.89</v>
      </c>
      <c r="AX34" s="3">
        <v>205.1</v>
      </c>
      <c r="AY34" s="3">
        <v>26</v>
      </c>
      <c r="AZ34" s="3">
        <v>0</v>
      </c>
      <c r="BA34" s="4">
        <v>0</v>
      </c>
      <c r="BB34" s="3">
        <v>2268.83</v>
      </c>
      <c r="BC34" s="3">
        <v>0</v>
      </c>
      <c r="BD34" s="3">
        <v>6332.61</v>
      </c>
      <c r="BE34" s="3">
        <v>719.75</v>
      </c>
      <c r="BF34" s="4">
        <v>0</v>
      </c>
      <c r="BG34" s="3">
        <v>0</v>
      </c>
      <c r="BH34" s="3">
        <v>0.31</v>
      </c>
      <c r="BI34" s="3">
        <v>7882</v>
      </c>
      <c r="BJ34" s="3" t="str">
        <f>"BIGO"</f>
        <v>BIGO</v>
      </c>
    </row>
    <row r="35" spans="1:62">
      <c r="A35" s="3" t="str">
        <f>"0876"</f>
        <v>0876</v>
      </c>
      <c r="B35" s="4">
        <v>45</v>
      </c>
      <c r="C35" s="3" t="str">
        <f>"DAFIR"</f>
        <v>DAFIR</v>
      </c>
      <c r="D35" s="3" t="str">
        <f>"Nadia"</f>
        <v>Nadia</v>
      </c>
      <c r="E35" s="3">
        <v>127724.54</v>
      </c>
      <c r="F35" s="3">
        <v>26</v>
      </c>
      <c r="G35" s="3">
        <v>127724.54</v>
      </c>
      <c r="H35" s="3">
        <v>0</v>
      </c>
      <c r="I35" s="4">
        <v>0</v>
      </c>
      <c r="J35" s="4">
        <v>0</v>
      </c>
      <c r="K35" s="3">
        <v>0</v>
      </c>
      <c r="L35" s="4">
        <v>0</v>
      </c>
      <c r="M35" s="3">
        <v>0</v>
      </c>
      <c r="N35" s="4">
        <v>0</v>
      </c>
      <c r="O35" s="3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4">
        <v>500</v>
      </c>
      <c r="V35" s="4">
        <v>12772.45</v>
      </c>
      <c r="W35" s="4">
        <v>770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3">
        <v>127724.54</v>
      </c>
      <c r="AR35" s="3">
        <v>268.8</v>
      </c>
      <c r="AS35" s="3">
        <v>2886.57</v>
      </c>
      <c r="AT35" s="3">
        <v>538.79999999999995</v>
      </c>
      <c r="AU35" s="3">
        <v>8174.37</v>
      </c>
      <c r="AV35" s="3">
        <v>2043.59</v>
      </c>
      <c r="AW35" s="3">
        <v>2362.9</v>
      </c>
      <c r="AX35" s="3">
        <v>2886.57</v>
      </c>
      <c r="AY35" s="3">
        <v>26</v>
      </c>
      <c r="AZ35" s="3">
        <v>0</v>
      </c>
      <c r="BA35" s="4">
        <v>0</v>
      </c>
      <c r="BB35" s="3">
        <v>2916.67</v>
      </c>
      <c r="BC35" s="3">
        <v>0</v>
      </c>
      <c r="BD35" s="3">
        <v>121652.5</v>
      </c>
      <c r="BE35" s="3">
        <v>44194.61</v>
      </c>
      <c r="BF35" s="4">
        <v>0</v>
      </c>
      <c r="BG35" s="3">
        <v>0</v>
      </c>
      <c r="BH35" s="3">
        <v>0.99</v>
      </c>
      <c r="BI35" s="3">
        <v>94418</v>
      </c>
      <c r="BJ35" s="3" t="str">
        <f>"AFRICA HR"</f>
        <v>AFRICA HR</v>
      </c>
    </row>
    <row r="36" spans="1:62">
      <c r="A36" s="3" t="str">
        <f>"0877"</f>
        <v>0877</v>
      </c>
      <c r="B36" s="4">
        <v>46</v>
      </c>
      <c r="C36" s="3" t="str">
        <f>"SAADAOUI"</f>
        <v>SAADAOUI</v>
      </c>
      <c r="D36" s="3" t="str">
        <f>"Hatim"</f>
        <v>Hatim</v>
      </c>
      <c r="E36" s="3">
        <v>71666.67</v>
      </c>
      <c r="F36" s="3">
        <v>26</v>
      </c>
      <c r="G36" s="3">
        <v>71666.67</v>
      </c>
      <c r="H36" s="3">
        <v>0</v>
      </c>
      <c r="I36" s="4">
        <v>0</v>
      </c>
      <c r="J36" s="4">
        <v>0</v>
      </c>
      <c r="K36" s="3">
        <v>0</v>
      </c>
      <c r="L36" s="4">
        <v>0</v>
      </c>
      <c r="M36" s="3">
        <v>0</v>
      </c>
      <c r="N36" s="4">
        <v>0</v>
      </c>
      <c r="O36" s="3">
        <v>0</v>
      </c>
      <c r="P36" s="4">
        <v>0</v>
      </c>
      <c r="Q36" s="3">
        <v>0</v>
      </c>
      <c r="R36" s="3">
        <v>0</v>
      </c>
      <c r="S36" s="3">
        <v>0</v>
      </c>
      <c r="T36" s="3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13200.99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6600.5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3">
        <v>91468.160000000003</v>
      </c>
      <c r="AR36" s="3">
        <v>268.8</v>
      </c>
      <c r="AS36" s="3">
        <v>2067.1799999999998</v>
      </c>
      <c r="AT36" s="3">
        <v>538.79999999999995</v>
      </c>
      <c r="AU36" s="3">
        <v>5853.96</v>
      </c>
      <c r="AV36" s="3">
        <v>1463.49</v>
      </c>
      <c r="AW36" s="3">
        <v>1692.16</v>
      </c>
      <c r="AX36" s="3">
        <v>2067.1799999999998</v>
      </c>
      <c r="AY36" s="3">
        <v>26</v>
      </c>
      <c r="AZ36" s="3">
        <v>0</v>
      </c>
      <c r="BA36" s="4">
        <v>0</v>
      </c>
      <c r="BB36" s="3">
        <v>2916.67</v>
      </c>
      <c r="BC36" s="3">
        <v>120</v>
      </c>
      <c r="BD36" s="3">
        <v>86215.51</v>
      </c>
      <c r="BE36" s="3">
        <v>30608.560000000001</v>
      </c>
      <c r="BF36" s="4">
        <v>0</v>
      </c>
      <c r="BG36" s="3">
        <v>0</v>
      </c>
      <c r="BH36" s="3">
        <v>0.38</v>
      </c>
      <c r="BI36" s="3">
        <v>58524</v>
      </c>
      <c r="BJ36" s="3" t="str">
        <f>"AFRICA HR"</f>
        <v>AFRICA HR</v>
      </c>
    </row>
    <row r="37" spans="1:62">
      <c r="A37" s="3" t="str">
        <f>"0983"</f>
        <v>0983</v>
      </c>
      <c r="B37" s="4">
        <v>50</v>
      </c>
      <c r="C37" s="3" t="str">
        <f>"MOUSTAKIM"</f>
        <v>MOUSTAKIM</v>
      </c>
      <c r="D37" s="3" t="str">
        <f>"Adil"</f>
        <v>Adil</v>
      </c>
      <c r="E37" s="3">
        <v>29400</v>
      </c>
      <c r="F37" s="3">
        <v>26</v>
      </c>
      <c r="G37" s="3">
        <v>29400</v>
      </c>
      <c r="H37" s="3">
        <v>0</v>
      </c>
      <c r="I37" s="4">
        <v>0</v>
      </c>
      <c r="J37" s="4">
        <v>0</v>
      </c>
      <c r="K37" s="3">
        <v>0</v>
      </c>
      <c r="L37" s="4">
        <v>0</v>
      </c>
      <c r="M37" s="3">
        <v>0</v>
      </c>
      <c r="N37" s="4">
        <v>0</v>
      </c>
      <c r="O37" s="3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6300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3">
        <v>35700</v>
      </c>
      <c r="AR37" s="3">
        <v>268.8</v>
      </c>
      <c r="AS37" s="3">
        <v>806.82</v>
      </c>
      <c r="AT37" s="3">
        <v>538.79999999999995</v>
      </c>
      <c r="AU37" s="3">
        <v>2284.8000000000002</v>
      </c>
      <c r="AV37" s="3">
        <v>571.20000000000005</v>
      </c>
      <c r="AW37" s="3">
        <v>660.45</v>
      </c>
      <c r="AX37" s="3">
        <v>806.82</v>
      </c>
      <c r="AY37" s="3">
        <v>26</v>
      </c>
      <c r="AZ37" s="3">
        <v>0</v>
      </c>
      <c r="BA37" s="4">
        <v>0</v>
      </c>
      <c r="BB37" s="3">
        <v>2916.67</v>
      </c>
      <c r="BC37" s="3">
        <v>90</v>
      </c>
      <c r="BD37" s="3">
        <v>31707.71</v>
      </c>
      <c r="BE37" s="3">
        <v>9925.59</v>
      </c>
      <c r="BF37" s="4">
        <v>0</v>
      </c>
      <c r="BG37" s="3">
        <v>0</v>
      </c>
      <c r="BH37" s="3">
        <v>0.21</v>
      </c>
      <c r="BI37" s="3">
        <v>24699</v>
      </c>
      <c r="BJ37" s="3" t="str">
        <f>"AFRICA HR"</f>
        <v>AFRICA HR</v>
      </c>
    </row>
    <row r="38" spans="1:62">
      <c r="A38" s="3" t="str">
        <f>"0984"</f>
        <v>0984</v>
      </c>
      <c r="B38" s="4">
        <v>51</v>
      </c>
      <c r="C38" s="3" t="str">
        <f>"SABRI"</f>
        <v>SABRI</v>
      </c>
      <c r="D38" s="3" t="str">
        <f>"Ayoub"</f>
        <v>Ayoub</v>
      </c>
      <c r="E38" s="3">
        <v>30978.33</v>
      </c>
      <c r="F38" s="3">
        <v>26</v>
      </c>
      <c r="G38" s="3">
        <v>30978.33</v>
      </c>
      <c r="H38" s="3">
        <v>0</v>
      </c>
      <c r="I38" s="4">
        <v>0</v>
      </c>
      <c r="J38" s="4">
        <v>0</v>
      </c>
      <c r="K38" s="3">
        <v>0</v>
      </c>
      <c r="L38" s="4">
        <v>0</v>
      </c>
      <c r="M38" s="3">
        <v>0</v>
      </c>
      <c r="N38" s="4">
        <v>0</v>
      </c>
      <c r="O38" s="3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4249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3">
        <v>35227.33</v>
      </c>
      <c r="AR38" s="3">
        <v>268.8</v>
      </c>
      <c r="AS38" s="3">
        <v>796.14</v>
      </c>
      <c r="AT38" s="3">
        <v>538.79999999999995</v>
      </c>
      <c r="AU38" s="3">
        <v>2254.5500000000002</v>
      </c>
      <c r="AV38" s="3">
        <v>563.64</v>
      </c>
      <c r="AW38" s="3">
        <v>651.71</v>
      </c>
      <c r="AX38" s="3">
        <v>796.14</v>
      </c>
      <c r="AY38" s="3">
        <v>26</v>
      </c>
      <c r="AZ38" s="3">
        <v>0</v>
      </c>
      <c r="BA38" s="4">
        <v>0</v>
      </c>
      <c r="BB38" s="3">
        <v>2916.67</v>
      </c>
      <c r="BC38" s="3">
        <v>30</v>
      </c>
      <c r="BD38" s="3">
        <v>31245.72</v>
      </c>
      <c r="BE38" s="3">
        <v>9810.0400000000009</v>
      </c>
      <c r="BF38" s="4">
        <v>0</v>
      </c>
      <c r="BG38" s="3">
        <v>0</v>
      </c>
      <c r="BH38" s="3">
        <v>0.65</v>
      </c>
      <c r="BI38" s="3">
        <v>24353</v>
      </c>
      <c r="BJ38" s="3" t="str">
        <f>"BIPO - MGI TECH"</f>
        <v>BIPO - MGI TECH</v>
      </c>
    </row>
    <row r="39" spans="1:62">
      <c r="A39" s="3" t="str">
        <f>"0992"</f>
        <v>0992</v>
      </c>
      <c r="B39" s="4">
        <v>58</v>
      </c>
      <c r="C39" s="3" t="str">
        <f>"CHNAFA"</f>
        <v>CHNAFA</v>
      </c>
      <c r="D39" s="3" t="str">
        <f>"Nouhaila"</f>
        <v>Nouhaila</v>
      </c>
      <c r="E39" s="3">
        <v>9011</v>
      </c>
      <c r="F39" s="3">
        <v>26</v>
      </c>
      <c r="G39" s="3">
        <v>9011</v>
      </c>
      <c r="H39" s="3">
        <v>0</v>
      </c>
      <c r="I39" s="4">
        <v>0</v>
      </c>
      <c r="J39" s="4">
        <v>0</v>
      </c>
      <c r="K39" s="3">
        <v>0</v>
      </c>
      <c r="L39" s="4">
        <v>0</v>
      </c>
      <c r="M39" s="3">
        <v>0</v>
      </c>
      <c r="N39" s="4">
        <v>2</v>
      </c>
      <c r="O39" s="3">
        <v>141.53</v>
      </c>
      <c r="P39" s="4">
        <v>6</v>
      </c>
      <c r="Q39" s="3">
        <v>566.14</v>
      </c>
      <c r="R39" s="3">
        <v>0</v>
      </c>
      <c r="S39" s="3">
        <v>0</v>
      </c>
      <c r="T39" s="3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62.56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3">
        <v>9781.23</v>
      </c>
      <c r="AR39" s="3">
        <v>268.8</v>
      </c>
      <c r="AS39" s="3">
        <v>221.06</v>
      </c>
      <c r="AT39" s="3">
        <v>538.79999999999995</v>
      </c>
      <c r="AU39" s="3">
        <v>626</v>
      </c>
      <c r="AV39" s="3">
        <v>156.5</v>
      </c>
      <c r="AW39" s="3">
        <v>180.95</v>
      </c>
      <c r="AX39" s="3">
        <v>221.06</v>
      </c>
      <c r="AY39" s="3">
        <v>26</v>
      </c>
      <c r="AZ39" s="3">
        <v>0</v>
      </c>
      <c r="BA39" s="4">
        <v>0</v>
      </c>
      <c r="BB39" s="3">
        <v>2445.31</v>
      </c>
      <c r="BC39" s="3">
        <v>0</v>
      </c>
      <c r="BD39" s="3">
        <v>6846.06</v>
      </c>
      <c r="BE39" s="3">
        <v>894.32</v>
      </c>
      <c r="BF39" s="4">
        <v>0</v>
      </c>
      <c r="BG39" s="3">
        <v>0</v>
      </c>
      <c r="BH39" s="3">
        <v>0.95</v>
      </c>
      <c r="BI39" s="3">
        <v>8398</v>
      </c>
      <c r="BJ39" s="3" t="str">
        <f>"BIGO"</f>
        <v>BIGO</v>
      </c>
    </row>
    <row r="40" spans="1:62">
      <c r="A40" s="3" t="str">
        <f>"0993"</f>
        <v>0993</v>
      </c>
      <c r="B40" s="4">
        <v>59</v>
      </c>
      <c r="C40" s="3" t="str">
        <f>"MOUZAKKI"</f>
        <v>MOUZAKKI</v>
      </c>
      <c r="D40" s="3" t="str">
        <f>"Zineb"</f>
        <v>Zineb</v>
      </c>
      <c r="E40" s="3">
        <v>9011</v>
      </c>
      <c r="F40" s="3">
        <v>26</v>
      </c>
      <c r="G40" s="3">
        <v>9011</v>
      </c>
      <c r="H40" s="3">
        <v>0</v>
      </c>
      <c r="I40" s="4">
        <v>0</v>
      </c>
      <c r="J40" s="4">
        <v>0</v>
      </c>
      <c r="K40" s="3">
        <v>0</v>
      </c>
      <c r="L40" s="4">
        <v>0</v>
      </c>
      <c r="M40" s="3">
        <v>0</v>
      </c>
      <c r="N40" s="4">
        <v>8</v>
      </c>
      <c r="O40" s="3">
        <v>566.14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62.56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3">
        <v>9639.7000000000007</v>
      </c>
      <c r="AR40" s="3">
        <v>268.8</v>
      </c>
      <c r="AS40" s="3">
        <v>217.86</v>
      </c>
      <c r="AT40" s="3">
        <v>538.79999999999995</v>
      </c>
      <c r="AU40" s="3">
        <v>616.94000000000005</v>
      </c>
      <c r="AV40" s="3">
        <v>154.24</v>
      </c>
      <c r="AW40" s="3">
        <v>178.33</v>
      </c>
      <c r="AX40" s="3">
        <v>217.86</v>
      </c>
      <c r="AY40" s="3">
        <v>26</v>
      </c>
      <c r="AZ40" s="3">
        <v>0</v>
      </c>
      <c r="BA40" s="4">
        <v>0</v>
      </c>
      <c r="BB40" s="3">
        <v>2409.9299999999998</v>
      </c>
      <c r="BC40" s="3">
        <v>0</v>
      </c>
      <c r="BD40" s="3">
        <v>6743.11</v>
      </c>
      <c r="BE40" s="3">
        <v>859.33</v>
      </c>
      <c r="BF40" s="4">
        <v>0</v>
      </c>
      <c r="BG40" s="3">
        <v>0</v>
      </c>
      <c r="BH40" s="3">
        <v>0.28999999999999998</v>
      </c>
      <c r="BI40" s="3">
        <v>8294</v>
      </c>
      <c r="BJ40" s="3" t="str">
        <f>"BIGO"</f>
        <v>BIGO</v>
      </c>
    </row>
    <row r="41" spans="1:62">
      <c r="A41" s="3" t="str">
        <f>"0994"</f>
        <v>0994</v>
      </c>
      <c r="B41" s="4">
        <v>60</v>
      </c>
      <c r="C41" s="3" t="str">
        <f>"BARAKATE"</f>
        <v>BARAKATE</v>
      </c>
      <c r="D41" s="3" t="str">
        <f>"Oussama"</f>
        <v>Oussama</v>
      </c>
      <c r="E41" s="3">
        <v>65025</v>
      </c>
      <c r="F41" s="3">
        <v>26</v>
      </c>
      <c r="G41" s="3">
        <v>65025</v>
      </c>
      <c r="H41" s="3">
        <v>0</v>
      </c>
      <c r="I41" s="4">
        <v>0</v>
      </c>
      <c r="J41" s="4">
        <v>0</v>
      </c>
      <c r="K41" s="3">
        <v>0</v>
      </c>
      <c r="L41" s="4">
        <v>0</v>
      </c>
      <c r="M41" s="3">
        <v>0</v>
      </c>
      <c r="N41" s="4">
        <v>0</v>
      </c>
      <c r="O41" s="3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3465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3">
        <v>68490</v>
      </c>
      <c r="AR41" s="3">
        <v>268.8</v>
      </c>
      <c r="AS41" s="3">
        <v>1547.87</v>
      </c>
      <c r="AT41" s="3">
        <v>538.79999999999995</v>
      </c>
      <c r="AU41" s="3">
        <v>4383.3599999999997</v>
      </c>
      <c r="AV41" s="3">
        <v>1095.8399999999999</v>
      </c>
      <c r="AW41" s="3">
        <v>1267.07</v>
      </c>
      <c r="AX41" s="3">
        <v>1547.87</v>
      </c>
      <c r="AY41" s="3">
        <v>26</v>
      </c>
      <c r="AZ41" s="3">
        <v>0</v>
      </c>
      <c r="BA41" s="4">
        <v>0</v>
      </c>
      <c r="BB41" s="3">
        <v>2916.67</v>
      </c>
      <c r="BC41" s="3">
        <v>150</v>
      </c>
      <c r="BD41" s="3">
        <v>63756.66</v>
      </c>
      <c r="BE41" s="3">
        <v>22044.2</v>
      </c>
      <c r="BF41" s="4">
        <v>0</v>
      </c>
      <c r="BG41" s="3">
        <v>0</v>
      </c>
      <c r="BH41" s="3">
        <v>0.87</v>
      </c>
      <c r="BI41" s="3">
        <v>44630</v>
      </c>
      <c r="BJ41" s="3" t="str">
        <f>"AFRICA HR"</f>
        <v>AFRICA HR</v>
      </c>
    </row>
    <row r="42" spans="1:62">
      <c r="A42" s="3" t="str">
        <f>"0995"</f>
        <v>0995</v>
      </c>
      <c r="B42" s="4">
        <v>61</v>
      </c>
      <c r="C42" s="3" t="str">
        <f>"MSIKA"</f>
        <v>MSIKA</v>
      </c>
      <c r="D42" s="3" t="str">
        <f>"Manal"</f>
        <v>Manal</v>
      </c>
      <c r="E42" s="3">
        <v>29166.67</v>
      </c>
      <c r="F42" s="3">
        <v>26</v>
      </c>
      <c r="G42" s="3">
        <v>29166.67</v>
      </c>
      <c r="H42" s="3">
        <v>0</v>
      </c>
      <c r="I42" s="4">
        <v>0</v>
      </c>
      <c r="J42" s="4">
        <v>0</v>
      </c>
      <c r="K42" s="3">
        <v>0</v>
      </c>
      <c r="L42" s="4">
        <v>0</v>
      </c>
      <c r="M42" s="3">
        <v>0</v>
      </c>
      <c r="N42" s="4">
        <v>0</v>
      </c>
      <c r="O42" s="3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3">
        <v>29166.67</v>
      </c>
      <c r="AR42" s="3">
        <v>268.8</v>
      </c>
      <c r="AS42" s="3">
        <v>659.17</v>
      </c>
      <c r="AT42" s="3">
        <v>538.79999999999995</v>
      </c>
      <c r="AU42" s="3">
        <v>1866.67</v>
      </c>
      <c r="AV42" s="3">
        <v>466.67</v>
      </c>
      <c r="AW42" s="3">
        <v>539.58000000000004</v>
      </c>
      <c r="AX42" s="3">
        <v>659.17</v>
      </c>
      <c r="AY42" s="3">
        <v>26</v>
      </c>
      <c r="AZ42" s="3">
        <v>0</v>
      </c>
      <c r="BA42" s="4">
        <v>0</v>
      </c>
      <c r="BB42" s="3">
        <v>2916.67</v>
      </c>
      <c r="BC42" s="3">
        <v>0</v>
      </c>
      <c r="BD42" s="3">
        <v>25322.03</v>
      </c>
      <c r="BE42" s="3">
        <v>7589.04</v>
      </c>
      <c r="BF42" s="4">
        <v>0</v>
      </c>
      <c r="BG42" s="3">
        <v>0</v>
      </c>
      <c r="BH42" s="3">
        <v>0.34</v>
      </c>
      <c r="BI42" s="3">
        <v>20650</v>
      </c>
      <c r="BJ42" s="3" t="str">
        <f>"AFRICA HR"</f>
        <v>AFRICA HR</v>
      </c>
    </row>
    <row r="43" spans="1:62">
      <c r="A43" s="3" t="str">
        <f>"1005"</f>
        <v>1005</v>
      </c>
      <c r="B43" s="4">
        <v>71</v>
      </c>
      <c r="C43" s="3" t="str">
        <f>"ELFATNI"</f>
        <v>ELFATNI</v>
      </c>
      <c r="D43" s="3" t="str">
        <f>"Wiame"</f>
        <v>Wiame</v>
      </c>
      <c r="E43" s="3">
        <v>9880</v>
      </c>
      <c r="F43" s="3">
        <v>26</v>
      </c>
      <c r="G43" s="3">
        <v>9880</v>
      </c>
      <c r="H43" s="3">
        <v>0</v>
      </c>
      <c r="I43" s="4">
        <v>0</v>
      </c>
      <c r="J43" s="4">
        <v>0</v>
      </c>
      <c r="K43" s="3">
        <v>0</v>
      </c>
      <c r="L43" s="4">
        <v>0</v>
      </c>
      <c r="M43" s="3">
        <v>0</v>
      </c>
      <c r="N43" s="4">
        <v>0</v>
      </c>
      <c r="O43" s="3">
        <v>0</v>
      </c>
      <c r="P43" s="4">
        <v>0</v>
      </c>
      <c r="Q43" s="3">
        <v>0</v>
      </c>
      <c r="R43" s="3">
        <v>0</v>
      </c>
      <c r="S43" s="3">
        <v>0</v>
      </c>
      <c r="T43" s="3">
        <v>0</v>
      </c>
      <c r="U43" s="4">
        <v>500</v>
      </c>
      <c r="V43" s="4">
        <v>0</v>
      </c>
      <c r="W43" s="4">
        <v>520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3">
        <v>9880</v>
      </c>
      <c r="AR43" s="3">
        <v>268.8</v>
      </c>
      <c r="AS43" s="3">
        <v>223.29</v>
      </c>
      <c r="AT43" s="3">
        <v>538.79999999999995</v>
      </c>
      <c r="AU43" s="3">
        <v>632.32000000000005</v>
      </c>
      <c r="AV43" s="3">
        <v>158.08000000000001</v>
      </c>
      <c r="AW43" s="3">
        <v>182.78</v>
      </c>
      <c r="AX43" s="3">
        <v>223.29</v>
      </c>
      <c r="AY43" s="3">
        <v>26</v>
      </c>
      <c r="AZ43" s="3">
        <v>0</v>
      </c>
      <c r="BA43" s="4">
        <v>0</v>
      </c>
      <c r="BB43" s="3">
        <v>2470</v>
      </c>
      <c r="BC43" s="3">
        <v>0</v>
      </c>
      <c r="BD43" s="3">
        <v>6917.91</v>
      </c>
      <c r="BE43" s="3">
        <v>908.71</v>
      </c>
      <c r="BF43" s="4">
        <v>0</v>
      </c>
      <c r="BG43" s="3">
        <v>0</v>
      </c>
      <c r="BH43" s="3">
        <v>0.8</v>
      </c>
      <c r="BI43" s="3">
        <v>9500</v>
      </c>
      <c r="BJ43" s="3" t="str">
        <f>"MGS"</f>
        <v>MGS</v>
      </c>
    </row>
    <row r="44" spans="1:62">
      <c r="A44" s="3" t="str">
        <f>"1006"</f>
        <v>1006</v>
      </c>
      <c r="B44" s="4">
        <v>72</v>
      </c>
      <c r="C44" s="3" t="str">
        <f>"EL IDRYSY"</f>
        <v>EL IDRYSY</v>
      </c>
      <c r="D44" s="3" t="str">
        <f>"Fatima Zahra"</f>
        <v>Fatima Zahra</v>
      </c>
      <c r="E44" s="3">
        <v>9880</v>
      </c>
      <c r="F44" s="3">
        <v>26</v>
      </c>
      <c r="G44" s="3">
        <v>9880</v>
      </c>
      <c r="H44" s="3">
        <v>0</v>
      </c>
      <c r="I44" s="4">
        <v>0</v>
      </c>
      <c r="J44" s="4">
        <v>0</v>
      </c>
      <c r="K44" s="3">
        <v>0</v>
      </c>
      <c r="L44" s="4">
        <v>0</v>
      </c>
      <c r="M44" s="3">
        <v>0</v>
      </c>
      <c r="N44" s="4">
        <v>0</v>
      </c>
      <c r="O44" s="3">
        <v>0</v>
      </c>
      <c r="P44" s="4">
        <v>0</v>
      </c>
      <c r="Q44" s="3">
        <v>0</v>
      </c>
      <c r="R44" s="3">
        <v>0</v>
      </c>
      <c r="S44" s="3">
        <v>0</v>
      </c>
      <c r="T44" s="3">
        <v>0</v>
      </c>
      <c r="U44" s="4">
        <v>500</v>
      </c>
      <c r="V44" s="4">
        <v>0</v>
      </c>
      <c r="W44" s="4">
        <v>520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3">
        <v>9880</v>
      </c>
      <c r="AR44" s="3">
        <v>268.8</v>
      </c>
      <c r="AS44" s="3">
        <v>223.29</v>
      </c>
      <c r="AT44" s="3">
        <v>538.79999999999995</v>
      </c>
      <c r="AU44" s="3">
        <v>632.32000000000005</v>
      </c>
      <c r="AV44" s="3">
        <v>158.08000000000001</v>
      </c>
      <c r="AW44" s="3">
        <v>182.78</v>
      </c>
      <c r="AX44" s="3">
        <v>223.29</v>
      </c>
      <c r="AY44" s="3">
        <v>26</v>
      </c>
      <c r="AZ44" s="3">
        <v>0</v>
      </c>
      <c r="BA44" s="4">
        <v>0</v>
      </c>
      <c r="BB44" s="3">
        <v>2470</v>
      </c>
      <c r="BC44" s="3">
        <v>0</v>
      </c>
      <c r="BD44" s="3">
        <v>6917.91</v>
      </c>
      <c r="BE44" s="3">
        <v>908.71</v>
      </c>
      <c r="BF44" s="4">
        <v>0</v>
      </c>
      <c r="BG44" s="3">
        <v>0</v>
      </c>
      <c r="BH44" s="3">
        <v>0.8</v>
      </c>
      <c r="BI44" s="3">
        <v>9500</v>
      </c>
      <c r="BJ44" s="3" t="str">
        <f>"MGS"</f>
        <v>MGS</v>
      </c>
    </row>
    <row r="45" spans="1:62">
      <c r="A45" s="3" t="str">
        <f>"1011"</f>
        <v>1011</v>
      </c>
      <c r="B45" s="4">
        <v>76</v>
      </c>
      <c r="C45" s="3" t="str">
        <f>"BENADDI"</f>
        <v>BENADDI</v>
      </c>
      <c r="D45" s="3" t="str">
        <f>"Rajae"</f>
        <v>Rajae</v>
      </c>
      <c r="E45" s="3">
        <v>66666.66</v>
      </c>
      <c r="F45" s="3">
        <v>26</v>
      </c>
      <c r="G45" s="3">
        <v>66666.66</v>
      </c>
      <c r="H45" s="3">
        <v>0</v>
      </c>
      <c r="I45" s="4">
        <v>0</v>
      </c>
      <c r="J45" s="4">
        <v>0</v>
      </c>
      <c r="K45" s="3">
        <v>0</v>
      </c>
      <c r="L45" s="4">
        <v>0</v>
      </c>
      <c r="M45" s="3">
        <v>0</v>
      </c>
      <c r="N45" s="4">
        <v>0</v>
      </c>
      <c r="O45" s="3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3295.5</v>
      </c>
      <c r="AJ45" s="4">
        <v>864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3">
        <v>70826.16</v>
      </c>
      <c r="AR45" s="3">
        <v>268.8</v>
      </c>
      <c r="AS45" s="3">
        <v>1600.67</v>
      </c>
      <c r="AT45" s="3">
        <v>538.79999999999995</v>
      </c>
      <c r="AU45" s="3">
        <v>4532.87</v>
      </c>
      <c r="AV45" s="3">
        <v>1133.22</v>
      </c>
      <c r="AW45" s="3">
        <v>1310.28</v>
      </c>
      <c r="AX45" s="3">
        <v>1600.67</v>
      </c>
      <c r="AY45" s="3">
        <v>26</v>
      </c>
      <c r="AZ45" s="3">
        <v>0</v>
      </c>
      <c r="BA45" s="4">
        <v>0</v>
      </c>
      <c r="BB45" s="3">
        <v>2916.67</v>
      </c>
      <c r="BC45" s="3">
        <v>0</v>
      </c>
      <c r="BD45" s="3">
        <v>66040.02</v>
      </c>
      <c r="BE45" s="3">
        <v>23061.88</v>
      </c>
      <c r="BF45" s="4">
        <v>0</v>
      </c>
      <c r="BG45" s="3">
        <v>0</v>
      </c>
      <c r="BH45" s="3">
        <v>0.19</v>
      </c>
      <c r="BI45" s="3">
        <v>45895</v>
      </c>
      <c r="BJ45" s="3" t="str">
        <f>"AFRICA HR"</f>
        <v>AFRICA HR</v>
      </c>
    </row>
    <row r="46" spans="1:62">
      <c r="A46" s="3" t="str">
        <f>"1013"</f>
        <v>1013</v>
      </c>
      <c r="B46" s="4">
        <v>78</v>
      </c>
      <c r="C46" s="3" t="str">
        <f>"AIN"</f>
        <v>AIN</v>
      </c>
      <c r="D46" s="3" t="str">
        <f>"Zineb"</f>
        <v>Zineb</v>
      </c>
      <c r="E46" s="3">
        <v>11967.5</v>
      </c>
      <c r="F46" s="3">
        <v>26</v>
      </c>
      <c r="G46" s="3">
        <v>11967.5</v>
      </c>
      <c r="H46" s="3">
        <v>0</v>
      </c>
      <c r="I46" s="4">
        <v>0</v>
      </c>
      <c r="J46" s="4">
        <v>0</v>
      </c>
      <c r="K46" s="3">
        <v>0</v>
      </c>
      <c r="L46" s="4">
        <v>0</v>
      </c>
      <c r="M46" s="3">
        <v>0</v>
      </c>
      <c r="N46" s="4">
        <v>0</v>
      </c>
      <c r="O46" s="3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4">
        <v>500</v>
      </c>
      <c r="V46" s="4">
        <v>1190</v>
      </c>
      <c r="W46" s="4">
        <v>520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3">
        <v>11967.5</v>
      </c>
      <c r="AR46" s="3">
        <v>268.8</v>
      </c>
      <c r="AS46" s="3">
        <v>270.47000000000003</v>
      </c>
      <c r="AT46" s="3">
        <v>538.79999999999995</v>
      </c>
      <c r="AU46" s="3">
        <v>765.92</v>
      </c>
      <c r="AV46" s="3">
        <v>191.48</v>
      </c>
      <c r="AW46" s="3">
        <v>221.4</v>
      </c>
      <c r="AX46" s="3">
        <v>270.47000000000003</v>
      </c>
      <c r="AY46" s="3">
        <v>26</v>
      </c>
      <c r="AZ46" s="3">
        <v>0</v>
      </c>
      <c r="BA46" s="4">
        <v>0</v>
      </c>
      <c r="BB46" s="3">
        <v>2916.67</v>
      </c>
      <c r="BC46" s="3">
        <v>0</v>
      </c>
      <c r="BD46" s="3">
        <v>8511.56</v>
      </c>
      <c r="BE46" s="3">
        <v>1460.6</v>
      </c>
      <c r="BF46" s="4">
        <v>0</v>
      </c>
      <c r="BG46" s="3">
        <v>0</v>
      </c>
      <c r="BH46" s="3">
        <v>0.37</v>
      </c>
      <c r="BI46" s="3">
        <v>12178</v>
      </c>
      <c r="BJ46" s="3" t="str">
        <f>"MGS"</f>
        <v>MGS</v>
      </c>
    </row>
    <row r="47" spans="1:62">
      <c r="A47" s="3" t="str">
        <f>"1015"</f>
        <v>1015</v>
      </c>
      <c r="B47" s="4">
        <v>80</v>
      </c>
      <c r="C47" s="3" t="str">
        <f>"OUKERROU"</f>
        <v>OUKERROU</v>
      </c>
      <c r="D47" s="3" t="str">
        <f>"Marwa"</f>
        <v>Marwa</v>
      </c>
      <c r="E47" s="3">
        <v>13073</v>
      </c>
      <c r="F47" s="3">
        <v>26</v>
      </c>
      <c r="G47" s="3">
        <v>13073</v>
      </c>
      <c r="H47" s="3">
        <v>0</v>
      </c>
      <c r="I47" s="4">
        <v>0</v>
      </c>
      <c r="J47" s="4">
        <v>0</v>
      </c>
      <c r="K47" s="3">
        <v>0</v>
      </c>
      <c r="L47" s="4">
        <v>0</v>
      </c>
      <c r="M47" s="3">
        <v>0</v>
      </c>
      <c r="N47" s="4">
        <v>0</v>
      </c>
      <c r="O47" s="3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3">
        <v>13073</v>
      </c>
      <c r="AR47" s="3">
        <v>268.8</v>
      </c>
      <c r="AS47" s="3">
        <v>295.45</v>
      </c>
      <c r="AT47" s="3">
        <v>538.79999999999995</v>
      </c>
      <c r="AU47" s="3">
        <v>836.67</v>
      </c>
      <c r="AV47" s="3">
        <v>209.17</v>
      </c>
      <c r="AW47" s="3">
        <v>241.85</v>
      </c>
      <c r="AX47" s="3">
        <v>295.45</v>
      </c>
      <c r="AY47" s="3">
        <v>26</v>
      </c>
      <c r="AZ47" s="3">
        <v>0</v>
      </c>
      <c r="BA47" s="4">
        <v>0</v>
      </c>
      <c r="BB47" s="3">
        <v>2916.67</v>
      </c>
      <c r="BC47" s="3">
        <v>0</v>
      </c>
      <c r="BD47" s="3">
        <v>9592.08</v>
      </c>
      <c r="BE47" s="3">
        <v>1827.98</v>
      </c>
      <c r="BF47" s="4">
        <v>0</v>
      </c>
      <c r="BG47" s="3">
        <v>0</v>
      </c>
      <c r="BH47" s="3">
        <v>0.23</v>
      </c>
      <c r="BI47" s="3">
        <v>10681</v>
      </c>
      <c r="BJ47" s="3" t="str">
        <f>"BIPO - LONGI"</f>
        <v>BIPO - LONGI</v>
      </c>
    </row>
    <row r="48" spans="1:62">
      <c r="A48" s="3" t="str">
        <f>"1017"</f>
        <v>1017</v>
      </c>
      <c r="B48" s="4">
        <v>81</v>
      </c>
      <c r="C48" s="3" t="str">
        <f>"MOUAFFOU"</f>
        <v>MOUAFFOU</v>
      </c>
      <c r="D48" s="3" t="str">
        <f>"Abdellatif"</f>
        <v>Abdellatif</v>
      </c>
      <c r="E48" s="3">
        <v>3731</v>
      </c>
      <c r="F48" s="3">
        <v>26</v>
      </c>
      <c r="G48" s="3">
        <v>3731</v>
      </c>
      <c r="H48" s="3">
        <v>0</v>
      </c>
      <c r="I48" s="4">
        <v>0</v>
      </c>
      <c r="J48" s="4">
        <v>0</v>
      </c>
      <c r="K48" s="3">
        <v>0</v>
      </c>
      <c r="L48" s="4">
        <v>0</v>
      </c>
      <c r="M48" s="3">
        <v>0</v>
      </c>
      <c r="N48" s="4">
        <v>0</v>
      </c>
      <c r="O48" s="3">
        <v>0</v>
      </c>
      <c r="P48" s="4">
        <v>0</v>
      </c>
      <c r="Q48" s="3">
        <v>0</v>
      </c>
      <c r="R48" s="3">
        <v>0</v>
      </c>
      <c r="S48" s="3">
        <v>0</v>
      </c>
      <c r="T48" s="3">
        <v>0</v>
      </c>
      <c r="U48" s="4">
        <v>500</v>
      </c>
      <c r="V48" s="4">
        <v>0</v>
      </c>
      <c r="W48" s="4">
        <v>520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3">
        <v>3731</v>
      </c>
      <c r="AR48" s="3">
        <v>167.15</v>
      </c>
      <c r="AS48" s="3">
        <v>84.32</v>
      </c>
      <c r="AT48" s="3">
        <v>335.04</v>
      </c>
      <c r="AU48" s="3">
        <v>238.78</v>
      </c>
      <c r="AV48" s="3">
        <v>59.7</v>
      </c>
      <c r="AW48" s="3">
        <v>69.02</v>
      </c>
      <c r="AX48" s="3">
        <v>84.32</v>
      </c>
      <c r="AY48" s="3">
        <v>26</v>
      </c>
      <c r="AZ48" s="3">
        <v>0</v>
      </c>
      <c r="BA48" s="4">
        <v>0</v>
      </c>
      <c r="BB48" s="3">
        <v>1305.8499999999999</v>
      </c>
      <c r="BC48" s="3">
        <v>120</v>
      </c>
      <c r="BD48" s="3">
        <v>2173.6799999999998</v>
      </c>
      <c r="BE48" s="3">
        <v>0</v>
      </c>
      <c r="BF48" s="4">
        <v>0</v>
      </c>
      <c r="BG48" s="3">
        <v>0</v>
      </c>
      <c r="BH48" s="3">
        <v>0.47</v>
      </c>
      <c r="BI48" s="3">
        <v>4500</v>
      </c>
      <c r="BJ48" s="3" t="str">
        <f>"MGS"</f>
        <v>MGS</v>
      </c>
    </row>
    <row r="49" spans="1:62">
      <c r="A49" s="3" t="str">
        <f>"1018"</f>
        <v>1018</v>
      </c>
      <c r="B49" s="4">
        <v>82</v>
      </c>
      <c r="C49" s="3" t="str">
        <f>"DAHNI"</f>
        <v>DAHNI</v>
      </c>
      <c r="D49" s="3" t="str">
        <f>"Tarik"</f>
        <v>Tarik</v>
      </c>
      <c r="E49" s="3">
        <v>74250</v>
      </c>
      <c r="F49" s="3">
        <v>26</v>
      </c>
      <c r="G49" s="3">
        <v>74250</v>
      </c>
      <c r="H49" s="3">
        <v>0</v>
      </c>
      <c r="I49" s="4">
        <v>0</v>
      </c>
      <c r="J49" s="4">
        <v>0</v>
      </c>
      <c r="K49" s="3">
        <v>0</v>
      </c>
      <c r="L49" s="4">
        <v>0</v>
      </c>
      <c r="M49" s="3">
        <v>0</v>
      </c>
      <c r="N49" s="4">
        <v>0</v>
      </c>
      <c r="O49" s="3">
        <v>0</v>
      </c>
      <c r="P49" s="4">
        <v>0</v>
      </c>
      <c r="Q49" s="3">
        <v>0</v>
      </c>
      <c r="R49" s="3">
        <v>0</v>
      </c>
      <c r="S49" s="3">
        <v>0</v>
      </c>
      <c r="T49" s="3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6515.33</v>
      </c>
      <c r="AA49" s="4">
        <v>0</v>
      </c>
      <c r="AB49" s="4">
        <v>0</v>
      </c>
      <c r="AC49" s="4">
        <v>0</v>
      </c>
      <c r="AD49" s="4">
        <v>14852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10395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3">
        <v>106012.33</v>
      </c>
      <c r="AR49" s="3">
        <v>268.8</v>
      </c>
      <c r="AS49" s="3">
        <v>2395.88</v>
      </c>
      <c r="AT49" s="3">
        <v>538.79999999999995</v>
      </c>
      <c r="AU49" s="3">
        <v>6784.79</v>
      </c>
      <c r="AV49" s="3">
        <v>1696.2</v>
      </c>
      <c r="AW49" s="3">
        <v>1961.23</v>
      </c>
      <c r="AX49" s="3">
        <v>2395.88</v>
      </c>
      <c r="AY49" s="3">
        <v>26</v>
      </c>
      <c r="AZ49" s="3">
        <v>6594.16</v>
      </c>
      <c r="BA49" s="4">
        <v>0</v>
      </c>
      <c r="BB49" s="3">
        <v>2916.66</v>
      </c>
      <c r="BC49" s="3">
        <v>90</v>
      </c>
      <c r="BD49" s="3">
        <v>93836.83</v>
      </c>
      <c r="BE49" s="3">
        <v>33534.67</v>
      </c>
      <c r="BF49" s="4">
        <v>0</v>
      </c>
      <c r="BG49" s="3">
        <v>0</v>
      </c>
      <c r="BH49" s="3">
        <v>0.02</v>
      </c>
      <c r="BI49" s="3">
        <v>69813</v>
      </c>
      <c r="BJ49" s="3" t="str">
        <f>"VELOCITY"</f>
        <v>VELOCITY</v>
      </c>
    </row>
    <row r="50" spans="1:62">
      <c r="A50" s="3" t="str">
        <f>"1019"</f>
        <v>1019</v>
      </c>
      <c r="B50" s="4">
        <v>83</v>
      </c>
      <c r="C50" s="3" t="str">
        <f>"CHARAI"</f>
        <v>CHARAI</v>
      </c>
      <c r="D50" s="3" t="str">
        <f>"Amine"</f>
        <v>Amine</v>
      </c>
      <c r="E50" s="3">
        <v>35520</v>
      </c>
      <c r="F50" s="3">
        <v>26</v>
      </c>
      <c r="G50" s="3">
        <v>35520</v>
      </c>
      <c r="H50" s="3">
        <v>0</v>
      </c>
      <c r="I50" s="4">
        <v>0</v>
      </c>
      <c r="J50" s="4">
        <v>0</v>
      </c>
      <c r="K50" s="3">
        <v>0</v>
      </c>
      <c r="L50" s="4">
        <v>0</v>
      </c>
      <c r="M50" s="3">
        <v>0</v>
      </c>
      <c r="N50" s="4">
        <v>0</v>
      </c>
      <c r="O50" s="3">
        <v>0</v>
      </c>
      <c r="P50" s="4">
        <v>0</v>
      </c>
      <c r="Q50" s="3">
        <v>0</v>
      </c>
      <c r="R50" s="3">
        <v>0</v>
      </c>
      <c r="S50" s="3">
        <v>0</v>
      </c>
      <c r="T50" s="3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3">
        <v>35520</v>
      </c>
      <c r="AR50" s="3">
        <v>268.8</v>
      </c>
      <c r="AS50" s="3">
        <v>802.75</v>
      </c>
      <c r="AT50" s="3">
        <v>538.79999999999995</v>
      </c>
      <c r="AU50" s="3">
        <v>2273.2800000000002</v>
      </c>
      <c r="AV50" s="3">
        <v>568.32000000000005</v>
      </c>
      <c r="AW50" s="3">
        <v>657.12</v>
      </c>
      <c r="AX50" s="3">
        <v>802.75</v>
      </c>
      <c r="AY50" s="3">
        <v>26</v>
      </c>
      <c r="AZ50" s="3">
        <v>0</v>
      </c>
      <c r="BA50" s="4">
        <v>0</v>
      </c>
      <c r="BB50" s="3">
        <v>2916.67</v>
      </c>
      <c r="BC50" s="3">
        <v>90</v>
      </c>
      <c r="BD50" s="3">
        <v>31531.78</v>
      </c>
      <c r="BE50" s="3">
        <v>9858.75</v>
      </c>
      <c r="BF50" s="4">
        <v>0</v>
      </c>
      <c r="BG50" s="3">
        <v>0</v>
      </c>
      <c r="BH50" s="3">
        <v>0.3</v>
      </c>
      <c r="BI50" s="3">
        <v>24590</v>
      </c>
      <c r="BJ50" s="3" t="str">
        <f>"AFRICA HR"</f>
        <v>AFRICA HR</v>
      </c>
    </row>
    <row r="51" spans="1:62">
      <c r="A51" s="3" t="str">
        <f>"1020"</f>
        <v>1020</v>
      </c>
      <c r="B51" s="4">
        <v>84</v>
      </c>
      <c r="C51" s="3" t="str">
        <f>"ESSANBRI"</f>
        <v>ESSANBRI</v>
      </c>
      <c r="D51" s="3" t="str">
        <f>"Imane"</f>
        <v>Imane</v>
      </c>
      <c r="E51" s="3">
        <v>9423</v>
      </c>
      <c r="F51" s="3">
        <v>26</v>
      </c>
      <c r="G51" s="3">
        <v>9423</v>
      </c>
      <c r="H51" s="3">
        <v>0</v>
      </c>
      <c r="I51" s="4">
        <v>0</v>
      </c>
      <c r="J51" s="4">
        <v>0</v>
      </c>
      <c r="K51" s="3">
        <v>0</v>
      </c>
      <c r="L51" s="4">
        <v>0</v>
      </c>
      <c r="M51" s="3">
        <v>0</v>
      </c>
      <c r="N51" s="4">
        <v>0</v>
      </c>
      <c r="O51" s="3">
        <v>0</v>
      </c>
      <c r="P51" s="4">
        <v>0</v>
      </c>
      <c r="Q51" s="3">
        <v>0</v>
      </c>
      <c r="R51" s="3">
        <v>0</v>
      </c>
      <c r="S51" s="3">
        <v>0</v>
      </c>
      <c r="T51" s="3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262</v>
      </c>
      <c r="AM51" s="4">
        <v>0</v>
      </c>
      <c r="AN51" s="4">
        <v>0</v>
      </c>
      <c r="AO51" s="4">
        <v>0</v>
      </c>
      <c r="AP51" s="4">
        <v>0</v>
      </c>
      <c r="AQ51" s="3">
        <v>9685</v>
      </c>
      <c r="AR51" s="3">
        <v>268.8</v>
      </c>
      <c r="AS51" s="3">
        <v>218.88</v>
      </c>
      <c r="AT51" s="3">
        <v>538.79999999999995</v>
      </c>
      <c r="AU51" s="3">
        <v>619.84</v>
      </c>
      <c r="AV51" s="3">
        <v>154.96</v>
      </c>
      <c r="AW51" s="3">
        <v>179.17</v>
      </c>
      <c r="AX51" s="3">
        <v>218.88</v>
      </c>
      <c r="AY51" s="3">
        <v>26</v>
      </c>
      <c r="AZ51" s="3">
        <v>0</v>
      </c>
      <c r="BA51" s="4">
        <v>0</v>
      </c>
      <c r="BB51" s="3">
        <v>2421.25</v>
      </c>
      <c r="BC51" s="3">
        <v>0</v>
      </c>
      <c r="BD51" s="3">
        <v>6776.07</v>
      </c>
      <c r="BE51" s="3">
        <v>870.53</v>
      </c>
      <c r="BF51" s="4">
        <v>0</v>
      </c>
      <c r="BG51" s="3">
        <v>0</v>
      </c>
      <c r="BH51" s="3">
        <v>0.21</v>
      </c>
      <c r="BI51" s="3">
        <v>8327</v>
      </c>
      <c r="BJ51" s="3" t="str">
        <f>"AFRICA HR"</f>
        <v>AFRICA HR</v>
      </c>
    </row>
    <row r="52" spans="1:62">
      <c r="A52" s="3" t="str">
        <f>"1021"</f>
        <v>1021</v>
      </c>
      <c r="B52" s="4">
        <v>85</v>
      </c>
      <c r="C52" s="3" t="str">
        <f>"LOUTAOUI"</f>
        <v>LOUTAOUI</v>
      </c>
      <c r="D52" s="3" t="str">
        <f>"Nouhaila"</f>
        <v>Nouhaila</v>
      </c>
      <c r="E52" s="3">
        <v>8500</v>
      </c>
      <c r="F52" s="3">
        <v>26</v>
      </c>
      <c r="G52" s="3">
        <v>8500</v>
      </c>
      <c r="H52" s="3">
        <v>0</v>
      </c>
      <c r="I52" s="4">
        <v>0</v>
      </c>
      <c r="J52" s="4">
        <v>0</v>
      </c>
      <c r="K52" s="3">
        <v>0</v>
      </c>
      <c r="L52" s="4">
        <v>0</v>
      </c>
      <c r="M52" s="3">
        <v>0</v>
      </c>
      <c r="N52" s="4">
        <v>8</v>
      </c>
      <c r="O52" s="3">
        <v>534.04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62.56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3">
        <v>9096.6</v>
      </c>
      <c r="AR52" s="3">
        <v>268.8</v>
      </c>
      <c r="AS52" s="3">
        <v>205.58</v>
      </c>
      <c r="AT52" s="3">
        <v>538.79999999999995</v>
      </c>
      <c r="AU52" s="3">
        <v>582.17999999999995</v>
      </c>
      <c r="AV52" s="3">
        <v>145.55000000000001</v>
      </c>
      <c r="AW52" s="3">
        <v>168.29</v>
      </c>
      <c r="AX52" s="3">
        <v>205.58</v>
      </c>
      <c r="AY52" s="3">
        <v>26</v>
      </c>
      <c r="AZ52" s="3">
        <v>0</v>
      </c>
      <c r="BA52" s="4">
        <v>0</v>
      </c>
      <c r="BB52" s="3">
        <v>2274.15</v>
      </c>
      <c r="BC52" s="3">
        <v>0</v>
      </c>
      <c r="BD52" s="3">
        <v>6348.07</v>
      </c>
      <c r="BE52" s="3">
        <v>725.01</v>
      </c>
      <c r="BF52" s="4">
        <v>0</v>
      </c>
      <c r="BG52" s="3">
        <v>0</v>
      </c>
      <c r="BH52" s="3">
        <v>0.79</v>
      </c>
      <c r="BI52" s="3">
        <v>7898</v>
      </c>
      <c r="BJ52" s="3" t="str">
        <f>"BIGO"</f>
        <v>BIGO</v>
      </c>
    </row>
    <row r="53" spans="1:62">
      <c r="A53" s="3" t="str">
        <f>"1024"</f>
        <v>1024</v>
      </c>
      <c r="B53" s="4">
        <v>88</v>
      </c>
      <c r="C53" s="3" t="str">
        <f>"GUYNERANE"</f>
        <v>GUYNERANE</v>
      </c>
      <c r="D53" s="3" t="str">
        <f>"Rachid"</f>
        <v>Rachid</v>
      </c>
      <c r="E53" s="3">
        <v>22995</v>
      </c>
      <c r="F53" s="3">
        <v>26</v>
      </c>
      <c r="G53" s="3">
        <v>22995</v>
      </c>
      <c r="H53" s="3">
        <v>0</v>
      </c>
      <c r="I53" s="4">
        <v>0</v>
      </c>
      <c r="J53" s="4">
        <v>0</v>
      </c>
      <c r="K53" s="3">
        <v>0</v>
      </c>
      <c r="L53" s="4">
        <v>0</v>
      </c>
      <c r="M53" s="3">
        <v>0</v>
      </c>
      <c r="N53" s="4">
        <v>0</v>
      </c>
      <c r="O53" s="3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1793.61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3">
        <v>24788.61</v>
      </c>
      <c r="AR53" s="3">
        <v>268.8</v>
      </c>
      <c r="AS53" s="3">
        <v>560.22</v>
      </c>
      <c r="AT53" s="3">
        <v>538.79999999999995</v>
      </c>
      <c r="AU53" s="3">
        <v>1586.47</v>
      </c>
      <c r="AV53" s="3">
        <v>396.62</v>
      </c>
      <c r="AW53" s="3">
        <v>458.59</v>
      </c>
      <c r="AX53" s="3">
        <v>560.22</v>
      </c>
      <c r="AY53" s="3">
        <v>26</v>
      </c>
      <c r="AZ53" s="3">
        <v>0</v>
      </c>
      <c r="BA53" s="4">
        <v>0</v>
      </c>
      <c r="BB53" s="3">
        <v>2916.66</v>
      </c>
      <c r="BC53" s="3">
        <v>90</v>
      </c>
      <c r="BD53" s="3">
        <v>21042.93</v>
      </c>
      <c r="BE53" s="3">
        <v>5872.98</v>
      </c>
      <c r="BF53" s="4">
        <v>0</v>
      </c>
      <c r="BG53" s="3">
        <v>0</v>
      </c>
      <c r="BH53" s="3">
        <v>0.39</v>
      </c>
      <c r="BI53" s="3">
        <v>18087</v>
      </c>
      <c r="BJ53" s="3" t="str">
        <f>"MOBILITY HR"</f>
        <v>MOBILITY HR</v>
      </c>
    </row>
    <row r="54" spans="1:62">
      <c r="A54" s="3" t="str">
        <f>"1025"</f>
        <v>1025</v>
      </c>
      <c r="B54" s="4">
        <v>89</v>
      </c>
      <c r="C54" s="3" t="str">
        <f>"ELALAMI EL HALIMI"</f>
        <v>ELALAMI EL HALIMI</v>
      </c>
      <c r="D54" s="3" t="str">
        <f>"Kenza"</f>
        <v>Kenza</v>
      </c>
      <c r="E54" s="3">
        <v>52655</v>
      </c>
      <c r="F54" s="3">
        <v>26</v>
      </c>
      <c r="G54" s="3">
        <v>52655</v>
      </c>
      <c r="H54" s="3">
        <v>0</v>
      </c>
      <c r="I54" s="4">
        <v>0</v>
      </c>
      <c r="J54" s="4">
        <v>0</v>
      </c>
      <c r="K54" s="3">
        <v>0</v>
      </c>
      <c r="L54" s="4">
        <v>0</v>
      </c>
      <c r="M54" s="3">
        <v>0</v>
      </c>
      <c r="N54" s="4">
        <v>0</v>
      </c>
      <c r="O54" s="3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4">
        <v>0</v>
      </c>
      <c r="V54" s="4">
        <v>5265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500</v>
      </c>
      <c r="AC54" s="4">
        <v>500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3">
        <v>53655</v>
      </c>
      <c r="AR54" s="3">
        <v>268.8</v>
      </c>
      <c r="AS54" s="3">
        <v>1212.5999999999999</v>
      </c>
      <c r="AT54" s="3">
        <v>538.79999999999995</v>
      </c>
      <c r="AU54" s="3">
        <v>3433.92</v>
      </c>
      <c r="AV54" s="3">
        <v>858.48</v>
      </c>
      <c r="AW54" s="3">
        <v>992.62</v>
      </c>
      <c r="AX54" s="3">
        <v>1212.5999999999999</v>
      </c>
      <c r="AY54" s="3">
        <v>26</v>
      </c>
      <c r="AZ54" s="3">
        <v>0</v>
      </c>
      <c r="BA54" s="4">
        <v>0</v>
      </c>
      <c r="BB54" s="3">
        <v>2916.66</v>
      </c>
      <c r="BC54" s="3">
        <v>0</v>
      </c>
      <c r="BD54" s="3">
        <v>49256.94</v>
      </c>
      <c r="BE54" s="3">
        <v>16684.310000000001</v>
      </c>
      <c r="BF54" s="4">
        <v>0</v>
      </c>
      <c r="BG54" s="3">
        <v>0</v>
      </c>
      <c r="BH54" s="3">
        <v>0.71</v>
      </c>
      <c r="BI54" s="3">
        <v>40755</v>
      </c>
      <c r="BJ54" s="3" t="str">
        <f>"ALDELIA AFRICA"</f>
        <v>ALDELIA AFRICA</v>
      </c>
    </row>
    <row r="55" spans="1:62">
      <c r="A55" s="3" t="str">
        <f>"1027"</f>
        <v>1027</v>
      </c>
      <c r="B55" s="4">
        <v>91</v>
      </c>
      <c r="C55" s="3" t="str">
        <f>"HAFA"</f>
        <v>HAFA</v>
      </c>
      <c r="D55" s="3" t="str">
        <f>"Hasna"</f>
        <v>Hasna</v>
      </c>
      <c r="E55" s="3">
        <v>9500</v>
      </c>
      <c r="F55" s="3">
        <v>26</v>
      </c>
      <c r="G55" s="3">
        <v>9500</v>
      </c>
      <c r="H55" s="3">
        <v>0</v>
      </c>
      <c r="I55" s="4">
        <v>0</v>
      </c>
      <c r="J55" s="4">
        <v>0</v>
      </c>
      <c r="K55" s="3">
        <v>0</v>
      </c>
      <c r="L55" s="4">
        <v>0</v>
      </c>
      <c r="M55" s="3">
        <v>0</v>
      </c>
      <c r="N55" s="4">
        <v>8</v>
      </c>
      <c r="O55" s="3">
        <v>596.86</v>
      </c>
      <c r="P55" s="4">
        <v>0</v>
      </c>
      <c r="Q55" s="3">
        <v>0</v>
      </c>
      <c r="R55" s="3">
        <v>0</v>
      </c>
      <c r="S55" s="3">
        <v>0</v>
      </c>
      <c r="T55" s="3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62.56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3">
        <v>10159.42</v>
      </c>
      <c r="AR55" s="3">
        <v>268.8</v>
      </c>
      <c r="AS55" s="3">
        <v>229.6</v>
      </c>
      <c r="AT55" s="3">
        <v>538.79999999999995</v>
      </c>
      <c r="AU55" s="3">
        <v>650.20000000000005</v>
      </c>
      <c r="AV55" s="3">
        <v>162.55000000000001</v>
      </c>
      <c r="AW55" s="3">
        <v>187.95</v>
      </c>
      <c r="AX55" s="3">
        <v>229.6</v>
      </c>
      <c r="AY55" s="3">
        <v>26</v>
      </c>
      <c r="AZ55" s="3">
        <v>0</v>
      </c>
      <c r="BA55" s="4">
        <v>0</v>
      </c>
      <c r="BB55" s="3">
        <v>2539.85</v>
      </c>
      <c r="BC55" s="3">
        <v>0</v>
      </c>
      <c r="BD55" s="3">
        <v>7121.17</v>
      </c>
      <c r="BE55" s="3">
        <v>987.86</v>
      </c>
      <c r="BF55" s="4">
        <v>0</v>
      </c>
      <c r="BG55" s="3">
        <v>0</v>
      </c>
      <c r="BH55" s="3">
        <v>0.84</v>
      </c>
      <c r="BI55" s="3">
        <v>8674</v>
      </c>
      <c r="BJ55" s="3" t="str">
        <f>"BIGO"</f>
        <v>BIGO</v>
      </c>
    </row>
    <row r="56" spans="1:62">
      <c r="A56" s="3" t="str">
        <f>"1028"</f>
        <v>1028</v>
      </c>
      <c r="B56" s="4">
        <v>92</v>
      </c>
      <c r="C56" s="3" t="str">
        <f>"ZNAIDI"</f>
        <v>ZNAIDI</v>
      </c>
      <c r="D56" s="3" t="str">
        <f>"Reda"</f>
        <v>Reda</v>
      </c>
      <c r="E56" s="3">
        <v>180000</v>
      </c>
      <c r="F56" s="3">
        <v>26</v>
      </c>
      <c r="G56" s="3">
        <v>180000</v>
      </c>
      <c r="H56" s="3">
        <v>0</v>
      </c>
      <c r="I56" s="4">
        <v>0</v>
      </c>
      <c r="J56" s="4">
        <v>0</v>
      </c>
      <c r="K56" s="3">
        <v>0</v>
      </c>
      <c r="L56" s="4">
        <v>0</v>
      </c>
      <c r="M56" s="3">
        <v>0</v>
      </c>
      <c r="N56" s="4">
        <v>0</v>
      </c>
      <c r="O56" s="3">
        <v>0</v>
      </c>
      <c r="P56" s="4">
        <v>0</v>
      </c>
      <c r="Q56" s="3">
        <v>0</v>
      </c>
      <c r="R56" s="3">
        <v>0</v>
      </c>
      <c r="S56" s="3">
        <v>0</v>
      </c>
      <c r="T56" s="3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3">
        <v>180000</v>
      </c>
      <c r="AR56" s="3">
        <v>268.8</v>
      </c>
      <c r="AS56" s="3">
        <v>4068</v>
      </c>
      <c r="AT56" s="3">
        <v>538.79999999999995</v>
      </c>
      <c r="AU56" s="3">
        <v>11520</v>
      </c>
      <c r="AV56" s="3">
        <v>2880</v>
      </c>
      <c r="AW56" s="3">
        <v>3330</v>
      </c>
      <c r="AX56" s="3">
        <v>4068</v>
      </c>
      <c r="AY56" s="3">
        <v>26</v>
      </c>
      <c r="AZ56" s="3">
        <v>0</v>
      </c>
      <c r="BA56" s="4">
        <v>0</v>
      </c>
      <c r="BB56" s="3">
        <v>2916.67</v>
      </c>
      <c r="BC56" s="3">
        <v>30</v>
      </c>
      <c r="BD56" s="3">
        <v>172746.53</v>
      </c>
      <c r="BE56" s="3">
        <v>63580.35</v>
      </c>
      <c r="BF56" s="4">
        <v>0</v>
      </c>
      <c r="BG56" s="3">
        <v>0</v>
      </c>
      <c r="BH56" s="3">
        <v>0.15</v>
      </c>
      <c r="BI56" s="3">
        <v>112083</v>
      </c>
      <c r="BJ56" s="3" t="str">
        <f>"BIPO - SANY RE"</f>
        <v>BIPO - SANY RE</v>
      </c>
    </row>
    <row r="57" spans="1:62">
      <c r="A57" s="3" t="str">
        <f>"1029"</f>
        <v>1029</v>
      </c>
      <c r="B57" s="4">
        <v>93</v>
      </c>
      <c r="C57" s="3" t="str">
        <f>"AKID"</f>
        <v>AKID</v>
      </c>
      <c r="D57" s="3" t="str">
        <f>"Sarra"</f>
        <v>Sarra</v>
      </c>
      <c r="E57" s="3">
        <v>31667</v>
      </c>
      <c r="F57" s="3">
        <v>26</v>
      </c>
      <c r="G57" s="3">
        <v>31667</v>
      </c>
      <c r="H57" s="3">
        <v>0</v>
      </c>
      <c r="I57" s="4">
        <v>0</v>
      </c>
      <c r="J57" s="4">
        <v>0</v>
      </c>
      <c r="K57" s="3">
        <v>0</v>
      </c>
      <c r="L57" s="4">
        <v>0</v>
      </c>
      <c r="M57" s="3">
        <v>0</v>
      </c>
      <c r="N57" s="4">
        <v>0</v>
      </c>
      <c r="O57" s="3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9500</v>
      </c>
      <c r="AO57" s="4">
        <v>0</v>
      </c>
      <c r="AP57" s="4">
        <v>0</v>
      </c>
      <c r="AQ57" s="3">
        <v>41167</v>
      </c>
      <c r="AR57" s="3">
        <v>268.8</v>
      </c>
      <c r="AS57" s="3">
        <v>930.37</v>
      </c>
      <c r="AT57" s="3">
        <v>538.79999999999995</v>
      </c>
      <c r="AU57" s="3">
        <v>2634.69</v>
      </c>
      <c r="AV57" s="3">
        <v>658.67</v>
      </c>
      <c r="AW57" s="3">
        <v>761.59</v>
      </c>
      <c r="AX57" s="3">
        <v>930.37</v>
      </c>
      <c r="AY57" s="3">
        <v>26</v>
      </c>
      <c r="AZ57" s="3">
        <v>0</v>
      </c>
      <c r="BA57" s="4">
        <v>0</v>
      </c>
      <c r="BB57" s="3">
        <v>2916.67</v>
      </c>
      <c r="BC57" s="3">
        <v>0</v>
      </c>
      <c r="BD57" s="3">
        <v>37051.160000000003</v>
      </c>
      <c r="BE57" s="3">
        <v>12046.11</v>
      </c>
      <c r="BF57" s="4">
        <v>0</v>
      </c>
      <c r="BG57" s="3">
        <v>0</v>
      </c>
      <c r="BH57" s="3">
        <v>0.28000000000000003</v>
      </c>
      <c r="BI57" s="3">
        <v>27922</v>
      </c>
      <c r="BJ57" s="3" t="str">
        <f>"AFRICA HR"</f>
        <v>AFRICA HR</v>
      </c>
    </row>
    <row r="58" spans="1:62">
      <c r="A58" s="3" t="str">
        <f>"1030"</f>
        <v>1030</v>
      </c>
      <c r="B58" s="4">
        <v>95</v>
      </c>
      <c r="C58" s="3" t="str">
        <f>"SALIME"</f>
        <v>SALIME</v>
      </c>
      <c r="D58" s="3" t="str">
        <f>"Samir"</f>
        <v>Samir</v>
      </c>
      <c r="E58" s="3">
        <v>17000</v>
      </c>
      <c r="F58" s="3">
        <v>26</v>
      </c>
      <c r="G58" s="3">
        <v>17000</v>
      </c>
      <c r="H58" s="3">
        <v>0</v>
      </c>
      <c r="I58" s="4">
        <v>0</v>
      </c>
      <c r="J58" s="4">
        <v>0</v>
      </c>
      <c r="K58" s="3">
        <v>0</v>
      </c>
      <c r="L58" s="4">
        <v>0</v>
      </c>
      <c r="M58" s="3">
        <v>0</v>
      </c>
      <c r="N58" s="4">
        <v>0</v>
      </c>
      <c r="O58" s="3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4">
        <v>0</v>
      </c>
      <c r="V58" s="4">
        <v>0</v>
      </c>
      <c r="W58" s="4">
        <v>0</v>
      </c>
      <c r="X58" s="4">
        <v>0</v>
      </c>
      <c r="Y58" s="4">
        <v>7000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3">
        <v>19000</v>
      </c>
      <c r="AR58" s="3">
        <v>268.8</v>
      </c>
      <c r="AS58" s="3">
        <v>429.4</v>
      </c>
      <c r="AT58" s="3">
        <v>538.79999999999995</v>
      </c>
      <c r="AU58" s="3">
        <v>1216</v>
      </c>
      <c r="AV58" s="3">
        <v>304</v>
      </c>
      <c r="AW58" s="3">
        <v>351.5</v>
      </c>
      <c r="AX58" s="3">
        <v>429.4</v>
      </c>
      <c r="AY58" s="3">
        <v>26</v>
      </c>
      <c r="AZ58" s="3">
        <v>0</v>
      </c>
      <c r="BA58" s="4">
        <v>0</v>
      </c>
      <c r="BB58" s="3">
        <v>2916.67</v>
      </c>
      <c r="BC58" s="3">
        <v>0</v>
      </c>
      <c r="BD58" s="3">
        <v>15385.13</v>
      </c>
      <c r="BE58" s="3">
        <v>3813.02</v>
      </c>
      <c r="BF58" s="4">
        <v>0</v>
      </c>
      <c r="BG58" s="3">
        <v>0</v>
      </c>
      <c r="BH58" s="3">
        <v>0.22</v>
      </c>
      <c r="BI58" s="3">
        <v>19489</v>
      </c>
      <c r="BJ58" s="3" t="str">
        <f>"BIPO - HUACHENG"</f>
        <v>BIPO - HUACHENG</v>
      </c>
    </row>
    <row r="59" spans="1:62">
      <c r="A59" s="3" t="str">
        <f>"1031"</f>
        <v>1031</v>
      </c>
      <c r="B59" s="4">
        <v>96</v>
      </c>
      <c r="C59" s="3" t="str">
        <f>"HAMDAOUI"</f>
        <v>HAMDAOUI</v>
      </c>
      <c r="D59" s="3" t="str">
        <f>"Kamal"</f>
        <v>Kamal</v>
      </c>
      <c r="E59" s="3">
        <v>43817</v>
      </c>
      <c r="F59" s="3">
        <v>26</v>
      </c>
      <c r="G59" s="3">
        <v>43817</v>
      </c>
      <c r="H59" s="3">
        <v>0</v>
      </c>
      <c r="I59" s="4">
        <v>0</v>
      </c>
      <c r="J59" s="4">
        <v>0</v>
      </c>
      <c r="K59" s="3">
        <v>0</v>
      </c>
      <c r="L59" s="4">
        <v>0</v>
      </c>
      <c r="M59" s="3">
        <v>0</v>
      </c>
      <c r="N59" s="4">
        <v>0</v>
      </c>
      <c r="O59" s="3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4">
        <v>0</v>
      </c>
      <c r="V59" s="4">
        <v>0</v>
      </c>
      <c r="W59" s="4">
        <v>2425.5100000000002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3">
        <v>45433.91</v>
      </c>
      <c r="AR59" s="3">
        <v>268.8</v>
      </c>
      <c r="AS59" s="3">
        <v>1026.81</v>
      </c>
      <c r="AT59" s="3">
        <v>538.79999999999995</v>
      </c>
      <c r="AU59" s="3">
        <v>2907.77</v>
      </c>
      <c r="AV59" s="3">
        <v>726.94</v>
      </c>
      <c r="AW59" s="3">
        <v>840.53</v>
      </c>
      <c r="AX59" s="3">
        <v>1026.81</v>
      </c>
      <c r="AY59" s="3">
        <v>26</v>
      </c>
      <c r="AZ59" s="3">
        <v>0</v>
      </c>
      <c r="BA59" s="4">
        <v>0</v>
      </c>
      <c r="BB59" s="3">
        <v>2916.67</v>
      </c>
      <c r="BC59" s="3">
        <v>0</v>
      </c>
      <c r="BD59" s="3">
        <v>41221.629999999997</v>
      </c>
      <c r="BE59" s="3">
        <v>13630.88</v>
      </c>
      <c r="BF59" s="4">
        <v>0</v>
      </c>
      <c r="BG59" s="3">
        <v>0</v>
      </c>
      <c r="BH59" s="3">
        <v>0.98</v>
      </c>
      <c r="BI59" s="3">
        <v>31317</v>
      </c>
      <c r="BJ59" s="3" t="str">
        <f>"VELOCITY"</f>
        <v>VELOCITY</v>
      </c>
    </row>
    <row r="60" spans="1:62">
      <c r="A60" s="3" t="str">
        <f>"1032"</f>
        <v>1032</v>
      </c>
      <c r="B60" s="4">
        <v>97</v>
      </c>
      <c r="C60" s="3" t="str">
        <f>"EL JAMRI"</f>
        <v>EL JAMRI</v>
      </c>
      <c r="D60" s="3" t="str">
        <f>"Sara"</f>
        <v>Sara</v>
      </c>
      <c r="E60" s="3">
        <v>16400</v>
      </c>
      <c r="F60" s="3">
        <v>26</v>
      </c>
      <c r="G60" s="3">
        <v>16400</v>
      </c>
      <c r="H60" s="3">
        <v>0</v>
      </c>
      <c r="I60" s="4">
        <v>0</v>
      </c>
      <c r="J60" s="4">
        <v>0</v>
      </c>
      <c r="K60" s="3">
        <v>0</v>
      </c>
      <c r="L60" s="4">
        <v>0</v>
      </c>
      <c r="M60" s="3">
        <v>0</v>
      </c>
      <c r="N60" s="4">
        <v>0</v>
      </c>
      <c r="O60" s="3">
        <v>0</v>
      </c>
      <c r="P60" s="4">
        <v>0</v>
      </c>
      <c r="Q60" s="3">
        <v>0</v>
      </c>
      <c r="R60" s="3">
        <v>0</v>
      </c>
      <c r="S60" s="3">
        <v>0</v>
      </c>
      <c r="T60" s="3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500</v>
      </c>
      <c r="AC60" s="4">
        <v>500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3">
        <v>17400</v>
      </c>
      <c r="AR60" s="3">
        <v>268.8</v>
      </c>
      <c r="AS60" s="3">
        <v>393.24</v>
      </c>
      <c r="AT60" s="3">
        <v>538.79999999999995</v>
      </c>
      <c r="AU60" s="3">
        <v>1113.5999999999999</v>
      </c>
      <c r="AV60" s="3">
        <v>278.39999999999998</v>
      </c>
      <c r="AW60" s="3">
        <v>321.89999999999998</v>
      </c>
      <c r="AX60" s="3">
        <v>393.24</v>
      </c>
      <c r="AY60" s="3">
        <v>26</v>
      </c>
      <c r="AZ60" s="3">
        <v>0</v>
      </c>
      <c r="BA60" s="4">
        <v>0</v>
      </c>
      <c r="BB60" s="3">
        <v>2916.67</v>
      </c>
      <c r="BC60" s="3">
        <v>0</v>
      </c>
      <c r="BD60" s="3">
        <v>13821.29</v>
      </c>
      <c r="BE60" s="3">
        <v>3240.95</v>
      </c>
      <c r="BF60" s="4">
        <v>0</v>
      </c>
      <c r="BG60" s="3">
        <v>0</v>
      </c>
      <c r="BH60" s="3">
        <v>0.99</v>
      </c>
      <c r="BI60" s="3">
        <v>13498</v>
      </c>
      <c r="BJ60" s="3" t="str">
        <f>"ALDELIA AFRICA"</f>
        <v>ALDELIA AFRICA</v>
      </c>
    </row>
    <row r="61" spans="1:62">
      <c r="A61" s="3" t="str">
        <f>"1033"</f>
        <v>1033</v>
      </c>
      <c r="B61" s="4">
        <v>98</v>
      </c>
      <c r="C61" s="3" t="str">
        <f>"TOURIZ"</f>
        <v>TOURIZ</v>
      </c>
      <c r="D61" s="3" t="str">
        <f>"Sarah"</f>
        <v>Sarah</v>
      </c>
      <c r="E61" s="3">
        <v>10300</v>
      </c>
      <c r="F61" s="3">
        <v>26</v>
      </c>
      <c r="G61" s="3">
        <v>10300</v>
      </c>
      <c r="H61" s="3">
        <v>0</v>
      </c>
      <c r="I61" s="4">
        <v>0</v>
      </c>
      <c r="J61" s="4">
        <v>0</v>
      </c>
      <c r="K61" s="3">
        <v>0</v>
      </c>
      <c r="L61" s="4">
        <v>0</v>
      </c>
      <c r="M61" s="3">
        <v>0</v>
      </c>
      <c r="N61" s="4">
        <v>0</v>
      </c>
      <c r="O61" s="3">
        <v>0</v>
      </c>
      <c r="P61" s="4">
        <v>0</v>
      </c>
      <c r="Q61" s="3">
        <v>0</v>
      </c>
      <c r="R61" s="3">
        <v>0</v>
      </c>
      <c r="S61" s="3">
        <v>0</v>
      </c>
      <c r="T61" s="3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500</v>
      </c>
      <c r="AC61" s="4">
        <v>500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3">
        <v>11300</v>
      </c>
      <c r="AR61" s="3">
        <v>268.8</v>
      </c>
      <c r="AS61" s="3">
        <v>255.38</v>
      </c>
      <c r="AT61" s="3">
        <v>538.79999999999995</v>
      </c>
      <c r="AU61" s="3">
        <v>723.2</v>
      </c>
      <c r="AV61" s="3">
        <v>180.8</v>
      </c>
      <c r="AW61" s="3">
        <v>209.05</v>
      </c>
      <c r="AX61" s="3">
        <v>255.38</v>
      </c>
      <c r="AY61" s="3">
        <v>26</v>
      </c>
      <c r="AZ61" s="3">
        <v>0</v>
      </c>
      <c r="BA61" s="4">
        <v>0</v>
      </c>
      <c r="BB61" s="3">
        <v>2916.67</v>
      </c>
      <c r="BC61" s="3">
        <v>0</v>
      </c>
      <c r="BD61" s="3">
        <v>7859.15</v>
      </c>
      <c r="BE61" s="3">
        <v>1238.77</v>
      </c>
      <c r="BF61" s="4">
        <v>0</v>
      </c>
      <c r="BG61" s="3">
        <v>0</v>
      </c>
      <c r="BH61" s="3">
        <v>0.95</v>
      </c>
      <c r="BI61" s="3">
        <v>9538</v>
      </c>
      <c r="BJ61" s="3" t="str">
        <f>"ALDELIA AFRICA"</f>
        <v>ALDELIA AFRICA</v>
      </c>
    </row>
    <row r="62" spans="1:62">
      <c r="A62" s="3" t="str">
        <f>"1034"</f>
        <v>1034</v>
      </c>
      <c r="B62" s="4">
        <v>99</v>
      </c>
      <c r="C62" s="3" t="str">
        <f>"JANATI IDRISSI"</f>
        <v>JANATI IDRISSI</v>
      </c>
      <c r="D62" s="3" t="str">
        <f>"Younes"</f>
        <v>Younes</v>
      </c>
      <c r="E62" s="3">
        <v>14585</v>
      </c>
      <c r="F62" s="3">
        <v>26</v>
      </c>
      <c r="G62" s="3">
        <v>14585</v>
      </c>
      <c r="H62" s="3">
        <v>0</v>
      </c>
      <c r="I62" s="4">
        <v>0</v>
      </c>
      <c r="J62" s="4">
        <v>0</v>
      </c>
      <c r="K62" s="3">
        <v>0</v>
      </c>
      <c r="L62" s="4">
        <v>0</v>
      </c>
      <c r="M62" s="3">
        <v>0</v>
      </c>
      <c r="N62" s="4">
        <v>0</v>
      </c>
      <c r="O62" s="3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500</v>
      </c>
      <c r="AC62" s="4">
        <v>500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3">
        <v>15585</v>
      </c>
      <c r="AR62" s="3">
        <v>268.8</v>
      </c>
      <c r="AS62" s="3">
        <v>352.22</v>
      </c>
      <c r="AT62" s="3">
        <v>538.79999999999995</v>
      </c>
      <c r="AU62" s="3">
        <v>997.44</v>
      </c>
      <c r="AV62" s="3">
        <v>249.36</v>
      </c>
      <c r="AW62" s="3">
        <v>288.32</v>
      </c>
      <c r="AX62" s="3">
        <v>352.22</v>
      </c>
      <c r="AY62" s="3">
        <v>26</v>
      </c>
      <c r="AZ62" s="3">
        <v>0</v>
      </c>
      <c r="BA62" s="4">
        <v>0</v>
      </c>
      <c r="BB62" s="3">
        <v>2916.67</v>
      </c>
      <c r="BC62" s="3">
        <v>0</v>
      </c>
      <c r="BD62" s="3">
        <v>12047.31</v>
      </c>
      <c r="BE62" s="3">
        <v>2662.75</v>
      </c>
      <c r="BF62" s="4">
        <v>0</v>
      </c>
      <c r="BG62" s="3">
        <v>0</v>
      </c>
      <c r="BH62" s="3">
        <v>0.77</v>
      </c>
      <c r="BI62" s="3">
        <v>12302</v>
      </c>
      <c r="BJ62" s="3" t="str">
        <f>"ALDELIA AFRICA"</f>
        <v>ALDELIA AFRICA</v>
      </c>
    </row>
    <row r="63" spans="1:62">
      <c r="A63" s="3" t="str">
        <f>"1036"</f>
        <v>1036</v>
      </c>
      <c r="B63" s="4">
        <v>101</v>
      </c>
      <c r="C63" s="3" t="str">
        <f>"ARKNI"</f>
        <v>ARKNI</v>
      </c>
      <c r="D63" s="3" t="str">
        <f>"Brahim"</f>
        <v>Brahim</v>
      </c>
      <c r="E63" s="3">
        <v>41666.67</v>
      </c>
      <c r="F63" s="3">
        <v>26</v>
      </c>
      <c r="G63" s="3">
        <v>41666.67</v>
      </c>
      <c r="H63" s="3">
        <v>0</v>
      </c>
      <c r="I63" s="4">
        <v>0</v>
      </c>
      <c r="J63" s="4">
        <v>0</v>
      </c>
      <c r="K63" s="3">
        <v>0</v>
      </c>
      <c r="L63" s="4">
        <v>0</v>
      </c>
      <c r="M63" s="3">
        <v>0</v>
      </c>
      <c r="N63" s="4">
        <v>0</v>
      </c>
      <c r="O63" s="3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3750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3">
        <v>45416.67</v>
      </c>
      <c r="AR63" s="3">
        <v>268.8</v>
      </c>
      <c r="AS63" s="3">
        <v>1026.42</v>
      </c>
      <c r="AT63" s="3">
        <v>538.79999999999995</v>
      </c>
      <c r="AU63" s="3">
        <v>2906.67</v>
      </c>
      <c r="AV63" s="3">
        <v>726.67</v>
      </c>
      <c r="AW63" s="3">
        <v>840.21</v>
      </c>
      <c r="AX63" s="3">
        <v>1026.42</v>
      </c>
      <c r="AY63" s="3">
        <v>26</v>
      </c>
      <c r="AZ63" s="3">
        <v>0</v>
      </c>
      <c r="BA63" s="4">
        <v>0</v>
      </c>
      <c r="BB63" s="3">
        <v>2916.67</v>
      </c>
      <c r="BC63" s="3">
        <v>0</v>
      </c>
      <c r="BD63" s="3">
        <v>41204.78</v>
      </c>
      <c r="BE63" s="3">
        <v>13624.49</v>
      </c>
      <c r="BF63" s="4">
        <v>0</v>
      </c>
      <c r="BG63" s="3">
        <v>0</v>
      </c>
      <c r="BH63" s="3">
        <v>0.04</v>
      </c>
      <c r="BI63" s="3">
        <v>30497</v>
      </c>
      <c r="BJ63" s="3" t="str">
        <f>"AFRICA DEPLOYMENTS"</f>
        <v>AFRICA DEPLOYMENTS</v>
      </c>
    </row>
    <row r="64" spans="1:62">
      <c r="A64" s="3" t="str">
        <f>"1039"</f>
        <v>1039</v>
      </c>
      <c r="B64" s="4">
        <v>102</v>
      </c>
      <c r="C64" s="3" t="str">
        <f>"FYKRI"</f>
        <v>FYKRI</v>
      </c>
      <c r="D64" s="3" t="str">
        <f>"Anass"</f>
        <v>Anass</v>
      </c>
      <c r="E64" s="3">
        <v>23144</v>
      </c>
      <c r="F64" s="3">
        <v>26</v>
      </c>
      <c r="G64" s="3">
        <v>23144</v>
      </c>
      <c r="H64" s="3">
        <v>0</v>
      </c>
      <c r="I64" s="4">
        <v>0</v>
      </c>
      <c r="J64" s="4">
        <v>0</v>
      </c>
      <c r="K64" s="3">
        <v>0</v>
      </c>
      <c r="L64" s="4">
        <v>0</v>
      </c>
      <c r="M64" s="3">
        <v>0</v>
      </c>
      <c r="N64" s="4">
        <v>0</v>
      </c>
      <c r="O64" s="3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3">
        <v>23144</v>
      </c>
      <c r="AR64" s="3">
        <v>268.8</v>
      </c>
      <c r="AS64" s="3">
        <v>523.04999999999995</v>
      </c>
      <c r="AT64" s="3">
        <v>538.79999999999995</v>
      </c>
      <c r="AU64" s="3">
        <v>1481.22</v>
      </c>
      <c r="AV64" s="3">
        <v>370.3</v>
      </c>
      <c r="AW64" s="3">
        <v>428.16</v>
      </c>
      <c r="AX64" s="3">
        <v>523.04999999999995</v>
      </c>
      <c r="AY64" s="3">
        <v>26</v>
      </c>
      <c r="AZ64" s="3">
        <v>0</v>
      </c>
      <c r="BA64" s="4">
        <v>0</v>
      </c>
      <c r="BB64" s="3">
        <v>2916.67</v>
      </c>
      <c r="BC64" s="3">
        <v>0</v>
      </c>
      <c r="BD64" s="3">
        <v>19435.48</v>
      </c>
      <c r="BE64" s="3">
        <v>5352.15</v>
      </c>
      <c r="BF64" s="4">
        <v>0</v>
      </c>
      <c r="BG64" s="3">
        <v>0</v>
      </c>
      <c r="BH64" s="3">
        <v>0</v>
      </c>
      <c r="BI64" s="3">
        <v>17000</v>
      </c>
      <c r="BJ64" s="3" t="str">
        <f>"AFRICA DEPLOYMENTS"</f>
        <v>AFRICA DEPLOYMENTS</v>
      </c>
    </row>
    <row r="65" spans="1:62">
      <c r="A65" s="3" t="str">
        <f>"1045"</f>
        <v>1045</v>
      </c>
      <c r="B65" s="4">
        <v>106</v>
      </c>
      <c r="C65" s="3" t="str">
        <f>"CHRAIBI"</f>
        <v>CHRAIBI</v>
      </c>
      <c r="D65" s="3" t="str">
        <f>"Ibrahim"</f>
        <v>Ibrahim</v>
      </c>
      <c r="E65" s="3">
        <v>72791.899999999994</v>
      </c>
      <c r="F65" s="3">
        <v>26</v>
      </c>
      <c r="G65" s="3">
        <v>72791.899999999994</v>
      </c>
      <c r="H65" s="3">
        <v>0</v>
      </c>
      <c r="I65" s="4">
        <v>0</v>
      </c>
      <c r="J65" s="4">
        <v>0</v>
      </c>
      <c r="K65" s="3">
        <v>0</v>
      </c>
      <c r="L65" s="4">
        <v>0</v>
      </c>
      <c r="M65" s="3">
        <v>0</v>
      </c>
      <c r="N65" s="4">
        <v>0</v>
      </c>
      <c r="O65" s="3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12839.29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3">
        <v>85631.19</v>
      </c>
      <c r="AR65" s="3">
        <v>268.8</v>
      </c>
      <c r="AS65" s="3">
        <v>1935.26</v>
      </c>
      <c r="AT65" s="3">
        <v>538.79999999999995</v>
      </c>
      <c r="AU65" s="3">
        <v>5480.4</v>
      </c>
      <c r="AV65" s="3">
        <v>1370.1</v>
      </c>
      <c r="AW65" s="3">
        <v>1584.18</v>
      </c>
      <c r="AX65" s="3">
        <v>1935.26</v>
      </c>
      <c r="AY65" s="3">
        <v>26</v>
      </c>
      <c r="AZ65" s="3">
        <v>0</v>
      </c>
      <c r="BA65" s="4">
        <v>0</v>
      </c>
      <c r="BB65" s="3">
        <v>2916.67</v>
      </c>
      <c r="BC65" s="3">
        <v>0</v>
      </c>
      <c r="BD65" s="3">
        <v>80510.460000000006</v>
      </c>
      <c r="BE65" s="3">
        <v>28560.639999999999</v>
      </c>
      <c r="BF65" s="4">
        <v>0</v>
      </c>
      <c r="BG65" s="3">
        <v>0</v>
      </c>
      <c r="BH65" s="3">
        <v>0.51</v>
      </c>
      <c r="BI65" s="3">
        <v>54867</v>
      </c>
      <c r="BJ65" s="3" t="str">
        <f>"TALENT PEO"</f>
        <v>TALENT PEO</v>
      </c>
    </row>
    <row r="66" spans="1:62">
      <c r="A66" s="3" t="str">
        <f>"1046"</f>
        <v>1046</v>
      </c>
      <c r="B66" s="4">
        <v>107</v>
      </c>
      <c r="C66" s="3" t="str">
        <f>"AMEUR"</f>
        <v>AMEUR</v>
      </c>
      <c r="D66" s="3" t="str">
        <f>"Chaimae"</f>
        <v>Chaimae</v>
      </c>
      <c r="E66" s="3">
        <v>12017</v>
      </c>
      <c r="F66" s="3">
        <v>26</v>
      </c>
      <c r="G66" s="3">
        <v>12017</v>
      </c>
      <c r="H66" s="3">
        <v>0</v>
      </c>
      <c r="I66" s="4">
        <v>0</v>
      </c>
      <c r="J66" s="4">
        <v>0</v>
      </c>
      <c r="K66" s="3">
        <v>0</v>
      </c>
      <c r="L66" s="4">
        <v>0</v>
      </c>
      <c r="M66" s="3">
        <v>0</v>
      </c>
      <c r="N66" s="4">
        <v>0</v>
      </c>
      <c r="O66" s="3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3">
        <v>12017</v>
      </c>
      <c r="AR66" s="3">
        <v>268.8</v>
      </c>
      <c r="AS66" s="3">
        <v>271.58</v>
      </c>
      <c r="AT66" s="3">
        <v>538.79999999999995</v>
      </c>
      <c r="AU66" s="3">
        <v>769.09</v>
      </c>
      <c r="AV66" s="3">
        <v>192.27</v>
      </c>
      <c r="AW66" s="3">
        <v>222.31</v>
      </c>
      <c r="AX66" s="3">
        <v>271.58</v>
      </c>
      <c r="AY66" s="3">
        <v>26</v>
      </c>
      <c r="AZ66" s="3">
        <v>0</v>
      </c>
      <c r="BA66" s="4">
        <v>0</v>
      </c>
      <c r="BB66" s="3">
        <v>3004.25</v>
      </c>
      <c r="BC66" s="3">
        <v>0</v>
      </c>
      <c r="BD66" s="3">
        <v>8472.3700000000008</v>
      </c>
      <c r="BE66" s="3">
        <v>1447.28</v>
      </c>
      <c r="BF66" s="4">
        <v>0</v>
      </c>
      <c r="BG66" s="3">
        <v>0</v>
      </c>
      <c r="BH66" s="3">
        <v>0.66</v>
      </c>
      <c r="BI66" s="3">
        <v>10030</v>
      </c>
      <c r="BJ66" s="3" t="str">
        <f>"INSGLOBAL"</f>
        <v>INSGLOBAL</v>
      </c>
    </row>
    <row r="67" spans="1:62">
      <c r="A67" s="3" t="str">
        <f>"1047"</f>
        <v>1047</v>
      </c>
      <c r="B67" s="4">
        <v>108</v>
      </c>
      <c r="C67" s="3" t="str">
        <f>"GUENNOUNI"</f>
        <v>GUENNOUNI</v>
      </c>
      <c r="D67" s="3" t="str">
        <f>"Malak"</f>
        <v>Malak</v>
      </c>
      <c r="E67" s="3">
        <v>12017</v>
      </c>
      <c r="F67" s="3">
        <v>26</v>
      </c>
      <c r="G67" s="3">
        <v>12017</v>
      </c>
      <c r="H67" s="3">
        <v>0</v>
      </c>
      <c r="I67" s="4">
        <v>0</v>
      </c>
      <c r="J67" s="4">
        <v>0</v>
      </c>
      <c r="K67" s="3">
        <v>0</v>
      </c>
      <c r="L67" s="4">
        <v>0</v>
      </c>
      <c r="M67" s="3">
        <v>0</v>
      </c>
      <c r="N67" s="4">
        <v>0</v>
      </c>
      <c r="O67" s="3">
        <v>0</v>
      </c>
      <c r="P67" s="4">
        <v>0</v>
      </c>
      <c r="Q67" s="3">
        <v>0</v>
      </c>
      <c r="R67" s="3">
        <v>0</v>
      </c>
      <c r="S67" s="3">
        <v>0</v>
      </c>
      <c r="T67" s="3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3">
        <v>12017</v>
      </c>
      <c r="AR67" s="3">
        <v>268.8</v>
      </c>
      <c r="AS67" s="3">
        <v>271.58</v>
      </c>
      <c r="AT67" s="3">
        <v>538.79999999999995</v>
      </c>
      <c r="AU67" s="3">
        <v>769.09</v>
      </c>
      <c r="AV67" s="3">
        <v>192.27</v>
      </c>
      <c r="AW67" s="3">
        <v>222.31</v>
      </c>
      <c r="AX67" s="3">
        <v>271.58</v>
      </c>
      <c r="AY67" s="3">
        <v>26</v>
      </c>
      <c r="AZ67" s="3">
        <v>0</v>
      </c>
      <c r="BA67" s="4">
        <v>0</v>
      </c>
      <c r="BB67" s="3">
        <v>3004.25</v>
      </c>
      <c r="BC67" s="3">
        <v>0</v>
      </c>
      <c r="BD67" s="3">
        <v>8472.3700000000008</v>
      </c>
      <c r="BE67" s="3">
        <v>1447.28</v>
      </c>
      <c r="BF67" s="4">
        <v>0</v>
      </c>
      <c r="BG67" s="3">
        <v>0</v>
      </c>
      <c r="BH67" s="3">
        <v>0.66</v>
      </c>
      <c r="BI67" s="3">
        <v>10030</v>
      </c>
      <c r="BJ67" s="3" t="str">
        <f>"INSGLOBAL"</f>
        <v>INSGLOBAL</v>
      </c>
    </row>
    <row r="68" spans="1:62">
      <c r="A68" s="3" t="str">
        <f>"1048"</f>
        <v>1048</v>
      </c>
      <c r="B68" s="4">
        <v>109</v>
      </c>
      <c r="C68" s="3" t="str">
        <f>"BENDEMRANE"</f>
        <v>BENDEMRANE</v>
      </c>
      <c r="D68" s="3" t="str">
        <f>"Merouane"</f>
        <v>Merouane</v>
      </c>
      <c r="E68" s="3">
        <v>30000</v>
      </c>
      <c r="F68" s="3">
        <v>26</v>
      </c>
      <c r="G68" s="3">
        <v>30000</v>
      </c>
      <c r="H68" s="3">
        <v>0</v>
      </c>
      <c r="I68" s="4">
        <v>0</v>
      </c>
      <c r="J68" s="4">
        <v>0</v>
      </c>
      <c r="K68" s="3">
        <v>0</v>
      </c>
      <c r="L68" s="4">
        <v>0</v>
      </c>
      <c r="M68" s="3">
        <v>0</v>
      </c>
      <c r="N68" s="4">
        <v>0</v>
      </c>
      <c r="O68" s="3">
        <v>0</v>
      </c>
      <c r="P68" s="4">
        <v>0</v>
      </c>
      <c r="Q68" s="3">
        <v>0</v>
      </c>
      <c r="R68" s="3">
        <v>0</v>
      </c>
      <c r="S68" s="3">
        <v>0</v>
      </c>
      <c r="T68" s="3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3">
        <v>30000</v>
      </c>
      <c r="AR68" s="3">
        <v>268.8</v>
      </c>
      <c r="AS68" s="3">
        <v>678</v>
      </c>
      <c r="AT68" s="3">
        <v>538.79999999999995</v>
      </c>
      <c r="AU68" s="3">
        <v>1920</v>
      </c>
      <c r="AV68" s="3">
        <v>480</v>
      </c>
      <c r="AW68" s="3">
        <v>555</v>
      </c>
      <c r="AX68" s="3">
        <v>678</v>
      </c>
      <c r="AY68" s="3">
        <v>26</v>
      </c>
      <c r="AZ68" s="3">
        <v>0</v>
      </c>
      <c r="BA68" s="4">
        <v>0</v>
      </c>
      <c r="BB68" s="3">
        <v>2916.66</v>
      </c>
      <c r="BC68" s="3">
        <v>120</v>
      </c>
      <c r="BD68" s="3">
        <v>26136.54</v>
      </c>
      <c r="BE68" s="3">
        <v>7778.56</v>
      </c>
      <c r="BF68" s="4">
        <v>0</v>
      </c>
      <c r="BG68" s="3">
        <v>0</v>
      </c>
      <c r="BH68" s="3">
        <v>0.36</v>
      </c>
      <c r="BI68" s="3">
        <v>21275</v>
      </c>
      <c r="BJ68" s="3" t="str">
        <f>"TALENT PEO"</f>
        <v>TALENT PEO</v>
      </c>
    </row>
    <row r="69" spans="1:62">
      <c r="A69" s="3" t="str">
        <f>"1049"</f>
        <v>1049</v>
      </c>
      <c r="B69" s="4">
        <v>110</v>
      </c>
      <c r="C69" s="3" t="str">
        <f>"EL ATIFI"</f>
        <v>EL ATIFI</v>
      </c>
      <c r="D69" s="3" t="str">
        <f>"Chaimae"</f>
        <v>Chaimae</v>
      </c>
      <c r="E69" s="3">
        <v>17435</v>
      </c>
      <c r="F69" s="3">
        <v>26</v>
      </c>
      <c r="G69" s="3">
        <v>17435</v>
      </c>
      <c r="H69" s="3">
        <v>0</v>
      </c>
      <c r="I69" s="4">
        <v>0</v>
      </c>
      <c r="J69" s="4">
        <v>0</v>
      </c>
      <c r="K69" s="3">
        <v>0</v>
      </c>
      <c r="L69" s="4">
        <v>0</v>
      </c>
      <c r="M69" s="3">
        <v>0</v>
      </c>
      <c r="N69" s="4">
        <v>0</v>
      </c>
      <c r="O69" s="3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500</v>
      </c>
      <c r="AC69" s="4">
        <v>500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3">
        <v>18435</v>
      </c>
      <c r="AR69" s="3">
        <v>268.8</v>
      </c>
      <c r="AS69" s="3">
        <v>416.63</v>
      </c>
      <c r="AT69" s="3">
        <v>538.79999999999995</v>
      </c>
      <c r="AU69" s="3">
        <v>1179.8399999999999</v>
      </c>
      <c r="AV69" s="3">
        <v>294.95999999999998</v>
      </c>
      <c r="AW69" s="3">
        <v>341.05</v>
      </c>
      <c r="AX69" s="3">
        <v>416.63</v>
      </c>
      <c r="AY69" s="3">
        <v>26</v>
      </c>
      <c r="AZ69" s="3">
        <v>0</v>
      </c>
      <c r="BA69" s="4">
        <v>0</v>
      </c>
      <c r="BB69" s="3">
        <v>2916.66</v>
      </c>
      <c r="BC69" s="3">
        <v>0</v>
      </c>
      <c r="BD69" s="3">
        <v>14832.91</v>
      </c>
      <c r="BE69" s="3">
        <v>3603.17</v>
      </c>
      <c r="BF69" s="4">
        <v>0</v>
      </c>
      <c r="BG69" s="3">
        <v>0</v>
      </c>
      <c r="BH69" s="3">
        <v>0.6</v>
      </c>
      <c r="BI69" s="3">
        <v>14147</v>
      </c>
      <c r="BJ69" s="3" t="str">
        <f>"ALDELIA AFRICA"</f>
        <v>ALDELIA AFRICA</v>
      </c>
    </row>
    <row r="70" spans="1:62">
      <c r="A70" s="3" t="str">
        <f>"1050"</f>
        <v>1050</v>
      </c>
      <c r="B70" s="4">
        <v>111</v>
      </c>
      <c r="C70" s="3" t="str">
        <f>"FATHALLAH"</f>
        <v>FATHALLAH</v>
      </c>
      <c r="D70" s="3" t="str">
        <f>"Walid"</f>
        <v>Walid</v>
      </c>
      <c r="E70" s="3">
        <v>27269.49</v>
      </c>
      <c r="F70" s="3">
        <v>26</v>
      </c>
      <c r="G70" s="3">
        <v>27269.49</v>
      </c>
      <c r="H70" s="3">
        <v>16</v>
      </c>
      <c r="I70" s="4">
        <v>16781.22</v>
      </c>
      <c r="J70" s="4">
        <v>0</v>
      </c>
      <c r="K70" s="3">
        <v>0</v>
      </c>
      <c r="L70" s="4">
        <v>0</v>
      </c>
      <c r="M70" s="3">
        <v>0</v>
      </c>
      <c r="N70" s="4">
        <v>0</v>
      </c>
      <c r="O70" s="3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3">
        <v>44050.71</v>
      </c>
      <c r="AR70" s="3">
        <v>268.8</v>
      </c>
      <c r="AS70" s="3">
        <v>995.55</v>
      </c>
      <c r="AT70" s="3">
        <v>538.79999999999995</v>
      </c>
      <c r="AU70" s="3">
        <v>2819.25</v>
      </c>
      <c r="AV70" s="3">
        <v>704.81</v>
      </c>
      <c r="AW70" s="3">
        <v>814.94</v>
      </c>
      <c r="AX70" s="3">
        <v>995.55</v>
      </c>
      <c r="AY70" s="3">
        <v>26</v>
      </c>
      <c r="AZ70" s="3">
        <v>0</v>
      </c>
      <c r="BA70" s="4">
        <v>0</v>
      </c>
      <c r="BB70" s="3">
        <v>2916.67</v>
      </c>
      <c r="BC70" s="3">
        <v>0</v>
      </c>
      <c r="BD70" s="3">
        <v>39869.69</v>
      </c>
      <c r="BE70" s="3">
        <v>13117.15</v>
      </c>
      <c r="BF70" s="4">
        <v>0</v>
      </c>
      <c r="BG70" s="3">
        <v>0</v>
      </c>
      <c r="BH70" s="3">
        <v>0.79</v>
      </c>
      <c r="BI70" s="3">
        <v>29670</v>
      </c>
      <c r="BJ70" s="3" t="str">
        <f>"AFRICA HR"</f>
        <v>AFRICA HR</v>
      </c>
    </row>
    <row r="71" spans="1:62">
      <c r="A71" s="3" t="str">
        <f>"1051"</f>
        <v>1051</v>
      </c>
      <c r="B71" s="4">
        <v>112</v>
      </c>
      <c r="C71" s="3" t="str">
        <f>"ELOUARDI"</f>
        <v>ELOUARDI</v>
      </c>
      <c r="D71" s="3" t="str">
        <f>"Majda"</f>
        <v>Majda</v>
      </c>
      <c r="E71" s="3">
        <v>10579.7</v>
      </c>
      <c r="F71" s="3">
        <v>26</v>
      </c>
      <c r="G71" s="3">
        <v>10579.7</v>
      </c>
      <c r="H71" s="3">
        <v>4</v>
      </c>
      <c r="I71" s="4">
        <v>1627.65</v>
      </c>
      <c r="J71" s="4">
        <v>0</v>
      </c>
      <c r="K71" s="3">
        <v>0</v>
      </c>
      <c r="L71" s="4">
        <v>0</v>
      </c>
      <c r="M71" s="3">
        <v>0</v>
      </c>
      <c r="N71" s="4">
        <v>0</v>
      </c>
      <c r="O71" s="3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4">
        <v>500</v>
      </c>
      <c r="V71" s="4">
        <v>0</v>
      </c>
      <c r="W71" s="4">
        <v>676.93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3">
        <v>12207.35</v>
      </c>
      <c r="AR71" s="3">
        <v>268.8</v>
      </c>
      <c r="AS71" s="3">
        <v>275.89</v>
      </c>
      <c r="AT71" s="3">
        <v>538.79999999999995</v>
      </c>
      <c r="AU71" s="3">
        <v>781.27</v>
      </c>
      <c r="AV71" s="3">
        <v>195.32</v>
      </c>
      <c r="AW71" s="3">
        <v>225.84</v>
      </c>
      <c r="AX71" s="3">
        <v>275.89</v>
      </c>
      <c r="AY71" s="3">
        <v>26</v>
      </c>
      <c r="AZ71" s="3">
        <v>0</v>
      </c>
      <c r="BA71" s="4">
        <v>0</v>
      </c>
      <c r="BB71" s="3">
        <v>2916.67</v>
      </c>
      <c r="BC71" s="3">
        <v>0</v>
      </c>
      <c r="BD71" s="3">
        <v>8745.99</v>
      </c>
      <c r="BE71" s="3">
        <v>1540.3</v>
      </c>
      <c r="BF71" s="4">
        <v>0</v>
      </c>
      <c r="BG71" s="3">
        <v>0</v>
      </c>
      <c r="BH71" s="3">
        <v>0.71</v>
      </c>
      <c r="BI71" s="3">
        <v>11300</v>
      </c>
      <c r="BJ71" s="3" t="str">
        <f t="shared" ref="BJ71:BJ81" si="0">"MGS"</f>
        <v>MGS</v>
      </c>
    </row>
    <row r="72" spans="1:62">
      <c r="A72" s="3" t="str">
        <f>"1052"</f>
        <v>1052</v>
      </c>
      <c r="B72" s="4">
        <v>113</v>
      </c>
      <c r="C72" s="3" t="str">
        <f>"OUCHANE"</f>
        <v>OUCHANE</v>
      </c>
      <c r="D72" s="3" t="str">
        <f>"Mehdi"</f>
        <v>Mehdi</v>
      </c>
      <c r="E72" s="3">
        <v>28391.599999999999</v>
      </c>
      <c r="F72" s="3">
        <v>22.5</v>
      </c>
      <c r="G72" s="3">
        <v>24569.65</v>
      </c>
      <c r="H72" s="3">
        <v>0</v>
      </c>
      <c r="I72" s="4">
        <v>0</v>
      </c>
      <c r="J72" s="4">
        <v>0</v>
      </c>
      <c r="K72" s="3">
        <v>0</v>
      </c>
      <c r="L72" s="4">
        <v>0</v>
      </c>
      <c r="M72" s="3">
        <v>0</v>
      </c>
      <c r="N72" s="4">
        <v>0</v>
      </c>
      <c r="O72" s="3">
        <v>0</v>
      </c>
      <c r="P72" s="4">
        <v>0</v>
      </c>
      <c r="Q72" s="3">
        <v>0</v>
      </c>
      <c r="R72" s="3">
        <v>1.5</v>
      </c>
      <c r="S72" s="3">
        <v>1637.98</v>
      </c>
      <c r="T72" s="3">
        <v>0</v>
      </c>
      <c r="U72" s="4">
        <v>461.54</v>
      </c>
      <c r="V72" s="4">
        <v>2584.62</v>
      </c>
      <c r="W72" s="4">
        <v>480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3">
        <v>26207.63</v>
      </c>
      <c r="AR72" s="3">
        <v>268.8</v>
      </c>
      <c r="AS72" s="3">
        <v>592.29</v>
      </c>
      <c r="AT72" s="3">
        <v>538.79999999999995</v>
      </c>
      <c r="AU72" s="3">
        <v>1677.29</v>
      </c>
      <c r="AV72" s="3">
        <v>419.32</v>
      </c>
      <c r="AW72" s="3">
        <v>484.84</v>
      </c>
      <c r="AX72" s="3">
        <v>592.29</v>
      </c>
      <c r="AY72" s="3">
        <v>24</v>
      </c>
      <c r="AZ72" s="3">
        <v>0</v>
      </c>
      <c r="BA72" s="4">
        <v>0</v>
      </c>
      <c r="BB72" s="3">
        <v>2916.67</v>
      </c>
      <c r="BC72" s="3">
        <v>0</v>
      </c>
      <c r="BD72" s="3">
        <v>22429.87</v>
      </c>
      <c r="BE72" s="3">
        <v>6646.43</v>
      </c>
      <c r="BF72" s="4">
        <v>0</v>
      </c>
      <c r="BG72" s="3">
        <v>0</v>
      </c>
      <c r="BH72" s="3">
        <v>0.73</v>
      </c>
      <c r="BI72" s="3">
        <v>22227</v>
      </c>
      <c r="BJ72" s="3" t="str">
        <f t="shared" si="0"/>
        <v>MGS</v>
      </c>
    </row>
    <row r="73" spans="1:62">
      <c r="A73" s="3" t="str">
        <f>"1053"</f>
        <v>1053</v>
      </c>
      <c r="B73" s="4">
        <v>114</v>
      </c>
      <c r="C73" s="3" t="str">
        <f>"SABIR"</f>
        <v>SABIR</v>
      </c>
      <c r="D73" s="3" t="str">
        <f>"Salma"</f>
        <v>Salma</v>
      </c>
      <c r="E73" s="3">
        <v>5409.8</v>
      </c>
      <c r="F73" s="3">
        <v>24</v>
      </c>
      <c r="G73" s="3">
        <v>4993.66</v>
      </c>
      <c r="H73" s="3">
        <v>0</v>
      </c>
      <c r="I73" s="4">
        <v>0</v>
      </c>
      <c r="J73" s="4">
        <v>0</v>
      </c>
      <c r="K73" s="3">
        <v>0</v>
      </c>
      <c r="L73" s="4">
        <v>0</v>
      </c>
      <c r="M73" s="3">
        <v>0</v>
      </c>
      <c r="N73" s="4">
        <v>0</v>
      </c>
      <c r="O73" s="3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4">
        <v>461.54</v>
      </c>
      <c r="V73" s="4">
        <v>0</v>
      </c>
      <c r="W73" s="4">
        <v>480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3">
        <v>4993.66</v>
      </c>
      <c r="AR73" s="3">
        <v>223.72</v>
      </c>
      <c r="AS73" s="3">
        <v>112.86</v>
      </c>
      <c r="AT73" s="3">
        <v>448.43</v>
      </c>
      <c r="AU73" s="3">
        <v>319.58999999999997</v>
      </c>
      <c r="AV73" s="3">
        <v>79.900000000000006</v>
      </c>
      <c r="AW73" s="3">
        <v>92.38</v>
      </c>
      <c r="AX73" s="3">
        <v>112.86</v>
      </c>
      <c r="AY73" s="3">
        <v>24</v>
      </c>
      <c r="AZ73" s="3">
        <v>0</v>
      </c>
      <c r="BA73" s="4">
        <v>0</v>
      </c>
      <c r="BB73" s="3">
        <v>1747.78</v>
      </c>
      <c r="BC73" s="3">
        <v>0</v>
      </c>
      <c r="BD73" s="3">
        <v>2909.3</v>
      </c>
      <c r="BE73" s="3">
        <v>60.16</v>
      </c>
      <c r="BF73" s="4">
        <v>0</v>
      </c>
      <c r="BG73" s="3">
        <v>0</v>
      </c>
      <c r="BH73" s="3">
        <v>0.54</v>
      </c>
      <c r="BI73" s="3">
        <v>5539</v>
      </c>
      <c r="BJ73" s="3" t="str">
        <f t="shared" si="0"/>
        <v>MGS</v>
      </c>
    </row>
    <row r="74" spans="1:62">
      <c r="A74" s="3" t="str">
        <f>"1054"</f>
        <v>1054</v>
      </c>
      <c r="B74" s="4">
        <v>115</v>
      </c>
      <c r="C74" s="3" t="str">
        <f>"OUZAID"</f>
        <v>OUZAID</v>
      </c>
      <c r="D74" s="3" t="str">
        <f>"Imane"</f>
        <v>Imane</v>
      </c>
      <c r="E74" s="3">
        <v>5409.8</v>
      </c>
      <c r="F74" s="3">
        <v>24</v>
      </c>
      <c r="G74" s="3">
        <v>4993.66</v>
      </c>
      <c r="H74" s="3">
        <v>0</v>
      </c>
      <c r="I74" s="4">
        <v>0</v>
      </c>
      <c r="J74" s="4">
        <v>0</v>
      </c>
      <c r="K74" s="3">
        <v>0</v>
      </c>
      <c r="L74" s="4">
        <v>0</v>
      </c>
      <c r="M74" s="3">
        <v>0</v>
      </c>
      <c r="N74" s="4">
        <v>0</v>
      </c>
      <c r="O74" s="3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4">
        <v>461.54</v>
      </c>
      <c r="V74" s="4">
        <v>0</v>
      </c>
      <c r="W74" s="4">
        <v>480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3">
        <v>4993.66</v>
      </c>
      <c r="AR74" s="3">
        <v>223.72</v>
      </c>
      <c r="AS74" s="3">
        <v>112.86</v>
      </c>
      <c r="AT74" s="3">
        <v>448.43</v>
      </c>
      <c r="AU74" s="3">
        <v>319.58999999999997</v>
      </c>
      <c r="AV74" s="3">
        <v>79.900000000000006</v>
      </c>
      <c r="AW74" s="3">
        <v>92.38</v>
      </c>
      <c r="AX74" s="3">
        <v>112.86</v>
      </c>
      <c r="AY74" s="3">
        <v>24</v>
      </c>
      <c r="AZ74" s="3">
        <v>0</v>
      </c>
      <c r="BA74" s="4">
        <v>0</v>
      </c>
      <c r="BB74" s="3">
        <v>1747.78</v>
      </c>
      <c r="BC74" s="3">
        <v>0</v>
      </c>
      <c r="BD74" s="3">
        <v>2909.3</v>
      </c>
      <c r="BE74" s="3">
        <v>60.16</v>
      </c>
      <c r="BF74" s="4">
        <v>0</v>
      </c>
      <c r="BG74" s="3">
        <v>0</v>
      </c>
      <c r="BH74" s="3">
        <v>0.54</v>
      </c>
      <c r="BI74" s="3">
        <v>5539</v>
      </c>
      <c r="BJ74" s="3" t="str">
        <f t="shared" si="0"/>
        <v>MGS</v>
      </c>
    </row>
    <row r="75" spans="1:62">
      <c r="A75" s="3" t="str">
        <f>"1055"</f>
        <v>1055</v>
      </c>
      <c r="B75" s="4">
        <v>116</v>
      </c>
      <c r="C75" s="3" t="str">
        <f>"LAHLOU"</f>
        <v>LAHLOU</v>
      </c>
      <c r="D75" s="3" t="str">
        <f>"Cheyma"</f>
        <v>Cheyma</v>
      </c>
      <c r="E75" s="3">
        <v>5409.8</v>
      </c>
      <c r="F75" s="3">
        <v>24</v>
      </c>
      <c r="G75" s="3">
        <v>4993.66</v>
      </c>
      <c r="H75" s="3">
        <v>0</v>
      </c>
      <c r="I75" s="4">
        <v>0</v>
      </c>
      <c r="J75" s="4">
        <v>0</v>
      </c>
      <c r="K75" s="3">
        <v>0</v>
      </c>
      <c r="L75" s="4">
        <v>0</v>
      </c>
      <c r="M75" s="3">
        <v>0</v>
      </c>
      <c r="N75" s="4">
        <v>0</v>
      </c>
      <c r="O75" s="3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4">
        <v>461.54</v>
      </c>
      <c r="V75" s="4">
        <v>0</v>
      </c>
      <c r="W75" s="4">
        <v>480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3">
        <v>4993.66</v>
      </c>
      <c r="AR75" s="3">
        <v>223.72</v>
      </c>
      <c r="AS75" s="3">
        <v>112.86</v>
      </c>
      <c r="AT75" s="3">
        <v>448.43</v>
      </c>
      <c r="AU75" s="3">
        <v>319.58999999999997</v>
      </c>
      <c r="AV75" s="3">
        <v>79.900000000000006</v>
      </c>
      <c r="AW75" s="3">
        <v>92.38</v>
      </c>
      <c r="AX75" s="3">
        <v>112.86</v>
      </c>
      <c r="AY75" s="3">
        <v>24</v>
      </c>
      <c r="AZ75" s="3">
        <v>0</v>
      </c>
      <c r="BA75" s="4">
        <v>0</v>
      </c>
      <c r="BB75" s="3">
        <v>1747.78</v>
      </c>
      <c r="BC75" s="3">
        <v>0</v>
      </c>
      <c r="BD75" s="3">
        <v>2909.3</v>
      </c>
      <c r="BE75" s="3">
        <v>60.16</v>
      </c>
      <c r="BF75" s="4">
        <v>0</v>
      </c>
      <c r="BG75" s="3">
        <v>0</v>
      </c>
      <c r="BH75" s="3">
        <v>0.54</v>
      </c>
      <c r="BI75" s="3">
        <v>5539</v>
      </c>
      <c r="BJ75" s="3" t="str">
        <f t="shared" si="0"/>
        <v>MGS</v>
      </c>
    </row>
    <row r="76" spans="1:62">
      <c r="A76" s="3" t="str">
        <f>"1056"</f>
        <v>1056</v>
      </c>
      <c r="B76" s="4">
        <v>117</v>
      </c>
      <c r="C76" s="3" t="str">
        <f>"SAROU"</f>
        <v>SAROU</v>
      </c>
      <c r="D76" s="3" t="str">
        <f>"Anouar"</f>
        <v>Anouar</v>
      </c>
      <c r="E76" s="3">
        <v>5409.8</v>
      </c>
      <c r="F76" s="3">
        <v>24</v>
      </c>
      <c r="G76" s="3">
        <v>4993.66</v>
      </c>
      <c r="H76" s="3">
        <v>0</v>
      </c>
      <c r="I76" s="4">
        <v>0</v>
      </c>
      <c r="J76" s="4">
        <v>0</v>
      </c>
      <c r="K76" s="3">
        <v>0</v>
      </c>
      <c r="L76" s="4">
        <v>0</v>
      </c>
      <c r="M76" s="3">
        <v>0</v>
      </c>
      <c r="N76" s="4">
        <v>0</v>
      </c>
      <c r="O76" s="3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4">
        <v>461.54</v>
      </c>
      <c r="V76" s="4">
        <v>0</v>
      </c>
      <c r="W76" s="4">
        <v>480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3">
        <v>4993.66</v>
      </c>
      <c r="AR76" s="3">
        <v>223.72</v>
      </c>
      <c r="AS76" s="3">
        <v>112.86</v>
      </c>
      <c r="AT76" s="3">
        <v>448.43</v>
      </c>
      <c r="AU76" s="3">
        <v>319.58999999999997</v>
      </c>
      <c r="AV76" s="3">
        <v>79.900000000000006</v>
      </c>
      <c r="AW76" s="3">
        <v>92.38</v>
      </c>
      <c r="AX76" s="3">
        <v>112.86</v>
      </c>
      <c r="AY76" s="3">
        <v>24</v>
      </c>
      <c r="AZ76" s="3">
        <v>0</v>
      </c>
      <c r="BA76" s="4">
        <v>0</v>
      </c>
      <c r="BB76" s="3">
        <v>1747.78</v>
      </c>
      <c r="BC76" s="3">
        <v>0</v>
      </c>
      <c r="BD76" s="3">
        <v>2909.3</v>
      </c>
      <c r="BE76" s="3">
        <v>60.16</v>
      </c>
      <c r="BF76" s="4">
        <v>0</v>
      </c>
      <c r="BG76" s="3">
        <v>0</v>
      </c>
      <c r="BH76" s="3">
        <v>0.54</v>
      </c>
      <c r="BI76" s="3">
        <v>5539</v>
      </c>
      <c r="BJ76" s="3" t="str">
        <f t="shared" si="0"/>
        <v>MGS</v>
      </c>
    </row>
    <row r="77" spans="1:62">
      <c r="A77" s="3" t="str">
        <f>"1057"</f>
        <v>1057</v>
      </c>
      <c r="B77" s="4">
        <v>118</v>
      </c>
      <c r="C77" s="3" t="str">
        <f>"RAIS"</f>
        <v>RAIS</v>
      </c>
      <c r="D77" s="3" t="str">
        <f>"Achraf"</f>
        <v>Achraf</v>
      </c>
      <c r="E77" s="3">
        <v>5409.8</v>
      </c>
      <c r="F77" s="3">
        <v>24</v>
      </c>
      <c r="G77" s="3">
        <v>4993.66</v>
      </c>
      <c r="H77" s="3">
        <v>0</v>
      </c>
      <c r="I77" s="4">
        <v>0</v>
      </c>
      <c r="J77" s="4">
        <v>0</v>
      </c>
      <c r="K77" s="3">
        <v>0</v>
      </c>
      <c r="L77" s="4">
        <v>0</v>
      </c>
      <c r="M77" s="3">
        <v>0</v>
      </c>
      <c r="N77" s="4">
        <v>0</v>
      </c>
      <c r="O77" s="3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4">
        <v>461.54</v>
      </c>
      <c r="V77" s="4">
        <v>0</v>
      </c>
      <c r="W77" s="4">
        <v>480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3">
        <v>4993.66</v>
      </c>
      <c r="AR77" s="3">
        <v>223.72</v>
      </c>
      <c r="AS77" s="3">
        <v>112.86</v>
      </c>
      <c r="AT77" s="3">
        <v>448.43</v>
      </c>
      <c r="AU77" s="3">
        <v>319.58999999999997</v>
      </c>
      <c r="AV77" s="3">
        <v>79.900000000000006</v>
      </c>
      <c r="AW77" s="3">
        <v>92.38</v>
      </c>
      <c r="AX77" s="3">
        <v>112.86</v>
      </c>
      <c r="AY77" s="3">
        <v>24</v>
      </c>
      <c r="AZ77" s="3">
        <v>0</v>
      </c>
      <c r="BA77" s="4">
        <v>0</v>
      </c>
      <c r="BB77" s="3">
        <v>1747.78</v>
      </c>
      <c r="BC77" s="3">
        <v>0</v>
      </c>
      <c r="BD77" s="3">
        <v>2909.3</v>
      </c>
      <c r="BE77" s="3">
        <v>60.16</v>
      </c>
      <c r="BF77" s="4">
        <v>0</v>
      </c>
      <c r="BG77" s="3">
        <v>0</v>
      </c>
      <c r="BH77" s="3">
        <v>0.54</v>
      </c>
      <c r="BI77" s="3">
        <v>5539</v>
      </c>
      <c r="BJ77" s="3" t="str">
        <f t="shared" si="0"/>
        <v>MGS</v>
      </c>
    </row>
    <row r="78" spans="1:62">
      <c r="A78" s="3" t="str">
        <f>"1058"</f>
        <v>1058</v>
      </c>
      <c r="B78" s="4">
        <v>119</v>
      </c>
      <c r="C78" s="3" t="str">
        <f>"NAJJAR"</f>
        <v>NAJJAR</v>
      </c>
      <c r="D78" s="3" t="str">
        <f>"Rihab"</f>
        <v>Rihab</v>
      </c>
      <c r="E78" s="3">
        <v>5409.8</v>
      </c>
      <c r="F78" s="3">
        <v>24</v>
      </c>
      <c r="G78" s="3">
        <v>4993.66</v>
      </c>
      <c r="H78" s="3">
        <v>0</v>
      </c>
      <c r="I78" s="4">
        <v>0</v>
      </c>
      <c r="J78" s="4">
        <v>0</v>
      </c>
      <c r="K78" s="3">
        <v>0</v>
      </c>
      <c r="L78" s="4">
        <v>0</v>
      </c>
      <c r="M78" s="3">
        <v>0</v>
      </c>
      <c r="N78" s="4">
        <v>0</v>
      </c>
      <c r="O78" s="3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4">
        <v>461.54</v>
      </c>
      <c r="V78" s="4">
        <v>0</v>
      </c>
      <c r="W78" s="4">
        <v>480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3">
        <v>4993.66</v>
      </c>
      <c r="AR78" s="3">
        <v>223.72</v>
      </c>
      <c r="AS78" s="3">
        <v>112.86</v>
      </c>
      <c r="AT78" s="3">
        <v>448.43</v>
      </c>
      <c r="AU78" s="3">
        <v>319.58999999999997</v>
      </c>
      <c r="AV78" s="3">
        <v>79.900000000000006</v>
      </c>
      <c r="AW78" s="3">
        <v>92.38</v>
      </c>
      <c r="AX78" s="3">
        <v>112.86</v>
      </c>
      <c r="AY78" s="3">
        <v>24</v>
      </c>
      <c r="AZ78" s="3">
        <v>0</v>
      </c>
      <c r="BA78" s="4">
        <v>0</v>
      </c>
      <c r="BB78" s="3">
        <v>1747.78</v>
      </c>
      <c r="BC78" s="3">
        <v>0</v>
      </c>
      <c r="BD78" s="3">
        <v>2909.3</v>
      </c>
      <c r="BE78" s="3">
        <v>60.16</v>
      </c>
      <c r="BF78" s="4">
        <v>0</v>
      </c>
      <c r="BG78" s="3">
        <v>0</v>
      </c>
      <c r="BH78" s="3">
        <v>0.54</v>
      </c>
      <c r="BI78" s="3">
        <v>5539</v>
      </c>
      <c r="BJ78" s="3" t="str">
        <f t="shared" si="0"/>
        <v>MGS</v>
      </c>
    </row>
    <row r="79" spans="1:62">
      <c r="A79" s="3" t="str">
        <f>"1059"</f>
        <v>1059</v>
      </c>
      <c r="B79" s="4">
        <v>120</v>
      </c>
      <c r="C79" s="3" t="str">
        <f>"BOUFERRICHE"</f>
        <v>BOUFERRICHE</v>
      </c>
      <c r="D79" s="3" t="str">
        <f>"Said"</f>
        <v>Said</v>
      </c>
      <c r="E79" s="3">
        <v>7905.2</v>
      </c>
      <c r="F79" s="3">
        <v>18</v>
      </c>
      <c r="G79" s="3">
        <v>5472.83</v>
      </c>
      <c r="H79" s="3">
        <v>0</v>
      </c>
      <c r="I79" s="4">
        <v>0</v>
      </c>
      <c r="J79" s="4">
        <v>0</v>
      </c>
      <c r="K79" s="3">
        <v>0</v>
      </c>
      <c r="L79" s="4">
        <v>0</v>
      </c>
      <c r="M79" s="3">
        <v>0</v>
      </c>
      <c r="N79" s="4">
        <v>0</v>
      </c>
      <c r="O79" s="3">
        <v>0</v>
      </c>
      <c r="P79" s="4">
        <v>0</v>
      </c>
      <c r="Q79" s="3">
        <v>0</v>
      </c>
      <c r="R79" s="3">
        <v>0</v>
      </c>
      <c r="S79" s="3">
        <v>0</v>
      </c>
      <c r="T79" s="3">
        <v>0</v>
      </c>
      <c r="U79" s="4">
        <v>346.16</v>
      </c>
      <c r="V79" s="4">
        <v>0</v>
      </c>
      <c r="W79" s="4">
        <v>360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3">
        <v>5472.83</v>
      </c>
      <c r="AR79" s="3">
        <v>245.18</v>
      </c>
      <c r="AS79" s="3">
        <v>123.69</v>
      </c>
      <c r="AT79" s="3">
        <v>491.46</v>
      </c>
      <c r="AU79" s="3">
        <v>350.26</v>
      </c>
      <c r="AV79" s="3">
        <v>87.57</v>
      </c>
      <c r="AW79" s="3">
        <v>101.25</v>
      </c>
      <c r="AX79" s="3">
        <v>123.69</v>
      </c>
      <c r="AY79" s="3">
        <v>18</v>
      </c>
      <c r="AZ79" s="3">
        <v>0</v>
      </c>
      <c r="BA79" s="4">
        <v>0</v>
      </c>
      <c r="BB79" s="3">
        <v>1368.21</v>
      </c>
      <c r="BC79" s="3">
        <v>0</v>
      </c>
      <c r="BD79" s="3">
        <v>3735.75</v>
      </c>
      <c r="BE79" s="3">
        <v>313.02999999999997</v>
      </c>
      <c r="BF79" s="4">
        <v>0</v>
      </c>
      <c r="BG79" s="3">
        <v>0</v>
      </c>
      <c r="BH79" s="3">
        <v>0.91</v>
      </c>
      <c r="BI79" s="3">
        <v>5498</v>
      </c>
      <c r="BJ79" s="3" t="str">
        <f t="shared" si="0"/>
        <v>MGS</v>
      </c>
    </row>
    <row r="80" spans="1:62">
      <c r="A80" s="3" t="str">
        <f>"1060"</f>
        <v>1060</v>
      </c>
      <c r="B80" s="4">
        <v>121</v>
      </c>
      <c r="C80" s="3" t="str">
        <f>"BENNASSER"</f>
        <v>BENNASSER</v>
      </c>
      <c r="D80" s="3" t="str">
        <f>"Basma Al Nasser"</f>
        <v>Basma Al Nasser</v>
      </c>
      <c r="E80" s="3">
        <v>65191</v>
      </c>
      <c r="F80" s="3">
        <v>18</v>
      </c>
      <c r="G80" s="3">
        <v>45132.23</v>
      </c>
      <c r="H80" s="3">
        <v>0</v>
      </c>
      <c r="I80" s="4">
        <v>0</v>
      </c>
      <c r="J80" s="4">
        <v>0</v>
      </c>
      <c r="K80" s="3">
        <v>0</v>
      </c>
      <c r="L80" s="4">
        <v>0</v>
      </c>
      <c r="M80" s="3">
        <v>0</v>
      </c>
      <c r="N80" s="4">
        <v>0</v>
      </c>
      <c r="O80" s="3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4">
        <v>346.16</v>
      </c>
      <c r="V80" s="4">
        <v>4500</v>
      </c>
      <c r="W80" s="4">
        <v>360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3">
        <v>45132.23</v>
      </c>
      <c r="AR80" s="3">
        <v>268.8</v>
      </c>
      <c r="AS80" s="3">
        <v>1019.99</v>
      </c>
      <c r="AT80" s="3">
        <v>538.79999999999995</v>
      </c>
      <c r="AU80" s="3">
        <v>2888.46</v>
      </c>
      <c r="AV80" s="3">
        <v>722.12</v>
      </c>
      <c r="AW80" s="3">
        <v>834.95</v>
      </c>
      <c r="AX80" s="3">
        <v>1019.99</v>
      </c>
      <c r="AY80" s="3">
        <v>18</v>
      </c>
      <c r="AZ80" s="3">
        <v>0</v>
      </c>
      <c r="BA80" s="4">
        <v>0</v>
      </c>
      <c r="BB80" s="3">
        <v>2916.67</v>
      </c>
      <c r="BC80" s="3">
        <v>0</v>
      </c>
      <c r="BD80" s="3">
        <v>40926.769999999997</v>
      </c>
      <c r="BE80" s="3">
        <v>14144.48</v>
      </c>
      <c r="BF80" s="4">
        <v>0</v>
      </c>
      <c r="BG80" s="3">
        <v>0</v>
      </c>
      <c r="BH80" s="3">
        <v>0.88</v>
      </c>
      <c r="BI80" s="3">
        <v>34906</v>
      </c>
      <c r="BJ80" s="3" t="str">
        <f t="shared" si="0"/>
        <v>MGS</v>
      </c>
    </row>
    <row r="81" spans="1:62">
      <c r="A81" s="3" t="str">
        <f>"1061"</f>
        <v>1061</v>
      </c>
      <c r="B81" s="4">
        <v>122</v>
      </c>
      <c r="C81" s="3" t="str">
        <f>"HERRAG"</f>
        <v>HERRAG</v>
      </c>
      <c r="D81" s="3" t="str">
        <f>"Mohammed"</f>
        <v>Mohammed</v>
      </c>
      <c r="E81" s="3">
        <v>7905.2</v>
      </c>
      <c r="F81" s="3">
        <v>12</v>
      </c>
      <c r="G81" s="3">
        <v>3648.55</v>
      </c>
      <c r="H81" s="3">
        <v>0</v>
      </c>
      <c r="I81" s="4">
        <v>0</v>
      </c>
      <c r="J81" s="4">
        <v>0</v>
      </c>
      <c r="K81" s="3">
        <v>0</v>
      </c>
      <c r="L81" s="4">
        <v>0</v>
      </c>
      <c r="M81" s="3">
        <v>0</v>
      </c>
      <c r="N81" s="4">
        <v>0</v>
      </c>
      <c r="O81" s="3">
        <v>0</v>
      </c>
      <c r="P81" s="4">
        <v>0</v>
      </c>
      <c r="Q81" s="3">
        <v>0</v>
      </c>
      <c r="R81" s="3">
        <v>0</v>
      </c>
      <c r="S81" s="3">
        <v>0</v>
      </c>
      <c r="T81" s="3">
        <v>0</v>
      </c>
      <c r="U81" s="4">
        <v>230.77</v>
      </c>
      <c r="V81" s="4">
        <v>0</v>
      </c>
      <c r="W81" s="4">
        <v>240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3">
        <v>3648.55</v>
      </c>
      <c r="AR81" s="3">
        <v>163.46</v>
      </c>
      <c r="AS81" s="3">
        <v>82.46</v>
      </c>
      <c r="AT81" s="3">
        <v>327.64</v>
      </c>
      <c r="AU81" s="3">
        <v>233.51</v>
      </c>
      <c r="AV81" s="3">
        <v>58.38</v>
      </c>
      <c r="AW81" s="3">
        <v>67.5</v>
      </c>
      <c r="AX81" s="3">
        <v>82.46</v>
      </c>
      <c r="AY81" s="3">
        <v>12</v>
      </c>
      <c r="AZ81" s="3">
        <v>0</v>
      </c>
      <c r="BA81" s="4">
        <v>0</v>
      </c>
      <c r="BB81" s="3">
        <v>912.14</v>
      </c>
      <c r="BC81" s="3">
        <v>0</v>
      </c>
      <c r="BD81" s="3">
        <v>2490.4899999999998</v>
      </c>
      <c r="BE81" s="3">
        <v>208.69</v>
      </c>
      <c r="BF81" s="4">
        <v>0</v>
      </c>
      <c r="BG81" s="3">
        <v>0</v>
      </c>
      <c r="BH81" s="3">
        <v>0.28999999999999998</v>
      </c>
      <c r="BI81" s="3">
        <v>3665</v>
      </c>
      <c r="BJ81" s="3" t="str">
        <f t="shared" si="0"/>
        <v>MGS</v>
      </c>
    </row>
    <row r="82" spans="1:62">
      <c r="A82" s="3" t="str">
        <f>"1062"</f>
        <v>1062</v>
      </c>
      <c r="B82" s="4">
        <v>123</v>
      </c>
      <c r="C82" s="3" t="str">
        <f>"RAGHIBI"</f>
        <v>RAGHIBI</v>
      </c>
      <c r="D82" s="3" t="str">
        <f>"Aissam"</f>
        <v>Aissam</v>
      </c>
      <c r="E82" s="3">
        <v>15118</v>
      </c>
      <c r="F82" s="3">
        <v>6</v>
      </c>
      <c r="G82" s="3">
        <v>3488.77</v>
      </c>
      <c r="H82" s="3">
        <v>0</v>
      </c>
      <c r="I82" s="4">
        <v>0</v>
      </c>
      <c r="J82" s="4">
        <v>0</v>
      </c>
      <c r="K82" s="3">
        <v>0</v>
      </c>
      <c r="L82" s="4">
        <v>0</v>
      </c>
      <c r="M82" s="3">
        <v>0</v>
      </c>
      <c r="N82" s="4">
        <v>0</v>
      </c>
      <c r="O82" s="3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3">
        <v>3488.77</v>
      </c>
      <c r="AR82" s="3">
        <v>156.30000000000001</v>
      </c>
      <c r="AS82" s="3">
        <v>78.849999999999994</v>
      </c>
      <c r="AT82" s="3">
        <v>313.29000000000002</v>
      </c>
      <c r="AU82" s="3">
        <v>223.28</v>
      </c>
      <c r="AV82" s="3">
        <v>55.82</v>
      </c>
      <c r="AW82" s="3">
        <v>64.540000000000006</v>
      </c>
      <c r="AX82" s="3">
        <v>78.849999999999994</v>
      </c>
      <c r="AY82" s="3">
        <v>6</v>
      </c>
      <c r="AZ82" s="3">
        <v>0</v>
      </c>
      <c r="BA82" s="4">
        <v>0</v>
      </c>
      <c r="BB82" s="3">
        <v>872.19</v>
      </c>
      <c r="BC82" s="3">
        <v>0</v>
      </c>
      <c r="BD82" s="3">
        <v>2381.4299999999998</v>
      </c>
      <c r="BE82" s="3">
        <v>478.92</v>
      </c>
      <c r="BF82" s="4">
        <v>0</v>
      </c>
      <c r="BG82" s="3">
        <v>0</v>
      </c>
      <c r="BH82" s="3">
        <v>0.3</v>
      </c>
      <c r="BI82" s="3">
        <v>2775</v>
      </c>
      <c r="BJ82" s="3" t="str">
        <f>"ALDELIA AFRICA"</f>
        <v>ALDELIA AFRICA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BB9D-5D96-4BA0-9CA8-5D9DA6F96E58}">
  <dimension ref="A1:B75"/>
  <sheetViews>
    <sheetView workbookViewId="0">
      <selection sqref="A1:B75"/>
    </sheetView>
  </sheetViews>
  <sheetFormatPr baseColWidth="10" defaultRowHeight="14.5"/>
  <cols>
    <col min="1" max="1" width="17.90625" customWidth="1"/>
  </cols>
  <sheetData>
    <row r="1" spans="1:2">
      <c r="A1" s="7" t="s">
        <v>0</v>
      </c>
      <c r="B1" s="7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6</v>
      </c>
    </row>
    <row r="7" spans="1:2">
      <c r="A7" t="s">
        <v>7</v>
      </c>
      <c r="B7">
        <v>7</v>
      </c>
    </row>
    <row r="8" spans="1:2">
      <c r="A8" t="s">
        <v>8</v>
      </c>
      <c r="B8">
        <v>8</v>
      </c>
    </row>
    <row r="9" spans="1:2">
      <c r="A9" t="s">
        <v>9</v>
      </c>
      <c r="B9">
        <v>9</v>
      </c>
    </row>
    <row r="10" spans="1:2">
      <c r="A10" t="s">
        <v>10</v>
      </c>
      <c r="B10">
        <v>11</v>
      </c>
    </row>
    <row r="11" spans="1:2">
      <c r="A11" t="s">
        <v>11</v>
      </c>
      <c r="B11">
        <v>13</v>
      </c>
    </row>
    <row r="12" spans="1:2">
      <c r="A12" t="s">
        <v>12</v>
      </c>
      <c r="B12">
        <v>14</v>
      </c>
    </row>
    <row r="13" spans="1:2">
      <c r="A13" t="s">
        <v>13</v>
      </c>
      <c r="B13">
        <v>15</v>
      </c>
    </row>
    <row r="14" spans="1:2">
      <c r="A14" t="s">
        <v>14</v>
      </c>
      <c r="B14">
        <v>16</v>
      </c>
    </row>
    <row r="15" spans="1:2">
      <c r="A15" t="s">
        <v>15</v>
      </c>
      <c r="B15">
        <v>17</v>
      </c>
    </row>
    <row r="16" spans="1:2">
      <c r="A16" t="s">
        <v>16</v>
      </c>
      <c r="B16">
        <v>18</v>
      </c>
    </row>
    <row r="17" spans="1:2">
      <c r="A17" t="s">
        <v>17</v>
      </c>
      <c r="B17">
        <v>19</v>
      </c>
    </row>
    <row r="18" spans="1:2">
      <c r="A18" t="s">
        <v>18</v>
      </c>
      <c r="B18">
        <v>20</v>
      </c>
    </row>
    <row r="19" spans="1:2">
      <c r="A19" t="s">
        <v>19</v>
      </c>
      <c r="B19">
        <v>21</v>
      </c>
    </row>
    <row r="20" spans="1:2">
      <c r="A20" t="s">
        <v>20</v>
      </c>
      <c r="B20">
        <v>22</v>
      </c>
    </row>
    <row r="21" spans="1:2">
      <c r="A21" t="s">
        <v>21</v>
      </c>
      <c r="B21">
        <v>23</v>
      </c>
    </row>
    <row r="22" spans="1:2">
      <c r="A22" t="s">
        <v>22</v>
      </c>
      <c r="B22">
        <v>25</v>
      </c>
    </row>
    <row r="23" spans="1:2">
      <c r="A23" t="s">
        <v>23</v>
      </c>
      <c r="B23">
        <v>26</v>
      </c>
    </row>
    <row r="24" spans="1:2">
      <c r="A24" t="s">
        <v>24</v>
      </c>
      <c r="B24">
        <v>27</v>
      </c>
    </row>
    <row r="25" spans="1:2">
      <c r="A25" t="s">
        <v>25</v>
      </c>
      <c r="B25">
        <v>28</v>
      </c>
    </row>
    <row r="26" spans="1:2">
      <c r="A26" t="s">
        <v>26</v>
      </c>
      <c r="B26">
        <v>30</v>
      </c>
    </row>
    <row r="27" spans="1:2">
      <c r="A27" t="s">
        <v>27</v>
      </c>
      <c r="B27">
        <v>31</v>
      </c>
    </row>
    <row r="28" spans="1:2">
      <c r="A28" t="s">
        <v>28</v>
      </c>
      <c r="B28">
        <v>33</v>
      </c>
    </row>
    <row r="29" spans="1:2">
      <c r="A29" t="s">
        <v>29</v>
      </c>
      <c r="B29">
        <v>34</v>
      </c>
    </row>
    <row r="30" spans="1:2">
      <c r="A30" t="s">
        <v>30</v>
      </c>
      <c r="B30">
        <v>35</v>
      </c>
    </row>
    <row r="31" spans="1:2">
      <c r="A31" t="s">
        <v>31</v>
      </c>
      <c r="B31">
        <v>36</v>
      </c>
    </row>
    <row r="32" spans="1:2">
      <c r="A32" t="s">
        <v>32</v>
      </c>
      <c r="B32">
        <v>37</v>
      </c>
    </row>
    <row r="33" spans="1:2">
      <c r="A33" t="s">
        <v>33</v>
      </c>
      <c r="B33">
        <v>38</v>
      </c>
    </row>
    <row r="34" spans="1:2">
      <c r="A34" t="s">
        <v>34</v>
      </c>
      <c r="B34">
        <v>39</v>
      </c>
    </row>
    <row r="35" spans="1:2">
      <c r="A35" t="s">
        <v>35</v>
      </c>
      <c r="B35">
        <v>40</v>
      </c>
    </row>
    <row r="36" spans="1:2">
      <c r="A36" t="s">
        <v>36</v>
      </c>
      <c r="B36">
        <v>42</v>
      </c>
    </row>
    <row r="37" spans="1:2">
      <c r="A37" t="s">
        <v>37</v>
      </c>
      <c r="B37">
        <v>44</v>
      </c>
    </row>
    <row r="38" spans="1:2">
      <c r="A38" t="s">
        <v>38</v>
      </c>
      <c r="B38">
        <v>45</v>
      </c>
    </row>
    <row r="39" spans="1:2">
      <c r="A39" t="s">
        <v>39</v>
      </c>
      <c r="B39">
        <v>46</v>
      </c>
    </row>
    <row r="40" spans="1:2">
      <c r="A40" t="s">
        <v>40</v>
      </c>
      <c r="B40">
        <v>47</v>
      </c>
    </row>
    <row r="41" spans="1:2">
      <c r="A41" t="s">
        <v>41</v>
      </c>
      <c r="B41">
        <v>50</v>
      </c>
    </row>
    <row r="42" spans="1:2">
      <c r="A42" t="s">
        <v>42</v>
      </c>
      <c r="B42">
        <v>51</v>
      </c>
    </row>
    <row r="43" spans="1:2">
      <c r="A43" t="s">
        <v>43</v>
      </c>
      <c r="B43">
        <v>58</v>
      </c>
    </row>
    <row r="44" spans="1:2">
      <c r="A44" t="s">
        <v>44</v>
      </c>
      <c r="B44">
        <v>59</v>
      </c>
    </row>
    <row r="45" spans="1:2">
      <c r="A45" t="s">
        <v>45</v>
      </c>
      <c r="B45">
        <v>60</v>
      </c>
    </row>
    <row r="46" spans="1:2">
      <c r="A46" t="s">
        <v>46</v>
      </c>
      <c r="B46">
        <v>61</v>
      </c>
    </row>
    <row r="47" spans="1:2">
      <c r="A47" t="s">
        <v>47</v>
      </c>
      <c r="B47">
        <v>71</v>
      </c>
    </row>
    <row r="48" spans="1:2">
      <c r="A48" t="s">
        <v>48</v>
      </c>
      <c r="B48">
        <v>72</v>
      </c>
    </row>
    <row r="49" spans="1:2">
      <c r="A49" t="s">
        <v>49</v>
      </c>
      <c r="B49">
        <v>76</v>
      </c>
    </row>
    <row r="50" spans="1:2">
      <c r="A50" t="s">
        <v>50</v>
      </c>
      <c r="B50">
        <v>78</v>
      </c>
    </row>
    <row r="51" spans="1:2">
      <c r="A51" t="s">
        <v>51</v>
      </c>
      <c r="B51">
        <v>79</v>
      </c>
    </row>
    <row r="52" spans="1:2">
      <c r="A52" t="s">
        <v>52</v>
      </c>
      <c r="B52">
        <v>80</v>
      </c>
    </row>
    <row r="53" spans="1:2">
      <c r="A53" t="s">
        <v>53</v>
      </c>
      <c r="B53">
        <v>81</v>
      </c>
    </row>
    <row r="54" spans="1:2">
      <c r="A54" t="s">
        <v>54</v>
      </c>
      <c r="B54">
        <v>82</v>
      </c>
    </row>
    <row r="55" spans="1:2">
      <c r="A55" t="s">
        <v>55</v>
      </c>
      <c r="B55">
        <v>83</v>
      </c>
    </row>
    <row r="56" spans="1:2">
      <c r="A56" t="s">
        <v>56</v>
      </c>
      <c r="B56">
        <v>84</v>
      </c>
    </row>
    <row r="57" spans="1:2">
      <c r="A57" t="s">
        <v>57</v>
      </c>
      <c r="B57">
        <v>85</v>
      </c>
    </row>
    <row r="58" spans="1:2">
      <c r="A58" t="s">
        <v>58</v>
      </c>
      <c r="B58">
        <v>88</v>
      </c>
    </row>
    <row r="59" spans="1:2">
      <c r="A59" t="s">
        <v>59</v>
      </c>
      <c r="B59">
        <v>89</v>
      </c>
    </row>
    <row r="60" spans="1:2">
      <c r="A60" t="s">
        <v>60</v>
      </c>
      <c r="B60">
        <v>90</v>
      </c>
    </row>
    <row r="61" spans="1:2">
      <c r="A61" t="s">
        <v>61</v>
      </c>
      <c r="B61">
        <v>91</v>
      </c>
    </row>
    <row r="62" spans="1:2">
      <c r="A62" t="s">
        <v>62</v>
      </c>
      <c r="B62">
        <v>92</v>
      </c>
    </row>
    <row r="63" spans="1:2">
      <c r="A63" t="s">
        <v>63</v>
      </c>
      <c r="B63">
        <v>93</v>
      </c>
    </row>
    <row r="64" spans="1:2">
      <c r="A64" t="s">
        <v>64</v>
      </c>
      <c r="B64">
        <v>95</v>
      </c>
    </row>
    <row r="65" spans="1:2">
      <c r="A65" t="s">
        <v>65</v>
      </c>
      <c r="B65">
        <v>96</v>
      </c>
    </row>
    <row r="66" spans="1:2">
      <c r="A66" t="s">
        <v>66</v>
      </c>
      <c r="B66">
        <v>97</v>
      </c>
    </row>
    <row r="67" spans="1:2">
      <c r="A67" t="s">
        <v>67</v>
      </c>
      <c r="B67">
        <v>98</v>
      </c>
    </row>
    <row r="68" spans="1:2">
      <c r="A68" t="s">
        <v>68</v>
      </c>
      <c r="B68">
        <v>99</v>
      </c>
    </row>
    <row r="69" spans="1:2">
      <c r="A69" t="s">
        <v>69</v>
      </c>
      <c r="B69">
        <v>101</v>
      </c>
    </row>
    <row r="70" spans="1:2">
      <c r="A70" t="s">
        <v>70</v>
      </c>
      <c r="B70">
        <v>102</v>
      </c>
    </row>
    <row r="71" spans="1:2">
      <c r="A71" t="s">
        <v>71</v>
      </c>
      <c r="B71">
        <v>106</v>
      </c>
    </row>
    <row r="72" spans="1:2">
      <c r="A72" t="s">
        <v>72</v>
      </c>
      <c r="B72">
        <v>107</v>
      </c>
    </row>
    <row r="73" spans="1:2">
      <c r="A73" t="s">
        <v>73</v>
      </c>
      <c r="B73">
        <v>108</v>
      </c>
    </row>
    <row r="74" spans="1:2">
      <c r="A74" t="s">
        <v>74</v>
      </c>
      <c r="B74">
        <v>109</v>
      </c>
    </row>
    <row r="75" spans="1:2">
      <c r="A75" t="s">
        <v>67</v>
      </c>
      <c r="B75">
        <v>110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3123B9510F104F9816F846E277F18F" ma:contentTypeVersion="14" ma:contentTypeDescription="Crée un document." ma:contentTypeScope="" ma:versionID="36e0e80dc7f1240e4805ca1452521740">
  <xsd:schema xmlns:xsd="http://www.w3.org/2001/XMLSchema" xmlns:xs="http://www.w3.org/2001/XMLSchema" xmlns:p="http://schemas.microsoft.com/office/2006/metadata/properties" xmlns:ns3="3994a2be-3cb7-447a-9a57-fe4e0263e739" xmlns:ns4="c51ce171-3933-4724-927c-922b54bf5a2c" targetNamespace="http://schemas.microsoft.com/office/2006/metadata/properties" ma:root="true" ma:fieldsID="a5bdeaa46c0a3df5a11c7bc2536ccd49" ns3:_="" ns4:_="">
    <xsd:import namespace="3994a2be-3cb7-447a-9a57-fe4e0263e739"/>
    <xsd:import namespace="c51ce171-3933-4724-927c-922b54bf5a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94a2be-3cb7-447a-9a57-fe4e0263e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1ce171-3933-4724-927c-922b54bf5a2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94a2be-3cb7-447a-9a57-fe4e0263e739" xsi:nil="true"/>
  </documentManagement>
</p:properties>
</file>

<file path=customXml/itemProps1.xml><?xml version="1.0" encoding="utf-8"?>
<ds:datastoreItem xmlns:ds="http://schemas.openxmlformats.org/officeDocument/2006/customXml" ds:itemID="{6021523F-8997-4358-9609-02ED3EE8F7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E924AC-A409-4107-8FEC-BBF24EE64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94a2be-3cb7-447a-9a57-fe4e0263e739"/>
    <ds:schemaRef ds:uri="c51ce171-3933-4724-927c-922b54bf5a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C4CD95-819E-4951-8B6F-0DD511E68B36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3994a2be-3cb7-447a-9a57-fe4e0263e739"/>
    <ds:schemaRef ds:uri="c51ce171-3933-4724-927c-922b54bf5a2c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LP122023F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Mohammed HERRAG</cp:lastModifiedBy>
  <dcterms:created xsi:type="dcterms:W3CDTF">2024-01-08T14:33:53Z</dcterms:created>
  <dcterms:modified xsi:type="dcterms:W3CDTF">2024-01-09T10:23:44Z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0x0101006D3123B9510F104F9816F846E277F18F</vt:lpwstr>
  </property>
</Properties>
</file>