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try" sheetId="1" r:id="rId4"/>
    <sheet state="visible" name="R Plan" sheetId="2" r:id="rId5"/>
    <sheet state="visible" name="Table" sheetId="3" r:id="rId6"/>
    <sheet state="visible" name="Back End" sheetId="4" r:id="rId7"/>
  </sheets>
  <definedNames/>
  <calcPr/>
  <extLst>
    <ext uri="GoogleSheetsCustomDataVersion1">
      <go:sheetsCustomData xmlns:go="http://customooxmlschemas.google.com/" r:id="rId8" roundtripDataSignature="AMtx7mgZvlOlFnpfa38rdxs3NIdDqdiG0w=="/>
    </ext>
  </extLst>
</workbook>
</file>

<file path=xl/sharedStrings.xml><?xml version="1.0" encoding="utf-8"?>
<sst xmlns="http://schemas.openxmlformats.org/spreadsheetml/2006/main" count="131" uniqueCount="47">
  <si>
    <t>Vessels</t>
  </si>
  <si>
    <t>INSTRUCTIONS:</t>
  </si>
  <si>
    <t>Ground</t>
  </si>
  <si>
    <t>German Bank</t>
  </si>
  <si>
    <t>1) Use the "Vessels", "Ground", and "Extra Boxes" drop downs to select the proper configuration for the survey.</t>
  </si>
  <si>
    <t>Extra Boxes</t>
  </si>
  <si>
    <t>None</t>
  </si>
  <si>
    <t>2) Copy standard/leftside format for "Table" sheet, use Converted/rightside format for "R Plan" sheet</t>
  </si>
  <si>
    <t>3) Re-order lines as below for GB/SB</t>
  </si>
  <si>
    <r>
      <rPr>
        <rFont val="Calibri"/>
        <b/>
        <color theme="0"/>
        <sz val="11.0"/>
      </rPr>
      <t>FOR GERMAN BANK</t>
    </r>
    <r>
      <rPr>
        <rFont val="Calibri"/>
        <color theme="0"/>
        <sz val="11.0"/>
      </rPr>
      <t>: Since they start West to East, the first line is the last line; for example the first line in an 8 boat survey is #8 in the list, then back to #1.</t>
    </r>
  </si>
  <si>
    <r>
      <rPr>
        <rFont val="Calibri"/>
        <b/>
        <color theme="0"/>
        <sz val="11.0"/>
      </rPr>
      <t>FOR SCOTS BAY:</t>
    </r>
    <r>
      <rPr>
        <rFont val="Calibri"/>
        <color theme="0"/>
        <sz val="11.0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</si>
  <si>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</si>
  <si>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</si>
  <si>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Converted Format for "R Plan" Sheet</t>
  </si>
  <si>
    <t>TURN POINT</t>
  </si>
  <si>
    <t>START POINT</t>
  </si>
  <si>
    <t>Vessel</t>
  </si>
  <si>
    <t>Start Lat</t>
  </si>
  <si>
    <t>Start Lon</t>
  </si>
  <si>
    <t>End Lat</t>
  </si>
  <si>
    <t>End Lon</t>
  </si>
  <si>
    <t>FM</t>
  </si>
  <si>
    <t>LJ</t>
  </si>
  <si>
    <t>LM</t>
  </si>
  <si>
    <t>C1</t>
  </si>
  <si>
    <t>MS</t>
  </si>
  <si>
    <t>LB</t>
  </si>
  <si>
    <t>BP</t>
  </si>
  <si>
    <t>SL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</si>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</sst>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1" fillId="2" fontId="3" numFmtId="0" xfId="0" applyBorder="1" applyFill="1" applyFont="1"/>
    <xf borderId="1" fillId="2" fontId="2" numFmtId="0" xfId="0" applyBorder="1" applyFont="1"/>
    <xf borderId="0" fillId="0" fontId="2" numFmtId="0" xfId="0" applyFont="1"/>
    <xf borderId="0" fillId="0" fontId="4" numFmtId="0" xfId="0" applyAlignment="1" applyFont="1">
      <alignment readingOrder="0"/>
    </xf>
    <xf borderId="1" fillId="2" fontId="5" numFmtId="0" xfId="0" applyBorder="1" applyFont="1"/>
    <xf borderId="0" fillId="0" fontId="4" numFmtId="0" xfId="0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71"/>
    <col customWidth="1" min="3" max="4" width="8.71"/>
    <col customWidth="1" min="5" max="11" width="11.86"/>
    <col customWidth="1" min="12" max="12" width="8.71"/>
    <col customWidth="1" min="13" max="13" width="12.43"/>
    <col customWidth="1" min="14" max="14" width="8.71"/>
    <col customWidth="1" min="15" max="15" width="13.57"/>
    <col customWidth="1" min="16" max="17" width="8.71"/>
    <col customWidth="1" min="18" max="18" width="9.86"/>
    <col customWidth="1" min="19" max="19" width="12.43"/>
    <col customWidth="1" min="20" max="20" width="8.71"/>
    <col customWidth="1" min="21" max="21" width="12.0"/>
    <col customWidth="1" min="22" max="26" width="8.71"/>
  </cols>
  <sheetData>
    <row r="1">
      <c r="A1" s="1" t="s">
        <v>0</v>
      </c>
      <c r="B1" s="2">
        <v>6.0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>
      <c r="A2" s="1" t="s">
        <v>2</v>
      </c>
      <c r="B2" s="6" t="s">
        <v>3</v>
      </c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>
      <c r="A3" s="1" t="s">
        <v>5</v>
      </c>
      <c r="B3" s="8" t="s">
        <v>6</v>
      </c>
      <c r="D3" s="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>
      <c r="A4" s="1"/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>
      <c r="A5" s="1"/>
      <c r="D5" s="7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>
      <c r="A6" s="1"/>
      <c r="D6" s="7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>
      <c r="A7" s="1"/>
      <c r="D7" s="7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>
      <c r="A8" s="1"/>
      <c r="P8" s="5"/>
      <c r="Q8" s="5"/>
      <c r="R8" s="5"/>
      <c r="S8" s="5"/>
      <c r="T8" s="5"/>
      <c r="U8" s="5"/>
    </row>
    <row r="9">
      <c r="A9" s="1" t="s">
        <v>12</v>
      </c>
      <c r="B9" s="1" t="str">
        <f>IF(B2="German Bank", "German Bank Box", IF(B2="Scots Bay", "Main Survey Box",""))</f>
        <v>German Bank Box</v>
      </c>
      <c r="F9" s="1" t="s">
        <v>13</v>
      </c>
      <c r="L9" s="1" t="str">
        <f>IF(B2="German Bank", "Seal Island Box", IF(B3="North", "North Box", IF(B3="East", "East Box", IF(B3="Both", "East Box",""))))</f>
        <v>Seal Island Box</v>
      </c>
      <c r="P9" s="1" t="str">
        <f>IF(B2="German Bank", "Converted Format for 'R Plan' Sheet", IF(B3&lt;&gt;"None", "Converted Format for 'R Plan' Sheet", ""))</f>
        <v>Converted Format for 'R Plan' Sheet</v>
      </c>
    </row>
    <row r="10">
      <c r="B10" s="8" t="str">
        <f t="array" ref="B10:I34">IF(B2="Scots Bay",'Back End'!V6:AC24,IF(B2="German Bank",'Back End'!B7:I31,""))</f>
        <v>START POINT</v>
      </c>
      <c r="C10" s="8"/>
      <c r="D10" s="8" t="s">
        <v>14</v>
      </c>
      <c r="E10" s="8"/>
      <c r="F10" s="8" t="s">
        <v>15</v>
      </c>
      <c r="G10" s="8"/>
      <c r="H10" s="8" t="s">
        <v>14</v>
      </c>
      <c r="I10" s="8"/>
      <c r="L10" s="8" t="str">
        <f t="array" ref="L10:S34">IF(B2="German Bank",'Back End'!L6:S30, IF(B3="North", 'Back End'!AF18:AM22, IF(B3="East", 'Back End'!AF6:AM10,IF(B3="Both", 'Back End'!AF6:AM10,""))))</f>
        <v>START POINT</v>
      </c>
      <c r="M10" s="8"/>
      <c r="N10" s="8" t="s">
        <v>14</v>
      </c>
      <c r="O10" s="8"/>
      <c r="P10" s="8" t="s">
        <v>15</v>
      </c>
      <c r="Q10" s="8"/>
      <c r="R10" s="8" t="s">
        <v>14</v>
      </c>
      <c r="S10" s="8"/>
    </row>
    <row r="11">
      <c r="A11" s="8">
        <v>1.0</v>
      </c>
      <c r="B11" s="8">
        <v>4334.0</v>
      </c>
      <c r="C11" s="8">
        <v>6614.4</v>
      </c>
      <c r="D11" s="8">
        <v>4314.0</v>
      </c>
      <c r="E11" s="8">
        <v>6614.4</v>
      </c>
      <c r="F11" s="8">
        <v>43.56666666666667</v>
      </c>
      <c r="G11" s="8">
        <v>-66.24</v>
      </c>
      <c r="H11" s="8">
        <v>43.56666666666667</v>
      </c>
      <c r="I11" s="8">
        <v>-66.24</v>
      </c>
      <c r="L11" s="8">
        <v>4330.12</v>
      </c>
      <c r="M11" s="8">
        <v>6607.5</v>
      </c>
      <c r="N11" s="8">
        <v>4314.85</v>
      </c>
      <c r="O11" s="8">
        <v>6607.5</v>
      </c>
      <c r="P11" s="8">
        <v>43.502</v>
      </c>
      <c r="Q11" s="8">
        <v>-66.125</v>
      </c>
      <c r="R11" s="8">
        <v>43.502</v>
      </c>
      <c r="S11" s="8">
        <v>-66.125</v>
      </c>
    </row>
    <row r="12">
      <c r="A12" s="8">
        <v>2.0</v>
      </c>
      <c r="B12" s="8">
        <v>4334.0</v>
      </c>
      <c r="C12" s="8">
        <v>6615.7818181818175</v>
      </c>
      <c r="D12" s="8">
        <v>4314.0</v>
      </c>
      <c r="E12" s="8">
        <v>6615.7818181818175</v>
      </c>
      <c r="F12" s="8">
        <v>43.56666666666667</v>
      </c>
      <c r="G12" s="8">
        <v>-66.2630303</v>
      </c>
      <c r="H12" s="8">
        <v>43.56666666666667</v>
      </c>
      <c r="I12" s="8">
        <v>-66.2630303</v>
      </c>
      <c r="L12" s="8">
        <v>4330.12</v>
      </c>
      <c r="M12" s="8">
        <v>6608.76</v>
      </c>
      <c r="N12" s="8">
        <v>4314.85</v>
      </c>
      <c r="O12" s="8">
        <v>6608.76</v>
      </c>
      <c r="P12" s="8">
        <v>43.502</v>
      </c>
      <c r="Q12" s="8">
        <v>-66.146</v>
      </c>
      <c r="R12" s="8">
        <v>43.502</v>
      </c>
      <c r="S12" s="8">
        <v>-66.146</v>
      </c>
    </row>
    <row r="13">
      <c r="A13" s="8">
        <v>3.0</v>
      </c>
      <c r="B13" s="8">
        <v>4334.0</v>
      </c>
      <c r="C13" s="8">
        <v>6617.163636363635</v>
      </c>
      <c r="D13" s="8">
        <v>4314.0</v>
      </c>
      <c r="E13" s="8">
        <v>6617.163636363635</v>
      </c>
      <c r="F13" s="8">
        <v>43.56666666666667</v>
      </c>
      <c r="G13" s="8">
        <v>-66.2860606</v>
      </c>
      <c r="H13" s="8">
        <v>43.56666666666667</v>
      </c>
      <c r="I13" s="8">
        <v>-66.2860606</v>
      </c>
      <c r="L13" s="8">
        <v>4330.12</v>
      </c>
      <c r="M13" s="8">
        <v>6610.02</v>
      </c>
      <c r="N13" s="8">
        <v>4314.85</v>
      </c>
      <c r="O13" s="8">
        <v>6610.02</v>
      </c>
      <c r="P13" s="8">
        <v>43.502</v>
      </c>
      <c r="Q13" s="8">
        <v>-66.167</v>
      </c>
      <c r="R13" s="8">
        <v>43.502</v>
      </c>
      <c r="S13" s="8">
        <v>-66.167</v>
      </c>
    </row>
    <row r="14">
      <c r="A14" s="8">
        <v>4.0</v>
      </c>
      <c r="B14" s="8">
        <v>4334.0</v>
      </c>
      <c r="C14" s="8">
        <v>6618.545454545453</v>
      </c>
      <c r="D14" s="8">
        <v>4314.0</v>
      </c>
      <c r="E14" s="8">
        <v>6618.545454545453</v>
      </c>
      <c r="F14" s="8">
        <v>43.56666666666667</v>
      </c>
      <c r="G14" s="8">
        <v>-66.30909091666666</v>
      </c>
      <c r="H14" s="8">
        <v>43.56666666666667</v>
      </c>
      <c r="I14" s="8">
        <v>-66.30909091666666</v>
      </c>
      <c r="L14" s="8">
        <v>4330.12</v>
      </c>
      <c r="M14" s="8">
        <v>6611.280000000001</v>
      </c>
      <c r="N14" s="8">
        <v>4314.85</v>
      </c>
      <c r="O14" s="8">
        <v>6611.280000000001</v>
      </c>
      <c r="P14" s="8">
        <v>43.502</v>
      </c>
      <c r="Q14" s="8">
        <v>-66.188</v>
      </c>
      <c r="R14" s="8">
        <v>43.502</v>
      </c>
      <c r="S14" s="8">
        <v>-66.188</v>
      </c>
    </row>
    <row r="15">
      <c r="A15" s="8">
        <v>5.0</v>
      </c>
      <c r="B15" s="8">
        <v>4334.0</v>
      </c>
      <c r="C15" s="8">
        <v>6619.927272727271</v>
      </c>
      <c r="D15" s="8">
        <v>4314.0</v>
      </c>
      <c r="E15" s="8">
        <v>6619.927272727271</v>
      </c>
      <c r="F15" s="8">
        <v>43.56666666666667</v>
      </c>
      <c r="G15" s="8">
        <v>-66.33212121666666</v>
      </c>
      <c r="H15" s="8">
        <v>43.56666666666667</v>
      </c>
      <c r="I15" s="8">
        <v>-66.33212121666666</v>
      </c>
      <c r="L15" s="8">
        <v>4330.12</v>
      </c>
      <c r="M15" s="8">
        <v>6612.540000000001</v>
      </c>
      <c r="N15" s="8">
        <v>4314.85</v>
      </c>
      <c r="O15" s="8">
        <v>6612.540000000001</v>
      </c>
      <c r="P15" s="8">
        <v>43.502</v>
      </c>
      <c r="Q15" s="8">
        <v>-66.209</v>
      </c>
      <c r="R15" s="8">
        <v>43.502</v>
      </c>
      <c r="S15" s="8">
        <v>-66.209</v>
      </c>
    </row>
    <row r="16">
      <c r="A16" s="8">
        <v>6.0</v>
      </c>
      <c r="B16" s="8">
        <v>4334.0</v>
      </c>
      <c r="C16" s="8">
        <v>6621.309090909089</v>
      </c>
      <c r="D16" s="8">
        <v>4314.0</v>
      </c>
      <c r="E16" s="8">
        <v>6621.309090909089</v>
      </c>
      <c r="F16" s="8">
        <v>43.56666666666667</v>
      </c>
      <c r="G16" s="8">
        <v>-66.35515151666667</v>
      </c>
      <c r="H16" s="8">
        <v>43.56666666666667</v>
      </c>
      <c r="I16" s="8">
        <v>-66.35515151666667</v>
      </c>
      <c r="L16" s="8">
        <v>4330.12</v>
      </c>
      <c r="M16" s="8">
        <v>6613.800000000001</v>
      </c>
      <c r="N16" s="8">
        <v>4314.85</v>
      </c>
      <c r="O16" s="8">
        <v>6613.800000000001</v>
      </c>
      <c r="P16" s="8">
        <v>43.502</v>
      </c>
      <c r="Q16" s="8">
        <v>-66.23</v>
      </c>
      <c r="R16" s="8">
        <v>43.502</v>
      </c>
      <c r="S16" s="8">
        <v>-66.23</v>
      </c>
    </row>
    <row r="17">
      <c r="A17" s="8">
        <v>7.0</v>
      </c>
      <c r="B17" s="8">
        <v>4334.0</v>
      </c>
      <c r="C17" s="8">
        <v>6622.690909090907</v>
      </c>
      <c r="D17" s="8">
        <v>4314.0</v>
      </c>
      <c r="E17" s="8">
        <v>6622.690909090907</v>
      </c>
      <c r="F17" s="8">
        <v>43.56666666666667</v>
      </c>
      <c r="G17" s="8">
        <v>-66.37818181666667</v>
      </c>
      <c r="H17" s="8">
        <v>43.56666666666667</v>
      </c>
      <c r="I17" s="8">
        <v>-66.37818181666667</v>
      </c>
      <c r="K17" s="1" t="str">
        <f>IF(B3="Both", "North Box", "")</f>
        <v/>
      </c>
      <c r="L17" s="8">
        <v>4330.12</v>
      </c>
      <c r="M17" s="8">
        <v>6615.060000000001</v>
      </c>
      <c r="N17" s="8">
        <v>4314.85</v>
      </c>
      <c r="O17" s="8">
        <v>6615.060000000001</v>
      </c>
      <c r="P17" s="8">
        <v>43.502</v>
      </c>
      <c r="Q17" s="8">
        <v>-66.251</v>
      </c>
      <c r="R17" s="8">
        <v>43.502</v>
      </c>
      <c r="S17" s="8">
        <v>-66.251</v>
      </c>
    </row>
    <row r="18">
      <c r="A18" s="8">
        <v>8.0</v>
      </c>
      <c r="B18" s="8">
        <v>4334.0</v>
      </c>
      <c r="C18" s="8">
        <v>6624.0727272727245</v>
      </c>
      <c r="D18" s="8">
        <v>4314.0</v>
      </c>
      <c r="E18" s="8">
        <v>6624.0727272727245</v>
      </c>
      <c r="F18" s="8">
        <v>43.56666666666667</v>
      </c>
      <c r="G18" s="8">
        <v>-66.40121211666667</v>
      </c>
      <c r="H18" s="8">
        <v>43.56666666666667</v>
      </c>
      <c r="I18" s="8">
        <v>-66.40121211666667</v>
      </c>
      <c r="K18" s="8" t="str">
        <f t="array" ref="K18">IF(B3="Both", 'Back End'!AF18:AM22, "")</f>
        <v/>
      </c>
      <c r="L18" s="8">
        <v>4330.12</v>
      </c>
      <c r="M18" s="8">
        <v>6616.3200000000015</v>
      </c>
      <c r="N18" s="8">
        <v>4314.85</v>
      </c>
      <c r="O18" s="8">
        <v>6616.3200000000015</v>
      </c>
      <c r="P18" s="8">
        <v>43.502</v>
      </c>
      <c r="Q18" s="8">
        <v>-66.272</v>
      </c>
      <c r="R18" s="8">
        <v>43.502</v>
      </c>
      <c r="S18" s="8">
        <v>-66.272</v>
      </c>
    </row>
    <row r="19">
      <c r="A19" s="8">
        <v>9.0</v>
      </c>
      <c r="B19" s="8">
        <v>4334.0</v>
      </c>
      <c r="C19" s="8">
        <v>6625.454545454542</v>
      </c>
      <c r="D19" s="8">
        <v>4314.0</v>
      </c>
      <c r="E19" s="8">
        <v>6625.454545454542</v>
      </c>
      <c r="F19" s="8">
        <v>43.56666666666667</v>
      </c>
      <c r="G19" s="8">
        <v>-66.42424241666667</v>
      </c>
      <c r="H19" s="8">
        <v>43.56666666666667</v>
      </c>
      <c r="I19" s="8">
        <v>-66.42424241666667</v>
      </c>
      <c r="L19" s="8">
        <v>4330.12</v>
      </c>
      <c r="M19" s="8">
        <v>6617.580000000002</v>
      </c>
      <c r="N19" s="8">
        <v>4314.85</v>
      </c>
      <c r="O19" s="8">
        <v>6617.580000000002</v>
      </c>
      <c r="P19" s="8">
        <v>43.502</v>
      </c>
      <c r="Q19" s="8">
        <v>-66.293</v>
      </c>
      <c r="R19" s="8">
        <v>43.502</v>
      </c>
      <c r="S19" s="8">
        <v>-66.293</v>
      </c>
    </row>
    <row r="20">
      <c r="A20" s="8">
        <v>10.0</v>
      </c>
      <c r="B20" s="8">
        <v>4334.0</v>
      </c>
      <c r="C20" s="8">
        <v>6626.83636363636</v>
      </c>
      <c r="D20" s="8">
        <v>4314.0</v>
      </c>
      <c r="E20" s="8">
        <v>6626.83636363636</v>
      </c>
      <c r="F20" s="8">
        <v>43.56666666666667</v>
      </c>
      <c r="G20" s="8">
        <v>-66.44727273333334</v>
      </c>
      <c r="H20" s="8">
        <v>43.56666666666667</v>
      </c>
      <c r="I20" s="8">
        <v>-66.44727273333334</v>
      </c>
      <c r="L20" s="8">
        <v>4330.12</v>
      </c>
      <c r="M20" s="8">
        <v>6618.840000000002</v>
      </c>
      <c r="N20" s="8">
        <v>4314.85</v>
      </c>
      <c r="O20" s="8">
        <v>6618.840000000002</v>
      </c>
      <c r="P20" s="8">
        <v>43.502</v>
      </c>
      <c r="Q20" s="8">
        <v>-66.314</v>
      </c>
      <c r="R20" s="8">
        <v>43.502</v>
      </c>
      <c r="S20" s="8">
        <v>-66.314</v>
      </c>
    </row>
    <row r="21" ht="15.75" customHeight="1">
      <c r="A21" s="8">
        <v>11.0</v>
      </c>
      <c r="B21" s="8">
        <v>4334.0</v>
      </c>
      <c r="C21" s="8">
        <v>6628.218181818178</v>
      </c>
      <c r="D21" s="8">
        <v>4314.0</v>
      </c>
      <c r="E21" s="8">
        <v>6628.218181818178</v>
      </c>
      <c r="F21" s="8">
        <v>43.56666666666667</v>
      </c>
      <c r="G21" s="8">
        <v>-66.47030303333334</v>
      </c>
      <c r="H21" s="8">
        <v>43.56666666666667</v>
      </c>
      <c r="I21" s="8">
        <v>-66.47030303333334</v>
      </c>
      <c r="L21" s="8">
        <v>4330.12</v>
      </c>
      <c r="M21" s="8">
        <v>6620.100000000002</v>
      </c>
      <c r="N21" s="8">
        <v>4314.85</v>
      </c>
      <c r="O21" s="8">
        <v>6620.100000000002</v>
      </c>
      <c r="P21" s="8">
        <v>43.502</v>
      </c>
      <c r="Q21" s="8">
        <v>-66.335</v>
      </c>
      <c r="R21" s="8">
        <v>43.502</v>
      </c>
      <c r="S21" s="8">
        <v>-66.335</v>
      </c>
    </row>
    <row r="22" ht="15.75" customHeight="1">
      <c r="A22" s="8">
        <v>12.0</v>
      </c>
      <c r="B22" s="8">
        <v>4334.0</v>
      </c>
      <c r="C22" s="8">
        <v>6629.599999999996</v>
      </c>
      <c r="D22" s="8">
        <v>4314.0</v>
      </c>
      <c r="E22" s="8">
        <v>6629.599999999996</v>
      </c>
      <c r="F22" s="8">
        <v>43.56666666666667</v>
      </c>
      <c r="G22" s="8">
        <v>-66.49333333333334</v>
      </c>
      <c r="H22" s="8">
        <v>43.56666666666667</v>
      </c>
      <c r="I22" s="8">
        <v>-66.49333333333334</v>
      </c>
      <c r="L22" s="8">
        <v>4330.12</v>
      </c>
      <c r="M22" s="8">
        <v>6621.360000000002</v>
      </c>
      <c r="N22" s="8">
        <v>4314.85</v>
      </c>
      <c r="O22" s="8">
        <v>6621.360000000002</v>
      </c>
      <c r="P22" s="8">
        <v>43.502</v>
      </c>
      <c r="Q22" s="8">
        <v>-66.356</v>
      </c>
      <c r="R22" s="8">
        <v>43.502</v>
      </c>
      <c r="S22" s="8">
        <v>-66.356</v>
      </c>
    </row>
    <row r="23" ht="15.75" customHeight="1">
      <c r="A23" s="8">
        <v>13.0</v>
      </c>
      <c r="B23" s="8">
        <v>4334.0</v>
      </c>
      <c r="C23" s="8">
        <v>6630.981818181814</v>
      </c>
      <c r="D23" s="8">
        <v>4314.0</v>
      </c>
      <c r="E23" s="8">
        <v>6630.981818181814</v>
      </c>
      <c r="F23" s="8">
        <v>43.56666666666667</v>
      </c>
      <c r="G23" s="8">
        <v>-66.51636363333333</v>
      </c>
      <c r="H23" s="8">
        <v>43.56666666666667</v>
      </c>
      <c r="I23" s="8">
        <v>-66.51636363333333</v>
      </c>
      <c r="L23" s="8">
        <v>4330.12</v>
      </c>
      <c r="M23" s="8">
        <v>6622.620000000003</v>
      </c>
      <c r="N23" s="8">
        <v>4314.85</v>
      </c>
      <c r="O23" s="8">
        <v>6622.620000000003</v>
      </c>
      <c r="P23" s="8">
        <v>43.502</v>
      </c>
      <c r="Q23" s="8">
        <v>-66.377</v>
      </c>
      <c r="R23" s="8">
        <v>43.502</v>
      </c>
      <c r="S23" s="8">
        <v>-66.377</v>
      </c>
    </row>
    <row r="24" ht="15.75" customHeight="1">
      <c r="A24" s="8">
        <v>14.0</v>
      </c>
      <c r="B24" s="8">
        <v>4334.0</v>
      </c>
      <c r="C24" s="8">
        <v>6632.3636363636315</v>
      </c>
      <c r="D24" s="8">
        <v>4314.0</v>
      </c>
      <c r="E24" s="8">
        <v>6632.3636363636315</v>
      </c>
      <c r="F24" s="8">
        <v>43.56666666666667</v>
      </c>
      <c r="G24" s="8">
        <v>-66.53939393333333</v>
      </c>
      <c r="H24" s="8">
        <v>43.56666666666667</v>
      </c>
      <c r="I24" s="8">
        <v>-66.53939393333333</v>
      </c>
      <c r="L24" s="8">
        <v>4330.12</v>
      </c>
      <c r="M24" s="8">
        <v>6623.880000000003</v>
      </c>
      <c r="N24" s="8">
        <v>4314.85</v>
      </c>
      <c r="O24" s="8">
        <v>6623.880000000003</v>
      </c>
      <c r="P24" s="8">
        <v>43.502</v>
      </c>
      <c r="Q24" s="8">
        <v>-66.398</v>
      </c>
      <c r="R24" s="8">
        <v>43.502</v>
      </c>
      <c r="S24" s="8">
        <v>-66.398</v>
      </c>
    </row>
    <row r="25" ht="15.75" customHeight="1">
      <c r="A25" s="8">
        <v>15.0</v>
      </c>
      <c r="B25" s="8">
        <v>4334.0</v>
      </c>
      <c r="C25" s="8">
        <v>6633.745454545449</v>
      </c>
      <c r="D25" s="8">
        <v>4314.0</v>
      </c>
      <c r="E25" s="8">
        <v>6633.745454545449</v>
      </c>
      <c r="F25" s="8">
        <v>43.56666666666667</v>
      </c>
      <c r="G25" s="8">
        <v>-66.56242425</v>
      </c>
      <c r="H25" s="8">
        <v>43.56666666666667</v>
      </c>
      <c r="I25" s="8">
        <v>-66.56242425</v>
      </c>
      <c r="L25" s="8">
        <v>4330.12</v>
      </c>
      <c r="M25" s="8">
        <v>6625.140000000003</v>
      </c>
      <c r="N25" s="8">
        <v>4314.85</v>
      </c>
      <c r="O25" s="8">
        <v>6625.140000000003</v>
      </c>
      <c r="P25" s="8">
        <v>43.502</v>
      </c>
      <c r="Q25" s="8">
        <v>-66.419</v>
      </c>
      <c r="R25" s="8">
        <v>43.502</v>
      </c>
      <c r="S25" s="8">
        <v>-66.419</v>
      </c>
    </row>
    <row r="26" ht="15.75" customHeight="1">
      <c r="A26" s="8">
        <v>16.0</v>
      </c>
      <c r="B26" s="8">
        <v>4334.0</v>
      </c>
      <c r="C26" s="8">
        <v>6635.127272727267</v>
      </c>
      <c r="D26" s="8">
        <v>4314.0</v>
      </c>
      <c r="E26" s="8">
        <v>6635.127272727267</v>
      </c>
      <c r="F26" s="8">
        <v>43.56666666666667</v>
      </c>
      <c r="G26" s="8">
        <v>-66.58545455</v>
      </c>
      <c r="H26" s="8">
        <v>43.56666666666667</v>
      </c>
      <c r="I26" s="8">
        <v>-66.58545455</v>
      </c>
      <c r="L26" s="8">
        <v>4330.12</v>
      </c>
      <c r="M26" s="8">
        <v>6625.140000000003</v>
      </c>
      <c r="N26" s="8">
        <v>4314.85</v>
      </c>
      <c r="O26" s="8">
        <v>6625.140000000003</v>
      </c>
      <c r="P26" s="8">
        <v>43.502</v>
      </c>
      <c r="Q26" s="8">
        <v>-66.419</v>
      </c>
      <c r="R26" s="8">
        <v>43.502</v>
      </c>
      <c r="S26" s="8">
        <v>-66.419</v>
      </c>
    </row>
    <row r="27" ht="15.75" customHeight="1">
      <c r="A27" s="8">
        <v>17.0</v>
      </c>
      <c r="B27" s="8">
        <v>4334.0</v>
      </c>
      <c r="C27" s="8">
        <v>6636.509090909085</v>
      </c>
      <c r="D27" s="8">
        <v>4314.0</v>
      </c>
      <c r="E27" s="8">
        <v>6636.509090909085</v>
      </c>
      <c r="F27" s="8">
        <v>43.56666666666667</v>
      </c>
      <c r="G27" s="8">
        <v>-66.60848485</v>
      </c>
      <c r="H27" s="8">
        <v>43.56666666666667</v>
      </c>
      <c r="I27" s="8">
        <v>-66.60848485</v>
      </c>
      <c r="L27" s="8">
        <v>4330.12</v>
      </c>
      <c r="M27" s="8">
        <v>6626.400000000003</v>
      </c>
      <c r="N27" s="8">
        <v>4314.85</v>
      </c>
      <c r="O27" s="8">
        <v>6626.400000000003</v>
      </c>
      <c r="P27" s="8">
        <v>43.502</v>
      </c>
      <c r="Q27" s="8">
        <v>-66.44</v>
      </c>
      <c r="R27" s="8">
        <v>43.502</v>
      </c>
      <c r="S27" s="8">
        <v>-66.44</v>
      </c>
    </row>
    <row r="28" ht="15.75" customHeight="1">
      <c r="A28" s="8">
        <v>18.0</v>
      </c>
      <c r="B28" s="8">
        <v>4334.0</v>
      </c>
      <c r="C28" s="8">
        <v>6637.890909090903</v>
      </c>
      <c r="D28" s="8">
        <v>4314.0</v>
      </c>
      <c r="E28" s="8">
        <v>6637.890909090903</v>
      </c>
      <c r="F28" s="8">
        <v>43.56666666666667</v>
      </c>
      <c r="G28" s="8">
        <v>-66.63151515</v>
      </c>
      <c r="H28" s="8">
        <v>43.56666666666667</v>
      </c>
      <c r="I28" s="8">
        <v>-66.63151515</v>
      </c>
      <c r="L28" s="8">
        <v>4330.12</v>
      </c>
      <c r="M28" s="8">
        <v>6627.6600000000035</v>
      </c>
      <c r="N28" s="8">
        <v>4314.85</v>
      </c>
      <c r="O28" s="8">
        <v>6627.6600000000035</v>
      </c>
      <c r="P28" s="8">
        <v>43.502</v>
      </c>
      <c r="Q28" s="8">
        <v>-66.461</v>
      </c>
      <c r="R28" s="8">
        <v>43.502</v>
      </c>
      <c r="S28" s="8">
        <v>-66.461</v>
      </c>
    </row>
    <row r="29" ht="15.75" customHeight="1">
      <c r="A29" s="8">
        <v>19.0</v>
      </c>
      <c r="B29" s="8">
        <v>4334.0</v>
      </c>
      <c r="C29" s="8">
        <v>6639.272727272721</v>
      </c>
      <c r="D29" s="8">
        <v>4314.0</v>
      </c>
      <c r="E29" s="8">
        <v>6639.272727272721</v>
      </c>
      <c r="F29" s="8">
        <v>43.56666666666667</v>
      </c>
      <c r="G29" s="8">
        <v>-66.65454545</v>
      </c>
      <c r="H29" s="8">
        <v>43.56666666666667</v>
      </c>
      <c r="I29" s="8">
        <v>-66.65454545</v>
      </c>
      <c r="L29" s="8">
        <v>4330.12</v>
      </c>
      <c r="M29" s="8">
        <v>6628.920000000004</v>
      </c>
      <c r="N29" s="8">
        <v>4314.85</v>
      </c>
      <c r="O29" s="8">
        <v>6628.920000000004</v>
      </c>
      <c r="P29" s="8">
        <v>43.502</v>
      </c>
      <c r="Q29" s="8">
        <v>-66.482</v>
      </c>
      <c r="R29" s="8">
        <v>43.502</v>
      </c>
      <c r="S29" s="8">
        <v>-66.482</v>
      </c>
    </row>
    <row r="30" ht="15.75" customHeight="1">
      <c r="A30" s="8">
        <v>20.0</v>
      </c>
      <c r="B30" s="8">
        <v>4334.0</v>
      </c>
      <c r="C30" s="8">
        <v>6640.6545454545385</v>
      </c>
      <c r="D30" s="8">
        <v>4314.0</v>
      </c>
      <c r="E30" s="8">
        <v>6640.6545454545385</v>
      </c>
      <c r="F30" s="8">
        <v>43.56666666666667</v>
      </c>
      <c r="G30" s="8">
        <v>-66.67757575</v>
      </c>
      <c r="H30" s="8">
        <v>43.56666666666667</v>
      </c>
      <c r="I30" s="8">
        <v>-66.67757575</v>
      </c>
      <c r="L30" s="8">
        <v>4330.12</v>
      </c>
      <c r="M30" s="8">
        <v>6630.180000000004</v>
      </c>
      <c r="N30" s="8">
        <v>4314.85</v>
      </c>
      <c r="O30" s="8">
        <v>6630.180000000004</v>
      </c>
      <c r="P30" s="8">
        <v>43.502</v>
      </c>
      <c r="Q30" s="8">
        <v>-66.503</v>
      </c>
      <c r="R30" s="8">
        <v>43.502</v>
      </c>
      <c r="S30" s="8">
        <v>-66.503</v>
      </c>
    </row>
    <row r="31" ht="15.75" customHeight="1">
      <c r="A31" s="8">
        <v>21.0</v>
      </c>
      <c r="B31" s="8">
        <v>4334.0</v>
      </c>
      <c r="C31" s="8">
        <v>6642.036363636356</v>
      </c>
      <c r="D31" s="8">
        <v>4314.0</v>
      </c>
      <c r="E31" s="8">
        <v>6642.036363636356</v>
      </c>
      <c r="F31" s="8">
        <v>43.56666666666667</v>
      </c>
      <c r="G31" s="8">
        <v>-66.70060606666667</v>
      </c>
      <c r="H31" s="8">
        <v>43.56666666666667</v>
      </c>
      <c r="I31" s="8">
        <v>-66.70060606666667</v>
      </c>
      <c r="L31" s="8">
        <v>4330.12</v>
      </c>
      <c r="M31" s="8">
        <v>6631.440000000004</v>
      </c>
      <c r="N31" s="8">
        <v>4314.85</v>
      </c>
      <c r="O31" s="8">
        <v>6631.440000000004</v>
      </c>
      <c r="P31" s="8">
        <v>43.502</v>
      </c>
      <c r="Q31" s="8">
        <v>-66.524</v>
      </c>
      <c r="R31" s="8">
        <v>43.502</v>
      </c>
      <c r="S31" s="8">
        <v>-66.524</v>
      </c>
    </row>
    <row r="32" ht="15.75" customHeight="1">
      <c r="A32" s="8">
        <v>22.0</v>
      </c>
      <c r="B32" s="8">
        <v>4334.0</v>
      </c>
      <c r="C32" s="8">
        <v>6643.418181818174</v>
      </c>
      <c r="D32" s="8">
        <v>4314.0</v>
      </c>
      <c r="E32" s="8">
        <v>6643.418181818174</v>
      </c>
      <c r="F32" s="8">
        <v>43.56666666666667</v>
      </c>
      <c r="G32" s="8">
        <v>-66.72363636666667</v>
      </c>
      <c r="H32" s="8">
        <v>43.56666666666667</v>
      </c>
      <c r="I32" s="8">
        <v>-66.72363636666667</v>
      </c>
      <c r="L32" s="8">
        <v>4330.12</v>
      </c>
      <c r="M32" s="8">
        <v>6632.700000000004</v>
      </c>
      <c r="N32" s="8">
        <v>4314.85</v>
      </c>
      <c r="O32" s="8">
        <v>6632.700000000004</v>
      </c>
      <c r="P32" s="8">
        <v>43.502</v>
      </c>
      <c r="Q32" s="8">
        <v>-66.545</v>
      </c>
      <c r="R32" s="8">
        <v>43.502</v>
      </c>
      <c r="S32" s="8">
        <v>-66.545</v>
      </c>
    </row>
    <row r="33" ht="15.75" customHeight="1">
      <c r="A33" s="8">
        <v>23.0</v>
      </c>
      <c r="B33" s="8">
        <v>4334.0</v>
      </c>
      <c r="C33" s="8">
        <v>6644.799999999992</v>
      </c>
      <c r="D33" s="8">
        <v>4314.0</v>
      </c>
      <c r="E33" s="8">
        <v>6644.799999999992</v>
      </c>
      <c r="F33" s="8">
        <v>43.56666666666667</v>
      </c>
      <c r="G33" s="8">
        <v>-66.74666666666667</v>
      </c>
      <c r="H33" s="8">
        <v>43.56666666666667</v>
      </c>
      <c r="I33" s="8">
        <v>-66.74666666666667</v>
      </c>
      <c r="L33" s="8">
        <v>4330.12</v>
      </c>
      <c r="M33" s="8">
        <v>6633.960000000005</v>
      </c>
      <c r="N33" s="8">
        <v>4314.85</v>
      </c>
      <c r="O33" s="8">
        <v>6633.960000000005</v>
      </c>
      <c r="P33" s="8">
        <v>43.502</v>
      </c>
      <c r="Q33" s="8">
        <v>-66.566</v>
      </c>
      <c r="R33" s="8">
        <v>43.502</v>
      </c>
      <c r="S33" s="8">
        <v>-66.566</v>
      </c>
    </row>
    <row r="34" ht="15.75" customHeight="1">
      <c r="A34" s="8">
        <v>24.0</v>
      </c>
      <c r="B34" s="8">
        <v>4334.0</v>
      </c>
      <c r="C34" s="8">
        <v>6646.18181818181</v>
      </c>
      <c r="D34" s="8">
        <v>4314.0</v>
      </c>
      <c r="E34" s="8">
        <v>6646.18181818181</v>
      </c>
      <c r="F34" s="8">
        <v>43.56666666666667</v>
      </c>
      <c r="G34" s="8">
        <v>-66.76969696666667</v>
      </c>
      <c r="H34" s="8">
        <v>43.56666666666667</v>
      </c>
      <c r="I34" s="8">
        <v>-66.76969696666667</v>
      </c>
      <c r="L34" s="8">
        <v>4330.12</v>
      </c>
      <c r="M34" s="8">
        <v>6635.220000000005</v>
      </c>
      <c r="N34" s="8">
        <v>4314.85</v>
      </c>
      <c r="O34" s="8">
        <v>6635.220000000005</v>
      </c>
      <c r="P34" s="8">
        <v>43.502</v>
      </c>
      <c r="Q34" s="8">
        <v>-66.587</v>
      </c>
      <c r="R34" s="8">
        <v>43.502</v>
      </c>
      <c r="S34" s="8">
        <v>-66.587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1">
      <formula1>"1,2,3,4,5,6,7,8,9,10"</formula1>
    </dataValidation>
    <dataValidation type="list" allowBlank="1" showErrorMessage="1" sqref="B2">
      <formula1>"German Bank,Scots Bay"</formula1>
    </dataValidation>
    <dataValidation type="list" allowBlank="1" showErrorMessage="1" sqref="B3">
      <formula1>"None,North,East,Both"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</row>
    <row r="2">
      <c r="A2" s="8" t="s">
        <v>21</v>
      </c>
      <c r="B2" s="8">
        <v>45.0719</v>
      </c>
      <c r="C2" s="8">
        <v>-65.23333333</v>
      </c>
      <c r="D2" s="8">
        <v>45.24225</v>
      </c>
      <c r="E2" s="8">
        <v>-64.72031667</v>
      </c>
    </row>
    <row r="3">
      <c r="A3" s="8" t="s">
        <v>21</v>
      </c>
      <c r="B3" s="8">
        <v>45.14298333</v>
      </c>
      <c r="C3" s="8">
        <v>-65.23333333</v>
      </c>
      <c r="D3" s="8">
        <v>45.29431667</v>
      </c>
      <c r="E3" s="8">
        <v>-64.79883333</v>
      </c>
    </row>
    <row r="4">
      <c r="A4" s="8" t="s">
        <v>22</v>
      </c>
      <c r="B4" s="8">
        <v>45.04821667</v>
      </c>
      <c r="C4" s="8">
        <v>-65.23333333</v>
      </c>
      <c r="D4" s="8">
        <v>45.2249</v>
      </c>
      <c r="E4" s="8">
        <v>-64.69415</v>
      </c>
    </row>
    <row r="5">
      <c r="A5" s="8" t="s">
        <v>22</v>
      </c>
      <c r="B5" s="8">
        <v>45.11928333</v>
      </c>
      <c r="C5" s="8">
        <v>-65.23333333</v>
      </c>
      <c r="D5" s="8">
        <v>45.27695</v>
      </c>
      <c r="E5" s="8">
        <v>-64.77266667</v>
      </c>
    </row>
    <row r="6">
      <c r="A6" s="8" t="s">
        <v>23</v>
      </c>
      <c r="B6" s="8">
        <v>45.06005</v>
      </c>
      <c r="C6" s="8">
        <v>-65.23333333</v>
      </c>
      <c r="D6" s="8">
        <v>45.23356667</v>
      </c>
      <c r="E6" s="8">
        <v>-64.70723333</v>
      </c>
    </row>
    <row r="7">
      <c r="A7" s="8" t="s">
        <v>23</v>
      </c>
      <c r="B7" s="8">
        <v>45.13113333</v>
      </c>
      <c r="C7" s="8">
        <v>-65.23333333</v>
      </c>
      <c r="D7" s="8">
        <v>45.28563333</v>
      </c>
      <c r="E7" s="8">
        <v>-64.78575</v>
      </c>
    </row>
    <row r="8">
      <c r="A8" s="8" t="s">
        <v>24</v>
      </c>
      <c r="B8" s="8">
        <v>45.0956</v>
      </c>
      <c r="C8" s="8">
        <v>-65.23333333</v>
      </c>
      <c r="D8" s="8">
        <v>45.2596</v>
      </c>
      <c r="E8" s="8">
        <v>-64.74648333</v>
      </c>
    </row>
    <row r="9">
      <c r="A9" s="8" t="s">
        <v>24</v>
      </c>
      <c r="B9" s="8">
        <v>45.16666667</v>
      </c>
      <c r="C9" s="8">
        <v>-65.23333333</v>
      </c>
      <c r="D9" s="8">
        <v>45.31166667</v>
      </c>
      <c r="E9" s="8">
        <v>-64.825</v>
      </c>
    </row>
    <row r="10">
      <c r="A10" s="8" t="s">
        <v>25</v>
      </c>
      <c r="B10" s="8">
        <v>45.22458333</v>
      </c>
      <c r="C10" s="8">
        <v>-64.69133333</v>
      </c>
      <c r="D10" s="8">
        <v>45.26375</v>
      </c>
      <c r="E10" s="8">
        <v>-64.55</v>
      </c>
    </row>
    <row r="11">
      <c r="A11" s="8" t="s">
        <v>25</v>
      </c>
      <c r="B11" s="8">
        <v>45.23928333</v>
      </c>
      <c r="C11" s="8">
        <v>-64.71328333</v>
      </c>
      <c r="D11" s="8">
        <v>45.28528333</v>
      </c>
      <c r="E11" s="8">
        <v>-64.55</v>
      </c>
    </row>
    <row r="12">
      <c r="A12" s="8" t="s">
        <v>25</v>
      </c>
      <c r="B12" s="8">
        <v>45.25396667</v>
      </c>
      <c r="C12" s="8">
        <v>-64.73521667</v>
      </c>
      <c r="D12" s="8">
        <v>45.3068</v>
      </c>
      <c r="E12" s="8">
        <v>-64.55</v>
      </c>
    </row>
    <row r="13">
      <c r="A13" s="8" t="s">
        <v>25</v>
      </c>
      <c r="B13" s="8">
        <v>45.26866667</v>
      </c>
      <c r="C13" s="8">
        <v>-64.75716667</v>
      </c>
      <c r="D13" s="8">
        <v>45.32833333</v>
      </c>
      <c r="E13" s="8">
        <v>-64.55</v>
      </c>
    </row>
    <row r="14">
      <c r="A14" s="8" t="s">
        <v>26</v>
      </c>
      <c r="B14" s="8">
        <v>45.08375</v>
      </c>
      <c r="C14" s="8">
        <v>-65.23333333</v>
      </c>
      <c r="D14" s="8">
        <v>45.25093333</v>
      </c>
      <c r="E14" s="8">
        <v>-64.7334</v>
      </c>
    </row>
    <row r="15">
      <c r="A15" s="8" t="s">
        <v>26</v>
      </c>
      <c r="B15" s="8">
        <v>45.15481667</v>
      </c>
      <c r="C15" s="8">
        <v>-65.23333333</v>
      </c>
      <c r="D15" s="8">
        <v>45.30298333</v>
      </c>
      <c r="E15" s="8">
        <v>-64.81191667</v>
      </c>
    </row>
    <row r="16">
      <c r="A16" s="8" t="s">
        <v>27</v>
      </c>
      <c r="B16" s="8">
        <v>45.25</v>
      </c>
      <c r="C16" s="8">
        <v>-65.05</v>
      </c>
      <c r="D16" s="8">
        <v>45.31666667</v>
      </c>
      <c r="E16" s="8">
        <v>-64.83333333</v>
      </c>
    </row>
    <row r="17">
      <c r="A17" s="8" t="s">
        <v>27</v>
      </c>
      <c r="B17" s="8">
        <v>45.26305</v>
      </c>
      <c r="C17" s="8">
        <v>-65.05</v>
      </c>
      <c r="D17" s="8">
        <v>45.32445</v>
      </c>
      <c r="E17" s="8">
        <v>-64.85</v>
      </c>
    </row>
    <row r="18">
      <c r="A18" s="8" t="s">
        <v>27</v>
      </c>
      <c r="B18" s="8">
        <v>45.27611667</v>
      </c>
      <c r="C18" s="8">
        <v>-65.05</v>
      </c>
      <c r="D18" s="8">
        <v>45.33221667</v>
      </c>
      <c r="E18" s="8">
        <v>-64.86666667</v>
      </c>
    </row>
    <row r="19">
      <c r="A19" s="8" t="s">
        <v>27</v>
      </c>
      <c r="B19" s="8">
        <v>45.28916667</v>
      </c>
      <c r="C19" s="8">
        <v>-65.05</v>
      </c>
      <c r="D19" s="8">
        <v>45.34</v>
      </c>
      <c r="E19" s="8">
        <v>-64.88333333</v>
      </c>
    </row>
    <row r="20">
      <c r="A20" s="8" t="s">
        <v>28</v>
      </c>
      <c r="B20" s="8">
        <v>45.03636667</v>
      </c>
      <c r="C20" s="8">
        <v>-65.23333333</v>
      </c>
      <c r="D20" s="8">
        <v>45.21621667</v>
      </c>
      <c r="E20" s="8">
        <v>-64.68106667</v>
      </c>
    </row>
    <row r="21" ht="15.75" customHeight="1">
      <c r="A21" s="8" t="s">
        <v>28</v>
      </c>
      <c r="B21" s="8">
        <v>45.10743333</v>
      </c>
      <c r="C21" s="8">
        <v>-65.23333333</v>
      </c>
      <c r="D21" s="8">
        <v>45.26828333</v>
      </c>
      <c r="E21" s="8">
        <v>-64.75958333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</row>
    <row r="2">
      <c r="A2" s="8" t="s">
        <v>21</v>
      </c>
      <c r="B2" s="8">
        <v>4510.0</v>
      </c>
      <c r="C2" s="8">
        <v>6514.0</v>
      </c>
      <c r="D2" s="8">
        <v>4518.7</v>
      </c>
      <c r="E2" s="8">
        <v>6449.5</v>
      </c>
    </row>
    <row r="3">
      <c r="A3" s="8" t="s">
        <v>21</v>
      </c>
      <c r="B3" s="8">
        <v>4510.5212</v>
      </c>
      <c r="C3" s="8">
        <v>6514.0</v>
      </c>
      <c r="D3" s="8">
        <v>4519.0818</v>
      </c>
      <c r="E3" s="8">
        <v>6450.075733333333</v>
      </c>
    </row>
    <row r="4">
      <c r="A4" s="8" t="s">
        <v>22</v>
      </c>
      <c r="B4" s="8">
        <v>4511.0424</v>
      </c>
      <c r="C4" s="8">
        <v>6514.0</v>
      </c>
      <c r="D4" s="8">
        <v>4519.4636</v>
      </c>
      <c r="E4" s="8">
        <v>6450.651466666666</v>
      </c>
    </row>
    <row r="5">
      <c r="A5" s="8" t="s">
        <v>22</v>
      </c>
      <c r="B5" s="8">
        <v>4511.5636</v>
      </c>
      <c r="C5" s="8">
        <v>6514.0</v>
      </c>
      <c r="D5" s="8">
        <v>4519.8454</v>
      </c>
      <c r="E5" s="8">
        <v>6451.227199999999</v>
      </c>
    </row>
    <row r="6">
      <c r="A6" s="8" t="s">
        <v>23</v>
      </c>
      <c r="B6" s="8">
        <v>4512.0848000000005</v>
      </c>
      <c r="C6" s="8">
        <v>6514.0</v>
      </c>
      <c r="D6" s="8">
        <v>4520.2272</v>
      </c>
      <c r="E6" s="8">
        <v>6451.8029333333325</v>
      </c>
    </row>
    <row r="7">
      <c r="A7" s="8" t="s">
        <v>23</v>
      </c>
      <c r="B7" s="8">
        <v>4512.606000000001</v>
      </c>
      <c r="C7" s="8">
        <v>6514.0</v>
      </c>
      <c r="D7" s="8">
        <v>4520.609</v>
      </c>
      <c r="E7" s="8">
        <v>6452.378666666666</v>
      </c>
    </row>
    <row r="8">
      <c r="A8" s="8" t="s">
        <v>24</v>
      </c>
      <c r="B8" s="8">
        <v>4513.127200000001</v>
      </c>
      <c r="C8" s="8">
        <v>6514.0</v>
      </c>
      <c r="D8" s="8">
        <v>4520.9908000000005</v>
      </c>
      <c r="E8" s="8">
        <v>6452.954399999999</v>
      </c>
    </row>
    <row r="9">
      <c r="A9" s="8" t="s">
        <v>24</v>
      </c>
      <c r="B9" s="8">
        <v>4513.648400000001</v>
      </c>
      <c r="C9" s="8">
        <v>6514.0</v>
      </c>
      <c r="D9" s="8">
        <v>4521.372600000001</v>
      </c>
      <c r="E9" s="8">
        <v>6453.530133333332</v>
      </c>
    </row>
    <row r="10">
      <c r="A10" s="8" t="s">
        <v>25</v>
      </c>
      <c r="B10" s="8">
        <v>4516.12</v>
      </c>
      <c r="C10" s="8">
        <v>6445.43</v>
      </c>
      <c r="D10" s="8">
        <v>4519.7</v>
      </c>
      <c r="E10" s="8">
        <v>6433.0</v>
      </c>
    </row>
    <row r="11">
      <c r="A11" s="8" t="s">
        <v>25</v>
      </c>
      <c r="B11" s="8">
        <v>4517.001666666666</v>
      </c>
      <c r="C11" s="8">
        <v>6446.746666666667</v>
      </c>
      <c r="D11" s="8">
        <v>4520.991666666667</v>
      </c>
      <c r="E11" s="8">
        <v>6433.0</v>
      </c>
    </row>
    <row r="12">
      <c r="A12" s="8" t="s">
        <v>25</v>
      </c>
      <c r="B12" s="8">
        <v>4517.883333333332</v>
      </c>
      <c r="C12" s="8">
        <v>6448.0633333333335</v>
      </c>
      <c r="D12" s="8">
        <v>4522.283333333334</v>
      </c>
      <c r="E12" s="8">
        <v>6433.0</v>
      </c>
    </row>
    <row r="13">
      <c r="A13" s="8" t="s">
        <v>25</v>
      </c>
      <c r="B13" s="8">
        <v>4518.7649999999985</v>
      </c>
      <c r="C13" s="8">
        <v>6449.38</v>
      </c>
      <c r="D13" s="8">
        <v>4523.575000000001</v>
      </c>
      <c r="E13" s="8">
        <v>6433.0</v>
      </c>
    </row>
    <row r="14">
      <c r="A14" s="8" t="s">
        <v>26</v>
      </c>
      <c r="B14" s="8">
        <v>4514.169600000001</v>
      </c>
      <c r="C14" s="8">
        <v>6514.0</v>
      </c>
      <c r="D14" s="8">
        <v>4521.754400000001</v>
      </c>
      <c r="E14" s="8">
        <v>6454.105866666665</v>
      </c>
    </row>
    <row r="15">
      <c r="A15" s="8" t="s">
        <v>26</v>
      </c>
      <c r="B15" s="8">
        <v>4514.690800000001</v>
      </c>
      <c r="C15" s="8">
        <v>6514.0</v>
      </c>
      <c r="D15" s="8">
        <v>4522.136200000001</v>
      </c>
      <c r="E15" s="8">
        <v>6454.681599999998</v>
      </c>
    </row>
    <row r="16">
      <c r="A16" s="8" t="s">
        <v>27</v>
      </c>
      <c r="B16" s="8">
        <v>4517.35</v>
      </c>
      <c r="C16" s="8">
        <v>6503.0</v>
      </c>
      <c r="D16" s="8">
        <v>4520.4</v>
      </c>
      <c r="E16" s="8">
        <v>6453.0</v>
      </c>
    </row>
    <row r="17">
      <c r="A17" s="8" t="s">
        <v>27</v>
      </c>
      <c r="B17" s="8">
        <v>4518.133333333334</v>
      </c>
      <c r="C17" s="8">
        <v>6503.0</v>
      </c>
      <c r="D17" s="8">
        <v>4520.866666666666</v>
      </c>
      <c r="E17" s="8">
        <v>6452.0</v>
      </c>
    </row>
    <row r="18">
      <c r="A18" s="8" t="s">
        <v>27</v>
      </c>
      <c r="B18" s="8">
        <v>4518.916666666668</v>
      </c>
      <c r="C18" s="8">
        <v>6503.0</v>
      </c>
      <c r="D18" s="8">
        <v>4521.333333333332</v>
      </c>
      <c r="E18" s="8">
        <v>6453.0</v>
      </c>
    </row>
    <row r="19">
      <c r="A19" s="8" t="s">
        <v>27</v>
      </c>
      <c r="B19" s="8">
        <v>4519.700000000002</v>
      </c>
      <c r="C19" s="8">
        <v>6503.0</v>
      </c>
      <c r="D19" s="8">
        <v>4521.799999999998</v>
      </c>
      <c r="E19" s="8">
        <v>6454.0</v>
      </c>
    </row>
    <row r="20">
      <c r="A20" s="8" t="s">
        <v>28</v>
      </c>
      <c r="B20" s="8">
        <v>4515.212000000001</v>
      </c>
      <c r="C20" s="8">
        <v>6514.0</v>
      </c>
      <c r="D20" s="8">
        <v>4522.518000000001</v>
      </c>
      <c r="E20" s="8">
        <v>6455.257333333331</v>
      </c>
    </row>
    <row r="21" ht="15.75" customHeight="1">
      <c r="A21" s="8" t="s">
        <v>28</v>
      </c>
      <c r="B21" s="8">
        <v>4515.7332000000015</v>
      </c>
      <c r="C21" s="8">
        <v>6514.0</v>
      </c>
      <c r="D21" s="8">
        <v>4522.899800000001</v>
      </c>
      <c r="E21" s="8">
        <v>6455.833066666664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5" width="8.71"/>
    <col customWidth="1" min="6" max="6" width="10.29"/>
    <col customWidth="1" min="7" max="10" width="8.71"/>
    <col customWidth="1" min="11" max="11" width="16.14"/>
    <col customWidth="1" min="12" max="17" width="9.71"/>
    <col customWidth="1" min="18" max="39" width="8.71"/>
  </cols>
  <sheetData>
    <row r="1">
      <c r="A1" s="9" t="s">
        <v>29</v>
      </c>
      <c r="K1" s="9" t="s">
        <v>30</v>
      </c>
      <c r="U1" s="9" t="s">
        <v>31</v>
      </c>
      <c r="AE1" s="9" t="s">
        <v>32</v>
      </c>
    </row>
    <row r="2">
      <c r="A2" s="8" t="s">
        <v>33</v>
      </c>
      <c r="B2" s="8">
        <v>4334.0</v>
      </c>
      <c r="K2" s="8" t="s">
        <v>34</v>
      </c>
      <c r="L2" s="8">
        <v>4314.85</v>
      </c>
      <c r="U2" s="8" t="s">
        <v>35</v>
      </c>
      <c r="V2" s="8">
        <v>4510.0</v>
      </c>
      <c r="X2" s="8">
        <v>4518.7</v>
      </c>
      <c r="Y2" s="8">
        <v>6449.5</v>
      </c>
      <c r="AE2" s="8" t="s">
        <v>35</v>
      </c>
      <c r="AF2" s="8">
        <v>4516.12</v>
      </c>
      <c r="AG2" s="8">
        <v>6445.43</v>
      </c>
      <c r="AH2" s="8">
        <v>4519.7</v>
      </c>
    </row>
    <row r="3">
      <c r="A3" s="8" t="s">
        <v>36</v>
      </c>
      <c r="B3" s="8">
        <v>6614.4</v>
      </c>
      <c r="K3" s="8" t="s">
        <v>36</v>
      </c>
      <c r="L3" s="8">
        <v>6607.5</v>
      </c>
      <c r="U3" s="8" t="s">
        <v>37</v>
      </c>
      <c r="V3" s="9">
        <f>B4</f>
        <v>6</v>
      </c>
      <c r="X3" s="8">
        <f t="shared" ref="X3:X4" si="1">V3</f>
        <v>6</v>
      </c>
      <c r="AE3" s="8" t="s">
        <v>37</v>
      </c>
      <c r="AF3" s="8">
        <v>1.0</v>
      </c>
      <c r="AG3" s="8">
        <f>AF3</f>
        <v>1</v>
      </c>
      <c r="AH3" s="8">
        <f>AF3</f>
        <v>1</v>
      </c>
      <c r="AI3" s="8">
        <f>AF3</f>
        <v>1</v>
      </c>
    </row>
    <row r="4">
      <c r="A4" s="8" t="s">
        <v>37</v>
      </c>
      <c r="B4" s="9">
        <f>'Data Entry'!B1</f>
        <v>6</v>
      </c>
      <c r="C4" s="5"/>
      <c r="D4" s="5"/>
      <c r="E4" s="5"/>
      <c r="F4" s="5"/>
      <c r="G4" s="5"/>
      <c r="H4" s="5"/>
      <c r="I4" s="5"/>
      <c r="J4" s="5"/>
      <c r="K4" s="8" t="s">
        <v>37</v>
      </c>
      <c r="L4" s="9">
        <f>B4</f>
        <v>6</v>
      </c>
      <c r="M4" s="5"/>
      <c r="N4" s="5"/>
      <c r="O4" s="5"/>
      <c r="P4" s="5"/>
      <c r="Q4" s="5"/>
      <c r="U4" s="8" t="s">
        <v>38</v>
      </c>
      <c r="V4" s="8">
        <f>V3*2</f>
        <v>12</v>
      </c>
      <c r="X4" s="8">
        <f t="shared" si="1"/>
        <v>12</v>
      </c>
      <c r="Y4" s="8">
        <f>X4</f>
        <v>12</v>
      </c>
      <c r="AE4" s="8" t="s">
        <v>38</v>
      </c>
      <c r="AF4" s="8">
        <f t="shared" ref="AF4:AI4" si="2">AF3*4</f>
        <v>4</v>
      </c>
      <c r="AG4" s="8">
        <f t="shared" si="2"/>
        <v>4</v>
      </c>
      <c r="AH4" s="8">
        <f t="shared" si="2"/>
        <v>4</v>
      </c>
      <c r="AI4" s="8">
        <f t="shared" si="2"/>
        <v>4</v>
      </c>
    </row>
    <row r="5">
      <c r="A5" s="8" t="s">
        <v>38</v>
      </c>
      <c r="B5" s="8">
        <f>B4*2</f>
        <v>12</v>
      </c>
      <c r="F5" s="5"/>
      <c r="G5" s="5"/>
      <c r="H5" s="5"/>
      <c r="I5" s="5"/>
      <c r="J5" s="5"/>
      <c r="K5" s="8" t="s">
        <v>39</v>
      </c>
      <c r="L5" s="8">
        <f>(L31-L3)/(L4-1)</f>
        <v>1.26</v>
      </c>
      <c r="P5" s="9" t="s">
        <v>40</v>
      </c>
      <c r="U5" s="8" t="s">
        <v>39</v>
      </c>
      <c r="V5" s="8">
        <f>(V2-V25)/(V4-1)</f>
        <v>0.7107272727</v>
      </c>
      <c r="X5" s="8">
        <f t="shared" ref="X5:Y5" si="3">(X2-X25)/(X4-1)</f>
        <v>0.5206363636</v>
      </c>
      <c r="Y5" s="8">
        <f t="shared" si="3"/>
        <v>0.7850909091</v>
      </c>
      <c r="Z5" s="9" t="s">
        <v>40</v>
      </c>
      <c r="AE5" s="8" t="s">
        <v>39</v>
      </c>
      <c r="AF5" s="8">
        <f t="shared" ref="AF5:AH5" si="4">(AF2-AF11)/(AF4-1)</f>
        <v>0.8816666667</v>
      </c>
      <c r="AG5" s="8">
        <f t="shared" si="4"/>
        <v>1.316666667</v>
      </c>
      <c r="AH5" s="8">
        <f t="shared" si="4"/>
        <v>1.291666667</v>
      </c>
      <c r="AJ5" s="9" t="s">
        <v>40</v>
      </c>
    </row>
    <row r="6">
      <c r="A6" s="8" t="s">
        <v>39</v>
      </c>
      <c r="B6" s="8">
        <f>(B32-B3)/(B5-1)</f>
        <v>1.381818182</v>
      </c>
      <c r="F6" s="9" t="s">
        <v>40</v>
      </c>
      <c r="L6" s="8" t="s">
        <v>15</v>
      </c>
      <c r="N6" s="8" t="s">
        <v>14</v>
      </c>
      <c r="P6" s="8" t="s">
        <v>15</v>
      </c>
      <c r="R6" s="8" t="s">
        <v>14</v>
      </c>
      <c r="U6" s="8" t="s">
        <v>41</v>
      </c>
      <c r="V6" s="8" t="s">
        <v>15</v>
      </c>
      <c r="X6" s="8" t="s">
        <v>14</v>
      </c>
      <c r="Z6" s="8" t="s">
        <v>15</v>
      </c>
      <c r="AB6" s="8" t="s">
        <v>14</v>
      </c>
      <c r="AE6" s="8" t="s">
        <v>41</v>
      </c>
      <c r="AF6" s="8" t="s">
        <v>15</v>
      </c>
      <c r="AH6" s="8" t="s">
        <v>14</v>
      </c>
      <c r="AJ6" s="8" t="s">
        <v>15</v>
      </c>
      <c r="AL6" s="8" t="s">
        <v>14</v>
      </c>
    </row>
    <row r="7">
      <c r="B7" s="8" t="s">
        <v>15</v>
      </c>
      <c r="D7" s="8" t="s">
        <v>14</v>
      </c>
      <c r="F7" s="8" t="s">
        <v>15</v>
      </c>
      <c r="H7" s="8" t="s">
        <v>14</v>
      </c>
      <c r="K7" s="8">
        <v>1.0</v>
      </c>
      <c r="L7" s="8">
        <v>4330.12</v>
      </c>
      <c r="M7" s="8">
        <f>L3</f>
        <v>6607.5</v>
      </c>
      <c r="N7" s="8">
        <v>4314.85</v>
      </c>
      <c r="O7" s="8">
        <f t="shared" ref="O7:O30" si="9">M7</f>
        <v>6607.5</v>
      </c>
      <c r="P7" s="8">
        <f t="shared" ref="P7:P30" si="10">(LEFT(L7,2)+((RIGHT(L7,LEN(L7)-2))/60))</f>
        <v>43.502</v>
      </c>
      <c r="Q7" s="8">
        <f t="shared" ref="Q7:Q30" si="11">-(LEFT(M7,2)+((RIGHT(M7,LEN(M7)-2))/60))</f>
        <v>-66.125</v>
      </c>
      <c r="R7" s="8">
        <f t="shared" ref="R7:S7" si="5">P7</f>
        <v>43.502</v>
      </c>
      <c r="S7" s="8">
        <f t="shared" si="5"/>
        <v>-66.125</v>
      </c>
      <c r="U7" s="8">
        <v>1.0</v>
      </c>
      <c r="V7" s="8">
        <f>V2</f>
        <v>4510</v>
      </c>
      <c r="W7" s="8">
        <v>6514.0</v>
      </c>
      <c r="X7" s="8">
        <f t="shared" ref="X7:Y7" si="6">X2</f>
        <v>4518.7</v>
      </c>
      <c r="Y7" s="8">
        <f t="shared" si="6"/>
        <v>6449.5</v>
      </c>
      <c r="Z7" s="8">
        <f t="shared" ref="Z7:Z24" si="14">(LEFT(V7,2)+((RIGHT(V7,LEN(V7)-2))/60))</f>
        <v>45.16666667</v>
      </c>
      <c r="AA7" s="8">
        <f t="shared" ref="AA7:AA24" si="15">-(LEFT(W7,2)+((RIGHT(W7,LEN(W7)-2))/60))</f>
        <v>-65.23333333</v>
      </c>
      <c r="AB7" s="8">
        <f t="shared" ref="AB7:AB24" si="16">(LEFT(X7,2)+((RIGHT(X7,LEN(X7)-2))/60))</f>
        <v>45.31166667</v>
      </c>
      <c r="AC7" s="8">
        <f t="shared" ref="AC7:AC24" si="17">-(LEFT(Y7,2)+((RIGHT(Y7,LEN(Y7)-2))/60))</f>
        <v>-64.825</v>
      </c>
      <c r="AE7" s="8">
        <v>1.0</v>
      </c>
      <c r="AF7" s="8">
        <f t="shared" ref="AF7:AH7" si="7">AF2</f>
        <v>4516.12</v>
      </c>
      <c r="AG7" s="8">
        <f t="shared" si="7"/>
        <v>6445.43</v>
      </c>
      <c r="AH7" s="8">
        <f t="shared" si="7"/>
        <v>4519.7</v>
      </c>
      <c r="AI7" s="8">
        <v>6433.0</v>
      </c>
      <c r="AJ7" s="8">
        <f t="shared" ref="AJ7:AJ10" si="19">(LEFT(AF7,2)+((RIGHT(AF7,LEN(AF7)-2))/60))</f>
        <v>45.26866667</v>
      </c>
      <c r="AK7" s="8">
        <f t="shared" ref="AK7:AK10" si="20">-(LEFT(AG7,2)+((RIGHT(AG7,LEN(AG7)-2))/60))</f>
        <v>-64.75716667</v>
      </c>
      <c r="AL7" s="8">
        <f t="shared" ref="AL7:AL10" si="21">(LEFT(AH7,2)+((RIGHT(AH7,LEN(AH7)-2))/60))</f>
        <v>45.32833333</v>
      </c>
      <c r="AM7" s="8">
        <f t="shared" ref="AM7:AM10" si="22">-(LEFT(AI7,2)+((RIGHT(AI7,LEN(AI7)-2))/60))</f>
        <v>-64.55</v>
      </c>
    </row>
    <row r="8">
      <c r="A8" s="8">
        <v>1.0</v>
      </c>
      <c r="B8" s="8">
        <v>4334.0</v>
      </c>
      <c r="C8" s="8">
        <f>B3</f>
        <v>6614.4</v>
      </c>
      <c r="D8" s="8">
        <v>4314.0</v>
      </c>
      <c r="E8" s="8">
        <f t="shared" ref="E8:E31" si="23">C8</f>
        <v>6614.4</v>
      </c>
      <c r="F8" s="8">
        <f t="shared" ref="F8:F31" si="24">(LEFT(B8,2)+((RIGHT(B8,LEN(B8)-2))/60))</f>
        <v>43.56666667</v>
      </c>
      <c r="G8" s="8">
        <f t="shared" ref="G8:G31" si="25">-(LEFT(C8,2)+((RIGHT(C8,LEN(C8)-2))/60))</f>
        <v>-66.24</v>
      </c>
      <c r="H8" s="8">
        <f t="shared" ref="H8:I8" si="8">F8</f>
        <v>43.56666667</v>
      </c>
      <c r="I8" s="8">
        <f t="shared" si="8"/>
        <v>-66.24</v>
      </c>
      <c r="K8" s="8">
        <f t="shared" ref="K8:K30" si="27">K7+1</f>
        <v>2</v>
      </c>
      <c r="L8" s="8">
        <v>4330.12</v>
      </c>
      <c r="M8" s="8">
        <f>M7+L5</f>
        <v>6608.76</v>
      </c>
      <c r="N8" s="8">
        <v>4314.85</v>
      </c>
      <c r="O8" s="8">
        <f t="shared" si="9"/>
        <v>6608.76</v>
      </c>
      <c r="P8" s="8">
        <f t="shared" si="10"/>
        <v>43.502</v>
      </c>
      <c r="Q8" s="8">
        <f t="shared" si="11"/>
        <v>-66.146</v>
      </c>
      <c r="R8" s="8">
        <f t="shared" ref="R8:S8" si="12">P8</f>
        <v>43.502</v>
      </c>
      <c r="S8" s="8">
        <f t="shared" si="12"/>
        <v>-66.146</v>
      </c>
      <c r="U8" s="8">
        <f t="shared" ref="U8:U24" si="29">U7+1</f>
        <v>2</v>
      </c>
      <c r="V8" s="8">
        <f>V7+$V5</f>
        <v>4510.710727</v>
      </c>
      <c r="W8" s="8">
        <v>6514.0</v>
      </c>
      <c r="X8" s="8">
        <f t="shared" ref="X8:Y8" si="13">X7+X5</f>
        <v>4519.220636</v>
      </c>
      <c r="Y8" s="8">
        <f t="shared" si="13"/>
        <v>6450.285091</v>
      </c>
      <c r="Z8" s="8">
        <f t="shared" si="14"/>
        <v>45.17851212</v>
      </c>
      <c r="AA8" s="8">
        <f t="shared" si="15"/>
        <v>-65.23333333</v>
      </c>
      <c r="AB8" s="8">
        <f t="shared" si="16"/>
        <v>45.32034393</v>
      </c>
      <c r="AC8" s="8">
        <f t="shared" si="17"/>
        <v>-64.83808485</v>
      </c>
      <c r="AE8" s="8">
        <v>2.0</v>
      </c>
      <c r="AF8" s="8">
        <f t="shared" ref="AF8:AH8" si="18">AF7+AF5</f>
        <v>4517.001667</v>
      </c>
      <c r="AG8" s="8">
        <f t="shared" si="18"/>
        <v>6446.746667</v>
      </c>
      <c r="AH8" s="8">
        <f t="shared" si="18"/>
        <v>4520.991667</v>
      </c>
      <c r="AI8" s="8">
        <v>6433.0</v>
      </c>
      <c r="AJ8" s="8">
        <f t="shared" si="19"/>
        <v>45.28336112</v>
      </c>
      <c r="AK8" s="8">
        <f t="shared" si="20"/>
        <v>-64.77911112</v>
      </c>
      <c r="AL8" s="8">
        <f t="shared" si="21"/>
        <v>45.34986112</v>
      </c>
      <c r="AM8" s="8">
        <f t="shared" si="22"/>
        <v>-64.55</v>
      </c>
    </row>
    <row r="9">
      <c r="A9" s="8">
        <f t="shared" ref="A9:A31" si="32">A8+1</f>
        <v>2</v>
      </c>
      <c r="B9" s="8">
        <v>4334.0</v>
      </c>
      <c r="C9" s="8">
        <f>C8+B6</f>
        <v>6615.781818</v>
      </c>
      <c r="D9" s="8">
        <v>4314.0</v>
      </c>
      <c r="E9" s="8">
        <f t="shared" si="23"/>
        <v>6615.781818</v>
      </c>
      <c r="F9" s="8">
        <f t="shared" si="24"/>
        <v>43.56666667</v>
      </c>
      <c r="G9" s="8">
        <f t="shared" si="25"/>
        <v>-66.2630303</v>
      </c>
      <c r="H9" s="8">
        <f t="shared" ref="H9:I9" si="26">F9</f>
        <v>43.56666667</v>
      </c>
      <c r="I9" s="8">
        <f t="shared" si="26"/>
        <v>-66.2630303</v>
      </c>
      <c r="K9" s="8">
        <f t="shared" si="27"/>
        <v>3</v>
      </c>
      <c r="L9" s="8">
        <v>4330.12</v>
      </c>
      <c r="M9" s="8">
        <f>M8+L5</f>
        <v>6610.02</v>
      </c>
      <c r="N9" s="8">
        <v>4314.85</v>
      </c>
      <c r="O9" s="8">
        <f t="shared" si="9"/>
        <v>6610.02</v>
      </c>
      <c r="P9" s="8">
        <f t="shared" si="10"/>
        <v>43.502</v>
      </c>
      <c r="Q9" s="8">
        <f t="shared" si="11"/>
        <v>-66.167</v>
      </c>
      <c r="R9" s="8">
        <f t="shared" ref="R9:S9" si="28">P9</f>
        <v>43.502</v>
      </c>
      <c r="S9" s="8">
        <f t="shared" si="28"/>
        <v>-66.167</v>
      </c>
      <c r="U9" s="8">
        <f t="shared" si="29"/>
        <v>3</v>
      </c>
      <c r="V9" s="8">
        <f>V8+$V5</f>
        <v>4511.421455</v>
      </c>
      <c r="W9" s="8">
        <v>6514.0</v>
      </c>
      <c r="X9" s="8">
        <f t="shared" ref="X9:Y9" si="30">X8+X5</f>
        <v>4519.741273</v>
      </c>
      <c r="Y9" s="8">
        <f t="shared" si="30"/>
        <v>6451.070182</v>
      </c>
      <c r="Z9" s="8">
        <f t="shared" si="14"/>
        <v>45.19035758</v>
      </c>
      <c r="AA9" s="8">
        <f t="shared" si="15"/>
        <v>-65.23333333</v>
      </c>
      <c r="AB9" s="8">
        <f t="shared" si="16"/>
        <v>45.32902122</v>
      </c>
      <c r="AC9" s="8">
        <f t="shared" si="17"/>
        <v>-64.8511697</v>
      </c>
      <c r="AE9" s="8">
        <v>3.0</v>
      </c>
      <c r="AF9" s="8">
        <f t="shared" ref="AF9:AH9" si="31">AF8+AF5</f>
        <v>4517.883333</v>
      </c>
      <c r="AG9" s="8">
        <f t="shared" si="31"/>
        <v>6448.063333</v>
      </c>
      <c r="AH9" s="8">
        <f t="shared" si="31"/>
        <v>4522.283333</v>
      </c>
      <c r="AI9" s="8">
        <v>6433.0</v>
      </c>
      <c r="AJ9" s="8">
        <f t="shared" si="19"/>
        <v>45.29805555</v>
      </c>
      <c r="AK9" s="8">
        <f t="shared" si="20"/>
        <v>-64.80105555</v>
      </c>
      <c r="AL9" s="8">
        <f t="shared" si="21"/>
        <v>45.37138888</v>
      </c>
      <c r="AM9" s="8">
        <f t="shared" si="22"/>
        <v>-64.55</v>
      </c>
    </row>
    <row r="10">
      <c r="A10" s="8">
        <f t="shared" si="32"/>
        <v>3</v>
      </c>
      <c r="B10" s="8">
        <v>4334.0</v>
      </c>
      <c r="C10" s="8">
        <f>C9+B6</f>
        <v>6617.163636</v>
      </c>
      <c r="D10" s="8">
        <v>4314.0</v>
      </c>
      <c r="E10" s="8">
        <f t="shared" si="23"/>
        <v>6617.163636</v>
      </c>
      <c r="F10" s="8">
        <f t="shared" si="24"/>
        <v>43.56666667</v>
      </c>
      <c r="G10" s="8">
        <f t="shared" si="25"/>
        <v>-66.2860606</v>
      </c>
      <c r="H10" s="8">
        <f t="shared" ref="H10:I10" si="33">F10</f>
        <v>43.56666667</v>
      </c>
      <c r="I10" s="8">
        <f t="shared" si="33"/>
        <v>-66.2860606</v>
      </c>
      <c r="K10" s="8">
        <f t="shared" si="27"/>
        <v>4</v>
      </c>
      <c r="L10" s="8">
        <v>4330.12</v>
      </c>
      <c r="M10" s="8">
        <f>M9+L5</f>
        <v>6611.28</v>
      </c>
      <c r="N10" s="8">
        <v>4314.85</v>
      </c>
      <c r="O10" s="8">
        <f t="shared" si="9"/>
        <v>6611.28</v>
      </c>
      <c r="P10" s="8">
        <f t="shared" si="10"/>
        <v>43.502</v>
      </c>
      <c r="Q10" s="8">
        <f t="shared" si="11"/>
        <v>-66.188</v>
      </c>
      <c r="R10" s="8">
        <f t="shared" ref="R10:S10" si="34">P10</f>
        <v>43.502</v>
      </c>
      <c r="S10" s="8">
        <f t="shared" si="34"/>
        <v>-66.188</v>
      </c>
      <c r="U10" s="8">
        <f t="shared" si="29"/>
        <v>4</v>
      </c>
      <c r="V10" s="8">
        <f>V9+$V5</f>
        <v>4512.132182</v>
      </c>
      <c r="W10" s="8">
        <v>6514.0</v>
      </c>
      <c r="X10" s="8">
        <f t="shared" ref="X10:Y10" si="35">X9+X5</f>
        <v>4520.261909</v>
      </c>
      <c r="Y10" s="8">
        <f t="shared" si="35"/>
        <v>6451.855273</v>
      </c>
      <c r="Z10" s="8">
        <f t="shared" si="14"/>
        <v>45.20220303</v>
      </c>
      <c r="AA10" s="8">
        <f t="shared" si="15"/>
        <v>-65.23333333</v>
      </c>
      <c r="AB10" s="8">
        <f t="shared" si="16"/>
        <v>45.33769848</v>
      </c>
      <c r="AC10" s="8">
        <f t="shared" si="17"/>
        <v>-64.86425455</v>
      </c>
      <c r="AE10" s="8">
        <v>4.0</v>
      </c>
      <c r="AF10" s="8">
        <f t="shared" ref="AF10:AH10" si="36">AF9+AF5</f>
        <v>4518.765</v>
      </c>
      <c r="AG10" s="8">
        <f t="shared" si="36"/>
        <v>6449.38</v>
      </c>
      <c r="AH10" s="8">
        <f t="shared" si="36"/>
        <v>4523.575</v>
      </c>
      <c r="AI10" s="8">
        <v>6433.0</v>
      </c>
      <c r="AJ10" s="8">
        <f t="shared" si="19"/>
        <v>45.31275</v>
      </c>
      <c r="AK10" s="8">
        <f t="shared" si="20"/>
        <v>-64.823</v>
      </c>
      <c r="AL10" s="8">
        <f t="shared" si="21"/>
        <v>45.39291667</v>
      </c>
      <c r="AM10" s="8">
        <f t="shared" si="22"/>
        <v>-64.55</v>
      </c>
    </row>
    <row r="11">
      <c r="A11" s="8">
        <f t="shared" si="32"/>
        <v>4</v>
      </c>
      <c r="B11" s="8">
        <v>4334.0</v>
      </c>
      <c r="C11" s="8">
        <f>C10+B6</f>
        <v>6618.545455</v>
      </c>
      <c r="D11" s="8">
        <v>4314.0</v>
      </c>
      <c r="E11" s="8">
        <f t="shared" si="23"/>
        <v>6618.545455</v>
      </c>
      <c r="F11" s="8">
        <f t="shared" si="24"/>
        <v>43.56666667</v>
      </c>
      <c r="G11" s="8">
        <f t="shared" si="25"/>
        <v>-66.30909092</v>
      </c>
      <c r="H11" s="8">
        <f t="shared" ref="H11:I11" si="37">F11</f>
        <v>43.56666667</v>
      </c>
      <c r="I11" s="8">
        <f t="shared" si="37"/>
        <v>-66.30909092</v>
      </c>
      <c r="K11" s="8">
        <f t="shared" si="27"/>
        <v>5</v>
      </c>
      <c r="L11" s="8">
        <v>4330.12</v>
      </c>
      <c r="M11" s="8">
        <f>M10+L5</f>
        <v>6612.54</v>
      </c>
      <c r="N11" s="8">
        <v>4314.85</v>
      </c>
      <c r="O11" s="8">
        <f t="shared" si="9"/>
        <v>6612.54</v>
      </c>
      <c r="P11" s="8">
        <f t="shared" si="10"/>
        <v>43.502</v>
      </c>
      <c r="Q11" s="8">
        <f t="shared" si="11"/>
        <v>-66.209</v>
      </c>
      <c r="R11" s="8">
        <f t="shared" ref="R11:S11" si="38">P11</f>
        <v>43.502</v>
      </c>
      <c r="S11" s="8">
        <f t="shared" si="38"/>
        <v>-66.209</v>
      </c>
      <c r="U11" s="8">
        <f t="shared" si="29"/>
        <v>5</v>
      </c>
      <c r="V11" s="8">
        <f>V10+$V5</f>
        <v>4512.842909</v>
      </c>
      <c r="W11" s="8">
        <v>6514.0</v>
      </c>
      <c r="X11" s="8">
        <f t="shared" ref="X11:Y11" si="39">X10+X5</f>
        <v>4520.782545</v>
      </c>
      <c r="Y11" s="8">
        <f t="shared" si="39"/>
        <v>6452.640364</v>
      </c>
      <c r="Z11" s="8">
        <f t="shared" si="14"/>
        <v>45.21404848</v>
      </c>
      <c r="AA11" s="8">
        <f t="shared" si="15"/>
        <v>-65.23333333</v>
      </c>
      <c r="AB11" s="8">
        <f t="shared" si="16"/>
        <v>45.34637575</v>
      </c>
      <c r="AC11" s="8">
        <f t="shared" si="17"/>
        <v>-64.8773394</v>
      </c>
      <c r="AE11" s="8" t="s">
        <v>42</v>
      </c>
      <c r="AF11" s="8">
        <v>4513.475</v>
      </c>
      <c r="AG11" s="8">
        <v>6441.48</v>
      </c>
      <c r="AH11" s="8">
        <v>4515.825</v>
      </c>
      <c r="AI11" s="8">
        <v>6433.0</v>
      </c>
    </row>
    <row r="12">
      <c r="A12" s="8">
        <f t="shared" si="32"/>
        <v>5</v>
      </c>
      <c r="B12" s="8">
        <v>4334.0</v>
      </c>
      <c r="C12" s="8">
        <f>C11+B6</f>
        <v>6619.927273</v>
      </c>
      <c r="D12" s="8">
        <v>4314.0</v>
      </c>
      <c r="E12" s="8">
        <f t="shared" si="23"/>
        <v>6619.927273</v>
      </c>
      <c r="F12" s="8">
        <f t="shared" si="24"/>
        <v>43.56666667</v>
      </c>
      <c r="G12" s="8">
        <f t="shared" si="25"/>
        <v>-66.33212122</v>
      </c>
      <c r="H12" s="8">
        <f t="shared" ref="H12:I12" si="40">F12</f>
        <v>43.56666667</v>
      </c>
      <c r="I12" s="8">
        <f t="shared" si="40"/>
        <v>-66.33212122</v>
      </c>
      <c r="K12" s="8">
        <f t="shared" si="27"/>
        <v>6</v>
      </c>
      <c r="L12" s="8">
        <v>4330.12</v>
      </c>
      <c r="M12" s="8">
        <f>M11+L5</f>
        <v>6613.8</v>
      </c>
      <c r="N12" s="8">
        <v>4314.85</v>
      </c>
      <c r="O12" s="8">
        <f t="shared" si="9"/>
        <v>6613.8</v>
      </c>
      <c r="P12" s="8">
        <f t="shared" si="10"/>
        <v>43.502</v>
      </c>
      <c r="Q12" s="8">
        <f t="shared" si="11"/>
        <v>-66.23</v>
      </c>
      <c r="R12" s="8">
        <f t="shared" ref="R12:S12" si="41">P12</f>
        <v>43.502</v>
      </c>
      <c r="S12" s="8">
        <f t="shared" si="41"/>
        <v>-66.23</v>
      </c>
      <c r="U12" s="8">
        <f t="shared" si="29"/>
        <v>6</v>
      </c>
      <c r="V12" s="8">
        <f>V11+$V5</f>
        <v>4513.553636</v>
      </c>
      <c r="W12" s="8">
        <v>6514.0</v>
      </c>
      <c r="X12" s="8">
        <f t="shared" ref="X12:Y12" si="42">X11+X5</f>
        <v>4521.303182</v>
      </c>
      <c r="Y12" s="8">
        <f t="shared" si="42"/>
        <v>6453.425455</v>
      </c>
      <c r="Z12" s="8">
        <f t="shared" si="14"/>
        <v>45.22589393</v>
      </c>
      <c r="AA12" s="8">
        <f t="shared" si="15"/>
        <v>-65.23333333</v>
      </c>
      <c r="AB12" s="8">
        <f t="shared" si="16"/>
        <v>45.35505303</v>
      </c>
      <c r="AC12" s="8">
        <f t="shared" si="17"/>
        <v>-64.89042425</v>
      </c>
    </row>
    <row r="13">
      <c r="A13" s="8">
        <f t="shared" si="32"/>
        <v>6</v>
      </c>
      <c r="B13" s="8">
        <v>4334.0</v>
      </c>
      <c r="C13" s="8">
        <f>C12+B6</f>
        <v>6621.309091</v>
      </c>
      <c r="D13" s="8">
        <v>4314.0</v>
      </c>
      <c r="E13" s="8">
        <f t="shared" si="23"/>
        <v>6621.309091</v>
      </c>
      <c r="F13" s="8">
        <f t="shared" si="24"/>
        <v>43.56666667</v>
      </c>
      <c r="G13" s="8">
        <f t="shared" si="25"/>
        <v>-66.35515152</v>
      </c>
      <c r="H13" s="8">
        <f t="shared" ref="H13:I13" si="43">F13</f>
        <v>43.56666667</v>
      </c>
      <c r="I13" s="8">
        <f t="shared" si="43"/>
        <v>-66.35515152</v>
      </c>
      <c r="K13" s="8">
        <f t="shared" si="27"/>
        <v>7</v>
      </c>
      <c r="L13" s="8">
        <v>4330.12</v>
      </c>
      <c r="M13" s="8">
        <f>M12+L5</f>
        <v>6615.06</v>
      </c>
      <c r="N13" s="8">
        <v>4314.85</v>
      </c>
      <c r="O13" s="8">
        <f t="shared" si="9"/>
        <v>6615.06</v>
      </c>
      <c r="P13" s="8">
        <f t="shared" si="10"/>
        <v>43.502</v>
      </c>
      <c r="Q13" s="8">
        <f t="shared" si="11"/>
        <v>-66.251</v>
      </c>
      <c r="R13" s="8">
        <f t="shared" ref="R13:S13" si="44">P13</f>
        <v>43.502</v>
      </c>
      <c r="S13" s="8">
        <f t="shared" si="44"/>
        <v>-66.251</v>
      </c>
      <c r="U13" s="8">
        <f t="shared" si="29"/>
        <v>7</v>
      </c>
      <c r="V13" s="8">
        <f>V12+$V5</f>
        <v>4514.264364</v>
      </c>
      <c r="W13" s="8">
        <v>6514.0</v>
      </c>
      <c r="X13" s="8">
        <f t="shared" ref="X13:Y13" si="45">X12+X5</f>
        <v>4521.823818</v>
      </c>
      <c r="Y13" s="8">
        <f t="shared" si="45"/>
        <v>6454.210545</v>
      </c>
      <c r="Z13" s="8">
        <f t="shared" si="14"/>
        <v>45.2377394</v>
      </c>
      <c r="AA13" s="8">
        <f t="shared" si="15"/>
        <v>-65.23333333</v>
      </c>
      <c r="AB13" s="8">
        <f t="shared" si="16"/>
        <v>45.3637303</v>
      </c>
      <c r="AC13" s="8">
        <f t="shared" si="17"/>
        <v>-64.90350908</v>
      </c>
      <c r="AE13" s="9" t="s">
        <v>43</v>
      </c>
    </row>
    <row r="14">
      <c r="A14" s="8">
        <f t="shared" si="32"/>
        <v>7</v>
      </c>
      <c r="B14" s="8">
        <v>4334.0</v>
      </c>
      <c r="C14" s="8">
        <f>C13+B6</f>
        <v>6622.690909</v>
      </c>
      <c r="D14" s="8">
        <v>4314.0</v>
      </c>
      <c r="E14" s="8">
        <f t="shared" si="23"/>
        <v>6622.690909</v>
      </c>
      <c r="F14" s="8">
        <f t="shared" si="24"/>
        <v>43.56666667</v>
      </c>
      <c r="G14" s="8">
        <f t="shared" si="25"/>
        <v>-66.37818182</v>
      </c>
      <c r="H14" s="8">
        <f t="shared" ref="H14:I14" si="46">F14</f>
        <v>43.56666667</v>
      </c>
      <c r="I14" s="8">
        <f t="shared" si="46"/>
        <v>-66.37818182</v>
      </c>
      <c r="K14" s="8">
        <f t="shared" si="27"/>
        <v>8</v>
      </c>
      <c r="L14" s="8">
        <v>4330.12</v>
      </c>
      <c r="M14" s="8">
        <f>M13+L5</f>
        <v>6616.32</v>
      </c>
      <c r="N14" s="8">
        <v>4314.85</v>
      </c>
      <c r="O14" s="8">
        <f t="shared" si="9"/>
        <v>6616.32</v>
      </c>
      <c r="P14" s="8">
        <f t="shared" si="10"/>
        <v>43.502</v>
      </c>
      <c r="Q14" s="8">
        <f t="shared" si="11"/>
        <v>-66.272</v>
      </c>
      <c r="R14" s="8">
        <f t="shared" ref="R14:S14" si="47">P14</f>
        <v>43.502</v>
      </c>
      <c r="S14" s="8">
        <f t="shared" si="47"/>
        <v>-66.272</v>
      </c>
      <c r="U14" s="8">
        <f t="shared" si="29"/>
        <v>8</v>
      </c>
      <c r="V14" s="8">
        <f>V13+$V5</f>
        <v>4514.975091</v>
      </c>
      <c r="W14" s="8">
        <v>6514.0</v>
      </c>
      <c r="X14" s="8">
        <f t="shared" ref="X14:Y14" si="48">X13+X5</f>
        <v>4522.344455</v>
      </c>
      <c r="Y14" s="8">
        <f t="shared" si="48"/>
        <v>6454.995636</v>
      </c>
      <c r="Z14" s="8">
        <f t="shared" si="14"/>
        <v>45.24958485</v>
      </c>
      <c r="AA14" s="8">
        <f t="shared" si="15"/>
        <v>-65.23333333</v>
      </c>
      <c r="AB14" s="8">
        <f t="shared" si="16"/>
        <v>45.37240758</v>
      </c>
      <c r="AC14" s="8">
        <f t="shared" si="17"/>
        <v>-64.91659393</v>
      </c>
      <c r="AE14" s="8" t="s">
        <v>35</v>
      </c>
      <c r="AF14" s="8">
        <v>4517.35</v>
      </c>
      <c r="AH14" s="8">
        <v>4520.4</v>
      </c>
      <c r="AI14" s="8">
        <v>6453.0</v>
      </c>
    </row>
    <row r="15">
      <c r="A15" s="8">
        <f t="shared" si="32"/>
        <v>8</v>
      </c>
      <c r="B15" s="8">
        <v>4334.0</v>
      </c>
      <c r="C15" s="8">
        <f>C14+B6</f>
        <v>6624.072727</v>
      </c>
      <c r="D15" s="8">
        <v>4314.0</v>
      </c>
      <c r="E15" s="8">
        <f t="shared" si="23"/>
        <v>6624.072727</v>
      </c>
      <c r="F15" s="8">
        <f t="shared" si="24"/>
        <v>43.56666667</v>
      </c>
      <c r="G15" s="8">
        <f t="shared" si="25"/>
        <v>-66.40121212</v>
      </c>
      <c r="H15" s="8">
        <f t="shared" ref="H15:I15" si="49">F15</f>
        <v>43.56666667</v>
      </c>
      <c r="I15" s="8">
        <f t="shared" si="49"/>
        <v>-66.40121212</v>
      </c>
      <c r="K15" s="8">
        <f t="shared" si="27"/>
        <v>9</v>
      </c>
      <c r="L15" s="8">
        <v>4330.12</v>
      </c>
      <c r="M15" s="8">
        <f>M14+L5</f>
        <v>6617.58</v>
      </c>
      <c r="N15" s="8">
        <v>4314.85</v>
      </c>
      <c r="O15" s="8">
        <f t="shared" si="9"/>
        <v>6617.58</v>
      </c>
      <c r="P15" s="8">
        <f t="shared" si="10"/>
        <v>43.502</v>
      </c>
      <c r="Q15" s="8">
        <f t="shared" si="11"/>
        <v>-66.293</v>
      </c>
      <c r="R15" s="8">
        <f t="shared" ref="R15:S15" si="50">P15</f>
        <v>43.502</v>
      </c>
      <c r="S15" s="8">
        <f t="shared" si="50"/>
        <v>-66.293</v>
      </c>
      <c r="U15" s="8">
        <f t="shared" si="29"/>
        <v>9</v>
      </c>
      <c r="V15" s="8">
        <f>V14+$V5</f>
        <v>4515.685818</v>
      </c>
      <c r="W15" s="8">
        <v>6514.0</v>
      </c>
      <c r="X15" s="8">
        <f t="shared" ref="X15:Y15" si="51">X14+X5</f>
        <v>4522.865091</v>
      </c>
      <c r="Y15" s="8">
        <f t="shared" si="51"/>
        <v>6455.780727</v>
      </c>
      <c r="Z15" s="8">
        <f t="shared" si="14"/>
        <v>45.2614303</v>
      </c>
      <c r="AA15" s="8">
        <f t="shared" si="15"/>
        <v>-65.23333333</v>
      </c>
      <c r="AB15" s="8">
        <f t="shared" si="16"/>
        <v>45.38108485</v>
      </c>
      <c r="AC15" s="8">
        <f t="shared" si="17"/>
        <v>-64.92967878</v>
      </c>
      <c r="AE15" s="8" t="s">
        <v>37</v>
      </c>
      <c r="AF15" s="8">
        <v>1.0</v>
      </c>
      <c r="AH15" s="8">
        <f>AF15</f>
        <v>1</v>
      </c>
      <c r="AI15" s="8">
        <f>AF15</f>
        <v>1</v>
      </c>
    </row>
    <row r="16">
      <c r="A16" s="8">
        <f t="shared" si="32"/>
        <v>9</v>
      </c>
      <c r="B16" s="8">
        <v>4334.0</v>
      </c>
      <c r="C16" s="8">
        <f>C15+B6</f>
        <v>6625.454545</v>
      </c>
      <c r="D16" s="8">
        <v>4314.0</v>
      </c>
      <c r="E16" s="8">
        <f t="shared" si="23"/>
        <v>6625.454545</v>
      </c>
      <c r="F16" s="8">
        <f t="shared" si="24"/>
        <v>43.56666667</v>
      </c>
      <c r="G16" s="8">
        <f t="shared" si="25"/>
        <v>-66.42424242</v>
      </c>
      <c r="H16" s="8">
        <f t="shared" ref="H16:I16" si="52">F16</f>
        <v>43.56666667</v>
      </c>
      <c r="I16" s="8">
        <f t="shared" si="52"/>
        <v>-66.42424242</v>
      </c>
      <c r="K16" s="8">
        <f t="shared" si="27"/>
        <v>10</v>
      </c>
      <c r="L16" s="8">
        <v>4330.12</v>
      </c>
      <c r="M16" s="8">
        <f>M15+L5</f>
        <v>6618.84</v>
      </c>
      <c r="N16" s="8">
        <v>4314.85</v>
      </c>
      <c r="O16" s="8">
        <f t="shared" si="9"/>
        <v>6618.84</v>
      </c>
      <c r="P16" s="8">
        <f t="shared" si="10"/>
        <v>43.502</v>
      </c>
      <c r="Q16" s="8">
        <f t="shared" si="11"/>
        <v>-66.314</v>
      </c>
      <c r="R16" s="8">
        <f t="shared" ref="R16:S16" si="53">P16</f>
        <v>43.502</v>
      </c>
      <c r="S16" s="8">
        <f t="shared" si="53"/>
        <v>-66.314</v>
      </c>
      <c r="U16" s="8">
        <f t="shared" si="29"/>
        <v>10</v>
      </c>
      <c r="V16" s="8">
        <f>V15+$V5</f>
        <v>4516.396545</v>
      </c>
      <c r="W16" s="8">
        <v>6514.0</v>
      </c>
      <c r="X16" s="8">
        <f t="shared" ref="X16:Y16" si="54">X15+X5</f>
        <v>4523.385727</v>
      </c>
      <c r="Y16" s="8">
        <f t="shared" si="54"/>
        <v>6456.565818</v>
      </c>
      <c r="Z16" s="8">
        <f t="shared" si="14"/>
        <v>45.27327575</v>
      </c>
      <c r="AA16" s="8">
        <f t="shared" si="15"/>
        <v>-65.23333333</v>
      </c>
      <c r="AB16" s="8">
        <f t="shared" si="16"/>
        <v>45.38976212</v>
      </c>
      <c r="AC16" s="8">
        <f t="shared" si="17"/>
        <v>-64.94276363</v>
      </c>
      <c r="AE16" s="8" t="s">
        <v>38</v>
      </c>
      <c r="AF16" s="8">
        <f>AF15*4</f>
        <v>4</v>
      </c>
      <c r="AH16" s="8">
        <f t="shared" ref="AH16:AI16" si="55">AH15*4</f>
        <v>4</v>
      </c>
      <c r="AI16" s="8">
        <f t="shared" si="55"/>
        <v>4</v>
      </c>
    </row>
    <row r="17">
      <c r="A17" s="8">
        <f t="shared" si="32"/>
        <v>10</v>
      </c>
      <c r="B17" s="8">
        <v>4334.0</v>
      </c>
      <c r="C17" s="8">
        <f>C16+B6</f>
        <v>6626.836364</v>
      </c>
      <c r="D17" s="8">
        <v>4314.0</v>
      </c>
      <c r="E17" s="8">
        <f t="shared" si="23"/>
        <v>6626.836364</v>
      </c>
      <c r="F17" s="8">
        <f t="shared" si="24"/>
        <v>43.56666667</v>
      </c>
      <c r="G17" s="8">
        <f t="shared" si="25"/>
        <v>-66.44727273</v>
      </c>
      <c r="H17" s="8">
        <f t="shared" ref="H17:I17" si="56">F17</f>
        <v>43.56666667</v>
      </c>
      <c r="I17" s="8">
        <f t="shared" si="56"/>
        <v>-66.44727273</v>
      </c>
      <c r="K17" s="8">
        <f t="shared" si="27"/>
        <v>11</v>
      </c>
      <c r="L17" s="8">
        <v>4330.12</v>
      </c>
      <c r="M17" s="8">
        <f>M16+L5</f>
        <v>6620.1</v>
      </c>
      <c r="N17" s="8">
        <v>4314.85</v>
      </c>
      <c r="O17" s="8">
        <f t="shared" si="9"/>
        <v>6620.1</v>
      </c>
      <c r="P17" s="8">
        <f t="shared" si="10"/>
        <v>43.502</v>
      </c>
      <c r="Q17" s="8">
        <f t="shared" si="11"/>
        <v>-66.335</v>
      </c>
      <c r="R17" s="8">
        <f t="shared" ref="R17:S17" si="57">P17</f>
        <v>43.502</v>
      </c>
      <c r="S17" s="8">
        <f t="shared" si="57"/>
        <v>-66.335</v>
      </c>
      <c r="U17" s="8">
        <f t="shared" si="29"/>
        <v>11</v>
      </c>
      <c r="V17" s="8">
        <f>V16+$V5</f>
        <v>4517.107273</v>
      </c>
      <c r="W17" s="8">
        <v>6514.0</v>
      </c>
      <c r="X17" s="8">
        <f t="shared" ref="X17:Y17" si="58">X16+X5</f>
        <v>4523.906364</v>
      </c>
      <c r="Y17" s="8">
        <f t="shared" si="58"/>
        <v>6457.350909</v>
      </c>
      <c r="Z17" s="8">
        <f t="shared" si="14"/>
        <v>45.28512122</v>
      </c>
      <c r="AA17" s="8">
        <f t="shared" si="15"/>
        <v>-65.23333333</v>
      </c>
      <c r="AB17" s="8">
        <f t="shared" si="16"/>
        <v>45.3984394</v>
      </c>
      <c r="AC17" s="8">
        <f t="shared" si="17"/>
        <v>-64.95584848</v>
      </c>
      <c r="AE17" s="8" t="s">
        <v>39</v>
      </c>
      <c r="AF17" s="8">
        <f>(AF14-AF23)/(AF16-1)</f>
        <v>0.7833333333</v>
      </c>
      <c r="AH17" s="8">
        <f>(AH14-AH23)/(AH16-1)</f>
        <v>0.4666666667</v>
      </c>
      <c r="AI17" s="8">
        <f>(AI23-AI14)/(AI16-1)</f>
        <v>-1</v>
      </c>
      <c r="AJ17" s="9" t="s">
        <v>40</v>
      </c>
    </row>
    <row r="18">
      <c r="A18" s="8">
        <f t="shared" si="32"/>
        <v>11</v>
      </c>
      <c r="B18" s="8">
        <v>4334.0</v>
      </c>
      <c r="C18" s="8">
        <f>C17+B6</f>
        <v>6628.218182</v>
      </c>
      <c r="D18" s="8">
        <v>4314.0</v>
      </c>
      <c r="E18" s="8">
        <f t="shared" si="23"/>
        <v>6628.218182</v>
      </c>
      <c r="F18" s="8">
        <f t="shared" si="24"/>
        <v>43.56666667</v>
      </c>
      <c r="G18" s="8">
        <f t="shared" si="25"/>
        <v>-66.47030303</v>
      </c>
      <c r="H18" s="8">
        <f t="shared" ref="H18:I18" si="59">F18</f>
        <v>43.56666667</v>
      </c>
      <c r="I18" s="8">
        <f t="shared" si="59"/>
        <v>-66.47030303</v>
      </c>
      <c r="K18" s="8">
        <f t="shared" si="27"/>
        <v>12</v>
      </c>
      <c r="L18" s="8">
        <v>4330.12</v>
      </c>
      <c r="M18" s="8">
        <f>M17+L5</f>
        <v>6621.36</v>
      </c>
      <c r="N18" s="8">
        <v>4314.85</v>
      </c>
      <c r="O18" s="8">
        <f t="shared" si="9"/>
        <v>6621.36</v>
      </c>
      <c r="P18" s="8">
        <f t="shared" si="10"/>
        <v>43.502</v>
      </c>
      <c r="Q18" s="8">
        <f t="shared" si="11"/>
        <v>-66.356</v>
      </c>
      <c r="R18" s="8">
        <f t="shared" ref="R18:S18" si="60">P18</f>
        <v>43.502</v>
      </c>
      <c r="S18" s="8">
        <f t="shared" si="60"/>
        <v>-66.356</v>
      </c>
      <c r="U18" s="8">
        <f t="shared" si="29"/>
        <v>12</v>
      </c>
      <c r="V18" s="8">
        <f>V17+$V5</f>
        <v>4517.818</v>
      </c>
      <c r="W18" s="8">
        <v>6514.0</v>
      </c>
      <c r="X18" s="8">
        <f t="shared" ref="X18:Y18" si="61">X17+X5</f>
        <v>4524.427</v>
      </c>
      <c r="Y18" s="8">
        <f t="shared" si="61"/>
        <v>6458.136</v>
      </c>
      <c r="Z18" s="8">
        <f t="shared" si="14"/>
        <v>45.29696667</v>
      </c>
      <c r="AA18" s="8">
        <f t="shared" si="15"/>
        <v>-65.23333333</v>
      </c>
      <c r="AB18" s="8">
        <f t="shared" si="16"/>
        <v>45.40711667</v>
      </c>
      <c r="AC18" s="8">
        <f t="shared" si="17"/>
        <v>-64.96893333</v>
      </c>
      <c r="AE18" s="8" t="s">
        <v>41</v>
      </c>
      <c r="AF18" s="8" t="s">
        <v>15</v>
      </c>
      <c r="AH18" s="8" t="s">
        <v>14</v>
      </c>
      <c r="AJ18" s="8" t="s">
        <v>15</v>
      </c>
      <c r="AL18" s="8" t="s">
        <v>14</v>
      </c>
    </row>
    <row r="19">
      <c r="A19" s="8">
        <f t="shared" si="32"/>
        <v>12</v>
      </c>
      <c r="B19" s="8">
        <v>4334.0</v>
      </c>
      <c r="C19" s="8">
        <f>C18+B6</f>
        <v>6629.6</v>
      </c>
      <c r="D19" s="8">
        <v>4314.0</v>
      </c>
      <c r="E19" s="8">
        <f t="shared" si="23"/>
        <v>6629.6</v>
      </c>
      <c r="F19" s="8">
        <f t="shared" si="24"/>
        <v>43.56666667</v>
      </c>
      <c r="G19" s="8">
        <f t="shared" si="25"/>
        <v>-66.49333333</v>
      </c>
      <c r="H19" s="8">
        <f t="shared" ref="H19:I19" si="62">F19</f>
        <v>43.56666667</v>
      </c>
      <c r="I19" s="8">
        <f t="shared" si="62"/>
        <v>-66.49333333</v>
      </c>
      <c r="K19" s="8">
        <f t="shared" si="27"/>
        <v>13</v>
      </c>
      <c r="L19" s="8">
        <v>4330.12</v>
      </c>
      <c r="M19" s="8">
        <f>M18+L5</f>
        <v>6622.62</v>
      </c>
      <c r="N19" s="8">
        <v>4314.85</v>
      </c>
      <c r="O19" s="8">
        <f t="shared" si="9"/>
        <v>6622.62</v>
      </c>
      <c r="P19" s="8">
        <f t="shared" si="10"/>
        <v>43.502</v>
      </c>
      <c r="Q19" s="8">
        <f t="shared" si="11"/>
        <v>-66.377</v>
      </c>
      <c r="R19" s="8">
        <f t="shared" ref="R19:S19" si="63">P19</f>
        <v>43.502</v>
      </c>
      <c r="S19" s="8">
        <f t="shared" si="63"/>
        <v>-66.377</v>
      </c>
      <c r="U19" s="8">
        <f t="shared" si="29"/>
        <v>13</v>
      </c>
      <c r="V19" s="8">
        <f>V18+$V5</f>
        <v>4518.528727</v>
      </c>
      <c r="W19" s="8">
        <v>6514.0</v>
      </c>
      <c r="X19" s="8">
        <f t="shared" ref="X19:Y19" si="64">X18+X5</f>
        <v>4524.947636</v>
      </c>
      <c r="Y19" s="8">
        <f t="shared" si="64"/>
        <v>6458.921091</v>
      </c>
      <c r="Z19" s="8">
        <f t="shared" si="14"/>
        <v>45.30881212</v>
      </c>
      <c r="AA19" s="8">
        <f t="shared" si="15"/>
        <v>-65.23333333</v>
      </c>
      <c r="AB19" s="8">
        <f t="shared" si="16"/>
        <v>45.41579393</v>
      </c>
      <c r="AC19" s="8">
        <f t="shared" si="17"/>
        <v>-64.98201818</v>
      </c>
      <c r="AE19" s="8">
        <v>1.0</v>
      </c>
      <c r="AF19" s="8">
        <f>AF14</f>
        <v>4517.35</v>
      </c>
      <c r="AG19" s="8">
        <v>6503.0</v>
      </c>
      <c r="AH19" s="8">
        <f t="shared" ref="AH19:AI19" si="65">AH14</f>
        <v>4520.4</v>
      </c>
      <c r="AI19" s="8">
        <f t="shared" si="65"/>
        <v>6453</v>
      </c>
      <c r="AJ19" s="8">
        <f t="shared" ref="AJ19:AJ22" si="70">(LEFT(AF19,2)+((RIGHT(AF19,LEN(AF19)-2))/60))</f>
        <v>45.28916667</v>
      </c>
      <c r="AK19" s="8">
        <f t="shared" ref="AK19:AK22" si="71">-(LEFT(AG19,2)+((RIGHT(AG19,LEN(AG19)-2))/60))</f>
        <v>-65.05</v>
      </c>
      <c r="AL19" s="8">
        <f t="shared" ref="AL19:AL22" si="72">(LEFT(AH19,2)+((RIGHT(AH19,LEN(AH19)-2))/60))</f>
        <v>45.34</v>
      </c>
      <c r="AM19" s="8">
        <f t="shared" ref="AM19:AM22" si="73">-(LEFT(AI19,2)+((RIGHT(AI19,LEN(AI19)-2))/60))</f>
        <v>-64.88333333</v>
      </c>
    </row>
    <row r="20">
      <c r="A20" s="8">
        <f t="shared" si="32"/>
        <v>13</v>
      </c>
      <c r="B20" s="8">
        <v>4334.0</v>
      </c>
      <c r="C20" s="8">
        <f>C19+B6</f>
        <v>6630.981818</v>
      </c>
      <c r="D20" s="8">
        <v>4314.0</v>
      </c>
      <c r="E20" s="8">
        <f t="shared" si="23"/>
        <v>6630.981818</v>
      </c>
      <c r="F20" s="8">
        <f t="shared" si="24"/>
        <v>43.56666667</v>
      </c>
      <c r="G20" s="8">
        <f t="shared" si="25"/>
        <v>-66.51636363</v>
      </c>
      <c r="H20" s="8">
        <f t="shared" ref="H20:I20" si="66">F20</f>
        <v>43.56666667</v>
      </c>
      <c r="I20" s="8">
        <f t="shared" si="66"/>
        <v>-66.51636363</v>
      </c>
      <c r="K20" s="8">
        <f t="shared" si="27"/>
        <v>14</v>
      </c>
      <c r="L20" s="8">
        <v>4330.12</v>
      </c>
      <c r="M20" s="8">
        <f>M19+L5</f>
        <v>6623.88</v>
      </c>
      <c r="N20" s="8">
        <v>4314.85</v>
      </c>
      <c r="O20" s="8">
        <f t="shared" si="9"/>
        <v>6623.88</v>
      </c>
      <c r="P20" s="8">
        <f t="shared" si="10"/>
        <v>43.502</v>
      </c>
      <c r="Q20" s="8">
        <f t="shared" si="11"/>
        <v>-66.398</v>
      </c>
      <c r="R20" s="8">
        <f t="shared" ref="R20:S20" si="67">P20</f>
        <v>43.502</v>
      </c>
      <c r="S20" s="8">
        <f t="shared" si="67"/>
        <v>-66.398</v>
      </c>
      <c r="U20" s="8">
        <f t="shared" si="29"/>
        <v>14</v>
      </c>
      <c r="V20" s="8">
        <f>V19+$V5</f>
        <v>4519.239455</v>
      </c>
      <c r="W20" s="8">
        <v>6514.0</v>
      </c>
      <c r="X20" s="8">
        <f t="shared" ref="X20:Y20" si="68">X19+X5</f>
        <v>4525.468273</v>
      </c>
      <c r="Y20" s="8">
        <f t="shared" si="68"/>
        <v>6459.706182</v>
      </c>
      <c r="Z20" s="8">
        <f t="shared" si="14"/>
        <v>45.32065758</v>
      </c>
      <c r="AA20" s="8">
        <f t="shared" si="15"/>
        <v>-65.23333333</v>
      </c>
      <c r="AB20" s="8">
        <f t="shared" si="16"/>
        <v>45.42447122</v>
      </c>
      <c r="AC20" s="8">
        <f t="shared" si="17"/>
        <v>-64.99510303</v>
      </c>
      <c r="AE20" s="8">
        <v>2.0</v>
      </c>
      <c r="AF20" s="8">
        <f>AF14+AF17</f>
        <v>4518.133333</v>
      </c>
      <c r="AG20" s="8">
        <v>6503.0</v>
      </c>
      <c r="AH20" s="8">
        <f t="shared" ref="AH20:AI20" si="69">AH19+AH17</f>
        <v>4520.866667</v>
      </c>
      <c r="AI20" s="8">
        <f t="shared" si="69"/>
        <v>6452</v>
      </c>
      <c r="AJ20" s="8">
        <f t="shared" si="70"/>
        <v>45.30222222</v>
      </c>
      <c r="AK20" s="8">
        <f t="shared" si="71"/>
        <v>-65.05</v>
      </c>
      <c r="AL20" s="8">
        <f t="shared" si="72"/>
        <v>45.34777778</v>
      </c>
      <c r="AM20" s="8">
        <f t="shared" si="73"/>
        <v>-64.86666667</v>
      </c>
    </row>
    <row r="21" ht="15.75" customHeight="1">
      <c r="A21" s="8">
        <f t="shared" si="32"/>
        <v>14</v>
      </c>
      <c r="B21" s="8">
        <v>4334.0</v>
      </c>
      <c r="C21" s="8">
        <f>C20+B6</f>
        <v>6632.363636</v>
      </c>
      <c r="D21" s="8">
        <v>4314.0</v>
      </c>
      <c r="E21" s="8">
        <f t="shared" si="23"/>
        <v>6632.363636</v>
      </c>
      <c r="F21" s="8">
        <f t="shared" si="24"/>
        <v>43.56666667</v>
      </c>
      <c r="G21" s="8">
        <f t="shared" si="25"/>
        <v>-66.53939393</v>
      </c>
      <c r="H21" s="8">
        <f t="shared" ref="H21:I21" si="74">F21</f>
        <v>43.56666667</v>
      </c>
      <c r="I21" s="8">
        <f t="shared" si="74"/>
        <v>-66.53939393</v>
      </c>
      <c r="K21" s="8">
        <f t="shared" si="27"/>
        <v>15</v>
      </c>
      <c r="L21" s="8">
        <v>4330.12</v>
      </c>
      <c r="M21" s="8">
        <f>M20+L5</f>
        <v>6625.14</v>
      </c>
      <c r="N21" s="8">
        <v>4314.85</v>
      </c>
      <c r="O21" s="8">
        <f t="shared" si="9"/>
        <v>6625.14</v>
      </c>
      <c r="P21" s="8">
        <f t="shared" si="10"/>
        <v>43.502</v>
      </c>
      <c r="Q21" s="8">
        <f t="shared" si="11"/>
        <v>-66.419</v>
      </c>
      <c r="R21" s="8">
        <f t="shared" ref="R21:S21" si="75">P21</f>
        <v>43.502</v>
      </c>
      <c r="S21" s="8">
        <f t="shared" si="75"/>
        <v>-66.419</v>
      </c>
      <c r="U21" s="8">
        <f t="shared" si="29"/>
        <v>15</v>
      </c>
      <c r="V21" s="8">
        <f>V20+$V5</f>
        <v>4519.950182</v>
      </c>
      <c r="W21" s="8">
        <v>6514.0</v>
      </c>
      <c r="X21" s="8">
        <f t="shared" ref="X21:Y21" si="76">X20+X5</f>
        <v>4525.988909</v>
      </c>
      <c r="Y21" s="8">
        <f t="shared" si="76"/>
        <v>6460.491273</v>
      </c>
      <c r="Z21" s="8">
        <f t="shared" si="14"/>
        <v>45.33250303</v>
      </c>
      <c r="AA21" s="8">
        <f t="shared" si="15"/>
        <v>-65.23333333</v>
      </c>
      <c r="AB21" s="8">
        <f t="shared" si="16"/>
        <v>45.43314848</v>
      </c>
      <c r="AC21" s="8">
        <f t="shared" si="17"/>
        <v>-65.00818788</v>
      </c>
      <c r="AE21" s="8">
        <v>3.0</v>
      </c>
      <c r="AF21" s="8">
        <f>AF20+AF17</f>
        <v>4518.916667</v>
      </c>
      <c r="AG21" s="8">
        <v>6503.0</v>
      </c>
      <c r="AH21" s="8">
        <f>AH20+AH17</f>
        <v>4521.333333</v>
      </c>
      <c r="AI21" s="8">
        <f t="shared" ref="AI21:AI22" si="80">AI20+1</f>
        <v>6453</v>
      </c>
      <c r="AJ21" s="8">
        <f t="shared" si="70"/>
        <v>45.31527778</v>
      </c>
      <c r="AK21" s="8">
        <f t="shared" si="71"/>
        <v>-65.05</v>
      </c>
      <c r="AL21" s="8">
        <f t="shared" si="72"/>
        <v>45.35555555</v>
      </c>
      <c r="AM21" s="8">
        <f t="shared" si="73"/>
        <v>-64.88333333</v>
      </c>
    </row>
    <row r="22" ht="15.75" customHeight="1">
      <c r="A22" s="8">
        <f t="shared" si="32"/>
        <v>15</v>
      </c>
      <c r="B22" s="8">
        <v>4334.0</v>
      </c>
      <c r="C22" s="8">
        <f>C21+B6</f>
        <v>6633.745455</v>
      </c>
      <c r="D22" s="8">
        <v>4314.0</v>
      </c>
      <c r="E22" s="8">
        <f t="shared" si="23"/>
        <v>6633.745455</v>
      </c>
      <c r="F22" s="8">
        <f t="shared" si="24"/>
        <v>43.56666667</v>
      </c>
      <c r="G22" s="8">
        <f t="shared" si="25"/>
        <v>-66.56242425</v>
      </c>
      <c r="H22" s="8">
        <f t="shared" ref="H22:I22" si="77">F22</f>
        <v>43.56666667</v>
      </c>
      <c r="I22" s="8">
        <f t="shared" si="77"/>
        <v>-66.56242425</v>
      </c>
      <c r="K22" s="8">
        <f t="shared" si="27"/>
        <v>16</v>
      </c>
      <c r="L22" s="8">
        <v>4330.12</v>
      </c>
      <c r="M22" s="8">
        <f>M21+EW5</f>
        <v>6625.14</v>
      </c>
      <c r="N22" s="8">
        <v>4314.85</v>
      </c>
      <c r="O22" s="8">
        <f t="shared" si="9"/>
        <v>6625.14</v>
      </c>
      <c r="P22" s="8">
        <f t="shared" si="10"/>
        <v>43.502</v>
      </c>
      <c r="Q22" s="8">
        <f t="shared" si="11"/>
        <v>-66.419</v>
      </c>
      <c r="R22" s="8">
        <f t="shared" ref="R22:S22" si="78">P22</f>
        <v>43.502</v>
      </c>
      <c r="S22" s="8">
        <f t="shared" si="78"/>
        <v>-66.419</v>
      </c>
      <c r="U22" s="8">
        <f t="shared" si="29"/>
        <v>16</v>
      </c>
      <c r="V22" s="8">
        <f>V21+$V5</f>
        <v>4520.660909</v>
      </c>
      <c r="W22" s="8">
        <v>6514.0</v>
      </c>
      <c r="X22" s="8">
        <f t="shared" ref="X22:Y22" si="79">X21+X5</f>
        <v>4526.509545</v>
      </c>
      <c r="Y22" s="8">
        <f t="shared" si="79"/>
        <v>6461.276364</v>
      </c>
      <c r="Z22" s="8">
        <f t="shared" si="14"/>
        <v>45.34434848</v>
      </c>
      <c r="AA22" s="8">
        <f t="shared" si="15"/>
        <v>-65.23333333</v>
      </c>
      <c r="AB22" s="8">
        <f t="shared" si="16"/>
        <v>45.44182575</v>
      </c>
      <c r="AC22" s="8">
        <f t="shared" si="17"/>
        <v>-65.02127273</v>
      </c>
      <c r="AE22" s="8">
        <v>4.0</v>
      </c>
      <c r="AF22" s="8">
        <f>AF21+AF17</f>
        <v>4519.7</v>
      </c>
      <c r="AG22" s="8">
        <v>6503.0</v>
      </c>
      <c r="AH22" s="8">
        <f>AH21+AH17</f>
        <v>4521.8</v>
      </c>
      <c r="AI22" s="8">
        <f t="shared" si="80"/>
        <v>6454</v>
      </c>
      <c r="AJ22" s="8">
        <f t="shared" si="70"/>
        <v>45.32833333</v>
      </c>
      <c r="AK22" s="8">
        <f t="shared" si="71"/>
        <v>-65.05</v>
      </c>
      <c r="AL22" s="8">
        <f t="shared" si="72"/>
        <v>45.36333333</v>
      </c>
      <c r="AM22" s="8">
        <f t="shared" si="73"/>
        <v>-64.9</v>
      </c>
    </row>
    <row r="23" ht="15.75" customHeight="1">
      <c r="A23" s="8">
        <f t="shared" si="32"/>
        <v>16</v>
      </c>
      <c r="B23" s="8">
        <v>4334.0</v>
      </c>
      <c r="C23" s="8">
        <f>C22+B6</f>
        <v>6635.127273</v>
      </c>
      <c r="D23" s="8">
        <v>4314.0</v>
      </c>
      <c r="E23" s="8">
        <f t="shared" si="23"/>
        <v>6635.127273</v>
      </c>
      <c r="F23" s="8">
        <f t="shared" si="24"/>
        <v>43.56666667</v>
      </c>
      <c r="G23" s="8">
        <f t="shared" si="25"/>
        <v>-66.58545455</v>
      </c>
      <c r="H23" s="8">
        <f t="shared" ref="H23:I23" si="81">F23</f>
        <v>43.56666667</v>
      </c>
      <c r="I23" s="8">
        <f t="shared" si="81"/>
        <v>-66.58545455</v>
      </c>
      <c r="K23" s="8">
        <f t="shared" si="27"/>
        <v>17</v>
      </c>
      <c r="L23" s="8">
        <v>4330.12</v>
      </c>
      <c r="M23" s="8">
        <f>M22+L5</f>
        <v>6626.4</v>
      </c>
      <c r="N23" s="8">
        <v>4314.85</v>
      </c>
      <c r="O23" s="8">
        <f t="shared" si="9"/>
        <v>6626.4</v>
      </c>
      <c r="P23" s="8">
        <f t="shared" si="10"/>
        <v>43.502</v>
      </c>
      <c r="Q23" s="8">
        <f t="shared" si="11"/>
        <v>-66.44</v>
      </c>
      <c r="R23" s="8">
        <f t="shared" ref="R23:S23" si="82">P23</f>
        <v>43.502</v>
      </c>
      <c r="S23" s="8">
        <f t="shared" si="82"/>
        <v>-66.44</v>
      </c>
      <c r="U23" s="8">
        <f t="shared" si="29"/>
        <v>17</v>
      </c>
      <c r="V23" s="8">
        <f>V22+$V5</f>
        <v>4521.371636</v>
      </c>
      <c r="W23" s="8">
        <v>6514.0</v>
      </c>
      <c r="X23" s="8">
        <f t="shared" ref="X23:Y23" si="83">X22+X5</f>
        <v>4527.030182</v>
      </c>
      <c r="Y23" s="8">
        <f t="shared" si="83"/>
        <v>6462.061455</v>
      </c>
      <c r="Z23" s="8">
        <f t="shared" si="14"/>
        <v>45.35619393</v>
      </c>
      <c r="AA23" s="8">
        <f t="shared" si="15"/>
        <v>-65.23333333</v>
      </c>
      <c r="AB23" s="8">
        <f t="shared" si="16"/>
        <v>45.45050303</v>
      </c>
      <c r="AC23" s="8">
        <f t="shared" si="17"/>
        <v>-65.03435758</v>
      </c>
      <c r="AE23" s="8" t="s">
        <v>42</v>
      </c>
      <c r="AF23" s="8">
        <v>4515.0</v>
      </c>
      <c r="AH23" s="8">
        <v>4519.0</v>
      </c>
      <c r="AI23" s="8">
        <v>6450.0</v>
      </c>
    </row>
    <row r="24" ht="15.75" customHeight="1">
      <c r="A24" s="8">
        <f t="shared" si="32"/>
        <v>17</v>
      </c>
      <c r="B24" s="8">
        <v>4334.0</v>
      </c>
      <c r="C24" s="8">
        <f>C23+B6</f>
        <v>6636.509091</v>
      </c>
      <c r="D24" s="8">
        <v>4314.0</v>
      </c>
      <c r="E24" s="8">
        <f t="shared" si="23"/>
        <v>6636.509091</v>
      </c>
      <c r="F24" s="8">
        <f t="shared" si="24"/>
        <v>43.56666667</v>
      </c>
      <c r="G24" s="8">
        <f t="shared" si="25"/>
        <v>-66.60848485</v>
      </c>
      <c r="H24" s="8">
        <f t="shared" ref="H24:I24" si="84">F24</f>
        <v>43.56666667</v>
      </c>
      <c r="I24" s="8">
        <f t="shared" si="84"/>
        <v>-66.60848485</v>
      </c>
      <c r="K24" s="8">
        <f t="shared" si="27"/>
        <v>18</v>
      </c>
      <c r="L24" s="8">
        <v>4330.12</v>
      </c>
      <c r="M24" s="8">
        <f>M23+L5</f>
        <v>6627.66</v>
      </c>
      <c r="N24" s="8">
        <v>4314.85</v>
      </c>
      <c r="O24" s="8">
        <f t="shared" si="9"/>
        <v>6627.66</v>
      </c>
      <c r="P24" s="8">
        <f t="shared" si="10"/>
        <v>43.502</v>
      </c>
      <c r="Q24" s="8">
        <f t="shared" si="11"/>
        <v>-66.461</v>
      </c>
      <c r="R24" s="8">
        <f t="shared" ref="R24:S24" si="85">P24</f>
        <v>43.502</v>
      </c>
      <c r="S24" s="8">
        <f t="shared" si="85"/>
        <v>-66.461</v>
      </c>
      <c r="U24" s="8">
        <f t="shared" si="29"/>
        <v>18</v>
      </c>
      <c r="V24" s="8">
        <f>V23+$V5</f>
        <v>4522.082364</v>
      </c>
      <c r="W24" s="8">
        <v>6514.0</v>
      </c>
      <c r="X24" s="8">
        <f t="shared" ref="X24:Y24" si="86">X23+X5</f>
        <v>4527.550818</v>
      </c>
      <c r="Y24" s="8">
        <f t="shared" si="86"/>
        <v>6462.846545</v>
      </c>
      <c r="Z24" s="8">
        <f t="shared" si="14"/>
        <v>45.3680394</v>
      </c>
      <c r="AA24" s="8">
        <f t="shared" si="15"/>
        <v>-65.23333333</v>
      </c>
      <c r="AB24" s="8">
        <f t="shared" si="16"/>
        <v>45.4591803</v>
      </c>
      <c r="AC24" s="8">
        <f t="shared" si="17"/>
        <v>-65.04744242</v>
      </c>
    </row>
    <row r="25" ht="15.75" customHeight="1">
      <c r="A25" s="8">
        <f t="shared" si="32"/>
        <v>18</v>
      </c>
      <c r="B25" s="8">
        <v>4334.0</v>
      </c>
      <c r="C25" s="8">
        <f>C24+B6</f>
        <v>6637.890909</v>
      </c>
      <c r="D25" s="8">
        <v>4314.0</v>
      </c>
      <c r="E25" s="8">
        <f t="shared" si="23"/>
        <v>6637.890909</v>
      </c>
      <c r="F25" s="8">
        <f t="shared" si="24"/>
        <v>43.56666667</v>
      </c>
      <c r="G25" s="8">
        <f t="shared" si="25"/>
        <v>-66.63151515</v>
      </c>
      <c r="H25" s="8">
        <f t="shared" ref="H25:I25" si="87">F25</f>
        <v>43.56666667</v>
      </c>
      <c r="I25" s="8">
        <f t="shared" si="87"/>
        <v>-66.63151515</v>
      </c>
      <c r="K25" s="8">
        <f t="shared" si="27"/>
        <v>19</v>
      </c>
      <c r="L25" s="8">
        <v>4330.12</v>
      </c>
      <c r="M25" s="8">
        <f>M24+L5</f>
        <v>6628.92</v>
      </c>
      <c r="N25" s="8">
        <v>4314.85</v>
      </c>
      <c r="O25" s="8">
        <f t="shared" si="9"/>
        <v>6628.92</v>
      </c>
      <c r="P25" s="8">
        <f t="shared" si="10"/>
        <v>43.502</v>
      </c>
      <c r="Q25" s="8">
        <f t="shared" si="11"/>
        <v>-66.482</v>
      </c>
      <c r="R25" s="8">
        <f t="shared" ref="R25:S25" si="88">P25</f>
        <v>43.502</v>
      </c>
      <c r="S25" s="8">
        <f t="shared" si="88"/>
        <v>-66.482</v>
      </c>
      <c r="U25" s="8" t="s">
        <v>42</v>
      </c>
      <c r="V25" s="8">
        <v>4502.182</v>
      </c>
      <c r="X25" s="8">
        <v>4512.973</v>
      </c>
      <c r="Y25" s="8">
        <v>6440.864</v>
      </c>
    </row>
    <row r="26" ht="15.75" customHeight="1">
      <c r="A26" s="8">
        <f t="shared" si="32"/>
        <v>19</v>
      </c>
      <c r="B26" s="8">
        <v>4334.0</v>
      </c>
      <c r="C26" s="8">
        <f>C25+B6</f>
        <v>6639.272727</v>
      </c>
      <c r="D26" s="8">
        <v>4314.0</v>
      </c>
      <c r="E26" s="8">
        <f t="shared" si="23"/>
        <v>6639.272727</v>
      </c>
      <c r="F26" s="8">
        <f t="shared" si="24"/>
        <v>43.56666667</v>
      </c>
      <c r="G26" s="8">
        <f t="shared" si="25"/>
        <v>-66.65454545</v>
      </c>
      <c r="H26" s="8">
        <f t="shared" ref="H26:I26" si="89">F26</f>
        <v>43.56666667</v>
      </c>
      <c r="I26" s="8">
        <f t="shared" si="89"/>
        <v>-66.65454545</v>
      </c>
      <c r="K26" s="8">
        <f t="shared" si="27"/>
        <v>20</v>
      </c>
      <c r="L26" s="8">
        <v>4330.12</v>
      </c>
      <c r="M26" s="8">
        <f>M25+L5</f>
        <v>6630.18</v>
      </c>
      <c r="N26" s="8">
        <v>4314.85</v>
      </c>
      <c r="O26" s="8">
        <f t="shared" si="9"/>
        <v>6630.18</v>
      </c>
      <c r="P26" s="8">
        <f t="shared" si="10"/>
        <v>43.502</v>
      </c>
      <c r="Q26" s="8">
        <f t="shared" si="11"/>
        <v>-66.503</v>
      </c>
      <c r="R26" s="8">
        <f t="shared" ref="R26:S26" si="90">P26</f>
        <v>43.502</v>
      </c>
      <c r="S26" s="8">
        <f t="shared" si="90"/>
        <v>-66.503</v>
      </c>
    </row>
    <row r="27" ht="15.75" customHeight="1">
      <c r="A27" s="8">
        <f t="shared" si="32"/>
        <v>20</v>
      </c>
      <c r="B27" s="8">
        <v>4334.0</v>
      </c>
      <c r="C27" s="8">
        <f>C26+B6</f>
        <v>6640.654545</v>
      </c>
      <c r="D27" s="8">
        <v>4314.0</v>
      </c>
      <c r="E27" s="8">
        <f t="shared" si="23"/>
        <v>6640.654545</v>
      </c>
      <c r="F27" s="8">
        <f t="shared" si="24"/>
        <v>43.56666667</v>
      </c>
      <c r="G27" s="8">
        <f t="shared" si="25"/>
        <v>-66.67757575</v>
      </c>
      <c r="H27" s="8">
        <f t="shared" ref="H27:I27" si="91">F27</f>
        <v>43.56666667</v>
      </c>
      <c r="I27" s="8">
        <f t="shared" si="91"/>
        <v>-66.67757575</v>
      </c>
      <c r="K27" s="8">
        <f t="shared" si="27"/>
        <v>21</v>
      </c>
      <c r="L27" s="8">
        <v>4330.12</v>
      </c>
      <c r="M27" s="8">
        <f>M26+L5</f>
        <v>6631.44</v>
      </c>
      <c r="N27" s="8">
        <v>4314.85</v>
      </c>
      <c r="O27" s="8">
        <f t="shared" si="9"/>
        <v>6631.44</v>
      </c>
      <c r="P27" s="8">
        <f t="shared" si="10"/>
        <v>43.502</v>
      </c>
      <c r="Q27" s="8">
        <f t="shared" si="11"/>
        <v>-66.524</v>
      </c>
      <c r="R27" s="8">
        <f t="shared" ref="R27:S27" si="92">P27</f>
        <v>43.502</v>
      </c>
      <c r="S27" s="8">
        <f t="shared" si="92"/>
        <v>-66.524</v>
      </c>
    </row>
    <row r="28" ht="15.75" customHeight="1">
      <c r="A28" s="8">
        <f t="shared" si="32"/>
        <v>21</v>
      </c>
      <c r="B28" s="8">
        <v>4334.0</v>
      </c>
      <c r="C28" s="8">
        <f>C27+B6</f>
        <v>6642.036364</v>
      </c>
      <c r="D28" s="8">
        <v>4314.0</v>
      </c>
      <c r="E28" s="8">
        <f t="shared" si="23"/>
        <v>6642.036364</v>
      </c>
      <c r="F28" s="8">
        <f t="shared" si="24"/>
        <v>43.56666667</v>
      </c>
      <c r="G28" s="8">
        <f t="shared" si="25"/>
        <v>-66.70060607</v>
      </c>
      <c r="H28" s="8">
        <f t="shared" ref="H28:I28" si="93">F28</f>
        <v>43.56666667</v>
      </c>
      <c r="I28" s="8">
        <f t="shared" si="93"/>
        <v>-66.70060607</v>
      </c>
      <c r="K28" s="8">
        <f t="shared" si="27"/>
        <v>22</v>
      </c>
      <c r="L28" s="8">
        <v>4330.12</v>
      </c>
      <c r="M28" s="8">
        <f>M27+L5</f>
        <v>6632.7</v>
      </c>
      <c r="N28" s="8">
        <v>4314.85</v>
      </c>
      <c r="O28" s="8">
        <f t="shared" si="9"/>
        <v>6632.7</v>
      </c>
      <c r="P28" s="8">
        <f t="shared" si="10"/>
        <v>43.502</v>
      </c>
      <c r="Q28" s="8">
        <f t="shared" si="11"/>
        <v>-66.545</v>
      </c>
      <c r="R28" s="8">
        <f t="shared" ref="R28:S28" si="94">P28</f>
        <v>43.502</v>
      </c>
      <c r="S28" s="8">
        <f t="shared" si="94"/>
        <v>-66.545</v>
      </c>
    </row>
    <row r="29" ht="15.75" customHeight="1">
      <c r="A29" s="8">
        <f t="shared" si="32"/>
        <v>22</v>
      </c>
      <c r="B29" s="8">
        <v>4334.0</v>
      </c>
      <c r="C29" s="8">
        <f>C28+B6</f>
        <v>6643.418182</v>
      </c>
      <c r="D29" s="8">
        <v>4314.0</v>
      </c>
      <c r="E29" s="8">
        <f t="shared" si="23"/>
        <v>6643.418182</v>
      </c>
      <c r="F29" s="8">
        <f t="shared" si="24"/>
        <v>43.56666667</v>
      </c>
      <c r="G29" s="8">
        <f t="shared" si="25"/>
        <v>-66.72363637</v>
      </c>
      <c r="H29" s="8">
        <f t="shared" ref="H29:I29" si="95">F29</f>
        <v>43.56666667</v>
      </c>
      <c r="I29" s="8">
        <f t="shared" si="95"/>
        <v>-66.72363637</v>
      </c>
      <c r="K29" s="8">
        <f t="shared" si="27"/>
        <v>23</v>
      </c>
      <c r="L29" s="8">
        <v>4330.12</v>
      </c>
      <c r="M29" s="8">
        <f>M28+L5</f>
        <v>6633.96</v>
      </c>
      <c r="N29" s="8">
        <v>4314.85</v>
      </c>
      <c r="O29" s="8">
        <f t="shared" si="9"/>
        <v>6633.96</v>
      </c>
      <c r="P29" s="8">
        <f t="shared" si="10"/>
        <v>43.502</v>
      </c>
      <c r="Q29" s="8">
        <f t="shared" si="11"/>
        <v>-66.566</v>
      </c>
      <c r="R29" s="8">
        <f t="shared" ref="R29:S29" si="96">P29</f>
        <v>43.502</v>
      </c>
      <c r="S29" s="8">
        <f t="shared" si="96"/>
        <v>-66.566</v>
      </c>
    </row>
    <row r="30" ht="15.75" customHeight="1">
      <c r="A30" s="8">
        <f t="shared" si="32"/>
        <v>23</v>
      </c>
      <c r="B30" s="8">
        <v>4334.0</v>
      </c>
      <c r="C30" s="8">
        <f>C29+B6</f>
        <v>6644.8</v>
      </c>
      <c r="D30" s="8">
        <v>4314.0</v>
      </c>
      <c r="E30" s="8">
        <f t="shared" si="23"/>
        <v>6644.8</v>
      </c>
      <c r="F30" s="8">
        <f t="shared" si="24"/>
        <v>43.56666667</v>
      </c>
      <c r="G30" s="8">
        <f t="shared" si="25"/>
        <v>-66.74666667</v>
      </c>
      <c r="H30" s="8">
        <f t="shared" ref="H30:I30" si="97">F30</f>
        <v>43.56666667</v>
      </c>
      <c r="I30" s="8">
        <f t="shared" si="97"/>
        <v>-66.74666667</v>
      </c>
      <c r="K30" s="8">
        <f t="shared" si="27"/>
        <v>24</v>
      </c>
      <c r="L30" s="8">
        <v>4330.12</v>
      </c>
      <c r="M30" s="8">
        <f>M29+L5</f>
        <v>6635.22</v>
      </c>
      <c r="N30" s="8">
        <v>4314.85</v>
      </c>
      <c r="O30" s="8">
        <f t="shared" si="9"/>
        <v>6635.22</v>
      </c>
      <c r="P30" s="8">
        <f t="shared" si="10"/>
        <v>43.502</v>
      </c>
      <c r="Q30" s="8">
        <f t="shared" si="11"/>
        <v>-66.587</v>
      </c>
      <c r="R30" s="8">
        <f t="shared" ref="R30:S30" si="98">P30</f>
        <v>43.502</v>
      </c>
      <c r="S30" s="8">
        <f t="shared" si="98"/>
        <v>-66.587</v>
      </c>
    </row>
    <row r="31" ht="15.75" customHeight="1">
      <c r="A31" s="8">
        <f t="shared" si="32"/>
        <v>24</v>
      </c>
      <c r="B31" s="8">
        <v>4334.0</v>
      </c>
      <c r="C31" s="8">
        <f>C30+B6</f>
        <v>6646.181818</v>
      </c>
      <c r="D31" s="8">
        <v>4314.0</v>
      </c>
      <c r="E31" s="8">
        <f t="shared" si="23"/>
        <v>6646.181818</v>
      </c>
      <c r="F31" s="8">
        <f t="shared" si="24"/>
        <v>43.56666667</v>
      </c>
      <c r="G31" s="8">
        <f t="shared" si="25"/>
        <v>-66.76969697</v>
      </c>
      <c r="H31" s="8">
        <f t="shared" ref="H31:I31" si="99">F31</f>
        <v>43.56666667</v>
      </c>
      <c r="I31" s="8">
        <f t="shared" si="99"/>
        <v>-66.76969697</v>
      </c>
      <c r="K31" s="8" t="s">
        <v>44</v>
      </c>
      <c r="L31" s="8">
        <v>6613.8</v>
      </c>
      <c r="Q31" s="8">
        <f>-(LEFT(L31,2)+((RIGHT(L31,LEN(L31)-2))/60))</f>
        <v>-66.23</v>
      </c>
    </row>
    <row r="32" ht="15.75" customHeight="1">
      <c r="A32" s="8" t="s">
        <v>44</v>
      </c>
      <c r="B32" s="8">
        <v>6629.6</v>
      </c>
      <c r="G32" s="8">
        <f>-(LEFT(B32,2)+((RIGHT(B32,LEN(B32)-2))/60))</f>
        <v>-66.49333333</v>
      </c>
      <c r="K32" s="8" t="s">
        <v>45</v>
      </c>
      <c r="L32" s="8">
        <v>4330.12</v>
      </c>
    </row>
    <row r="33" ht="15.75" customHeight="1">
      <c r="A33" s="8" t="s">
        <v>46</v>
      </c>
      <c r="B33" s="8">
        <v>4314.0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2023-01-24T18:13:42Z</dcterms:created>
  <dc:creator>Herring Science Technician</dc:creator>
</cp:coreProperties>
</file>