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6" windowHeight="8748" activeTab="4"/>
  </bookViews>
  <sheets>
    <sheet name="Cover" sheetId="1" r:id="rId1"/>
    <sheet name="BS" sheetId="2" r:id="rId2"/>
    <sheet name="Desc" sheetId="3" r:id="rId3"/>
    <sheet name="IS Total" sheetId="4" r:id="rId4"/>
    <sheet name="TB_NEW" sheetId="6" r:id="rId5"/>
  </sheets>
  <definedNames>
    <definedName name="_xlnm.Print_Area" localSheetId="1">'BS'!$A$1:$F$47</definedName>
    <definedName name="_xlnm._FilterDatabase" localSheetId="2" hidden="1">'Desc'!$M$2:$M$171</definedName>
    <definedName name="_xlnm.Print_Area" localSheetId="2">'Desc'!$A$1:$L$167</definedName>
    <definedName name="_xlnm.Print_Titles" localSheetId="2">'Desc'!$2:$5</definedName>
    <definedName name="_xlnm.Print_Area" localSheetId="3">'IS Total'!$A$1:$I$85</definedName>
    <definedName name="_xlnm._FilterDatabase" localSheetId="4" hidden="1">'TB_NEW'!$A$4:$J$259</definedName>
  </definedNames>
  <calcPr calcId="144525"/>
</workbook>
</file>

<file path=xl/sharedStrings.xml><?xml version="1.0" encoding="utf-8"?>
<sst xmlns="http://schemas.openxmlformats.org/spreadsheetml/2006/main" count="458" uniqueCount="458">
  <si>
    <t>INCOME STATEMENT</t>
  </si>
  <si>
    <t>FOR THE PERIOD ENDED</t>
  </si>
  <si>
    <t>Ending Balance</t>
  </si>
  <si>
    <t>Rp</t>
  </si>
  <si>
    <t>%</t>
  </si>
  <si>
    <t>OPERATING REVENUES</t>
  </si>
  <si>
    <t>Variance</t>
  </si>
  <si>
    <t>Description</t>
  </si>
  <si>
    <t>Management Fee</t>
  </si>
  <si>
    <t xml:space="preserve"> Full month management fee of new CPF 54; offset by absence of 1 day management fee accrual</t>
  </si>
  <si>
    <t>Selling agent</t>
  </si>
  <si>
    <t>Commission expense</t>
  </si>
  <si>
    <t>Subscription Fee</t>
  </si>
  <si>
    <t>TOTAL OPERATING REVENUE</t>
  </si>
  <si>
    <t>OPERATING EXPENSE</t>
  </si>
  <si>
    <t>SALARY</t>
  </si>
  <si>
    <t>JAMSOSTEK</t>
  </si>
  <si>
    <t>BPJS</t>
  </si>
  <si>
    <t>EMPLOYEE SUBSIDY MEAL</t>
  </si>
  <si>
    <t>EMPLOYEE OVERTIME</t>
  </si>
  <si>
    <t>DIRECTOR TRANSPORT</t>
  </si>
  <si>
    <t>EMPLOYEE MEDICAL</t>
  </si>
  <si>
    <t>EMPLOYEE THR</t>
  </si>
  <si>
    <t>EMPLOYEE BONUS</t>
  </si>
  <si>
    <t>IMBALAN JASA</t>
  </si>
  <si>
    <t>EMPLOYEE BENEFIT</t>
  </si>
  <si>
    <t>BIAYA PPH 21</t>
  </si>
  <si>
    <t>OUTSOURCING</t>
  </si>
  <si>
    <t>THR payment in May 20</t>
  </si>
  <si>
    <t>BIAYA BEBAN TANGGUHAN</t>
  </si>
  <si>
    <t>DEPRECIATION</t>
  </si>
  <si>
    <t>DEPRECIATION of ROU</t>
  </si>
  <si>
    <t>TELECOMUNICATION AND INFORMATION</t>
  </si>
  <si>
    <t>RENTAL EXPENSE</t>
  </si>
  <si>
    <t>DRP chgs new tarrif offset with reclass DRP 2018-2019 accrual</t>
  </si>
  <si>
    <t>INSURANCE</t>
  </si>
  <si>
    <t>DONATIONS</t>
  </si>
  <si>
    <t>COMPANY MEMBERSHIP (ASSOCIATION)</t>
  </si>
  <si>
    <t>ENTERTAIMENT &amp; REPRESENTATION</t>
  </si>
  <si>
    <t>Hari Raya gift for client in May 20</t>
  </si>
  <si>
    <t>OFFICE EXP</t>
  </si>
  <si>
    <t>TRAVELLING DUTY</t>
  </si>
  <si>
    <t>PARKING, GASOLINE AND HIGWAYS EXP</t>
  </si>
  <si>
    <t>TRANSPORTATION</t>
  </si>
  <si>
    <t>MAINTENANCE</t>
  </si>
  <si>
    <t>Reclass over accrue Bloomberg AIM App Cost fee Mar-May'20 and adjustment 1 bloomberg terminal cost; offset with Firmus DLP (McAfee) 2019-2020</t>
  </si>
  <si>
    <t>LEGAL AND PERMITION EXP (NOTARY)</t>
  </si>
  <si>
    <t>Legal fee of new CPF 54 on May 20</t>
  </si>
  <si>
    <t>CONSULTANT AND AUDITOR FEE</t>
  </si>
  <si>
    <t>Audit fee for liquidation of CPF 42, CPF 43</t>
  </si>
  <si>
    <t>OTHER PROFESIONAL FEE</t>
  </si>
  <si>
    <t>ADVERTISING &amp; PROMOTION</t>
  </si>
  <si>
    <t>Advertising for liquidation fund EGF, CPF 42 and CPF 43</t>
  </si>
  <si>
    <t>BANK CHARGES</t>
  </si>
  <si>
    <t>TRAINING</t>
  </si>
  <si>
    <t>AGENCY</t>
  </si>
  <si>
    <t>TOTAL OPERATING EXPENSE</t>
  </si>
  <si>
    <t>OTHER INCOME AND EXPENSES</t>
  </si>
  <si>
    <t>OTHER INCOME</t>
  </si>
  <si>
    <t>INTEREST INCOME BANK SAVING</t>
  </si>
  <si>
    <t>INTEREST INCOME DEPOSIT</t>
  </si>
  <si>
    <t>1 day absence and lower interest rate</t>
  </si>
  <si>
    <t>INTEREST INCOME FROM LOAN</t>
  </si>
  <si>
    <t>INTEREST INCOME REPO</t>
  </si>
  <si>
    <t>INTEREST INCOME MARKETABLE SECURITIES</t>
  </si>
  <si>
    <t>DIVIDENDS</t>
  </si>
  <si>
    <t xml:space="preserve">INVESTMENT RDPTIPP INCOME </t>
  </si>
  <si>
    <t>FIXED INCOME</t>
  </si>
  <si>
    <t>GAIN/ LOSS PORTOFOLIO</t>
  </si>
  <si>
    <t>OTHER INCOMES</t>
  </si>
  <si>
    <t>OTHER EXPENES</t>
  </si>
  <si>
    <t>INTEREST FROM LOAN</t>
  </si>
  <si>
    <t>LEASE INTEREST</t>
  </si>
  <si>
    <t>REPO</t>
  </si>
  <si>
    <t>PENALTY</t>
  </si>
  <si>
    <t>PROFIT/LOSS DIFFERENCE KURS</t>
  </si>
  <si>
    <t>TRADING</t>
  </si>
  <si>
    <t>DEFFERED TAX</t>
  </si>
  <si>
    <t>FIXED ASSET WRITE OFF EXPENSE</t>
  </si>
  <si>
    <t>OTHER EXPENSES</t>
  </si>
  <si>
    <t>YA2018 Tax Audit in May 20</t>
  </si>
  <si>
    <t>TOTAL OTHER INCOME AND EXPENSES</t>
  </si>
  <si>
    <t>PROFIT (LOSS)</t>
  </si>
  <si>
    <t>PROFIT (LOSS) BEFORE TAX</t>
  </si>
  <si>
    <t>INCOME TAX</t>
  </si>
  <si>
    <t>CORPORATE INCOME TAX</t>
  </si>
  <si>
    <t>PROFIT (LOSS) AFTER TAX</t>
  </si>
  <si>
    <t>RETAINED EARNINGS</t>
  </si>
  <si>
    <t>BEGINNING BALANCE PROFIT/(LOSS)</t>
  </si>
  <si>
    <t>ENDING BALACE PROFIT/(LOSS)</t>
  </si>
  <si>
    <t>0]0[</t>
  </si>
  <si>
    <t>PT. RHB ASSET MANAGEMENT INDONESIA</t>
  </si>
  <si>
    <t>Notes to Financial Statement</t>
  </si>
  <si>
    <t>For The Period Ended</t>
  </si>
  <si>
    <t>CASH AND CASH EQUIVALENTS</t>
  </si>
  <si>
    <t>This account consists of</t>
  </si>
  <si>
    <t>Petty cash</t>
  </si>
  <si>
    <t>- Operational ( Office's use )</t>
  </si>
  <si>
    <t>- Operational ( Office's car )</t>
  </si>
  <si>
    <t>Cash in Bank</t>
  </si>
  <si>
    <t>-</t>
  </si>
  <si>
    <t xml:space="preserve">Bank Niaga -  Exp - BEJ</t>
  </si>
  <si>
    <t xml:space="preserve">Ayat Silang </t>
  </si>
  <si>
    <t>TOTAL CASH AND BANK</t>
  </si>
  <si>
    <t>TIME DEPOSIT</t>
  </si>
  <si>
    <t>This account represents the nominal value of time deposit placement of the bank appointed</t>
  </si>
  <si>
    <t>Time Deposit</t>
  </si>
  <si>
    <t>TOTAL TIME DEPOSIT</t>
  </si>
  <si>
    <t>REPURCHASE AGREEMENT TRANSACTION (REVERSE REPO)</t>
  </si>
  <si>
    <t>This account represent repurchase agreement transaction (internal transaction) with PT OSK NSI</t>
  </si>
  <si>
    <t>REVERSE REPO</t>
  </si>
  <si>
    <t>TOTAL REVERSE REPO</t>
  </si>
  <si>
    <t>PORTOFOLIO</t>
  </si>
  <si>
    <t>This account represent company's investment</t>
  </si>
  <si>
    <t>BBNI 127,000 lot @ 2050</t>
  </si>
  <si>
    <t>Penyisihan L/R PF tahun 2010</t>
  </si>
  <si>
    <t>Bonds</t>
  </si>
  <si>
    <t>Other securities which listed at Bapepam (RDPTIPP &amp; RD INDEKS OSKN LQ45 Tracker)</t>
  </si>
  <si>
    <t>TOTAL PORTFOLIO</t>
  </si>
  <si>
    <t>INTEREST RECEIVABLE</t>
  </si>
  <si>
    <t>This account represent Interest receivable from time deposit, promisorry notes (if any), repo(if any) and</t>
  </si>
  <si>
    <t>dividen (if any)</t>
  </si>
  <si>
    <t>Interest Receivable</t>
  </si>
  <si>
    <t>TOTAL INTEREST RECEIVABLE</t>
  </si>
  <si>
    <t>OTHER FINANCIAL ASSETS</t>
  </si>
  <si>
    <t>This account represent :</t>
  </si>
  <si>
    <t>Cash deposit (guarantee)</t>
  </si>
  <si>
    <t>Promissory notes from PT OSK Nusadana Securities Indonesia</t>
  </si>
  <si>
    <t>Other Receivables :</t>
  </si>
  <si>
    <t>- A/R - affiliated</t>
  </si>
  <si>
    <t>- A/R - management fee</t>
  </si>
  <si>
    <t>- A/R - selling agent</t>
  </si>
  <si>
    <t>- A/R - employee</t>
  </si>
  <si>
    <t>- A/R - others</t>
  </si>
  <si>
    <t>Prepaid tax and others</t>
  </si>
  <si>
    <t>TOTAL OTHER FINANCIAL ASSETS</t>
  </si>
  <si>
    <t>FIXED ASSET</t>
  </si>
  <si>
    <t>This account represents Fixed assets movement and accumulated depreciation :</t>
  </si>
  <si>
    <t>Beginning balance</t>
  </si>
  <si>
    <t>Dr</t>
  </si>
  <si>
    <t>Cr</t>
  </si>
  <si>
    <t>End Balance</t>
  </si>
  <si>
    <t>Acquisition cost</t>
  </si>
  <si>
    <t>Furniture &amp; Fixture</t>
  </si>
  <si>
    <t>Office equipment</t>
  </si>
  <si>
    <t>Vehicles</t>
  </si>
  <si>
    <t>Office renovation</t>
  </si>
  <si>
    <t>Construction in progress</t>
  </si>
  <si>
    <t>TOTAL</t>
  </si>
  <si>
    <t>Accumulated Depreciation</t>
  </si>
  <si>
    <t>Book Value</t>
  </si>
  <si>
    <t>OTHER ASSETS</t>
  </si>
  <si>
    <t>This account represents :</t>
  </si>
  <si>
    <t>Intangible asset</t>
  </si>
  <si>
    <t>Accumulated Amortization - Intangible asset</t>
  </si>
  <si>
    <t>Deferred Tax</t>
  </si>
  <si>
    <t>EFEK JUAL DGN JANJI BELI KEMBALI (REPO)</t>
  </si>
  <si>
    <t xml:space="preserve">Akun ini merupakan transaksi Repo Perusahaan dengan </t>
  </si>
  <si>
    <t>30 Juni 2007</t>
  </si>
  <si>
    <t>31 Mei 2007</t>
  </si>
  <si>
    <t>HUTANG PERUSAHAAN EFEK</t>
  </si>
  <si>
    <t xml:space="preserve">Akun ini adalah transaksi saham di perusahaan-perusahaan Efek  </t>
  </si>
  <si>
    <t>OTHER SHORT TERM LIABILITIES</t>
  </si>
  <si>
    <t>A/P - affiliated</t>
  </si>
  <si>
    <t>Tax Payable</t>
  </si>
  <si>
    <t>- Withholding tax article 21</t>
  </si>
  <si>
    <t>- Withholding tax article 4(2) - Final</t>
  </si>
  <si>
    <t>- Withholding tax article 23</t>
  </si>
  <si>
    <t>- Withholding tax article 25</t>
  </si>
  <si>
    <t>- VAT - out</t>
  </si>
  <si>
    <t>- VAT - import</t>
  </si>
  <si>
    <t>Other Payable :</t>
  </si>
  <si>
    <t>- Accruals</t>
  </si>
  <si>
    <t>- Pettycash payable</t>
  </si>
  <si>
    <t>- Selling Agent payable</t>
  </si>
  <si>
    <t>- Commission payable</t>
  </si>
  <si>
    <t>- Estimated Employee Benefit</t>
  </si>
  <si>
    <t>- Other payable</t>
  </si>
  <si>
    <t>- Prepaid Income</t>
  </si>
  <si>
    <t>EQUITY</t>
  </si>
  <si>
    <t>This account represent company's shareholder :</t>
  </si>
  <si>
    <t>Shareholders</t>
  </si>
  <si>
    <t>% Shares</t>
  </si>
  <si>
    <t>Total Amount</t>
  </si>
  <si>
    <t>PT. RHB Sekuritas Indonesia</t>
  </si>
  <si>
    <t>*</t>
  </si>
  <si>
    <t>Daniel Budiman</t>
  </si>
  <si>
    <t>Total</t>
  </si>
  <si>
    <t>NERACA</t>
  </si>
  <si>
    <t>Note</t>
  </si>
  <si>
    <t>ASSETS</t>
  </si>
  <si>
    <t>Cash and cash equivalents</t>
  </si>
  <si>
    <t>Time deposit</t>
  </si>
  <si>
    <t>Reverse Repo</t>
  </si>
  <si>
    <t>Portofolio</t>
  </si>
  <si>
    <t>Interest Receivable &amp; Dividen</t>
  </si>
  <si>
    <t>Other Financial Asset</t>
  </si>
  <si>
    <t>Fixed Assets - Book Value</t>
  </si>
  <si>
    <t>Other Assets</t>
  </si>
  <si>
    <t>Right of Use</t>
  </si>
  <si>
    <t>TOTAL ASSETS</t>
  </si>
  <si>
    <t>LIABILITIES</t>
  </si>
  <si>
    <t>Payables of Securities Transaction</t>
  </si>
  <si>
    <t>Payables of Securities Company</t>
  </si>
  <si>
    <t>Other Short term payable</t>
  </si>
  <si>
    <t>Lease Liabilities</t>
  </si>
  <si>
    <t>TOTAL LIABILITIES</t>
  </si>
  <si>
    <t>Share Holder's Equity- Nominal value Rp 1.000.000,- per share</t>
  </si>
  <si>
    <t xml:space="preserve">Total  capital 50.000 :</t>
  </si>
  <si>
    <t>Premium share Equity - 50,000 share</t>
  </si>
  <si>
    <t>202.01.01.000</t>
  </si>
  <si>
    <t>ADVANCE - FUTURE SHARES SUBSCR</t>
  </si>
  <si>
    <t>Retained Earnings</t>
  </si>
  <si>
    <t>202.04.01.002</t>
  </si>
  <si>
    <t>Unrealized gain/loss on equity</t>
  </si>
  <si>
    <t>202.04.01.001</t>
  </si>
  <si>
    <t>Unrealized gain/loss on actuaria</t>
  </si>
  <si>
    <t>202.02.03.000</t>
  </si>
  <si>
    <t>Current Profit/Loss</t>
  </si>
  <si>
    <t>202.03.00.000</t>
  </si>
  <si>
    <t>TOTAL EQUITY</t>
  </si>
  <si>
    <t>TOTAL LIABILITIES AND EQUITY</t>
  </si>
  <si>
    <t>FINANCIAL STATEMENT</t>
  </si>
  <si>
    <t xml:space="preserve">    </t>
  </si>
  <si>
    <t xml:space="preserve">DATE FROM : </t>
  </si>
  <si>
    <t xml:space="preserve">DATE TO : </t>
  </si>
  <si>
    <t>ID</t>
  </si>
  <si>
    <t>NAME</t>
  </si>
  <si>
    <t>PREVIOUS BALANCE</t>
  </si>
  <si>
    <t>DEBIT</t>
  </si>
  <si>
    <t>CREDIT</t>
  </si>
  <si>
    <t>CURRENT BALANCE</t>
  </si>
  <si>
    <t>30000</t>
  </si>
  <si>
    <t>40001</t>
  </si>
  <si>
    <t>LABA (RUGI) TAHUN BERJALAN</t>
  </si>
  <si>
    <t>40001.00001</t>
  </si>
  <si>
    <t>50000</t>
  </si>
  <si>
    <t>INCOME</t>
  </si>
  <si>
    <t>50101</t>
  </si>
  <si>
    <t>MANAJER INVESTASI</t>
  </si>
  <si>
    <t>50101.00001</t>
  </si>
  <si>
    <t>50101.00004</t>
  </si>
  <si>
    <t>Redemption Fee</t>
  </si>
  <si>
    <t>50101.00009</t>
  </si>
  <si>
    <t>Penasihat Investasi</t>
  </si>
  <si>
    <t>50402</t>
  </si>
  <si>
    <t>PORTFOLIO OBLIGASI IDR</t>
  </si>
  <si>
    <t>50402.00001</t>
  </si>
  <si>
    <t>Realised G/L Obligasi IDR</t>
  </si>
  <si>
    <t>50403</t>
  </si>
  <si>
    <t>PORTFOLIO OBLIGASI USD</t>
  </si>
  <si>
    <t>50403.00001</t>
  </si>
  <si>
    <t>Realised G/L Obligasi USD</t>
  </si>
  <si>
    <t>60000</t>
  </si>
  <si>
    <t>EXPENSE</t>
  </si>
  <si>
    <t>60004</t>
  </si>
  <si>
    <t>TUNJANGAN KESEHATAN</t>
  </si>
  <si>
    <t>60004.00001</t>
  </si>
  <si>
    <t>Tunjangan Kesehatan</t>
  </si>
  <si>
    <t>60007</t>
  </si>
  <si>
    <t>TUNJANGAN PPh21</t>
  </si>
  <si>
    <t>60007.00001</t>
  </si>
  <si>
    <t>Tunjangan PPh 21</t>
  </si>
  <si>
    <t>60008</t>
  </si>
  <si>
    <t>THR</t>
  </si>
  <si>
    <t>60008.00001</t>
  </si>
  <si>
    <t>60009</t>
  </si>
  <si>
    <t>MANFAAT PEKERJA</t>
  </si>
  <si>
    <t>60009.00001</t>
  </si>
  <si>
    <t>Manfaat Pekerja</t>
  </si>
  <si>
    <t>60010</t>
  </si>
  <si>
    <t>PENGHARGAAN</t>
  </si>
  <si>
    <t>60010.00001</t>
  </si>
  <si>
    <t>Penghargaan</t>
  </si>
  <si>
    <t>60101</t>
  </si>
  <si>
    <t>BIAYA SEWA</t>
  </si>
  <si>
    <t>60101.00001</t>
  </si>
  <si>
    <t>Biaya Sewa</t>
  </si>
  <si>
    <t>60101.00002</t>
  </si>
  <si>
    <t>Biaya Service Charges</t>
  </si>
  <si>
    <t>60102</t>
  </si>
  <si>
    <t>BIAYA PEMELIHARAAN KENDARAAN</t>
  </si>
  <si>
    <t>60102.00001</t>
  </si>
  <si>
    <t>Biaya Pemeliharaan Kendaraan</t>
  </si>
  <si>
    <t>60103</t>
  </si>
  <si>
    <t>BIAYA PEMELIHARAAN KOMPUTER</t>
  </si>
  <si>
    <t>60103.00001</t>
  </si>
  <si>
    <t>Biaya Pemeliharaan Komputer</t>
  </si>
  <si>
    <t>60104</t>
  </si>
  <si>
    <t>BIAYA ASURANSI</t>
  </si>
  <si>
    <t>60104.00001</t>
  </si>
  <si>
    <t>Biaya Asuransi Kendaraan</t>
  </si>
  <si>
    <t>60109</t>
  </si>
  <si>
    <t>BIAYA PEMELIHARAAN LAINNYA</t>
  </si>
  <si>
    <t>60109.00001</t>
  </si>
  <si>
    <t>Pemeliharaan Lainnya</t>
  </si>
  <si>
    <t>60201</t>
  </si>
  <si>
    <t>BIAYA TELEPON</t>
  </si>
  <si>
    <t>60201.00001</t>
  </si>
  <si>
    <t>Biaya Telepon dan Fax</t>
  </si>
  <si>
    <t>60202</t>
  </si>
  <si>
    <t>BIAYA INTERNET &amp; MARKET INFO</t>
  </si>
  <si>
    <t>60202.00001</t>
  </si>
  <si>
    <t>Biaya Internet</t>
  </si>
  <si>
    <t>60202.00002</t>
  </si>
  <si>
    <t>Biaya Bloomberg</t>
  </si>
  <si>
    <t>60202.00004</t>
  </si>
  <si>
    <t>Biaya RTI+Invofesta</t>
  </si>
  <si>
    <t>60202.00006</t>
  </si>
  <si>
    <t>Biaya Pefindo</t>
  </si>
  <si>
    <t>60301</t>
  </si>
  <si>
    <t>BIAYA PENYUSUTAN PERABOT KANTOR</t>
  </si>
  <si>
    <t>60301.00001</t>
  </si>
  <si>
    <t>Biaya Penyusutan Perabotan Kantor</t>
  </si>
  <si>
    <t>60302</t>
  </si>
  <si>
    <t>BIAYA PENYUSUTAN PERALATAN KANTOR</t>
  </si>
  <si>
    <t>60302.00001</t>
  </si>
  <si>
    <t>Biaya Penyusutan Peralatan Kantor</t>
  </si>
  <si>
    <t>60303</t>
  </si>
  <si>
    <t>BIAYA PENYUSUTAN KENDARAAN</t>
  </si>
  <si>
    <t>60303.00001</t>
  </si>
  <si>
    <t>Biaya Penyusutan Kendaraan</t>
  </si>
  <si>
    <t>60304</t>
  </si>
  <si>
    <t>BIAYA PENYUSUTAN KOMPUTER</t>
  </si>
  <si>
    <t>60304.00001</t>
  </si>
  <si>
    <t>Biaya Penyusutan Komputer</t>
  </si>
  <si>
    <t>60305</t>
  </si>
  <si>
    <t>BIAYA PENYUSUTAN BANGUNAN</t>
  </si>
  <si>
    <t>60305.00001</t>
  </si>
  <si>
    <t>Biaya Penyusutan Bangunan</t>
  </si>
  <si>
    <t>60401</t>
  </si>
  <si>
    <t>JASA PROFESIONAL</t>
  </si>
  <si>
    <t>60401.00001</t>
  </si>
  <si>
    <t>Jasa Audit</t>
  </si>
  <si>
    <t>60401.00002</t>
  </si>
  <si>
    <t>Jasa Pajak</t>
  </si>
  <si>
    <t>60401.00003</t>
  </si>
  <si>
    <t>Jasa Hukum</t>
  </si>
  <si>
    <t>60401.00004</t>
  </si>
  <si>
    <t>Jasa Notaris</t>
  </si>
  <si>
    <t>60401.00009</t>
  </si>
  <si>
    <t>Jasa Lainnya</t>
  </si>
  <si>
    <t>60501</t>
  </si>
  <si>
    <t>BIAYA PEMASARAN</t>
  </si>
  <si>
    <t>60501.00005</t>
  </si>
  <si>
    <t>Biaya Percetakan</t>
  </si>
  <si>
    <t>60502</t>
  </si>
  <si>
    <t>BIAYA PROMOSI DAN IKLAN</t>
  </si>
  <si>
    <t>60502.00001</t>
  </si>
  <si>
    <t>Biaya Promosi dan Iklan</t>
  </si>
  <si>
    <t>60601</t>
  </si>
  <si>
    <t>BIAYA TRANSAKSI</t>
  </si>
  <si>
    <t>60601.00001</t>
  </si>
  <si>
    <t>Biaya Kustodian</t>
  </si>
  <si>
    <t>60601.00002</t>
  </si>
  <si>
    <t>Biaya Pajak Final</t>
  </si>
  <si>
    <t>60601.00004</t>
  </si>
  <si>
    <t>Biaya Transaksi Lainnya</t>
  </si>
  <si>
    <t>60701</t>
  </si>
  <si>
    <t>BIAYA PERJALANAN</t>
  </si>
  <si>
    <t>60701.00001</t>
  </si>
  <si>
    <t>Biaya Perjalanan Dinas</t>
  </si>
  <si>
    <t>60702</t>
  </si>
  <si>
    <t>BIAYA TRANSPORTASI</t>
  </si>
  <si>
    <t>60702.00001</t>
  </si>
  <si>
    <t>Biaya Tol, Parkir, Bensin</t>
  </si>
  <si>
    <t>60709</t>
  </si>
  <si>
    <t>BIAYA TRANSPORTASI LAINNYA</t>
  </si>
  <si>
    <t>60709.00001</t>
  </si>
  <si>
    <t>Biaya Transportasi Lainnya</t>
  </si>
  <si>
    <t>60801</t>
  </si>
  <si>
    <t>BIAYA PENDIDIKAN</t>
  </si>
  <si>
    <t>60801.00001</t>
  </si>
  <si>
    <t>Biaya Pendidikan dan Training</t>
  </si>
  <si>
    <t>60902</t>
  </si>
  <si>
    <t>BIAYA PENJUALAN REKSA DANA</t>
  </si>
  <si>
    <t>60902.00001</t>
  </si>
  <si>
    <t>Biaya Penjualan Yayasan Karya Salemba Empat</t>
  </si>
  <si>
    <t>60902.00002</t>
  </si>
  <si>
    <t>Biaya Penjualan Yayasan Cahaya Guru</t>
  </si>
  <si>
    <t>60902.00003</t>
  </si>
  <si>
    <t>Biaya Penjualan Yayasan Inspirasi Indonesia Memban</t>
  </si>
  <si>
    <t>60902.00004</t>
  </si>
  <si>
    <t>Biaya Penjualan Yayasan CT</t>
  </si>
  <si>
    <t>60902.00005</t>
  </si>
  <si>
    <t>Biaya Penjualan Yayasan Kehati</t>
  </si>
  <si>
    <t>60903</t>
  </si>
  <si>
    <t>BIAYA PENJUALAN PIHAK KETIGA</t>
  </si>
  <si>
    <t>60903.00001</t>
  </si>
  <si>
    <t>Biaya Agen Penjualan</t>
  </si>
  <si>
    <t>61000</t>
  </si>
  <si>
    <t>Iuran</t>
  </si>
  <si>
    <t>61000.00001</t>
  </si>
  <si>
    <t>Iuran OJK</t>
  </si>
  <si>
    <t>61501</t>
  </si>
  <si>
    <t>BIAYA ADMINISTRASI &amp; UMUM</t>
  </si>
  <si>
    <t>61501.00001</t>
  </si>
  <si>
    <t>By ATK, Foto Copy, dan Cetak</t>
  </si>
  <si>
    <t>61501.00002</t>
  </si>
  <si>
    <t>Biaya Pos dan Materai</t>
  </si>
  <si>
    <t>61501.00003</t>
  </si>
  <si>
    <t>Biaya Surat Kabar dan Majalah</t>
  </si>
  <si>
    <t>61501.00004</t>
  </si>
  <si>
    <t>Biaya Listrik/Overtime</t>
  </si>
  <si>
    <t>61501.00005</t>
  </si>
  <si>
    <t>Biaya Membership</t>
  </si>
  <si>
    <t>61501.00006</t>
  </si>
  <si>
    <t>Biaya Perijinan</t>
  </si>
  <si>
    <t>61501.00007</t>
  </si>
  <si>
    <t>Biaya Keperluan Dapur</t>
  </si>
  <si>
    <t>61501.00009</t>
  </si>
  <si>
    <t>Biaya Meeting</t>
  </si>
  <si>
    <t>61501.00012</t>
  </si>
  <si>
    <t>Biaya Sumbangan</t>
  </si>
  <si>
    <t>61501.00099</t>
  </si>
  <si>
    <t>Biaya Adm dan Umum Lainnya</t>
  </si>
  <si>
    <t>62040</t>
  </si>
  <si>
    <t>PAJAK FINAL</t>
  </si>
  <si>
    <t>62040.00003</t>
  </si>
  <si>
    <t>Pajak Lainnya</t>
  </si>
  <si>
    <t>63000</t>
  </si>
  <si>
    <t>PENDAPATAN BUNGA INVESTASI</t>
  </si>
  <si>
    <t>63000.00001</t>
  </si>
  <si>
    <t>Jasa Giro</t>
  </si>
  <si>
    <t>63000.00002</t>
  </si>
  <si>
    <t>Bunga Deposito IDR</t>
  </si>
  <si>
    <t>63000.00004</t>
  </si>
  <si>
    <t>Kupon Obligasi IDR</t>
  </si>
  <si>
    <t>63000.00006</t>
  </si>
  <si>
    <t>Investasi Reksa Dana</t>
  </si>
  <si>
    <t>63000.00009</t>
  </si>
  <si>
    <t>Pendapatan Bridging</t>
  </si>
  <si>
    <t>70000</t>
  </si>
  <si>
    <t>OTHER EXPENSE</t>
  </si>
  <si>
    <t>70110</t>
  </si>
  <si>
    <t>BIAYA ADMINISTRASI BANK</t>
  </si>
  <si>
    <t>70110.00001</t>
  </si>
  <si>
    <t>Biaya Administrasi Bank</t>
  </si>
  <si>
    <t>70130</t>
  </si>
  <si>
    <t>LABA (RUGI) PENJUALAN AKTIVA</t>
  </si>
  <si>
    <t>70130.00001</t>
  </si>
  <si>
    <t>Laba(Rugi) Penjualan Aktiva</t>
  </si>
  <si>
    <t>70140</t>
  </si>
  <si>
    <t>LABA (RUGI) SELISIH KURS/REVALUASI</t>
  </si>
  <si>
    <t>70140.00001</t>
  </si>
  <si>
    <t>Laba(Rugi) Selisih Kurs\Reval</t>
  </si>
  <si>
    <t>70160</t>
  </si>
  <si>
    <t>PENDAPATAN (BIAYA) LAINNYA</t>
  </si>
  <si>
    <t>70160.00001</t>
  </si>
  <si>
    <t>Pendapatan(Biaya) Lainnya</t>
  </si>
  <si>
    <t>80000</t>
  </si>
  <si>
    <t>TAX</t>
  </si>
  <si>
    <t>80101</t>
  </si>
  <si>
    <t>PAJAK PENGHASILAN</t>
  </si>
  <si>
    <t>80101.00001</t>
  </si>
  <si>
    <t>Pajak Kini</t>
  </si>
  <si>
    <t>PROFIT / LOSS YTD PREVIOUS MONTH</t>
  </si>
  <si>
    <t>PROFIT / LOSS THIS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</si>
</sst>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[$-409]d\-mmm\-yy;@"/>
    <numFmt numFmtId="165" formatCode="_-* #,##0_-;\-* #,##0_-;_-* &quot;-&quot;_-;_-@_-"/>
    <numFmt numFmtId="166" formatCode="_-* #,##0.00_-;\-* #,##0.00_-;_-* &quot;-&quot;??_-;_-@_-"/>
    <numFmt numFmtId="167" formatCode="_(* #,##0_);_(* \(#,##0\);_(* &quot;-&quot;??_);_(@_)"/>
    <numFmt numFmtId="168" formatCode="[$-409]mmmm\ d\,\ yyyy;@"/>
    <numFmt numFmtId="169" formatCode="_-* #,##0_-;\-* #,##0_-;_-* &quot;-&quot;??_-;_-@_-"/>
    <numFmt numFmtId="170" formatCode="dd/mmm/yyyy"/>
  </numFmts>
  <fonts count="36">
    <font>
      <sz val="10"/>
      <name val="Arial"/>
    </font>
    <font>
      <sz val="10"/>
      <name val="Californian FB"/>
      <family val="1"/>
    </font>
    <font>
      <b/>
      <sz val="20"/>
      <name val="Californian FB"/>
      <family val="1"/>
    </font>
    <font>
      <sz val="11"/>
      <name val="Californian FB"/>
      <family val="1"/>
    </font>
    <font>
      <b/>
      <sz val="14"/>
      <name val="Californian FB"/>
      <family val="1"/>
    </font>
    <font>
      <sz val="10"/>
      <name val="Arial"/>
      <family val="2"/>
    </font>
    <font>
      <b/>
      <sz val="12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name val="Century Gothic"/>
      <family val="2"/>
    </font>
    <font>
      <b/>
      <u/>
      <sz val="10"/>
      <name val="Century Gothic"/>
      <family val="2"/>
    </font>
    <font>
      <b/>
      <i/>
      <sz val="10"/>
      <name val="Century Gothic"/>
      <family val="2"/>
    </font>
    <font>
      <u val="singleAccounting"/>
      <sz val="10"/>
      <name val="Century Gothic"/>
      <family val="2"/>
    </font>
    <font>
      <sz val="8"/>
      <name val="Century Gothic"/>
      <family val="2"/>
    </font>
    <font>
      <sz val="8"/>
      <color indexed="12"/>
      <name val="Century Gothic"/>
      <family val="2"/>
    </font>
    <font>
      <i/>
      <sz val="9"/>
      <name val="Century Gothic"/>
      <family val="2"/>
    </font>
    <font>
      <sz val="9"/>
      <name val="Century Gothic"/>
      <family val="2"/>
    </font>
    <font>
      <sz val="8"/>
      <color rgb="FFFF0000"/>
      <name val="Century Gothic"/>
      <family val="2"/>
    </font>
    <font>
      <sz val="8"/>
      <color theme="1"/>
      <name val="Century Gothic"/>
      <family val="2"/>
    </font>
    <font>
      <b/>
      <sz val="11"/>
      <name val="Century Gothic"/>
      <family val="2"/>
    </font>
    <font>
      <b/>
      <sz val="8"/>
      <name val="Century Gothic"/>
      <family val="2"/>
    </font>
    <font>
      <b/>
      <sz val="9"/>
      <name val="Century Gothic"/>
      <family val="2"/>
    </font>
    <font>
      <b/>
      <sz val="7"/>
      <name val="Century Gothic"/>
      <family val="2"/>
    </font>
    <font>
      <b/>
      <i/>
      <sz val="9"/>
      <name val="Century Gothic"/>
      <family val="2"/>
    </font>
    <font>
      <b/>
      <i/>
      <sz val="11"/>
      <name val="Century Gothic"/>
      <family val="2"/>
    </font>
    <font>
      <b/>
      <i/>
      <sz val="8"/>
      <name val="Century Gothic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 tint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26" fillId="0" borderId="0"/>
    <xf numFmtId="165" fontId="5" fillId="0" borderId="0"/>
    <xf numFmtId="166" fontId="5" fillId="0" borderId="0"/>
    <xf numFmtId="43" fontId="26" fillId="0" borderId="0"/>
    <xf numFmtId="9" fontId="5" fillId="0" borderId="0"/>
  </cellStyleXfs>
  <cellXfs count="205">
    <xf numFmtId="0" applyNumberFormat="1" fontId="0" applyFont="1" fillId="0" applyFill="1" borderId="0" applyBorder="1" xfId="0"/>
    <xf numFmtId="43" applyNumberFormat="1" fontId="26" applyFont="1" fillId="0" applyFill="1" borderId="0" applyBorder="1" xfId="1"/>
    <xf numFmtId="165" applyNumberFormat="1" fontId="5" applyFont="1" fillId="0" applyFill="1" borderId="0" applyBorder="1" xfId="2"/>
    <xf numFmtId="166" applyNumberFormat="1" fontId="5" applyFont="1" fillId="0" applyFill="1" borderId="0" applyBorder="1" xfId="3"/>
    <xf numFmtId="43" applyNumberFormat="1" fontId="26" applyFont="1" fillId="0" applyFill="1" borderId="0" applyBorder="1" xfId="4"/>
    <xf numFmtId="9" applyNumberFormat="1" fontId="5" applyFont="1" fillId="0" applyFill="1" borderId="0" applyBorder="1" xfId="5"/>
    <xf numFmtId="0" applyNumberFormat="1" fontId="1" applyFont="1" fillId="0" applyFill="1" borderId="1" applyBorder="1" xfId="0"/>
    <xf numFmtId="0" applyNumberFormat="1" fontId="1" applyFont="1" fillId="0" applyFill="1" borderId="2" applyBorder="1" xfId="0"/>
    <xf numFmtId="0" applyNumberFormat="1" fontId="1" applyFont="1" fillId="0" applyFill="1" borderId="3" applyBorder="1" xfId="0"/>
    <xf numFmtId="0" applyNumberFormat="1" fontId="1" applyFont="1" fillId="0" applyFill="1" borderId="0" applyBorder="1" xfId="0"/>
    <xf numFmtId="0" applyNumberFormat="1" fontId="1" applyFont="1" fillId="0" applyFill="1" borderId="4" applyBorder="1" xfId="0"/>
    <xf numFmtId="0" applyNumberFormat="1" fontId="1" applyFont="1" fillId="0" applyFill="1" borderId="5" applyBorder="1" xfId="0"/>
    <xf numFmtId="0" applyNumberFormat="1" fontId="4" applyFont="1" fillId="0" applyFill="1" borderId="4" applyBorder="1" xfId="0">
      <alignment horizontal="center"/>
    </xf>
    <xf numFmtId="0" applyNumberFormat="1" fontId="4" applyFont="1" fillId="0" applyFill="1" borderId="0" applyBorder="1" xfId="0">
      <alignment horizontal="center"/>
    </xf>
    <xf numFmtId="0" applyNumberFormat="1" fontId="4" applyFont="1" fillId="0" applyFill="1" borderId="5" applyBorder="1" xfId="0">
      <alignment horizontal="center"/>
    </xf>
    <xf numFmtId="0" applyNumberFormat="1" fontId="1" applyFont="1" fillId="0" applyFill="1" borderId="6" applyBorder="1" xfId="0"/>
    <xf numFmtId="0" applyNumberFormat="1" fontId="1" applyFont="1" fillId="0" applyFill="1" borderId="7" applyBorder="1" xfId="0"/>
    <xf numFmtId="0" applyNumberFormat="1" fontId="1" applyFont="1" fillId="0" applyFill="1" borderId="8" applyBorder="1" xfId="0"/>
    <xf numFmtId="0" applyNumberFormat="1" fontId="7" applyFont="1" fillId="0" applyFill="1" borderId="0" applyBorder="1" xfId="0"/>
    <xf numFmtId="0" applyNumberFormat="1" fontId="8" applyFont="1" fillId="0" applyFill="1" borderId="0" applyBorder="1" xfId="0">
      <alignment horizontal="center"/>
    </xf>
    <xf numFmtId="0" applyNumberFormat="1" fontId="7" applyFont="1" fillId="0" applyFill="1" borderId="0" applyBorder="1" xfId="0">
      <alignment horizontal="center"/>
    </xf>
    <xf numFmtId="167" applyNumberFormat="1" fontId="7" applyFont="1" fillId="0" applyFill="1" borderId="0" applyBorder="1" xfId="3"/>
    <xf numFmtId="0" applyNumberFormat="1" fontId="9" applyFont="1" fillId="0" applyFill="1" borderId="0" applyBorder="1" xfId="0">
      <alignment horizontal="center"/>
    </xf>
    <xf numFmtId="168" applyNumberFormat="1" fontId="7" applyFont="1" fillId="0" applyFill="1" borderId="7" applyBorder="1" xfId="3">
      <alignment horizontal="center"/>
    </xf>
    <xf numFmtId="0" applyNumberFormat="1" fontId="10" applyFont="1" fillId="0" applyFill="1" borderId="0" applyBorder="1" xfId="0">
      <alignment horizontal="left"/>
    </xf>
    <xf numFmtId="0" applyNumberFormat="1" fontId="10" applyFont="1" fillId="0" applyFill="1" borderId="0" applyBorder="1" xfId="0">
      <alignment horizontal="center"/>
    </xf>
    <xf numFmtId="167" applyNumberFormat="1" fontId="7" applyFont="1" fillId="0" applyFill="1" borderId="0" applyBorder="1" xfId="0"/>
    <xf numFmtId="167" applyNumberFormat="1" fontId="7" applyFont="1" fillId="0" applyFill="1" borderId="9" applyBorder="1" xfId="3"/>
    <xf numFmtId="0" applyNumberFormat="1" fontId="11" applyFont="1" fillId="0" applyFill="1" borderId="0" applyBorder="1" xfId="0">
      <alignment vertical="center"/>
    </xf>
    <xf numFmtId="0" applyNumberFormat="1" fontId="11" applyFont="1" fillId="0" applyFill="1" borderId="0" applyBorder="1" xfId="0">
      <alignment horizontal="center" vertical="center"/>
    </xf>
    <xf numFmtId="167" applyNumberFormat="1" fontId="11" applyFont="1" fillId="0" applyFill="1" borderId="10" applyBorder="1" xfId="3">
      <alignment vertical="center"/>
    </xf>
    <xf numFmtId="167" applyNumberFormat="1" fontId="11" applyFont="1" fillId="0" applyFill="1" borderId="0" applyBorder="1" xfId="3">
      <alignment vertical="center"/>
    </xf>
    <xf numFmtId="0" applyNumberFormat="1" fontId="10" applyFont="1" fillId="0" applyFill="1" borderId="0" applyBorder="1" xfId="0"/>
    <xf numFmtId="0" applyNumberFormat="1" fontId="8" applyFont="1" fillId="0" applyFill="1" borderId="0" applyBorder="1" xfId="0"/>
    <xf numFmtId="167" applyNumberFormat="1" fontId="8" applyFont="1" fillId="0" applyFill="1" borderId="9" applyBorder="1" xfId="3"/>
    <xf numFmtId="169" applyNumberFormat="1" fontId="7" applyFont="1" fillId="0" applyFill="1" borderId="0" applyBorder="1" xfId="3"/>
    <xf numFmtId="165" applyNumberFormat="1" fontId="7" applyFont="1" fillId="0" applyFill="1" borderId="0" applyBorder="1" xfId="2"/>
    <xf numFmtId="15" applyNumberFormat="1" fontId="6" applyFont="1" fillId="0" applyFill="1" borderId="0" applyBorder="1" xfId="0">
      <alignment horizontal="center"/>
    </xf>
    <xf numFmtId="15" applyNumberFormat="1" fontId="6" applyFont="1" fillId="0" applyFill="1" borderId="0" applyBorder="1" xfId="0">
      <alignment horizontal="left"/>
    </xf>
    <xf numFmtId="0" applyNumberFormat="1" fontId="6" applyFont="1" fillId="0" applyFill="1" borderId="0" applyBorder="1" xfId="0">
      <alignment horizontal="center"/>
    </xf>
    <xf numFmtId="167" applyNumberFormat="1" fontId="8" applyFont="1" fillId="0" applyFill="1" borderId="0" applyBorder="1" xfId="3"/>
    <xf numFmtId="167" applyNumberFormat="1" fontId="7" applyFont="1" fillId="0" applyFill="1" borderId="10" applyBorder="1" xfId="3"/>
    <xf numFmtId="0" applyNumberFormat="1" fontId="7" applyFont="1" fillId="0" applyFill="1" borderId="0" applyBorder="1" xfId="0">
      <alignment horizontal="left"/>
    </xf>
    <xf numFmtId="167" applyNumberFormat="1" fontId="7" applyFont="1" fillId="0" applyFill="1" borderId="0" applyBorder="1" xfId="3">
      <alignment horizontal="center"/>
    </xf>
    <xf numFmtId="0" applyNumberFormat="1" fontId="7" applyFont="1" fillId="0" applyFill="1" borderId="0" applyBorder="1" xfId="0">
      <alignment horizontal="right"/>
    </xf>
    <xf numFmtId="0" applyNumberFormat="1" fontId="7" applyFont="1" fillId="0" applyFill="1" borderId="0" applyBorder="1" xfId="0">
      <alignment horizontal="justify"/>
    </xf>
    <xf numFmtId="167" applyNumberFormat="1" fontId="12" applyFont="1" fillId="0" applyFill="1" borderId="0" applyBorder="1" xfId="3">
      <alignment horizontal="center"/>
    </xf>
    <xf numFmtId="0" applyNumberFormat="1" fontId="9" applyFont="1" fillId="0" applyFill="1" borderId="0" applyBorder="1" xfId="0">
      <alignment horizontal="left"/>
    </xf>
    <xf numFmtId="0" applyNumberFormat="1" fontId="13" applyFont="1" fillId="0" applyFill="1" borderId="0" applyBorder="1" xfId="0"/>
    <xf numFmtId="0" applyNumberFormat="1" fontId="14" applyFont="1" fillId="0" applyFill="1" borderId="0" applyBorder="1" xfId="0"/>
    <xf numFmtId="0" applyNumberFormat="1" fontId="15" applyFont="1" fillId="0" applyFill="1" borderId="0" applyBorder="1" xfId="0"/>
    <xf numFmtId="0" applyNumberFormat="1" fontId="16" applyFont="1" fillId="0" applyFill="1" borderId="0" applyBorder="1" xfId="0"/>
    <xf numFmtId="0" applyNumberFormat="1" fontId="7" applyFont="1" fillId="0" applyFill="1" borderId="10" applyBorder="1" xfId="0"/>
    <xf numFmtId="164" applyNumberFormat="1" fontId="6" applyFont="1" fillId="0" applyFill="1" borderId="0" applyBorder="1" xfId="0">
      <alignment horizontal="center"/>
    </xf>
    <xf numFmtId="38" applyNumberFormat="1" fontId="7" applyFont="1" fillId="0" applyFill="1" borderId="0" applyBorder="1" xfId="3"/>
    <xf numFmtId="40" applyNumberFormat="1" fontId="7" applyFont="1" fillId="0" applyFill="1" borderId="0" applyBorder="1" xfId="3"/>
    <xf numFmtId="0" applyNumberFormat="1" fontId="7" applyFont="1" fillId="0" applyFill="1" borderId="12" applyBorder="1" xfId="0"/>
    <xf numFmtId="0" applyNumberFormat="1" fontId="7" applyFont="1" fillId="0" applyFill="1" borderId="13" applyBorder="1" xfId="0"/>
    <xf numFmtId="38" applyNumberFormat="1" fontId="7" applyFont="1" fillId="0" applyFill="1" borderId="0" applyBorder="1" xfId="3">
      <alignment horizontal="center"/>
    </xf>
    <xf numFmtId="0" applyNumberFormat="1" fontId="7" applyFont="1" fillId="0" applyFill="1" borderId="17" applyBorder="1" xfId="0"/>
    <xf numFmtId="38" applyNumberFormat="1" fontId="7" applyFont="1" fillId="0" applyFill="1" borderId="14" applyBorder="1" xfId="3">
      <alignment horizontal="center"/>
    </xf>
    <xf numFmtId="40" applyNumberFormat="1" fontId="7" applyFont="1" fillId="0" applyFill="1" borderId="14" applyBorder="1" xfId="3">
      <alignment horizontal="center"/>
    </xf>
    <xf numFmtId="40" applyNumberFormat="1" fontId="7" applyFont="1" fillId="0" applyFill="1" borderId="15" applyBorder="1" xfId="3">
      <alignment horizontal="center"/>
    </xf>
    <xf numFmtId="40" applyNumberFormat="1" fontId="7" applyFont="1" fillId="0" applyFill="1" borderId="0" applyBorder="1" xfId="3">
      <alignment horizontal="center"/>
    </xf>
    <xf numFmtId="38" applyNumberFormat="1" fontId="7" applyFont="1" fillId="0" applyFill="1" borderId="17" applyBorder="1" xfId="3">
      <alignment horizontal="center"/>
    </xf>
    <xf numFmtId="40" applyNumberFormat="1" fontId="7" applyFont="1" fillId="0" applyFill="1" borderId="18" applyBorder="1" xfId="3">
      <alignment horizontal="center"/>
    </xf>
    <xf numFmtId="40" applyNumberFormat="1" fontId="7" applyFont="1" fillId="0" applyFill="1" borderId="19" applyBorder="1" xfId="3">
      <alignment horizontal="center"/>
    </xf>
    <xf numFmtId="0" applyNumberFormat="1" fontId="8" applyFont="1" fillId="0" applyFill="1" borderId="17" applyBorder="1" xfId="0"/>
    <xf numFmtId="38" applyNumberFormat="1" fontId="7" applyFont="1" fillId="0" applyFill="1" borderId="17" applyBorder="1" xfId="3"/>
    <xf numFmtId="40" applyNumberFormat="1" fontId="7" applyFont="1" fillId="0" applyFill="1" borderId="18" applyBorder="1" xfId="3"/>
    <xf numFmtId="40" applyNumberFormat="1" fontId="7" applyFont="1" fillId="0" applyFill="1" borderId="20" applyBorder="1" xfId="3"/>
    <xf numFmtId="167" applyNumberFormat="1" fontId="7" applyFont="1" fillId="0" applyFill="1" borderId="17" applyBorder="1" xfId="3"/>
    <xf numFmtId="167" applyNumberFormat="1" fontId="13" applyFont="1" fillId="0" applyFill="1" borderId="18" applyBorder="1" xfId="3"/>
    <xf numFmtId="166" applyNumberFormat="1" fontId="13" applyFont="1" fillId="0" applyFill="1" borderId="18" applyBorder="1" xfId="3"/>
    <xf numFmtId="166" applyNumberFormat="1" fontId="13" applyFont="1" fillId="0" applyFill="1" borderId="0" applyBorder="1" xfId="3"/>
    <xf numFmtId="166" applyNumberFormat="1" fontId="13" applyFont="1" fillId="0" applyFill="1" borderId="0" applyBorder="1" xfId="3">
      <alignment horizontal="left" wrapText="1"/>
    </xf>
    <xf numFmtId="167" applyNumberFormat="1" fontId="8" applyFont="1" fillId="0" applyFill="1" borderId="15" applyBorder="1" xfId="3"/>
    <xf numFmtId="167" applyNumberFormat="1" fontId="8" applyFont="1" fillId="0" applyFill="1" borderId="16" applyBorder="1" xfId="3"/>
    <xf numFmtId="167" applyNumberFormat="1" fontId="8" applyFont="1" fillId="0" applyFill="1" borderId="14" applyBorder="1" xfId="3"/>
    <xf numFmtId="0" applyNumberFormat="1" fontId="8" applyFont="1" fillId="0" applyFill="1" borderId="17" applyBorder="1" xfId="0">
      <alignment horizontal="right"/>
    </xf>
    <xf numFmtId="0" applyNumberFormat="1" fontId="8" applyFont="1" fillId="0" applyFill="1" borderId="0" applyBorder="1" xfId="0">
      <alignment horizontal="right"/>
    </xf>
    <xf numFmtId="38" applyNumberFormat="1" fontId="8" applyFont="1" fillId="0" applyFill="1" borderId="17" applyBorder="1" xfId="3"/>
    <xf numFmtId="40" applyNumberFormat="1" fontId="8" applyFont="1" fillId="0" applyFill="1" borderId="18" applyBorder="1" xfId="3"/>
    <xf numFmtId="40" applyNumberFormat="1" fontId="8" applyFont="1" fillId="0" applyFill="1" borderId="20" applyBorder="1" xfId="3"/>
    <xf numFmtId="40" applyNumberFormat="1" fontId="8" applyFont="1" fillId="0" applyFill="1" borderId="0" applyBorder="1" xfId="3"/>
    <xf numFmtId="166" applyNumberFormat="1" fontId="17" applyFont="1" fillId="0" applyFill="1" borderId="18" applyBorder="1" xfId="3"/>
    <xf numFmtId="166" applyNumberFormat="1" fontId="17" applyFont="1" fillId="0" applyFill="1" borderId="0" applyBorder="1" xfId="3"/>
    <xf numFmtId="166" applyNumberFormat="1" fontId="13" applyFont="1" fillId="0" applyFill="1" borderId="0" applyBorder="1" xfId="3">
      <alignment wrapText="1"/>
    </xf>
    <xf numFmtId="167" applyNumberFormat="1" fontId="18" applyFont="1" fillId="0" applyFill="1" borderId="18" applyBorder="1" xfId="3"/>
    <xf numFmtId="166" applyNumberFormat="1" fontId="13" applyFont="1" fillId="0" applyFill="1" borderId="0" applyBorder="1" xfId="3">
      <alignment wrapText="1" shrinkToFit="1"/>
    </xf>
    <xf numFmtId="0" applyNumberFormat="1" fontId="7" applyFont="1" fillId="0" applyFill="1" borderId="0" applyBorder="1" xfId="0">
      <alignment wrapText="1"/>
    </xf>
    <xf numFmtId="38" applyNumberFormat="1" fontId="8" applyFont="1" fillId="0" applyFill="1" borderId="16" applyBorder="1" xfId="3"/>
    <xf numFmtId="0" applyNumberFormat="1" fontId="8" applyFont="1" fillId="0" applyFill="1" borderId="17" applyBorder="1" xfId="0">
      <alignment horizontal="left"/>
    </xf>
    <xf numFmtId="0" applyNumberFormat="1" fontId="8" applyFont="1" fillId="0" applyFill="1" borderId="0" applyBorder="1" xfId="0">
      <alignment horizontal="left"/>
    </xf>
    <xf numFmtId="167" applyNumberFormat="1" fontId="8" applyFont="1" fillId="0" applyFill="1" borderId="17" applyBorder="1" xfId="3"/>
    <xf numFmtId="167" applyNumberFormat="1" fontId="8" applyFont="1" fillId="0" applyFill="1" borderId="18" applyBorder="1" xfId="3"/>
    <xf numFmtId="38" applyNumberFormat="1" fontId="8" applyFont="1" fillId="0" applyFill="1" borderId="18" applyBorder="1" xfId="3"/>
    <xf numFmtId="167" applyNumberFormat="1" fontId="13" applyFont="1" fillId="0" applyFill="1" borderId="14" applyBorder="1" xfId="3"/>
    <xf numFmtId="38" applyNumberFormat="1" fontId="8" applyFont="1" fillId="0" applyFill="1" borderId="14" applyBorder="1" xfId="3"/>
    <xf numFmtId="38" applyNumberFormat="1" fontId="8" applyFont="1" fillId="0" applyFill="1" borderId="20" applyBorder="1" xfId="3"/>
    <xf numFmtId="167" applyNumberFormat="1" fontId="19" applyFont="1" fillId="0" applyFill="1" borderId="17" applyBorder="1" xfId="3">
      <alignment vertical="center"/>
    </xf>
    <xf numFmtId="166" applyNumberFormat="1" fontId="20" applyFont="1" fillId="0" applyFill="1" borderId="20" applyBorder="1" xfId="3">
      <alignment vertical="center"/>
    </xf>
    <xf numFmtId="166" applyNumberFormat="1" fontId="20" applyFont="1" fillId="0" applyFill="1" borderId="18" applyBorder="1" xfId="3">
      <alignment vertical="center"/>
    </xf>
    <xf numFmtId="166" applyNumberFormat="1" fontId="20" applyFont="1" fillId="0" applyFill="1" borderId="0" applyBorder="1" xfId="3">
      <alignment vertical="center"/>
    </xf>
    <xf numFmtId="38" applyNumberFormat="1" fontId="7" applyFont="1" fillId="0" applyFill="1" borderId="0" applyBorder="1" xfId="0"/>
    <xf numFmtId="40" applyNumberFormat="1" fontId="13" applyFont="1" fillId="0" applyFill="1" borderId="18" applyBorder="1" xfId="3"/>
    <xf numFmtId="40" applyNumberFormat="1" fontId="13" applyFont="1" fillId="0" applyFill="1" borderId="0" applyBorder="1" xfId="3"/>
    <xf numFmtId="0" applyNumberFormat="1" fontId="21" applyFont="1" fillId="0" applyFill="1" borderId="17" applyBorder="1" xfId="0"/>
    <xf numFmtId="0" applyNumberFormat="1" fontId="21" applyFont="1" fillId="0" applyFill="1" borderId="0" applyBorder="1" xfId="0"/>
    <xf numFmtId="167" applyNumberFormat="1" fontId="19" applyFont="1" fillId="0" applyFill="1" borderId="17" applyBorder="1" xfId="3"/>
    <xf numFmtId="166" applyNumberFormat="1" fontId="22" applyFont="1" fillId="0" applyFill="1" borderId="20" applyBorder="1" xfId="3"/>
    <xf numFmtId="166" applyNumberFormat="1" fontId="20" applyFont="1" fillId="0" applyFill="1" borderId="18" applyBorder="1" xfId="3"/>
    <xf numFmtId="166" applyNumberFormat="1" fontId="20" applyFont="1" fillId="0" applyFill="1" borderId="0" applyBorder="1" xfId="3"/>
    <xf numFmtId="166" applyNumberFormat="1" fontId="19" applyFont="1" fillId="0" applyFill="1" borderId="17" applyBorder="1" xfId="3"/>
    <xf numFmtId="167" applyNumberFormat="1" fontId="13" applyFont="1" fillId="0" applyFill="1" borderId="0" applyBorder="1" xfId="3"/>
    <xf numFmtId="166" applyNumberFormat="1" fontId="19" applyFont="1" fillId="0" applyFill="1" borderId="20" applyBorder="1" xfId="3"/>
    <xf numFmtId="167" applyNumberFormat="1" fontId="19" applyFont="1" fillId="0" applyFill="1" borderId="0" applyBorder="1" xfId="3"/>
    <xf numFmtId="0" applyNumberFormat="1" fontId="23" applyFont="1" fillId="0" applyFill="1" borderId="21" applyBorder="1" xfId="0">
      <alignment vertical="center"/>
    </xf>
    <xf numFmtId="0" applyNumberFormat="1" fontId="23" applyFont="1" fillId="0" applyFill="1" borderId="11" applyBorder="1" xfId="0">
      <alignment vertical="center"/>
    </xf>
    <xf numFmtId="167" applyNumberFormat="1" fontId="24" applyFont="1" fillId="0" applyFill="1" borderId="15" applyBorder="1" xfId="3">
      <alignment vertical="center"/>
    </xf>
    <xf numFmtId="167" applyNumberFormat="1" fontId="13" applyFont="1" fillId="0" applyFill="1" borderId="16" applyBorder="1" xfId="3"/>
    <xf numFmtId="166" applyNumberFormat="1" fontId="25" applyFont="1" fillId="0" applyFill="1" borderId="14" applyBorder="1" xfId="3">
      <alignment vertical="center"/>
    </xf>
    <xf numFmtId="166" applyNumberFormat="1" fontId="25" applyFont="1" fillId="0" applyFill="1" borderId="16" applyBorder="1" xfId="3">
      <alignment vertical="center"/>
    </xf>
    <xf numFmtId="166" applyNumberFormat="1" fontId="25" applyFont="1" fillId="0" applyFill="1" borderId="0" applyBorder="1" xfId="3">
      <alignment vertical="center"/>
    </xf>
    <xf numFmtId="167" applyNumberFormat="1" fontId="8" applyFont="1" fillId="0" applyFill="1" borderId="0" applyBorder="1" xfId="0"/>
    <xf numFmtId="40" applyNumberFormat="1" fontId="20" applyFont="1" fillId="0" applyFill="1" borderId="0" applyBorder="1" xfId="3"/>
    <xf numFmtId="38" applyNumberFormat="1" fontId="20" applyFont="1" fillId="0" applyFill="1" borderId="0" applyBorder="1" xfId="3"/>
    <xf numFmtId="0" applyNumberFormat="1" fontId="13" applyFont="1" fillId="0" applyFill="1" borderId="0" applyBorder="1" xfId="0"/>
    <xf numFmtId="169" applyNumberFormat="1" fontId="6" applyFont="1" fillId="0" applyFill="1" borderId="0" applyBorder="1" xfId="0">
      <alignment horizontal="center"/>
    </xf>
    <xf numFmtId="169" applyNumberFormat="1" fontId="7" applyFont="1" fillId="0" applyFill="1" borderId="0" applyBorder="1" xfId="3">
      <alignment horizontal="center"/>
    </xf>
    <xf numFmtId="169" applyNumberFormat="1" fontId="13" applyFont="1" fillId="0" applyFill="1" borderId="0" applyBorder="1" xfId="3"/>
    <xf numFmtId="169" applyNumberFormat="1" fontId="20" applyFont="1" fillId="0" applyFill="1" borderId="0" applyBorder="1" xfId="3"/>
    <xf numFmtId="169" applyNumberFormat="1" fontId="25" applyFont="1" fillId="0" applyFill="1" borderId="0" applyBorder="1" xfId="3">
      <alignment vertical="center"/>
    </xf>
    <xf numFmtId="169" applyNumberFormat="1" fontId="7" applyFont="1" fillId="0" applyFill="1" borderId="0" applyBorder="1" xfId="0"/>
    <xf numFmtId="167" applyNumberFormat="1" fontId="7" applyFont="1" fillId="2" applyFill="1" borderId="17" applyBorder="1" xfId="3"/>
    <xf numFmtId="167" applyNumberFormat="1" fontId="27" applyFont="1" fillId="0" applyFill="1" borderId="0" applyBorder="1" xfId="1"/>
    <xf numFmtId="0" applyNumberFormat="1" fontId="27" applyFont="1" fillId="0" applyFill="1" borderId="0" applyBorder="1" xfId="0"/>
    <xf numFmtId="0" applyNumberFormat="1" fontId="27" applyFont="1" fillId="0" applyFill="1" borderId="0" applyBorder="1" xfId="0"/>
    <xf numFmtId="169" applyNumberFormat="1" fontId="27" applyFont="1" fillId="0" applyFill="1" borderId="0" applyBorder="1" xfId="3"/>
    <xf numFmtId="169" applyNumberFormat="1" fontId="27" applyFont="1" fillId="0" applyFill="1" borderId="0" applyBorder="1" xfId="3"/>
    <xf numFmtId="0" applyNumberFormat="1" fontId="28" applyFont="1" fillId="0" applyFill="1" borderId="0" applyBorder="1" xfId="0"/>
    <xf numFmtId="0" applyNumberFormat="1" fontId="7" applyFont="1" fillId="0" applyFill="1" borderId="0" applyBorder="1" xfId="0">
      <alignment horizontal="center"/>
    </xf>
    <xf numFmtId="0" applyNumberFormat="1" fontId="7" applyFont="1" fillId="0" applyFill="1" borderId="0" applyBorder="1" xfId="0">
      <alignment horizontal="left"/>
    </xf>
    <xf numFmtId="0" applyNumberFormat="1" fontId="7" applyFont="1" fillId="0" applyFill="1" borderId="0" applyBorder="1" xfId="0">
      <alignment horizontal="center"/>
    </xf>
    <xf numFmtId="0" applyNumberFormat="1" fontId="7" applyFont="1" fillId="0" applyFill="1" borderId="0" applyBorder="1" xfId="0">
      <alignment horizontal="justify"/>
    </xf>
    <xf numFmtId="0" applyNumberFormat="1" fontId="7" applyFont="1" fillId="0" applyFill="1" borderId="0" applyBorder="1" xfId="0"/>
    <xf numFmtId="0" applyNumberFormat="1" fontId="14" applyFont="1" fillId="0" applyFill="1" borderId="0" applyBorder="1" xfId="0"/>
    <xf numFmtId="0" applyNumberFormat="1" fontId="7" applyFont="1" fillId="0" applyFill="1" borderId="0" applyBorder="1" xfId="0">
      <alignment horizontal="center"/>
    </xf>
    <xf numFmtId="0" applyNumberFormat="1" fontId="7" applyFont="1" fillId="0" applyFill="1" borderId="0" applyBorder="1" xfId="0">
      <alignment horizontal="justify"/>
    </xf>
    <xf numFmtId="167" applyNumberFormat="1" fontId="12" applyFont="1" fillId="0" applyFill="1" borderId="0" applyBorder="1" xfId="3">
      <alignment horizontal="center"/>
    </xf>
    <xf numFmtId="0" applyNumberFormat="1" fontId="8" applyFont="1" fillId="0" applyFill="1" borderId="17" applyBorder="1" xfId="0">
      <alignment horizontal="right"/>
    </xf>
    <xf numFmtId="0" applyNumberFormat="1" fontId="8" applyFont="1" fillId="0" applyFill="1" borderId="0" applyBorder="1" xfId="0">
      <alignment horizontal="right"/>
    </xf>
    <xf numFmtId="0" applyNumberFormat="1" fontId="7" applyFont="1" fillId="0" applyFill="1" borderId="0" applyBorder="1" xfId="0">
      <alignment horizontal="left"/>
    </xf>
    <xf numFmtId="0" applyNumberFormat="1" fontId="7" applyFont="1" fillId="0" applyFill="1" borderId="0" applyBorder="1" xfId="0">
      <alignment horizontal="center"/>
    </xf>
    <xf numFmtId="0" applyNumberFormat="1" fontId="7" applyFont="1" fillId="2" applyFill="1" borderId="0" applyBorder="1" xfId="0"/>
    <xf numFmtId="0" applyNumberFormat="1" fontId="29" applyFont="1" fillId="2" applyFill="1" borderId="0" applyBorder="1" xfId="0"/>
    <xf numFmtId="0" applyNumberFormat="1" fontId="0" applyFont="1" fillId="2" applyFill="1" borderId="19" applyBorder="1" xfId="0"/>
    <xf numFmtId="0" applyNumberFormat="1" fontId="0" applyFont="1" fillId="2" applyFill="1" borderId="22" applyBorder="1" xfId="0"/>
    <xf numFmtId="0" applyNumberFormat="1" fontId="0" applyFont="1" fillId="2" applyFill="1" borderId="0" applyBorder="1" xfId="0"/>
    <xf numFmtId="0" applyNumberFormat="1" fontId="30" applyFont="1" fillId="0" applyFill="1" borderId="0" applyBorder="1" xfId="0"/>
    <xf numFmtId="167" applyNumberFormat="1" fontId="30" applyFont="1" fillId="0" applyFill="1" borderId="0" applyBorder="1" xfId="1"/>
    <xf numFmtId="0" applyNumberFormat="1" fontId="32" applyFont="1" fillId="0" applyFill="1" borderId="0" applyBorder="1" xfId="0"/>
    <xf numFmtId="0" applyNumberFormat="1" fontId="33" applyFont="1" fillId="0" applyFill="1" borderId="0" applyBorder="1" xfId="0"/>
    <xf numFmtId="0" applyNumberFormat="1" fontId="34" applyFont="1" fillId="0" applyFill="1" borderId="0" applyBorder="1" xfId="0"/>
    <xf numFmtId="167" applyNumberFormat="1" fontId="26" applyFont="1" fillId="0" applyFill="1" borderId="0" applyBorder="1" xfId="1"/>
    <xf numFmtId="166" applyNumberFormat="1" fontId="13" applyFont="1" fillId="0" applyFill="1" borderId="0" applyBorder="1" xfId="3">
      <alignment vertical="center" wrapText="1"/>
    </xf>
    <xf numFmtId="0" applyNumberFormat="1" fontId="4" applyFont="1" fillId="0" applyFill="1" borderId="4" applyBorder="1" xfId="0">
      <alignment horizontal="center"/>
    </xf>
    <xf numFmtId="0" applyNumberFormat="1" fontId="4" applyFont="1" fillId="0" applyFill="1" borderId="0" applyBorder="1" xfId="0">
      <alignment horizontal="center"/>
    </xf>
    <xf numFmtId="0" applyNumberFormat="1" fontId="4" applyFont="1" fillId="0" applyFill="1" borderId="5" applyBorder="1" xfId="0">
      <alignment horizontal="center"/>
    </xf>
    <xf numFmtId="0" applyNumberFormat="1" fontId="2" applyFont="1" fillId="0" applyFill="1" borderId="4" applyBorder="1" xfId="0">
      <alignment horizontal="center"/>
    </xf>
    <xf numFmtId="0" applyNumberFormat="1" fontId="2" applyFont="1" fillId="0" applyFill="1" borderId="0" applyBorder="1" xfId="0">
      <alignment horizontal="center"/>
    </xf>
    <xf numFmtId="0" applyNumberFormat="1" fontId="2" applyFont="1" fillId="0" applyFill="1" borderId="5" applyBorder="1" xfId="0">
      <alignment horizontal="center"/>
    </xf>
    <xf numFmtId="0" applyNumberFormat="1" fontId="3" applyFont="1" fillId="0" applyFill="1" borderId="4" applyBorder="1" xfId="0">
      <alignment horizontal="center"/>
    </xf>
    <xf numFmtId="0" applyNumberFormat="1" fontId="3" applyFont="1" fillId="0" applyFill="1" borderId="0" applyBorder="1" xfId="0">
      <alignment horizontal="center"/>
    </xf>
    <xf numFmtId="0" applyNumberFormat="1" fontId="3" applyFont="1" fillId="0" applyFill="1" borderId="5" applyBorder="1" xfId="0">
      <alignment horizontal="center"/>
    </xf>
    <xf numFmtId="164" applyNumberFormat="1" fontId="4" applyFont="1" fillId="0" applyFill="1" borderId="4" applyBorder="1" xfId="0">
      <alignment horizontal="center"/>
    </xf>
    <xf numFmtId="164" applyNumberFormat="1" fontId="4" applyFont="1" fillId="0" applyFill="1" borderId="0" applyBorder="1" xfId="0">
      <alignment horizontal="center"/>
    </xf>
    <xf numFmtId="164" applyNumberFormat="1" fontId="4" applyFont="1" fillId="0" applyFill="1" borderId="5" applyBorder="1" xfId="0">
      <alignment horizontal="center"/>
    </xf>
    <xf numFmtId="0" applyNumberFormat="1" fontId="6" applyFont="1" fillId="0" applyFill="1" borderId="0" applyBorder="1" xfId="0">
      <alignment horizontal="center"/>
    </xf>
    <xf numFmtId="164" applyNumberFormat="1" fontId="6" applyFont="1" fillId="0" applyFill="1" borderId="0" applyBorder="1" xfId="0">
      <alignment horizontal="center"/>
    </xf>
    <xf numFmtId="0" applyNumberFormat="1" fontId="7" applyFont="1" fillId="0" applyFill="1" borderId="0" applyBorder="1" xfId="0">
      <alignment horizontal="center"/>
    </xf>
    <xf numFmtId="0" applyNumberFormat="1" fontId="7" applyFont="1" fillId="0" applyFill="1" borderId="10" applyBorder="1" xfId="0">
      <alignment horizontal="center"/>
    </xf>
    <xf numFmtId="167" applyNumberFormat="1" fontId="7" applyFont="1" fillId="0" applyFill="1" borderId="10" applyBorder="1" xfId="3">
      <alignment horizontal="center"/>
    </xf>
    <xf numFmtId="167" applyNumberFormat="1" fontId="7" applyFont="1" fillId="0" applyFill="1" borderId="0" applyBorder="1" xfId="3">
      <alignment horizontal="center"/>
    </xf>
    <xf numFmtId="0" applyNumberFormat="1" fontId="7" applyFont="1" fillId="0" applyFill="1" borderId="11" applyBorder="1" xfId="0">
      <alignment horizontal="center"/>
    </xf>
    <xf numFmtId="0" applyNumberFormat="1" fontId="7" applyFont="1" fillId="0" applyFill="1" borderId="0" applyBorder="1" xfId="0">
      <alignment horizontal="justify"/>
    </xf>
    <xf numFmtId="167" applyNumberFormat="1" fontId="12" applyFont="1" fillId="0" applyFill="1" borderId="0" applyBorder="1" xfId="3">
      <alignment horizontal="center"/>
    </xf>
    <xf numFmtId="168" applyNumberFormat="1" fontId="12" applyFont="1" fillId="0" applyFill="1" borderId="0" applyBorder="1" xfId="3">
      <alignment horizontal="center"/>
    </xf>
    <xf numFmtId="0" applyNumberFormat="1" fontId="9" applyFont="1" fillId="0" applyFill="1" borderId="0" applyBorder="1" xfId="0">
      <alignment horizontal="center"/>
    </xf>
    <xf numFmtId="167" applyNumberFormat="1" fontId="7" applyFont="1" fillId="0" applyFill="1" borderId="9" applyBorder="1" xfId="3">
      <alignment horizontal="center"/>
    </xf>
    <xf numFmtId="167" applyNumberFormat="1" fontId="7" applyFont="1" fillId="0" applyFill="1" borderId="11" applyBorder="1" xfId="3">
      <alignment horizontal="center"/>
    </xf>
    <xf numFmtId="0" applyNumberFormat="1" fontId="7" applyFont="1" fillId="0" applyFill="1" borderId="0" applyBorder="1" xfId="0">
      <alignment horizontal="left"/>
    </xf>
    <xf numFmtId="0" applyNumberFormat="1" fontId="8" applyFont="1" fillId="0" applyFill="1" borderId="17" applyBorder="1" xfId="0">
      <alignment horizontal="right"/>
    </xf>
    <xf numFmtId="0" applyNumberFormat="1" fontId="8" applyFont="1" fillId="0" applyFill="1" borderId="0" applyBorder="1" xfId="0">
      <alignment horizontal="right"/>
    </xf>
    <xf numFmtId="0" applyNumberFormat="1" fontId="19" applyFont="1" fillId="0" applyFill="1" borderId="17" applyBorder="1" xfId="0">
      <alignment horizontal="left" vertical="center"/>
    </xf>
    <xf numFmtId="0" applyNumberFormat="1" fontId="19" applyFont="1" fillId="0" applyFill="1" borderId="0" applyBorder="1" xfId="0">
      <alignment horizontal="left" vertical="center"/>
    </xf>
    <xf numFmtId="168" applyNumberFormat="1" fontId="7" applyFont="1" fillId="0" applyFill="1" borderId="14" applyBorder="1" xfId="3">
      <alignment horizontal="center"/>
    </xf>
    <xf numFmtId="38" applyNumberFormat="1" fontId="7" applyFont="1" fillId="0" applyFill="1" borderId="15" applyBorder="1" xfId="3">
      <alignment horizontal="center"/>
    </xf>
    <xf numFmtId="38" applyNumberFormat="1" fontId="7" applyFont="1" fillId="0" applyFill="1" borderId="16" applyBorder="1" xfId="3">
      <alignment horizontal="center"/>
    </xf>
    <xf numFmtId="170" applyNumberFormat="1" fontId="27" applyFont="1" fillId="0" applyFill="1" borderId="0" applyBorder="1" xfId="0"/>
    <xf numFmtId="0" applyNumberFormat="1" fontId="30" applyFont="1" fillId="0" applyFill="1" borderId="0" applyBorder="1" xfId="0"/>
    <xf numFmtId="0" applyNumberFormat="1" fontId="31" applyFont="1" fillId="0" applyFill="1" borderId="0" applyBorder="1" xfId="0"/>
    <xf numFmtId="4" applyNumberFormat="1" fontId="27" applyFont="1" fillId="0" applyFill="1" borderId="0" applyBorder="1" xfId="0"/>
    <xf numFmtId="0" applyNumberFormat="1" fontId="32" applyFont="1" fillId="0" applyFill="1" borderId="0" applyBorder="1" xfId="0"/>
    <xf numFmtId="0" applyNumberFormat="1" fontId="35" applyFont="1" fillId="0" applyFill="1" borderId="0" applyBorder="1" xfId="0"/>
  </cellXfs>
  <cellStyles count="6">
    <cellStyle name="Comma" xfId="1" builtinId="3"/>
    <cellStyle name="Comma [0] 2" xfId="2"/>
    <cellStyle name="Comma 2" xfId="3"/>
    <cellStyle name="Comma 3" xfId="4"/>
    <cellStyle name="Normal" xfId="0" builtinId="0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9</xdr:row>
      <xdr:rowOff>0</xdr:rowOff>
    </xdr:from>
    <xdr:to>
      <xdr:col>6</xdr:col>
      <xdr:colOff>1059111</xdr:colOff>
      <xdr:row>12</xdr:row>
      <xdr:rowOff>37956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1552575"/>
          <a:ext cx="3878511" cy="7332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B21" sqref="B21"/>
    </sheetView>
  </sheetViews>
  <sheetFormatPr defaultColWidth="9.109375" defaultRowHeight="13.2"/>
  <cols>
    <col min="1" max="1" width="9.109375" customWidth="1" style="9"/>
    <col min="2" max="2" width="12.6640625" customWidth="1" style="9"/>
    <col min="3" max="3" width="9.109375" customWidth="1" style="9"/>
    <col min="4" max="4" width="6.109375" customWidth="1" style="9"/>
    <col min="5" max="6" width="9.109375" customWidth="1" style="9"/>
    <col min="7" max="7" width="27.109375" customWidth="1" style="9"/>
    <col min="8" max="9" width="9.109375" customWidth="1" style="9"/>
    <col min="10" max="16384" width="9.109375" customWidth="1" style="9"/>
  </cols>
  <sheetData>
    <row r="1">
      <c r="A1" s="6"/>
      <c r="B1" s="7"/>
      <c r="C1" s="7"/>
      <c r="D1" s="7"/>
      <c r="E1" s="7"/>
      <c r="F1" s="7"/>
      <c r="G1" s="8"/>
    </row>
    <row r="2">
      <c r="A2" s="10"/>
      <c r="G2" s="11"/>
    </row>
    <row r="3">
      <c r="A3" s="10"/>
      <c r="G3" s="11"/>
    </row>
    <row r="4">
      <c r="A4" s="10"/>
      <c r="G4" s="11"/>
    </row>
    <row r="5">
      <c r="A5" s="10"/>
      <c r="G5" s="11"/>
    </row>
    <row r="6">
      <c r="A6" s="10"/>
      <c r="G6" s="11"/>
    </row>
    <row r="7">
      <c r="A7" s="10"/>
      <c r="G7" s="11"/>
    </row>
    <row r="8">
      <c r="A8" s="10"/>
      <c r="G8" s="11"/>
    </row>
    <row r="9">
      <c r="A9" s="10"/>
      <c r="G9" s="11"/>
    </row>
    <row r="10">
      <c r="A10" s="10"/>
      <c r="G10" s="11"/>
    </row>
    <row r="11" ht="25.2">
      <c r="A11" s="169"/>
      <c r="B11" s="170"/>
      <c r="C11" s="170"/>
      <c r="D11" s="170"/>
      <c r="E11" s="170"/>
      <c r="F11" s="170"/>
      <c r="G11" s="171"/>
    </row>
    <row r="12" ht="14.4">
      <c r="A12" s="172"/>
      <c r="B12" s="173"/>
      <c r="C12" s="173"/>
      <c r="D12" s="173"/>
      <c r="E12" s="173"/>
      <c r="F12" s="173"/>
      <c r="G12" s="174"/>
    </row>
    <row r="13">
      <c r="A13" s="10"/>
      <c r="G13" s="11"/>
    </row>
    <row r="14">
      <c r="A14" s="10"/>
      <c r="G14" s="11"/>
    </row>
    <row r="15">
      <c r="A15" s="10"/>
      <c r="G15" s="11"/>
    </row>
    <row r="16">
      <c r="A16" s="10"/>
      <c r="G16" s="11"/>
    </row>
    <row r="17" ht="18" customHeight="1">
      <c r="A17" s="10"/>
      <c r="G17" s="11"/>
    </row>
    <row r="18">
      <c r="A18" s="10"/>
      <c r="G18" s="11"/>
    </row>
    <row r="19">
      <c r="A19" s="10"/>
      <c r="G19" s="11"/>
    </row>
    <row r="20" ht="18">
      <c r="A20" s="166" t="s">
        <v>222</v>
      </c>
      <c r="B20" s="167"/>
      <c r="C20" s="167"/>
      <c r="D20" s="167"/>
      <c r="E20" s="167"/>
      <c r="F20" s="167"/>
      <c r="G20" s="168"/>
    </row>
    <row r="21" ht="18">
      <c r="A21" s="12"/>
      <c r="B21" s="13"/>
      <c r="C21" s="13"/>
      <c r="D21" s="13"/>
      <c r="E21" s="13"/>
      <c r="F21" s="13"/>
      <c r="G21" s="14"/>
    </row>
    <row r="22" ht="18">
      <c r="A22" s="166" t="s">
        <v>1</v>
      </c>
      <c r="B22" s="167"/>
      <c r="C22" s="167"/>
      <c r="D22" s="167"/>
      <c r="E22" s="167"/>
      <c r="F22" s="167"/>
      <c r="G22" s="168"/>
    </row>
    <row r="23" ht="18">
      <c r="A23" s="12"/>
      <c r="B23" s="13"/>
      <c r="C23" s="13"/>
      <c r="D23" s="13"/>
      <c r="E23" s="13"/>
      <c r="F23" s="13"/>
      <c r="G23" s="14"/>
    </row>
    <row r="24" ht="18">
      <c r="A24" s="175">
        <v>43830</v>
      </c>
      <c r="B24" s="176"/>
      <c r="C24" s="176"/>
      <c r="D24" s="176"/>
      <c r="E24" s="176"/>
      <c r="F24" s="176"/>
      <c r="G24" s="177"/>
    </row>
    <row r="25" ht="18">
      <c r="A25" s="166"/>
      <c r="B25" s="167"/>
      <c r="C25" s="167"/>
      <c r="D25" s="167"/>
      <c r="E25" s="167"/>
      <c r="F25" s="167"/>
      <c r="G25" s="168"/>
    </row>
    <row r="26">
      <c r="A26" s="10"/>
      <c r="G26" s="11"/>
    </row>
    <row r="27">
      <c r="A27" s="10"/>
      <c r="G27" s="11"/>
    </row>
    <row r="28">
      <c r="A28" s="10"/>
      <c r="G28" s="11"/>
    </row>
    <row r="29">
      <c r="A29" s="10"/>
      <c r="G29" s="11"/>
    </row>
    <row r="30">
      <c r="A30" s="10"/>
      <c r="G30" s="11"/>
    </row>
    <row r="31">
      <c r="A31" s="10"/>
      <c r="G31" s="11"/>
    </row>
    <row r="32">
      <c r="A32" s="10"/>
      <c r="G32" s="11"/>
    </row>
    <row r="33">
      <c r="A33" s="10"/>
      <c r="G33" s="11"/>
    </row>
    <row r="34">
      <c r="A34" s="10"/>
      <c r="G34" s="11"/>
    </row>
    <row r="35">
      <c r="A35" s="10"/>
      <c r="G35" s="11"/>
    </row>
    <row r="36">
      <c r="A36" s="10"/>
      <c r="G36" s="11"/>
    </row>
    <row r="37">
      <c r="A37" s="10"/>
      <c r="G37" s="11"/>
    </row>
    <row r="38">
      <c r="A38" s="10"/>
      <c r="G38" s="11"/>
    </row>
    <row r="39">
      <c r="A39" s="10"/>
      <c r="G39" s="11"/>
    </row>
    <row r="40">
      <c r="A40" s="10"/>
      <c r="G40" s="11"/>
    </row>
    <row r="41">
      <c r="A41" s="10"/>
      <c r="G41" s="11"/>
    </row>
    <row r="42">
      <c r="A42" s="10"/>
      <c r="G42" s="11"/>
    </row>
    <row r="43">
      <c r="A43" s="10"/>
      <c r="G43" s="11"/>
    </row>
    <row r="44">
      <c r="A44" s="10"/>
      <c r="G44" s="11"/>
    </row>
    <row r="45">
      <c r="A45" s="10"/>
      <c r="G45" s="11"/>
    </row>
    <row r="46">
      <c r="A46" s="10"/>
      <c r="G46" s="11"/>
    </row>
    <row r="47">
      <c r="A47" s="10"/>
      <c r="G47" s="11"/>
    </row>
    <row r="48">
      <c r="A48" s="10"/>
      <c r="G48" s="11"/>
    </row>
    <row r="49">
      <c r="A49" s="15"/>
      <c r="B49" s="16"/>
      <c r="C49" s="16"/>
      <c r="D49" s="16"/>
      <c r="E49" s="16" t="s">
        <v>223</v>
      </c>
      <c r="F49" s="16"/>
      <c r="G49" s="17"/>
    </row>
  </sheetData>
  <mergeCells>
    <mergeCell ref="A25:G25"/>
    <mergeCell ref="A11:G11"/>
    <mergeCell ref="A12:G12"/>
    <mergeCell ref="A20:G20"/>
    <mergeCell ref="A22:G22"/>
    <mergeCell ref="A24:G24"/>
  </mergeCells>
  <pageMargins left="0.75" right="0.75" top="1" bottom="1" header="0.5" footer="0.5"/>
  <pageSetup paperSize="9" orientation="portrait"/>
  <headerFooter alignWithMargins="0">
    <oddFooter>&amp;R&amp;"Letter Gothic,Regular"&amp;7Printed &amp;D&amp;T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9" zoomScale="85" zoomScaleNormal="85" workbookViewId="0">
      <selection activeCell="F39" sqref="F39"/>
    </sheetView>
  </sheetViews>
  <sheetFormatPr defaultColWidth="8.88671875" defaultRowHeight="13.2"/>
  <cols>
    <col min="1" max="1" width="47.88671875" customWidth="1" style="18"/>
    <col min="2" max="2" width="5.33203125" customWidth="1" style="20"/>
    <col min="3" max="3" width="1.5546875" customWidth="1" style="18"/>
    <col min="4" max="4" bestFit="1" width="19.5546875" customWidth="1" style="18"/>
    <col min="5" max="5" width="3.88671875" customWidth="1" style="18"/>
    <col min="6" max="6" bestFit="1" width="20" customWidth="1" style="18"/>
    <col min="7" max="8" width="9.109375" customWidth="1" style="18"/>
    <col min="9" max="9" width="8.88671875" customWidth="1" style="18"/>
    <col min="10" max="16384" width="8.88671875" customWidth="1" style="18"/>
  </cols>
  <sheetData>
    <row r="1" ht="15">
      <c r="A1" s="178" t="str">
        <f>Desc!A2</f>
        <v>PT. RHB ASSET MANAGEMENT INDONESIA</v>
      </c>
      <c r="B1" s="178"/>
      <c r="C1" s="178"/>
      <c r="D1" s="178"/>
      <c r="E1" s="178"/>
      <c r="F1" s="178"/>
    </row>
    <row r="2" ht="15">
      <c r="A2" s="178" t="s">
        <v>188</v>
      </c>
      <c r="B2" s="178"/>
      <c r="C2" s="178"/>
      <c r="D2" s="178"/>
      <c r="E2" s="178"/>
      <c r="F2" s="178"/>
    </row>
    <row r="3" ht="15">
      <c r="A3" s="179">
        <f>Cover!A24</f>
        <v>44012</v>
      </c>
      <c r="B3" s="179"/>
      <c r="C3" s="179"/>
      <c r="D3" s="179"/>
      <c r="E3" s="179"/>
      <c r="F3" s="179"/>
    </row>
    <row r="4">
      <c r="A4" s="19"/>
      <c r="B4" s="19"/>
      <c r="C4" s="19"/>
      <c r="D4" s="19"/>
      <c r="E4" s="19"/>
      <c r="F4" s="19"/>
    </row>
    <row r="5">
      <c r="A5" s="19"/>
      <c r="B5" s="19"/>
      <c r="C5" s="19"/>
      <c r="D5" s="19"/>
      <c r="E5" s="19"/>
      <c r="F5" s="19"/>
    </row>
    <row r="6">
      <c r="D6" s="21"/>
      <c r="E6" s="21"/>
      <c r="F6" s="21"/>
    </row>
    <row r="7">
      <c r="A7" s="20"/>
      <c r="B7" s="22" t="s">
        <v>189</v>
      </c>
      <c r="D7" s="23">
        <f>Cover!A24</f>
        <v>44012</v>
      </c>
      <c r="E7" s="21"/>
      <c r="F7" s="23">
        <v>43465</v>
      </c>
    </row>
    <row r="8">
      <c r="A8" s="24" t="s">
        <v>190</v>
      </c>
      <c r="B8" s="25"/>
      <c r="C8" s="180" t="s">
        <v>3</v>
      </c>
      <c r="D8" s="180"/>
      <c r="E8" s="180" t="s">
        <v>3</v>
      </c>
      <c r="F8" s="180"/>
    </row>
    <row r="9">
      <c r="A9" s="24"/>
      <c r="B9" s="25"/>
      <c r="C9" s="19"/>
      <c r="D9" s="21"/>
      <c r="E9" s="21"/>
      <c r="F9" s="21"/>
    </row>
    <row r="10">
      <c r="A10" s="18" t="s">
        <v>191</v>
      </c>
      <c r="B10" s="20">
        <v>1</v>
      </c>
      <c r="C10" s="21"/>
      <c r="D10" s="21">
        <f>Desc!J17</f>
        <v>0</v>
      </c>
      <c r="E10" s="21"/>
      <c r="F10" s="21">
        <f>Desc!L17</f>
        <v>0</v>
      </c>
    </row>
    <row r="11">
      <c r="A11" s="18" t="s">
        <v>192</v>
      </c>
      <c r="B11" s="20">
        <v>2</v>
      </c>
      <c r="C11" s="21"/>
      <c r="D11" s="21">
        <f>Desc!J25</f>
        <v>0</v>
      </c>
      <c r="E11" s="21"/>
      <c r="F11" s="21">
        <f>Desc!L25</f>
        <v>0</v>
      </c>
    </row>
    <row r="12">
      <c r="A12" s="18" t="s">
        <v>193</v>
      </c>
      <c r="D12" s="21">
        <f>Desc!J34</f>
        <v>0</v>
      </c>
      <c r="E12" s="21"/>
      <c r="F12" s="21">
        <f>Desc!L34</f>
        <v>0</v>
      </c>
    </row>
    <row r="13">
      <c r="A13" s="18" t="s">
        <v>194</v>
      </c>
      <c r="B13" s="20">
        <v>4</v>
      </c>
      <c r="D13" s="21">
        <f>Desc!J48</f>
        <v>0</v>
      </c>
      <c r="E13" s="21"/>
      <c r="F13" s="21">
        <f>Desc!L48</f>
        <v>0</v>
      </c>
    </row>
    <row r="14">
      <c r="A14" s="18" t="s">
        <v>195</v>
      </c>
      <c r="B14" s="20">
        <v>5</v>
      </c>
      <c r="D14" s="21">
        <f>Desc!J57</f>
        <v>0</v>
      </c>
      <c r="E14" s="21"/>
      <c r="F14" s="21">
        <f>Desc!L57</f>
        <v>0</v>
      </c>
    </row>
    <row r="15">
      <c r="D15" s="21"/>
      <c r="E15" s="21"/>
      <c r="F15" s="21"/>
    </row>
    <row r="16">
      <c r="D16" s="27">
        <f>SUM(D10:D14)</f>
        <v>0</v>
      </c>
      <c r="E16" s="21"/>
      <c r="F16" s="27">
        <f>SUM(F10:F14)</f>
        <v>0</v>
      </c>
    </row>
    <row r="17">
      <c r="D17" s="21"/>
      <c r="E17" s="21"/>
      <c r="F17" s="21"/>
    </row>
    <row r="18">
      <c r="A18" s="18" t="s">
        <v>196</v>
      </c>
      <c r="B18" s="20">
        <v>6</v>
      </c>
      <c r="D18" s="21">
        <f>Desc!J74</f>
        <v>0</v>
      </c>
      <c r="E18" s="21"/>
      <c r="F18" s="21">
        <f>Desc!L74</f>
        <v>0</v>
      </c>
    </row>
    <row r="19">
      <c r="A19" s="18" t="s">
        <v>197</v>
      </c>
      <c r="B19" s="20">
        <v>7</v>
      </c>
      <c r="D19" s="21">
        <f>Desc!L103</f>
        <v>0</v>
      </c>
      <c r="E19" s="21"/>
      <c r="F19" s="21">
        <f>Desc!E103</f>
        <v>0</v>
      </c>
    </row>
    <row r="20">
      <c r="A20" s="18" t="s">
        <v>198</v>
      </c>
      <c r="B20" s="20">
        <v>8</v>
      </c>
      <c r="D20" s="21">
        <f>Desc!J112</f>
        <v>0</v>
      </c>
      <c r="E20" s="21"/>
      <c r="F20" s="21">
        <f>Desc!L112</f>
        <v>0</v>
      </c>
    </row>
    <row r="21">
      <c r="A21" s="145" t="s">
        <v>199</v>
      </c>
      <c r="D21" s="21">
        <f>TB_NEW!F93</f>
        <v>0</v>
      </c>
      <c r="E21" s="21"/>
      <c r="F21" s="21">
        <f>TB_NEW!C93</f>
        <v>0</v>
      </c>
    </row>
    <row r="22">
      <c r="A22" s="145"/>
      <c r="B22" s="153"/>
      <c r="D22" s="21"/>
      <c r="E22" s="21"/>
      <c r="F22" s="21"/>
    </row>
    <row r="23">
      <c r="A23" s="28" t="s">
        <v>200</v>
      </c>
      <c r="B23" s="29"/>
      <c r="C23" s="28"/>
      <c r="D23" s="30">
        <f>D16+D18+D19+D20+D21</f>
        <v>0</v>
      </c>
      <c r="E23" s="31"/>
      <c r="F23" s="30">
        <f>F16+F18+F19+F20+F21</f>
        <v>0</v>
      </c>
    </row>
    <row r="24">
      <c r="D24" s="21"/>
      <c r="E24" s="21"/>
      <c r="F24" s="21"/>
    </row>
    <row r="25">
      <c r="D25" s="21"/>
      <c r="E25" s="21"/>
      <c r="F25" s="21"/>
    </row>
    <row r="26">
      <c r="A26" s="32" t="s">
        <v>201</v>
      </c>
      <c r="B26" s="19"/>
      <c r="D26" s="21"/>
      <c r="E26" s="21"/>
      <c r="F26" s="21"/>
    </row>
    <row r="27">
      <c r="D27" s="21"/>
      <c r="E27" s="21"/>
      <c r="F27" s="21"/>
    </row>
    <row r="28">
      <c r="A28" s="18" t="s">
        <v>202</v>
      </c>
      <c r="D28" s="21">
        <f>Desc!J122</f>
        <v>0</v>
      </c>
      <c r="E28" s="21"/>
      <c r="F28" s="21">
        <f>Desc!L122</f>
        <v>0</v>
      </c>
    </row>
    <row r="29">
      <c r="A29" s="18" t="s">
        <v>203</v>
      </c>
      <c r="D29" s="21"/>
      <c r="E29" s="21"/>
      <c r="F29" s="21"/>
    </row>
    <row r="30">
      <c r="A30" s="18" t="s">
        <v>204</v>
      </c>
      <c r="B30" s="20">
        <v>9</v>
      </c>
      <c r="D30" s="21">
        <f>Desc!J157</f>
        <v>0</v>
      </c>
      <c r="E30" s="21"/>
      <c r="F30" s="21">
        <f>Desc!L157</f>
        <v>0</v>
      </c>
    </row>
    <row r="31">
      <c r="A31" s="145" t="s">
        <v>205</v>
      </c>
      <c r="D31" s="21">
        <f>-TB_NEW!F140</f>
        <v>0</v>
      </c>
      <c r="E31" s="21"/>
      <c r="F31" s="21">
        <f>-TB_NEW!C140</f>
        <v>0</v>
      </c>
    </row>
    <row r="32">
      <c r="B32" s="153"/>
      <c r="D32" s="21"/>
      <c r="E32" s="21"/>
      <c r="F32" s="21"/>
    </row>
    <row r="33" ht="16.5" customHeight="1">
      <c r="A33" s="33" t="s">
        <v>206</v>
      </c>
      <c r="B33" s="19"/>
      <c r="C33" s="21"/>
      <c r="D33" s="34">
        <f>SUM(D28:D31)</f>
        <v>0</v>
      </c>
      <c r="E33" s="21"/>
      <c r="F33" s="34">
        <f>SUM(F28:F31)</f>
        <v>0</v>
      </c>
    </row>
    <row r="34">
      <c r="D34" s="21"/>
      <c r="E34" s="21"/>
      <c r="F34" s="21"/>
    </row>
    <row r="35">
      <c r="A35" s="32" t="s">
        <v>179</v>
      </c>
      <c r="B35" s="19"/>
      <c r="D35" s="21"/>
      <c r="E35" s="21"/>
      <c r="F35" s="21"/>
    </row>
    <row r="36">
      <c r="D36" s="21"/>
      <c r="E36" s="21"/>
      <c r="F36" s="21"/>
    </row>
    <row r="37">
      <c r="A37" s="18" t="s">
        <v>207</v>
      </c>
      <c r="D37" s="21"/>
      <c r="E37" s="21"/>
      <c r="F37" s="21"/>
    </row>
    <row r="38">
      <c r="A38" s="18" t="s">
        <v>208</v>
      </c>
      <c r="D38" s="21"/>
      <c r="E38" s="21"/>
      <c r="F38" s="21"/>
    </row>
    <row r="39" ht="14.4">
      <c r="A39" s="18" t="s">
        <v>209</v>
      </c>
      <c r="B39" s="20">
        <v>10</v>
      </c>
      <c r="D39" s="21">
        <f>-SUMIF(TB_NEW!$A:$A,BS!$H$39,TB_NEW!F:F)</f>
        <v>0</v>
      </c>
      <c r="E39" s="21"/>
      <c r="F39" s="21">
        <f>-SUMIF(TB_NEW!A:A,BS!H39,TB_NEW!C:C)</f>
        <v>0</v>
      </c>
      <c r="H39" s="155" t="s">
        <v>210</v>
      </c>
    </row>
    <row r="40">
      <c r="A40" s="18" t="s">
        <v>211</v>
      </c>
      <c r="D40" s="21"/>
      <c r="E40" s="21"/>
      <c r="F40" s="21"/>
      <c r="H40" s="154"/>
    </row>
    <row r="41">
      <c r="A41" s="18" t="s">
        <v>212</v>
      </c>
      <c r="D41" s="21">
        <f>-(SUMIF(TB_NEW!$A:$A,H42,TB_NEW!$F:$F)+SUMIF(TB_NEW!$A:$A,H41,TB_NEW!$F:$F))</f>
        <v>0</v>
      </c>
      <c r="E41" s="21"/>
      <c r="F41" s="21">
        <f>-(SUMIF(TB_NEW!$A:$A,H42,TB_NEW!$C:$C)+SUMIF(TB_NEW!$A:$A,H41,TB_NEW!$C:$C))</f>
        <v>0</v>
      </c>
      <c r="H41" s="156" t="s">
        <v>213</v>
      </c>
    </row>
    <row r="42">
      <c r="A42" s="18" t="s">
        <v>214</v>
      </c>
      <c r="D42" s="21">
        <f>-SUMIF(TB_NEW!$A:$A,H43,TB_NEW!$F:$F)</f>
        <v>0</v>
      </c>
      <c r="E42" s="21"/>
      <c r="F42" s="21">
        <f>-SUMIF(TB_NEW!$A:$A,H43,TB_NEW!$C:$C)</f>
        <v>0</v>
      </c>
      <c r="H42" s="157" t="s">
        <v>215</v>
      </c>
    </row>
    <row r="43">
      <c r="A43" s="18" t="s">
        <v>216</v>
      </c>
      <c r="D43" s="21">
        <f>-SUMIF(TB_NEW!$A:$A,H44,TB_NEW!$F:$F)</f>
        <v>0</v>
      </c>
      <c r="E43" s="21"/>
      <c r="F43" s="21">
        <f>-SUMIF(TB_NEW!$A:$A,H44,TB_NEW!$C:$C)</f>
        <v>0</v>
      </c>
      <c r="H43" s="158" t="s">
        <v>217</v>
      </c>
    </row>
    <row r="44" ht="18" customHeight="1">
      <c r="A44" s="18" t="s">
        <v>218</v>
      </c>
      <c r="B44" s="19"/>
      <c r="C44" s="21"/>
      <c r="D44" s="21">
        <f>'IS Total'!D82+'IS Total'!D84</f>
        <v>0</v>
      </c>
      <c r="E44" s="21"/>
      <c r="F44" s="21">
        <f>'IS Total'!D84</f>
        <v>0</v>
      </c>
      <c r="H44" s="158" t="s">
        <v>219</v>
      </c>
    </row>
    <row r="45">
      <c r="A45" s="33" t="s">
        <v>220</v>
      </c>
      <c r="D45" s="34">
        <f>SUM(D39:D44)</f>
        <v>0</v>
      </c>
      <c r="E45" s="21"/>
      <c r="F45" s="34">
        <f>SUM(F39:F44)</f>
        <v>0</v>
      </c>
    </row>
    <row r="46" ht="17.25" customHeight="1">
      <c r="A46" s="28"/>
      <c r="B46" s="29"/>
      <c r="C46" s="28"/>
      <c r="D46" s="21"/>
      <c r="E46" s="31"/>
      <c r="F46" s="21"/>
    </row>
    <row r="47">
      <c r="A47" s="28" t="s">
        <v>221</v>
      </c>
      <c r="D47" s="30">
        <f>+D33+D45</f>
        <v>0</v>
      </c>
      <c r="F47" s="30">
        <f>+F33+F45</f>
        <v>0</v>
      </c>
    </row>
    <row r="49">
      <c r="D49" s="21">
        <f>D23-D47</f>
        <v>0</v>
      </c>
      <c r="F49" s="21">
        <f>F23-F47</f>
        <v>0</v>
      </c>
    </row>
    <row r="51">
      <c r="D51" s="36"/>
      <c r="F51" s="26"/>
    </row>
    <row r="52">
      <c r="D52" s="26"/>
    </row>
  </sheetData>
  <mergeCells>
    <mergeCell ref="A1:F1"/>
    <mergeCell ref="A2:F2"/>
    <mergeCell ref="A3:F3"/>
    <mergeCell ref="C8:D8"/>
    <mergeCell ref="E8:F8"/>
  </mergeCells>
  <pageMargins left="0.47244094488188981" right="0.27559055118110237" top="0.98425196850393704" bottom="0.98425196850393704" header="0.51181102362204722" footer="0.51181102362204722"/>
  <pageSetup paperSize="9" scale="80" orientation="portrait"/>
  <headerFooter alignWithMargins="0">
    <oddFooter>&amp;R&amp;"Letter Gothic,Regular"&amp;7Printed 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0"/>
  <sheetViews>
    <sheetView topLeftCell="A63" workbookViewId="0">
      <selection activeCell="C157" sqref="C157"/>
    </sheetView>
  </sheetViews>
  <sheetFormatPr defaultColWidth="9.109375" defaultRowHeight="13.2"/>
  <cols>
    <col min="1" max="1" width="3.33203125" customWidth="1" style="20"/>
    <col min="2" max="2" width="1.44140625" customWidth="1" style="18"/>
    <col min="3" max="3" width="17" customWidth="1" style="18"/>
    <col min="4" max="4" width="5.33203125" customWidth="1" style="18"/>
    <col min="5" max="6" width="8.6640625" customWidth="1" style="18"/>
    <col min="7" max="7" width="3.5546875" customWidth="1" style="18"/>
    <col min="8" max="8" bestFit="1" width="14.109375" customWidth="1" style="18"/>
    <col min="9" max="9" width="3.44140625" customWidth="1" style="21"/>
    <col min="10" max="10" width="15.33203125" customWidth="1" style="18"/>
    <col min="11" max="11" width="3.44140625" customWidth="1" style="21"/>
    <col min="12" max="12" width="17.44140625" customWidth="1" style="18"/>
    <col min="13" max="13" bestFit="1" width="11" customWidth="1" style="18"/>
    <col min="14" max="14" width="9.109375" customWidth="1" style="18"/>
    <col min="15" max="16384" width="9.109375" customWidth="1" style="18"/>
  </cols>
  <sheetData>
    <row r="2" ht="15">
      <c r="A2" s="178" t="s">
        <v>91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</row>
    <row r="3" ht="15">
      <c r="A3" s="178" t="s">
        <v>92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</row>
    <row r="4" ht="15">
      <c r="A4" s="178" t="s">
        <v>93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</row>
    <row r="5" ht="15">
      <c r="A5" s="179">
        <f>Cover!A24</f>
        <v>44012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</row>
    <row r="6" ht="15">
      <c r="A6" s="37"/>
      <c r="B6" s="38"/>
      <c r="C6" s="38"/>
      <c r="D6" s="38"/>
      <c r="E6" s="38"/>
      <c r="F6" s="38"/>
      <c r="G6" s="38"/>
      <c r="H6" s="38"/>
      <c r="I6" s="38"/>
      <c r="J6" s="38"/>
      <c r="K6" s="39"/>
      <c r="L6" s="39"/>
    </row>
    <row r="7" ht="12.6" s="33" customFormat="1">
      <c r="A7" s="19">
        <v>1</v>
      </c>
      <c r="B7" s="33" t="s">
        <v>94</v>
      </c>
      <c r="I7" s="40"/>
      <c r="K7" s="40"/>
    </row>
    <row r="8">
      <c r="B8" s="18" t="s">
        <v>95</v>
      </c>
    </row>
    <row r="9" ht="15">
      <c r="I9" s="187">
        <f>Cover!A24</f>
        <v>44012</v>
      </c>
      <c r="J9" s="187"/>
      <c r="K9" s="187">
        <f>BS!F7</f>
        <v>43982</v>
      </c>
      <c r="L9" s="187"/>
    </row>
    <row r="10">
      <c r="B10" s="33" t="s">
        <v>96</v>
      </c>
      <c r="I10" s="180" t="s">
        <v>3</v>
      </c>
      <c r="J10" s="180"/>
      <c r="K10" s="180" t="s">
        <v>3</v>
      </c>
      <c r="L10" s="180"/>
    </row>
    <row r="11">
      <c r="B11" s="33"/>
      <c r="C11" s="18" t="s">
        <v>97</v>
      </c>
      <c r="I11" s="18"/>
      <c r="J11" s="21">
        <f>SUMIF(TB_NEW!$J:$J,$M11,TB_NEW!$F:$F)</f>
        <v>0</v>
      </c>
      <c r="K11" s="18"/>
      <c r="L11" s="21">
        <f>SUMIF(TB_NEW!$J:$J,$M11,TB_NEW!$C:$C)</f>
        <v>0</v>
      </c>
      <c r="M11" s="18">
        <v>9011</v>
      </c>
    </row>
    <row r="12">
      <c r="B12" s="33"/>
      <c r="C12" s="18" t="s">
        <v>98</v>
      </c>
      <c r="I12" s="18"/>
      <c r="J12" s="21">
        <f>SUMIF(TB_NEW!$J:$J,$M12,TB_NEW!$F:$F)</f>
        <v>0</v>
      </c>
      <c r="K12" s="18"/>
      <c r="L12" s="21">
        <f>SUMIF(TB_NEW!$J:$J,$M12,TB_NEW!$C:$C)</f>
        <v>0</v>
      </c>
      <c r="M12" s="18">
        <v>9012</v>
      </c>
    </row>
    <row r="13">
      <c r="B13" s="33" t="s">
        <v>99</v>
      </c>
      <c r="I13" s="18"/>
      <c r="J13" s="21"/>
      <c r="K13" s="18"/>
      <c r="L13" s="21"/>
    </row>
    <row r="14">
      <c r="B14" s="18" t="s">
        <v>100</v>
      </c>
      <c r="C14" s="18" t="s">
        <v>101</v>
      </c>
      <c r="I14" s="18"/>
      <c r="J14" s="21">
        <f>SUMIF(TB_NEW!$J:$J,$M14,TB_NEW!$F:$F)</f>
        <v>0</v>
      </c>
      <c r="K14" s="18"/>
      <c r="L14" s="21">
        <f>SUMIF(TB_NEW!$J:$J,$M14,TB_NEW!$C:$C)</f>
        <v>0</v>
      </c>
      <c r="M14" s="18">
        <v>9014</v>
      </c>
    </row>
    <row r="15">
      <c r="I15" s="18"/>
      <c r="J15" s="21"/>
      <c r="K15" s="18"/>
      <c r="L15" s="21"/>
    </row>
    <row r="16">
      <c r="B16" s="33" t="s">
        <v>102</v>
      </c>
      <c r="I16" s="18"/>
      <c r="J16" s="21"/>
      <c r="K16" s="18"/>
      <c r="L16" s="21"/>
    </row>
    <row r="17">
      <c r="B17" s="33"/>
      <c r="D17" s="33" t="s">
        <v>103</v>
      </c>
      <c r="I17" s="18"/>
      <c r="J17" s="41">
        <f>SUM(J11:J16)</f>
        <v>0</v>
      </c>
      <c r="K17" s="18"/>
      <c r="L17" s="41">
        <f>SUM(L11:L16)</f>
        <v>0</v>
      </c>
    </row>
    <row r="18">
      <c r="I18" s="18"/>
      <c r="J18" s="21"/>
      <c r="K18" s="18"/>
      <c r="L18" s="21"/>
    </row>
    <row r="19" ht="12.75" customHeight="1">
      <c r="A19" s="19">
        <v>2</v>
      </c>
      <c r="B19" s="33" t="s">
        <v>104</v>
      </c>
      <c r="I19" s="18"/>
      <c r="K19" s="18"/>
      <c r="L19" s="21"/>
    </row>
    <row r="20" ht="12.75" customHeight="1">
      <c r="B20" s="191" t="s">
        <v>105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</row>
    <row r="21" ht="12.75" customHeight="1">
      <c r="I21" s="18"/>
      <c r="K21" s="18"/>
      <c r="L21" s="21"/>
    </row>
    <row r="22" ht="13.5" customHeight="1">
      <c r="I22" s="18"/>
      <c r="K22" s="18"/>
      <c r="L22" s="21"/>
    </row>
    <row r="23" ht="16.5" customHeight="1">
      <c r="I23" s="187">
        <f>I9</f>
        <v>44012</v>
      </c>
      <c r="J23" s="187"/>
      <c r="K23" s="187">
        <f>K9</f>
        <v>43982</v>
      </c>
      <c r="L23" s="187"/>
    </row>
    <row r="24" ht="12.75" customHeight="1">
      <c r="I24" s="180" t="s">
        <v>3</v>
      </c>
      <c r="J24" s="180"/>
      <c r="K24" s="180" t="s">
        <v>3</v>
      </c>
      <c r="L24" s="180"/>
    </row>
    <row r="25" ht="12.75" customHeight="1">
      <c r="C25" s="18" t="s">
        <v>106</v>
      </c>
      <c r="I25" s="18"/>
      <c r="J25" s="21">
        <f>SUMIF(TB_NEW!$J:$J,$M25,TB_NEW!$F:$F)</f>
        <v>0</v>
      </c>
      <c r="K25" s="18"/>
      <c r="L25" s="21">
        <f>SUMIF(TB_NEW!$J:$J,$M25,TB_NEW!$C:$C)</f>
        <v>0</v>
      </c>
      <c r="M25" s="18">
        <v>9025</v>
      </c>
    </row>
    <row r="26" ht="12.75" customHeight="1">
      <c r="I26" s="18"/>
      <c r="K26" s="18"/>
      <c r="L26" s="21"/>
    </row>
    <row r="27">
      <c r="D27" s="33" t="s">
        <v>107</v>
      </c>
      <c r="I27" s="18"/>
      <c r="J27" s="41">
        <f>SUM(J23:J26)</f>
        <v>0</v>
      </c>
      <c r="K27" s="18"/>
      <c r="L27" s="41">
        <f>SUM(L23:L26)</f>
        <v>0</v>
      </c>
    </row>
    <row r="28" ht="12.75" customHeight="1">
      <c r="I28" s="18"/>
      <c r="K28" s="18"/>
      <c r="L28" s="21"/>
    </row>
    <row r="29" ht="12.75" customHeight="1">
      <c r="I29" s="18"/>
      <c r="K29" s="18"/>
      <c r="L29" s="21"/>
    </row>
    <row r="30" ht="0" hidden="1">
      <c r="A30" s="19">
        <v>3</v>
      </c>
      <c r="B30" s="33" t="s">
        <v>108</v>
      </c>
      <c r="I30" s="18"/>
      <c r="K30" s="18"/>
      <c r="L30" s="21"/>
    </row>
    <row r="31" ht="0" hidden="1">
      <c r="B31" s="191" t="s">
        <v>109</v>
      </c>
      <c r="C31" s="191"/>
      <c r="D31" s="191"/>
      <c r="E31" s="191"/>
      <c r="F31" s="191"/>
      <c r="G31" s="191"/>
      <c r="H31" s="191"/>
      <c r="I31" s="191"/>
      <c r="J31" s="191"/>
      <c r="K31" s="191"/>
      <c r="L31" s="191"/>
    </row>
    <row r="32" ht="0" hidden="1">
      <c r="I32" s="187">
        <f>I9</f>
        <v>44012</v>
      </c>
      <c r="J32" s="187"/>
      <c r="K32" s="187">
        <f>K9</f>
        <v>43982</v>
      </c>
      <c r="L32" s="187"/>
    </row>
    <row r="33" ht="0" hidden="1">
      <c r="I33" s="180" t="s">
        <v>3</v>
      </c>
      <c r="J33" s="180"/>
      <c r="K33" s="180" t="s">
        <v>3</v>
      </c>
      <c r="L33" s="180"/>
    </row>
    <row r="34" ht="0" hidden="1">
      <c r="C34" s="18" t="s">
        <v>110</v>
      </c>
      <c r="I34" s="18"/>
      <c r="J34" s="21">
        <f>SUMIF(TB_NEW!$J:$J,$M34,TB_NEW!$F:$F)</f>
        <v>0</v>
      </c>
      <c r="K34" s="18"/>
      <c r="L34" s="21">
        <f>SUMIF(TB_NEW!$J:$J,$M34,TB_NEW!$C:$C)</f>
        <v>0</v>
      </c>
      <c r="M34" s="18">
        <v>9034</v>
      </c>
    </row>
    <row r="35" ht="0" hidden="1">
      <c r="I35" s="18"/>
      <c r="K35" s="18"/>
      <c r="L35" s="21"/>
    </row>
    <row r="36" ht="0" hidden="1">
      <c r="D36" s="33" t="s">
        <v>111</v>
      </c>
      <c r="I36" s="18"/>
      <c r="J36" s="41">
        <f>SUM(J32:J35)</f>
        <v>0</v>
      </c>
      <c r="K36" s="18"/>
      <c r="L36" s="41">
        <f>SUM(L32:L35)</f>
        <v>0</v>
      </c>
    </row>
    <row r="37" ht="12.75" customHeight="1">
      <c r="I37" s="18"/>
      <c r="K37" s="18"/>
      <c r="L37" s="21"/>
    </row>
    <row r="38">
      <c r="A38" s="19">
        <v>4</v>
      </c>
      <c r="B38" s="33" t="s">
        <v>112</v>
      </c>
      <c r="I38" s="18"/>
      <c r="K38" s="18"/>
      <c r="L38" s="21"/>
    </row>
    <row r="39">
      <c r="B39" s="191" t="s">
        <v>113</v>
      </c>
      <c r="C39" s="191"/>
      <c r="D39" s="191"/>
      <c r="E39" s="191"/>
      <c r="F39" s="191"/>
      <c r="G39" s="191"/>
      <c r="H39" s="191"/>
      <c r="I39" s="191"/>
      <c r="J39" s="191"/>
      <c r="K39" s="191"/>
      <c r="L39" s="191"/>
    </row>
    <row r="40"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  <row r="41" ht="15">
      <c r="I41" s="187">
        <f>I9</f>
        <v>44012</v>
      </c>
      <c r="J41" s="187"/>
      <c r="K41" s="187">
        <f>K9</f>
        <v>43982</v>
      </c>
      <c r="L41" s="187"/>
    </row>
    <row r="42">
      <c r="I42" s="180" t="s">
        <v>3</v>
      </c>
      <c r="J42" s="180"/>
      <c r="K42" s="180" t="s">
        <v>3</v>
      </c>
      <c r="L42" s="180"/>
    </row>
    <row r="43">
      <c r="C43" s="18" t="s">
        <v>114</v>
      </c>
      <c r="I43" s="18"/>
      <c r="J43" s="21"/>
      <c r="K43" s="18"/>
      <c r="L43" s="21"/>
    </row>
    <row r="44">
      <c r="C44" s="18" t="s">
        <v>115</v>
      </c>
      <c r="I44" s="18"/>
      <c r="J44" s="21"/>
      <c r="K44" s="18"/>
      <c r="L44" s="21"/>
    </row>
    <row r="45">
      <c r="C45" s="18" t="s">
        <v>116</v>
      </c>
      <c r="I45" s="18"/>
      <c r="J45" s="21">
        <f>SUMIF(TB_NEW!$J:$J,$M45,TB_NEW!$F:$F)</f>
        <v>0</v>
      </c>
      <c r="K45" s="18"/>
      <c r="L45" s="21">
        <f>SUMIF(TB_NEW!$J:$J,$M45,TB_NEW!$C:$C)</f>
        <v>0</v>
      </c>
      <c r="M45" s="18">
        <v>9045</v>
      </c>
    </row>
    <row r="46">
      <c r="I46" s="18"/>
      <c r="J46" s="21"/>
      <c r="K46" s="18"/>
      <c r="L46" s="21"/>
    </row>
    <row r="47">
      <c r="C47" s="18" t="s">
        <v>117</v>
      </c>
      <c r="I47" s="18"/>
      <c r="J47" s="21">
        <f>SUMIF(TB_NEW!$J:$J,$M47,TB_NEW!$F:$F)</f>
        <v>0</v>
      </c>
      <c r="K47" s="18"/>
      <c r="L47" s="21">
        <f>SUMIF(TB_NEW!$J:$J,$M47,TB_NEW!$C:$C)</f>
        <v>0</v>
      </c>
      <c r="M47" s="18">
        <v>9047</v>
      </c>
    </row>
    <row r="48">
      <c r="D48" s="33" t="s">
        <v>118</v>
      </c>
      <c r="I48" s="18"/>
      <c r="J48" s="41">
        <f>SUM(J41:J47)</f>
        <v>0</v>
      </c>
      <c r="K48" s="18"/>
      <c r="L48" s="41">
        <f>SUM(L41:L47)</f>
        <v>0</v>
      </c>
    </row>
    <row r="49" ht="12.75" customHeight="1">
      <c r="I49" s="18"/>
      <c r="K49" s="18"/>
      <c r="L49" s="21"/>
    </row>
    <row r="50">
      <c r="A50" s="19">
        <v>5</v>
      </c>
      <c r="B50" s="33" t="s">
        <v>119</v>
      </c>
      <c r="I50" s="18"/>
      <c r="K50" s="18"/>
      <c r="L50" s="21"/>
    </row>
    <row r="51" ht="12.75" customHeight="1">
      <c r="B51" s="191" t="s">
        <v>120</v>
      </c>
      <c r="C51" s="191"/>
      <c r="D51" s="191"/>
      <c r="E51" s="191"/>
      <c r="F51" s="191"/>
      <c r="G51" s="191"/>
      <c r="H51" s="191"/>
      <c r="I51" s="191"/>
      <c r="J51" s="191"/>
      <c r="K51" s="191"/>
      <c r="L51" s="191"/>
    </row>
    <row r="52" ht="12.75" customHeight="1">
      <c r="B52" s="42" t="s">
        <v>121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</row>
    <row r="53" ht="15">
      <c r="I53" s="187">
        <f>I9</f>
        <v>44012</v>
      </c>
      <c r="J53" s="187"/>
      <c r="K53" s="187">
        <f>K9</f>
        <v>43982</v>
      </c>
      <c r="L53" s="187"/>
    </row>
    <row r="54" ht="12.75" customHeight="1">
      <c r="I54" s="180" t="s">
        <v>3</v>
      </c>
      <c r="J54" s="180"/>
      <c r="K54" s="180" t="s">
        <v>3</v>
      </c>
      <c r="L54" s="180"/>
    </row>
    <row r="55" ht="12.75" customHeight="1">
      <c r="C55" s="18" t="s">
        <v>122</v>
      </c>
      <c r="I55" s="18"/>
      <c r="J55" s="21">
        <f>SUMIF(TB_NEW!$J:$J,$M55,TB_NEW!$F:$F)</f>
        <v>0</v>
      </c>
      <c r="K55" s="18"/>
      <c r="L55" s="21">
        <f>SUMIF(TB_NEW!$J:$J,$M55,TB_NEW!$C:$C)</f>
        <v>0</v>
      </c>
      <c r="M55" s="18">
        <v>9055</v>
      </c>
    </row>
    <row r="56" ht="12.75" customHeight="1">
      <c r="I56" s="18"/>
      <c r="J56" s="21"/>
      <c r="K56" s="18"/>
      <c r="L56" s="21"/>
    </row>
    <row r="57">
      <c r="D57" s="33" t="s">
        <v>123</v>
      </c>
      <c r="I57" s="18"/>
      <c r="J57" s="41">
        <f>SUM(J55:J56)</f>
        <v>0</v>
      </c>
      <c r="K57" s="18"/>
      <c r="L57" s="41">
        <f>SUM(L55:L56)</f>
        <v>0</v>
      </c>
    </row>
    <row r="58">
      <c r="I58" s="18"/>
      <c r="K58" s="18"/>
      <c r="L58" s="21"/>
    </row>
    <row r="59" ht="12.75" customHeight="1">
      <c r="I59" s="18"/>
      <c r="K59" s="18"/>
      <c r="L59" s="21"/>
    </row>
    <row r="60">
      <c r="A60" s="19">
        <v>6</v>
      </c>
      <c r="B60" s="33" t="s">
        <v>124</v>
      </c>
      <c r="C60" s="33"/>
      <c r="I60" s="18"/>
      <c r="K60" s="18"/>
      <c r="L60" s="21"/>
    </row>
    <row r="61" ht="12.75" customHeight="1">
      <c r="B61" s="18" t="s">
        <v>125</v>
      </c>
      <c r="I61" s="18"/>
      <c r="J61" s="21"/>
      <c r="K61" s="18"/>
      <c r="L61" s="21"/>
    </row>
    <row r="62" ht="15">
      <c r="I62" s="187">
        <f>I9</f>
        <v>44012</v>
      </c>
      <c r="J62" s="187"/>
      <c r="K62" s="187">
        <f>K9</f>
        <v>43982</v>
      </c>
      <c r="L62" s="187"/>
    </row>
    <row r="63">
      <c r="I63" s="180" t="s">
        <v>3</v>
      </c>
      <c r="J63" s="180"/>
      <c r="K63" s="180" t="s">
        <v>3</v>
      </c>
      <c r="L63" s="180"/>
    </row>
    <row r="64">
      <c r="C64" s="18" t="s">
        <v>126</v>
      </c>
      <c r="I64" s="20"/>
      <c r="J64" s="21">
        <f>SUMIF(TB_NEW!$J:$J,$M64,TB_NEW!$F:$F)</f>
        <v>0</v>
      </c>
      <c r="K64" s="18"/>
      <c r="L64" s="21">
        <f>SUMIF(TB_NEW!$J:$J,$M64,TB_NEW!$C:$C)</f>
        <v>0</v>
      </c>
      <c r="M64" s="18">
        <v>9064</v>
      </c>
    </row>
    <row r="65">
      <c r="C65" s="18" t="s">
        <v>127</v>
      </c>
      <c r="I65" s="20"/>
      <c r="J65" s="21">
        <f>SUMIF(TB_NEW!$J:$J,$M65,TB_NEW!$F:$F)</f>
        <v>0</v>
      </c>
      <c r="K65" s="18"/>
      <c r="L65" s="21">
        <f>SUMIF(TB_NEW!$J:$J,$M65,TB_NEW!$C:$C)</f>
        <v>0</v>
      </c>
      <c r="M65" s="18">
        <v>9065</v>
      </c>
    </row>
    <row r="66">
      <c r="C66" s="33" t="s">
        <v>128</v>
      </c>
      <c r="I66" s="18"/>
      <c r="J66" s="43"/>
      <c r="K66" s="18"/>
      <c r="L66" s="43"/>
    </row>
    <row r="67">
      <c r="C67" s="18" t="s">
        <v>129</v>
      </c>
      <c r="I67" s="18"/>
      <c r="J67" s="21">
        <f>SUMIF(TB_NEW!$J:$J,$M67,TB_NEW!$F:$F)</f>
        <v>0</v>
      </c>
      <c r="K67" s="18"/>
      <c r="L67" s="21">
        <f>SUMIF(TB_NEW!$J:$J,$M67,TB_NEW!$C:$C)</f>
        <v>0</v>
      </c>
      <c r="M67" s="18">
        <v>9067</v>
      </c>
    </row>
    <row r="68">
      <c r="C68" s="18" t="s">
        <v>130</v>
      </c>
      <c r="I68" s="18"/>
      <c r="J68" s="21">
        <f>SUMIF(TB_NEW!$J:$J,$M68,TB_NEW!$F:$F)</f>
        <v>0</v>
      </c>
      <c r="K68" s="18"/>
      <c r="L68" s="21">
        <f>SUMIF(TB_NEW!$J:$J,$M68,TB_NEW!$C:$C)</f>
        <v>0</v>
      </c>
      <c r="M68" s="18">
        <v>9068</v>
      </c>
    </row>
    <row r="69">
      <c r="C69" s="18" t="s">
        <v>131</v>
      </c>
      <c r="I69" s="18"/>
      <c r="J69" s="21">
        <f>SUMIF(TB_NEW!$J:$J,$M69,TB_NEW!$F:$F)</f>
        <v>0</v>
      </c>
      <c r="K69" s="18"/>
      <c r="L69" s="21">
        <f>SUMIF(TB_NEW!$J:$J,$M69,TB_NEW!$C:$C)</f>
        <v>0</v>
      </c>
      <c r="M69" s="18">
        <v>9069</v>
      </c>
    </row>
    <row r="70">
      <c r="C70" s="18" t="s">
        <v>132</v>
      </c>
      <c r="I70" s="18"/>
      <c r="J70" s="21">
        <f>SUMIF(TB_NEW!$J:$J,$M70,TB_NEW!$F:$F)</f>
        <v>0</v>
      </c>
      <c r="K70" s="18"/>
      <c r="L70" s="21">
        <f>SUMIF(TB_NEW!$J:$J,$M70,TB_NEW!$C:$C)</f>
        <v>0</v>
      </c>
      <c r="M70" s="18">
        <v>9070</v>
      </c>
    </row>
    <row r="71">
      <c r="C71" s="18" t="s">
        <v>133</v>
      </c>
      <c r="I71" s="18"/>
      <c r="J71" s="21">
        <f>SUMIF(TB_NEW!$J:$J,$M71,TB_NEW!$F:$F)</f>
        <v>0</v>
      </c>
      <c r="K71" s="18"/>
      <c r="L71" s="21">
        <f>SUMIF(TB_NEW!$J:$J,$M71,TB_NEW!$C:$C)</f>
        <v>0</v>
      </c>
      <c r="M71" s="18">
        <v>9071</v>
      </c>
    </row>
    <row r="72" ht="12.75" customHeight="1">
      <c r="C72" s="18" t="s">
        <v>134</v>
      </c>
      <c r="I72" s="18"/>
      <c r="J72" s="21">
        <f>SUMIF(TB_NEW!$J:$J,$M72,TB_NEW!$F:$F)</f>
        <v>0</v>
      </c>
      <c r="K72" s="18"/>
      <c r="L72" s="21">
        <f>SUMIF(TB_NEW!$J:$J,$M72,TB_NEW!$C:$C)</f>
        <v>0</v>
      </c>
      <c r="M72" s="18">
        <v>9072</v>
      </c>
    </row>
    <row r="73">
      <c r="I73" s="18"/>
      <c r="J73" s="21"/>
      <c r="K73" s="18"/>
      <c r="L73" s="21"/>
    </row>
    <row r="74">
      <c r="D74" s="33" t="s">
        <v>135</v>
      </c>
      <c r="I74" s="18"/>
      <c r="J74" s="41">
        <f>SUM(J64:J73)</f>
        <v>0</v>
      </c>
      <c r="K74" s="18"/>
      <c r="L74" s="41">
        <f>SUM(L64:L73)</f>
        <v>0</v>
      </c>
    </row>
    <row r="75">
      <c r="I75" s="18"/>
      <c r="K75" s="18"/>
      <c r="L75" s="21"/>
    </row>
    <row r="76" ht="12.75" customHeight="1">
      <c r="I76" s="18"/>
      <c r="K76" s="18"/>
      <c r="L76" s="21"/>
    </row>
    <row r="77" ht="12.75" customHeight="1">
      <c r="A77" s="19">
        <v>7</v>
      </c>
      <c r="B77" s="33" t="s">
        <v>136</v>
      </c>
      <c r="C77" s="33"/>
      <c r="I77" s="18"/>
      <c r="K77" s="18"/>
      <c r="L77" s="21"/>
    </row>
    <row r="78" ht="12.75" customHeight="1">
      <c r="B78" s="18" t="s">
        <v>137</v>
      </c>
      <c r="I78" s="18"/>
      <c r="J78" s="21"/>
      <c r="K78" s="18"/>
      <c r="L78" s="21"/>
    </row>
    <row r="79" ht="12.75" customHeight="1">
      <c r="I79" s="18"/>
      <c r="J79" s="21"/>
      <c r="K79" s="18"/>
      <c r="L79" s="21"/>
    </row>
    <row r="80" ht="12.75" customHeight="1">
      <c r="D80" s="180" t="s">
        <v>138</v>
      </c>
      <c r="E80" s="180"/>
      <c r="F80" s="180"/>
      <c r="G80" s="180" t="s">
        <v>139</v>
      </c>
      <c r="H80" s="180"/>
      <c r="I80" s="180" t="s">
        <v>140</v>
      </c>
      <c r="J80" s="180"/>
      <c r="K80" s="180" t="s">
        <v>141</v>
      </c>
      <c r="L80" s="180"/>
    </row>
    <row r="81" ht="12.75" customHeight="1">
      <c r="D81" s="180" t="s">
        <v>3</v>
      </c>
      <c r="E81" s="180"/>
      <c r="F81" s="180"/>
      <c r="G81" s="180" t="s">
        <v>3</v>
      </c>
      <c r="H81" s="180"/>
      <c r="I81" s="180" t="s">
        <v>3</v>
      </c>
      <c r="J81" s="180"/>
      <c r="K81" s="180" t="s">
        <v>3</v>
      </c>
      <c r="L81" s="180"/>
    </row>
    <row r="82" ht="12.75" customHeight="1">
      <c r="B82" s="33" t="s">
        <v>142</v>
      </c>
      <c r="I82" s="18"/>
      <c r="J82" s="21"/>
      <c r="K82" s="18"/>
      <c r="L82" s="21"/>
    </row>
    <row r="83" ht="12.75" customHeight="1">
      <c r="C83" s="18" t="s">
        <v>143</v>
      </c>
      <c r="D83" s="44"/>
      <c r="E83" s="183">
        <f>SUMIF(TB_NEW!$J:$J,$M83,TB_NEW!$C:$C)</f>
        <v>0</v>
      </c>
      <c r="F83" s="183"/>
      <c r="H83" s="21">
        <f>SUMIF(TB_NEW!$J:$J,$M83,TB_NEW!$D:$D)</f>
        <v>0</v>
      </c>
      <c r="I83" s="18"/>
      <c r="J83" s="21">
        <f>SUMIF(TB_NEW!$J:$J,$M83,TB_NEW!$E:$E)</f>
        <v>0</v>
      </c>
      <c r="K83" s="18"/>
      <c r="L83" s="21">
        <f>SUMIF(TB_NEW!$J:$J,$M83,TB_NEW!$F:$F)</f>
        <v>0</v>
      </c>
      <c r="M83" s="18">
        <v>9083</v>
      </c>
    </row>
    <row r="84" ht="12.75" customHeight="1">
      <c r="C84" s="18" t="s">
        <v>144</v>
      </c>
      <c r="E84" s="183">
        <f>SUMIF(TB_NEW!$J:$J,$M84,TB_NEW!$C:$C)</f>
        <v>0</v>
      </c>
      <c r="F84" s="183"/>
      <c r="H84" s="21">
        <f>SUMIF(TB_NEW!$J:$J,$M84,TB_NEW!$D:$D)</f>
        <v>0</v>
      </c>
      <c r="I84" s="18"/>
      <c r="J84" s="21">
        <f>SUMIF(TB_NEW!$J:$J,$M84,TB_NEW!$E:$E)</f>
        <v>0</v>
      </c>
      <c r="K84" s="18"/>
      <c r="L84" s="21">
        <f>SUMIF(TB_NEW!$J:$J,$M84,TB_NEW!$F:$F)</f>
        <v>0</v>
      </c>
      <c r="M84" s="18">
        <v>9084</v>
      </c>
    </row>
    <row r="85" ht="12.75" customHeight="1">
      <c r="C85" s="18" t="s">
        <v>145</v>
      </c>
      <c r="E85" s="183">
        <f>SUMIF(TB_NEW!$J:$J,$M85,TB_NEW!$C:$C)</f>
        <v>0</v>
      </c>
      <c r="F85" s="183"/>
      <c r="H85" s="21">
        <f>SUMIF(TB_NEW!$J:$J,$M85,TB_NEW!$D:$D)</f>
        <v>0</v>
      </c>
      <c r="I85" s="18"/>
      <c r="J85" s="21">
        <f>SUMIF(TB_NEW!$J:$J,$M85,TB_NEW!$E:$E)</f>
        <v>0</v>
      </c>
      <c r="K85" s="18"/>
      <c r="L85" s="21">
        <f>SUMIF(TB_NEW!$J:$J,$M85,TB_NEW!$F:$F)</f>
        <v>0</v>
      </c>
      <c r="M85" s="18">
        <v>9085</v>
      </c>
    </row>
    <row r="86" ht="12.75" customHeight="1">
      <c r="C86" s="18" t="s">
        <v>146</v>
      </c>
      <c r="E86" s="183">
        <f>SUMIF(TB_NEW!$J:$J,$M86,TB_NEW!$C:$C)</f>
        <v>0</v>
      </c>
      <c r="F86" s="183"/>
      <c r="H86" s="21">
        <f>SUMIF(TB_NEW!$J:$J,$M86,TB_NEW!$D:$D)</f>
        <v>0</v>
      </c>
      <c r="I86" s="18"/>
      <c r="J86" s="21">
        <f>SUMIF(TB_NEW!$J:$J,$M86,TB_NEW!$E:$E)</f>
        <v>0</v>
      </c>
      <c r="K86" s="18"/>
      <c r="L86" s="21">
        <f>SUMIF(TB_NEW!$J:$J,$M86,TB_NEW!$F:$F)</f>
        <v>0</v>
      </c>
      <c r="M86" s="18">
        <v>9086</v>
      </c>
    </row>
    <row r="87" ht="12.75" customHeight="1">
      <c r="A87" s="141"/>
      <c r="C87" s="18" t="s">
        <v>147</v>
      </c>
      <c r="E87" s="183">
        <f>SUMIF(TB_NEW!$J:$J,$M87,TB_NEW!$C:$C)</f>
        <v>0</v>
      </c>
      <c r="F87" s="183"/>
      <c r="H87" s="21">
        <f>SUMIF(TB_NEW!$J:$J,$M87,TB_NEW!$D:$D)</f>
        <v>0</v>
      </c>
      <c r="I87" s="18"/>
      <c r="J87" s="21">
        <f>SUMIF(TB_NEW!$J:$J,$M87,TB_NEW!$E:$E)</f>
        <v>0</v>
      </c>
      <c r="K87" s="18"/>
      <c r="L87" s="21">
        <f>SUMIF(TB_NEW!$J:$J,$M87,TB_NEW!$F:$F)</f>
        <v>0</v>
      </c>
      <c r="M87" s="18">
        <v>9087</v>
      </c>
    </row>
    <row r="88">
      <c r="B88" s="33" t="s">
        <v>148</v>
      </c>
      <c r="E88" s="189">
        <f>SUM(E83:F87)</f>
        <v>0</v>
      </c>
      <c r="F88" s="189"/>
      <c r="H88" s="27">
        <f>SUM(H83:H87)</f>
        <v>0</v>
      </c>
      <c r="I88" s="18"/>
      <c r="J88" s="27">
        <f>SUM(J83:J87)</f>
        <v>0</v>
      </c>
      <c r="K88" s="18"/>
      <c r="L88" s="27">
        <f>SUM(L83:L87)</f>
        <v>0</v>
      </c>
    </row>
    <row r="89" ht="12.75" customHeight="1">
      <c r="D89" s="21"/>
      <c r="H89" s="21"/>
      <c r="I89" s="18"/>
      <c r="J89" s="21"/>
      <c r="K89" s="18"/>
      <c r="L89" s="21"/>
    </row>
    <row r="90" ht="12.75" customHeight="1">
      <c r="B90" s="33" t="s">
        <v>149</v>
      </c>
      <c r="C90" s="33"/>
      <c r="D90" s="21"/>
      <c r="H90" s="21"/>
      <c r="I90" s="18"/>
      <c r="J90" s="21"/>
      <c r="K90" s="18"/>
      <c r="L90" s="21"/>
    </row>
    <row r="91" ht="12.75" customHeight="1">
      <c r="C91" s="18" t="s">
        <v>143</v>
      </c>
      <c r="D91" s="44"/>
      <c r="E91" s="183">
        <f>SUMIF(TB_NEW!$J:$J,$M91,TB_NEW!$C:$C)</f>
        <v>0</v>
      </c>
      <c r="F91" s="183"/>
      <c r="H91" s="21">
        <f>SUMIF(TB_NEW!$J:$J,$M91,TB_NEW!$D:$D)</f>
        <v>0</v>
      </c>
      <c r="I91" s="18"/>
      <c r="J91" s="21">
        <f>SUMIF(TB_NEW!$J:$J,$M91,TB_NEW!$E:$E)</f>
        <v>0</v>
      </c>
      <c r="K91" s="18"/>
      <c r="L91" s="21">
        <f>SUMIF(TB_NEW!$J:$J,$M91,TB_NEW!$F:$F)</f>
        <v>0</v>
      </c>
      <c r="M91" s="18">
        <v>9091</v>
      </c>
    </row>
    <row r="92" ht="12.75" customHeight="1">
      <c r="C92" s="18" t="s">
        <v>144</v>
      </c>
      <c r="E92" s="183">
        <f>SUMIF(TB_NEW!$J:$J,$M92,TB_NEW!$C:$C)</f>
        <v>0</v>
      </c>
      <c r="F92" s="183"/>
      <c r="H92" s="21">
        <f>SUMIF(TB_NEW!$J:$J,$M92,TB_NEW!$D:$D)</f>
        <v>0</v>
      </c>
      <c r="I92" s="18"/>
      <c r="J92" s="21">
        <f>SUMIF(TB_NEW!$J:$J,$M92,TB_NEW!$E:$E)</f>
        <v>0</v>
      </c>
      <c r="K92" s="18"/>
      <c r="L92" s="21">
        <f>SUMIF(TB_NEW!$J:$J,$M92,TB_NEW!$F:$F)</f>
        <v>0</v>
      </c>
      <c r="M92" s="18">
        <v>9092</v>
      </c>
    </row>
    <row r="93" ht="12.75" customHeight="1">
      <c r="C93" s="18" t="s">
        <v>145</v>
      </c>
      <c r="E93" s="183">
        <f>SUMIF(TB_NEW!$J:$J,$M93,TB_NEW!$C:$C)</f>
        <v>0</v>
      </c>
      <c r="F93" s="183"/>
      <c r="H93" s="21">
        <f>SUMIF(TB_NEW!$J:$J,$M93,TB_NEW!$D:$D)</f>
        <v>0</v>
      </c>
      <c r="I93" s="18"/>
      <c r="J93" s="21">
        <f>SUMIF(TB_NEW!$J:$J,$M93,TB_NEW!$E:$E)</f>
        <v>0</v>
      </c>
      <c r="K93" s="18"/>
      <c r="L93" s="21">
        <f>SUMIF(TB_NEW!$J:$J,$M93,TB_NEW!$F:$F)</f>
        <v>0</v>
      </c>
      <c r="M93" s="18">
        <v>9093</v>
      </c>
    </row>
    <row r="94" ht="12.75" customHeight="1">
      <c r="C94" s="18" t="s">
        <v>146</v>
      </c>
      <c r="E94" s="183">
        <f>SUMIF(TB_NEW!$J:$J,$M94,TB_NEW!$C:$C)</f>
        <v>0</v>
      </c>
      <c r="F94" s="183"/>
      <c r="H94" s="21">
        <f>SUMIF(TB_NEW!$J:$J,$M94,TB_NEW!$D:$D)</f>
        <v>0</v>
      </c>
      <c r="I94" s="18"/>
      <c r="J94" s="21">
        <f>SUMIF(TB_NEW!$J:$J,$M94,TB_NEW!$E:$E)</f>
        <v>0</v>
      </c>
      <c r="K94" s="18"/>
      <c r="L94" s="21">
        <f>SUMIF(TB_NEW!$J:$J,$M94,TB_NEW!$F:$F)</f>
        <v>0</v>
      </c>
      <c r="M94" s="18">
        <v>9094</v>
      </c>
    </row>
    <row r="95">
      <c r="B95" s="33" t="s">
        <v>148</v>
      </c>
      <c r="E95" s="189">
        <f>SUM(E91:E94)</f>
        <v>0</v>
      </c>
      <c r="F95" s="189"/>
      <c r="H95" s="27">
        <f>SUM(H91:H94)</f>
        <v>0</v>
      </c>
      <c r="I95" s="18"/>
      <c r="J95" s="27">
        <f>SUM(J91:J94)</f>
        <v>0</v>
      </c>
      <c r="K95" s="18"/>
      <c r="L95" s="27">
        <f>SUM(L91:L94)</f>
        <v>0</v>
      </c>
    </row>
    <row r="96" ht="12.75" customHeight="1">
      <c r="D96" s="21"/>
      <c r="H96" s="21"/>
      <c r="I96" s="18"/>
      <c r="J96" s="21"/>
      <c r="K96" s="18"/>
      <c r="L96" s="21"/>
    </row>
    <row r="97" ht="12.75" customHeight="1">
      <c r="B97" s="33" t="s">
        <v>150</v>
      </c>
      <c r="D97" s="21"/>
      <c r="H97" s="21"/>
      <c r="I97" s="18"/>
      <c r="J97" s="21"/>
      <c r="K97" s="18"/>
      <c r="L97" s="21"/>
    </row>
    <row r="98" ht="12.75" customHeight="1">
      <c r="C98" s="18" t="s">
        <v>143</v>
      </c>
      <c r="E98" s="183">
        <f>E83+E91</f>
        <v>0</v>
      </c>
      <c r="F98" s="183"/>
      <c r="H98" s="21">
        <f>H83+H91</f>
        <v>0</v>
      </c>
      <c r="I98" s="18"/>
      <c r="J98" s="21">
        <f>(J83+J91)</f>
        <v>0</v>
      </c>
      <c r="K98" s="18"/>
      <c r="L98" s="21">
        <f>+E98+H98+J98</f>
        <v>0</v>
      </c>
    </row>
    <row r="99" ht="12.75" customHeight="1">
      <c r="C99" s="18" t="s">
        <v>144</v>
      </c>
      <c r="E99" s="183">
        <f>E84+E92</f>
        <v>0</v>
      </c>
      <c r="F99" s="183"/>
      <c r="H99" s="21">
        <f>H84+H92</f>
        <v>0</v>
      </c>
      <c r="I99" s="18"/>
      <c r="J99" s="21">
        <f>(J84+J92)</f>
        <v>0</v>
      </c>
      <c r="K99" s="18"/>
      <c r="L99" s="21">
        <f>+E99+H99+J99</f>
        <v>0</v>
      </c>
    </row>
    <row r="100" ht="12.75" customHeight="1">
      <c r="C100" s="18" t="s">
        <v>145</v>
      </c>
      <c r="E100" s="183">
        <f>E85+E93</f>
        <v>0</v>
      </c>
      <c r="F100" s="183"/>
      <c r="H100" s="21">
        <f>H85+H93</f>
        <v>0</v>
      </c>
      <c r="I100" s="18"/>
      <c r="J100" s="21">
        <f>(J85+J93)</f>
        <v>0</v>
      </c>
      <c r="K100" s="18"/>
      <c r="L100" s="21">
        <f>+E100+H100+J100</f>
        <v>0</v>
      </c>
    </row>
    <row r="101" ht="12.75" customHeight="1">
      <c r="C101" s="18" t="s">
        <v>146</v>
      </c>
      <c r="E101" s="190">
        <f>E86+E94</f>
        <v>0</v>
      </c>
      <c r="F101" s="190"/>
      <c r="H101" s="21">
        <f>H86+H94</f>
        <v>0</v>
      </c>
      <c r="I101" s="18"/>
      <c r="J101" s="21">
        <f>(J86+J94)</f>
        <v>0</v>
      </c>
      <c r="K101" s="18"/>
      <c r="L101" s="21">
        <f>+E101+H101+J101</f>
        <v>0</v>
      </c>
    </row>
    <row r="102" ht="12.75" customHeight="1">
      <c r="A102" s="141"/>
      <c r="C102" s="18" t="s">
        <v>147</v>
      </c>
      <c r="E102" s="183">
        <f>SUMIF(TB_NEW!$J:$J,$M102,TB_NEW!$C:$C)</f>
        <v>0</v>
      </c>
      <c r="F102" s="183"/>
      <c r="H102" s="21">
        <f>SUMIF(TB_NEW!$J:$J,$M102,TB_NEW!$D:$D)</f>
        <v>0</v>
      </c>
      <c r="I102" s="18"/>
      <c r="J102" s="21">
        <f>SUMIF(TB_NEW!$J:$J,$M102,TB_NEW!$E:$E)</f>
        <v>0</v>
      </c>
      <c r="K102" s="18"/>
      <c r="L102" s="21">
        <f>SUMIF(TB_NEW!$J:$J,$M102,TB_NEW!$F:$F)</f>
        <v>0</v>
      </c>
      <c r="M102" s="18">
        <v>9087</v>
      </c>
    </row>
    <row r="103">
      <c r="A103" s="141"/>
      <c r="B103" s="33" t="s">
        <v>148</v>
      </c>
      <c r="D103" s="44"/>
      <c r="E103" s="182">
        <f>SUM(E98:F102)</f>
        <v>0</v>
      </c>
      <c r="F103" s="182"/>
      <c r="H103" s="41">
        <f>SUM(H98:H102)</f>
        <v>0</v>
      </c>
      <c r="I103" s="18"/>
      <c r="J103" s="41">
        <f>SUM(J98:J102)</f>
        <v>0</v>
      </c>
      <c r="K103" s="18"/>
      <c r="L103" s="41">
        <f>SUM(L98:L102)</f>
        <v>0</v>
      </c>
    </row>
    <row r="104" ht="13.5" customHeight="1">
      <c r="D104" s="21"/>
      <c r="E104" s="21"/>
      <c r="F104" s="21"/>
      <c r="I104" s="18"/>
      <c r="J104" s="21"/>
      <c r="K104" s="18"/>
      <c r="L104" s="21"/>
    </row>
    <row r="105" ht="13.5" customHeight="1">
      <c r="A105" s="19">
        <v>8</v>
      </c>
      <c r="B105" s="33" t="s">
        <v>151</v>
      </c>
      <c r="D105" s="21"/>
      <c r="E105" s="21"/>
      <c r="F105" s="21"/>
      <c r="I105" s="18"/>
      <c r="J105" s="21"/>
      <c r="K105" s="18"/>
      <c r="L105" s="21"/>
    </row>
    <row r="106" ht="13.5" customHeight="1">
      <c r="B106" s="18" t="s">
        <v>152</v>
      </c>
      <c r="D106" s="21"/>
      <c r="E106" s="21"/>
      <c r="F106" s="21"/>
      <c r="I106" s="18"/>
      <c r="J106" s="21"/>
      <c r="K106" s="18"/>
      <c r="L106" s="21"/>
    </row>
    <row r="107" ht="15">
      <c r="D107" s="21"/>
      <c r="E107" s="21"/>
      <c r="F107" s="21"/>
      <c r="I107" s="187">
        <f>I9</f>
        <v>44012</v>
      </c>
      <c r="J107" s="187"/>
      <c r="K107" s="187">
        <f>K9</f>
        <v>43982</v>
      </c>
      <c r="L107" s="187"/>
    </row>
    <row r="108">
      <c r="D108" s="21"/>
      <c r="E108" s="21"/>
      <c r="F108" s="21"/>
      <c r="I108" s="180" t="s">
        <v>3</v>
      </c>
      <c r="J108" s="180"/>
      <c r="K108" s="180" t="s">
        <v>3</v>
      </c>
      <c r="L108" s="180"/>
    </row>
    <row r="109" ht="13.5" customHeight="1">
      <c r="C109" s="18" t="s">
        <v>153</v>
      </c>
      <c r="D109" s="21"/>
      <c r="E109" s="21"/>
      <c r="F109" s="21"/>
      <c r="I109" s="18"/>
      <c r="J109" s="21">
        <f>SUMIF(TB_NEW!$J:$J,$M109,TB_NEW!$F:$F)</f>
        <v>0</v>
      </c>
      <c r="K109" s="18"/>
      <c r="L109" s="21">
        <f>SUMIF(TB_NEW!$J:$J,$M109,TB_NEW!$C:$C)</f>
        <v>0</v>
      </c>
      <c r="M109" s="18">
        <v>9108</v>
      </c>
    </row>
    <row r="110" ht="13.5" customHeight="1">
      <c r="C110" s="18" t="s">
        <v>154</v>
      </c>
      <c r="D110" s="21"/>
      <c r="E110" s="21"/>
      <c r="F110" s="21"/>
      <c r="I110" s="18"/>
      <c r="J110" s="21">
        <f>SUMIF(TB_NEW!$J:$J,$M110,TB_NEW!$F:$F)</f>
        <v>0</v>
      </c>
      <c r="K110" s="18"/>
      <c r="L110" s="21">
        <f>SUMIF(TB_NEW!$J:$J,$M110,TB_NEW!$C:$C)</f>
        <v>0</v>
      </c>
      <c r="M110" s="18">
        <v>9109</v>
      </c>
    </row>
    <row r="111" ht="13.5" customHeight="1">
      <c r="C111" s="18" t="s">
        <v>155</v>
      </c>
      <c r="D111" s="21"/>
      <c r="E111" s="21"/>
      <c r="F111" s="21"/>
      <c r="I111" s="18"/>
      <c r="J111" s="21">
        <f>SUMIF(TB_NEW!$J:$J,$M111,TB_NEW!$F:$F)</f>
        <v>0</v>
      </c>
      <c r="K111" s="18"/>
      <c r="L111" s="21">
        <f>SUMIF(TB_NEW!$J:$J,$M111,TB_NEW!$C:$C)</f>
        <v>0</v>
      </c>
      <c r="M111" s="18">
        <v>9110</v>
      </c>
    </row>
    <row r="112">
      <c r="D112" s="21"/>
      <c r="E112" s="21"/>
      <c r="F112" s="21"/>
      <c r="I112" s="18"/>
      <c r="J112" s="41">
        <f>SUM(J109:J111)</f>
        <v>0</v>
      </c>
      <c r="K112" s="18"/>
      <c r="L112" s="41">
        <f>SUM(L109:L111)</f>
        <v>0</v>
      </c>
    </row>
    <row r="113" ht="13.5" customHeight="1">
      <c r="D113" s="21"/>
      <c r="E113" s="21"/>
      <c r="F113" s="21"/>
      <c r="I113" s="18"/>
      <c r="J113" s="21"/>
      <c r="K113" s="18"/>
      <c r="L113" s="21"/>
    </row>
    <row r="114">
      <c r="D114" s="21"/>
      <c r="E114" s="21"/>
      <c r="F114" s="21"/>
      <c r="I114" s="18"/>
      <c r="J114" s="21"/>
      <c r="K114" s="18"/>
      <c r="L114" s="21"/>
    </row>
    <row r="115">
      <c r="A115" s="19"/>
      <c r="B115" s="33" t="s">
        <v>156</v>
      </c>
      <c r="C115" s="33"/>
      <c r="I115" s="18"/>
      <c r="J115" s="21"/>
      <c r="K115" s="18"/>
      <c r="L115" s="21"/>
    </row>
    <row r="116">
      <c r="B116" s="185" t="s">
        <v>157</v>
      </c>
      <c r="C116" s="185"/>
      <c r="D116" s="185"/>
      <c r="E116" s="185"/>
      <c r="F116" s="185"/>
      <c r="G116" s="185"/>
      <c r="H116" s="185"/>
      <c r="I116" s="185"/>
      <c r="J116" s="185"/>
      <c r="K116" s="185"/>
      <c r="L116" s="185"/>
    </row>
    <row r="117">
      <c r="B117" s="185"/>
      <c r="C117" s="185"/>
      <c r="D117" s="185"/>
      <c r="E117" s="185"/>
      <c r="F117" s="185"/>
      <c r="G117" s="185"/>
      <c r="H117" s="185"/>
      <c r="I117" s="185"/>
      <c r="J117" s="185"/>
      <c r="K117" s="185"/>
      <c r="L117" s="185"/>
    </row>
    <row r="118"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</row>
    <row r="119" ht="15">
      <c r="B119" s="45"/>
      <c r="C119" s="45"/>
      <c r="D119" s="45"/>
      <c r="E119" s="45"/>
      <c r="F119" s="45"/>
      <c r="G119" s="45"/>
      <c r="H119" s="45"/>
      <c r="I119" s="186" t="s">
        <v>158</v>
      </c>
      <c r="J119" s="186"/>
      <c r="K119" s="186" t="s">
        <v>159</v>
      </c>
      <c r="L119" s="186"/>
    </row>
    <row r="120">
      <c r="B120" s="45"/>
      <c r="C120" s="42" t="s">
        <v>73</v>
      </c>
      <c r="D120" s="45"/>
      <c r="E120" s="45"/>
      <c r="F120" s="45"/>
      <c r="G120" s="45"/>
      <c r="H120" s="45"/>
      <c r="I120" s="18" t="s">
        <v>3</v>
      </c>
      <c r="J120" s="21">
        <v>0</v>
      </c>
      <c r="K120" s="18" t="s">
        <v>3</v>
      </c>
      <c r="L120" s="21">
        <v>0</v>
      </c>
    </row>
    <row r="121" ht="15">
      <c r="B121" s="45"/>
      <c r="C121" s="45"/>
      <c r="D121" s="45"/>
      <c r="E121" s="45"/>
      <c r="F121" s="45"/>
      <c r="G121" s="45"/>
      <c r="H121" s="45"/>
      <c r="I121" s="46"/>
      <c r="J121" s="46"/>
      <c r="K121" s="46"/>
      <c r="L121" s="46"/>
    </row>
    <row r="122">
      <c r="B122" s="45"/>
      <c r="C122" s="45"/>
      <c r="D122" s="45"/>
      <c r="E122" s="45"/>
      <c r="F122" s="45"/>
      <c r="G122" s="45"/>
      <c r="H122" s="45"/>
      <c r="I122" s="18" t="s">
        <v>3</v>
      </c>
      <c r="J122" s="41">
        <f>SUM(J117:J121)</f>
        <v>0</v>
      </c>
      <c r="K122" s="18" t="s">
        <v>3</v>
      </c>
      <c r="L122" s="41">
        <f>SUM(L117:L121)</f>
        <v>0</v>
      </c>
    </row>
    <row r="123">
      <c r="I123" s="18"/>
      <c r="J123" s="26"/>
      <c r="K123" s="18"/>
      <c r="L123" s="21"/>
    </row>
    <row r="124">
      <c r="I124" s="18"/>
      <c r="J124" s="26"/>
      <c r="K124" s="18"/>
      <c r="L124" s="21"/>
    </row>
    <row r="125">
      <c r="I125" s="18"/>
      <c r="J125" s="26"/>
      <c r="K125" s="18"/>
      <c r="L125" s="21"/>
    </row>
    <row r="126">
      <c r="I126" s="18"/>
      <c r="J126" s="21"/>
      <c r="K126" s="18"/>
      <c r="L126" s="21"/>
    </row>
    <row r="127">
      <c r="A127" s="19"/>
      <c r="B127" s="33" t="s">
        <v>160</v>
      </c>
      <c r="C127" s="33"/>
      <c r="I127" s="18"/>
      <c r="J127" s="26"/>
      <c r="K127" s="18"/>
      <c r="L127" s="21"/>
    </row>
    <row r="128">
      <c r="B128" s="18" t="s">
        <v>161</v>
      </c>
      <c r="I128" s="18"/>
      <c r="J128" s="26"/>
      <c r="K128" s="18"/>
      <c r="L128" s="21"/>
    </row>
    <row r="129">
      <c r="I129" s="18"/>
      <c r="J129" s="26"/>
      <c r="K129" s="18"/>
      <c r="L129" s="21"/>
    </row>
    <row r="130" ht="15">
      <c r="I130" s="186" t="s">
        <v>158</v>
      </c>
      <c r="J130" s="186"/>
      <c r="K130" s="186" t="s">
        <v>159</v>
      </c>
      <c r="L130" s="186"/>
    </row>
    <row r="131" ht="15">
      <c r="C131" s="47"/>
      <c r="D131" s="45"/>
      <c r="E131" s="45"/>
      <c r="F131" s="45"/>
      <c r="G131" s="45"/>
      <c r="H131" s="45"/>
      <c r="I131" s="46"/>
      <c r="J131" s="46"/>
      <c r="K131" s="46"/>
      <c r="L131" s="46"/>
    </row>
    <row r="132" ht="15">
      <c r="C132" s="42"/>
      <c r="D132" s="45"/>
      <c r="E132" s="45"/>
      <c r="F132" s="45"/>
      <c r="G132" s="45"/>
      <c r="H132" s="45"/>
      <c r="I132" s="46"/>
      <c r="J132" s="43"/>
      <c r="K132" s="46"/>
      <c r="L132" s="43"/>
    </row>
    <row r="133" ht="15">
      <c r="C133" s="42"/>
      <c r="D133" s="45"/>
      <c r="E133" s="45"/>
      <c r="F133" s="45"/>
      <c r="G133" s="45"/>
      <c r="H133" s="45"/>
      <c r="I133" s="46"/>
      <c r="J133" s="43"/>
      <c r="K133" s="46"/>
      <c r="L133" s="43"/>
    </row>
    <row r="134" ht="15">
      <c r="C134" s="42"/>
      <c r="D134" s="45"/>
      <c r="E134" s="45"/>
      <c r="F134" s="45"/>
      <c r="G134" s="45"/>
      <c r="H134" s="45"/>
      <c r="I134" s="46"/>
      <c r="J134" s="43"/>
      <c r="K134" s="46"/>
      <c r="L134" s="43"/>
    </row>
    <row r="135" ht="15">
      <c r="C135" s="42"/>
      <c r="D135" s="45"/>
      <c r="E135" s="45"/>
      <c r="F135" s="45"/>
      <c r="G135" s="45"/>
      <c r="H135" s="45"/>
      <c r="I135" s="46"/>
      <c r="J135" s="41">
        <f>SUM(J132:J134)</f>
        <v>0</v>
      </c>
      <c r="K135" s="18"/>
      <c r="L135" s="41">
        <f>SUM(L132:L134)</f>
        <v>0</v>
      </c>
    </row>
    <row r="136">
      <c r="I136" s="18"/>
      <c r="J136" s="26"/>
      <c r="K136" s="18"/>
      <c r="L136" s="21"/>
    </row>
    <row r="137">
      <c r="A137" s="19">
        <v>9</v>
      </c>
      <c r="B137" s="33" t="s">
        <v>162</v>
      </c>
      <c r="C137" s="33"/>
      <c r="I137" s="18"/>
      <c r="J137" s="21"/>
      <c r="K137" s="18"/>
      <c r="L137" s="21"/>
    </row>
    <row r="138" ht="17.25" customHeight="1">
      <c r="B138" s="18" t="s">
        <v>152</v>
      </c>
      <c r="I138" s="18"/>
      <c r="K138" s="18"/>
    </row>
    <row r="139" ht="15">
      <c r="B139" s="45"/>
      <c r="C139" s="45"/>
      <c r="D139" s="45"/>
      <c r="E139" s="45"/>
      <c r="F139" s="45"/>
      <c r="G139" s="45"/>
      <c r="H139" s="45"/>
      <c r="I139" s="187">
        <f>I9</f>
        <v>44012</v>
      </c>
      <c r="J139" s="187"/>
      <c r="K139" s="187">
        <f>K9</f>
        <v>43982</v>
      </c>
      <c r="L139" s="187"/>
    </row>
    <row r="140">
      <c r="B140" s="45"/>
      <c r="C140" s="45"/>
      <c r="D140" s="45"/>
      <c r="E140" s="45"/>
      <c r="F140" s="45"/>
      <c r="G140" s="45"/>
      <c r="H140" s="45"/>
      <c r="I140" s="180" t="s">
        <v>3</v>
      </c>
      <c r="J140" s="180"/>
      <c r="K140" s="180" t="s">
        <v>3</v>
      </c>
      <c r="L140" s="180"/>
    </row>
    <row r="141">
      <c r="B141" s="45"/>
      <c r="C141" s="33" t="s">
        <v>163</v>
      </c>
      <c r="D141" s="48"/>
      <c r="E141" s="45"/>
      <c r="F141" s="45"/>
      <c r="G141" s="45"/>
      <c r="H141" s="45"/>
      <c r="I141" s="18"/>
      <c r="J141" s="21">
        <f>-SUMIF(TB_NEW!$J:$J,$M141,TB_NEW!$F:$F)</f>
        <v>0</v>
      </c>
      <c r="K141" s="18"/>
      <c r="L141" s="21">
        <f>-SUMIF(TB_NEW!$J:$J,$M141,TB_NEW!$C:$C)</f>
        <v>0</v>
      </c>
      <c r="M141" s="33">
        <v>9140</v>
      </c>
    </row>
    <row r="142">
      <c r="B142" s="45"/>
      <c r="C142" s="33" t="s">
        <v>164</v>
      </c>
      <c r="D142" s="49"/>
      <c r="E142" s="45"/>
      <c r="F142" s="45"/>
      <c r="G142" s="45"/>
      <c r="H142" s="45"/>
      <c r="I142" s="18"/>
      <c r="J142" s="21"/>
      <c r="K142" s="18"/>
      <c r="L142" s="21"/>
      <c r="M142" s="18">
        <v>1</v>
      </c>
    </row>
    <row r="143">
      <c r="B143" s="45"/>
      <c r="C143" s="18" t="s">
        <v>165</v>
      </c>
      <c r="D143" s="49"/>
      <c r="E143" s="45"/>
      <c r="F143" s="45"/>
      <c r="G143" s="45"/>
      <c r="H143" s="45"/>
      <c r="I143" s="18"/>
      <c r="J143" s="21">
        <f>-SUMIF(TB_NEW!$J:$J,$M143,TB_NEW!$F:$F)</f>
        <v>0</v>
      </c>
      <c r="K143" s="18"/>
      <c r="L143" s="21">
        <f>-SUMIF(TB_NEW!$J:$J,$M143,TB_NEW!$C:$C)</f>
        <v>0</v>
      </c>
      <c r="M143" s="18">
        <v>9142</v>
      </c>
    </row>
    <row r="144">
      <c r="B144" s="45"/>
      <c r="C144" s="18" t="s">
        <v>166</v>
      </c>
      <c r="D144" s="49"/>
      <c r="E144" s="45"/>
      <c r="F144" s="45"/>
      <c r="G144" s="45"/>
      <c r="H144" s="45"/>
      <c r="I144" s="18"/>
      <c r="J144" s="21">
        <f>-SUMIF(TB_NEW!$J:$J,$M144,TB_NEW!$F:$F)</f>
        <v>0</v>
      </c>
      <c r="K144" s="18"/>
      <c r="L144" s="21">
        <f>-SUMIF(TB_NEW!$J:$J,$M144,TB_NEW!$C:$C)</f>
        <v>0</v>
      </c>
      <c r="M144" s="18">
        <v>9143</v>
      </c>
    </row>
    <row r="145">
      <c r="B145" s="45"/>
      <c r="C145" s="18" t="s">
        <v>167</v>
      </c>
      <c r="D145" s="49"/>
      <c r="E145" s="45"/>
      <c r="F145" s="45"/>
      <c r="G145" s="45"/>
      <c r="H145" s="45"/>
      <c r="I145" s="18"/>
      <c r="J145" s="21">
        <f>-SUMIF(TB_NEW!$J:$J,$M145,TB_NEW!$F:$F)</f>
        <v>0</v>
      </c>
      <c r="K145" s="18"/>
      <c r="L145" s="21">
        <f>-SUMIF(TB_NEW!$J:$J,$M145,TB_NEW!$C:$C)</f>
        <v>0</v>
      </c>
      <c r="M145" s="18">
        <v>9144</v>
      </c>
    </row>
    <row r="146" ht="-1" s="145" customFormat="1">
      <c r="A146" s="143"/>
      <c r="B146" s="144"/>
      <c r="C146" s="145" t="s">
        <v>168</v>
      </c>
      <c r="D146" s="146"/>
      <c r="E146" s="144"/>
      <c r="F146" s="144"/>
      <c r="G146" s="144"/>
      <c r="H146" s="144"/>
      <c r="J146" s="21">
        <f>-SUMIF(TB_NEW!$J:$J,$M146,TB_NEW!$F:$F)</f>
        <v>0</v>
      </c>
      <c r="L146" s="21">
        <f>-SUMIF(TB_NEW!$J:$J,$M146,TB_NEW!$C:$C)</f>
        <v>0</v>
      </c>
      <c r="M146" s="145">
        <v>9154</v>
      </c>
    </row>
    <row r="147">
      <c r="B147" s="45"/>
      <c r="C147" s="18" t="s">
        <v>169</v>
      </c>
      <c r="D147" s="49"/>
      <c r="E147" s="45"/>
      <c r="F147" s="45"/>
      <c r="G147" s="45"/>
      <c r="H147" s="45"/>
      <c r="I147" s="18"/>
      <c r="J147" s="21">
        <f>-SUMIF(TB_NEW!$J:$J,$M147,TB_NEW!$F:$F)</f>
        <v>0</v>
      </c>
      <c r="K147" s="18"/>
      <c r="L147" s="21">
        <f>-SUMIF(TB_NEW!$J:$J,$M147,TB_NEW!$C:$C)</f>
        <v>0</v>
      </c>
      <c r="M147" s="18">
        <v>9145</v>
      </c>
    </row>
    <row r="148">
      <c r="B148" s="45"/>
      <c r="C148" s="18" t="s">
        <v>170</v>
      </c>
      <c r="D148" s="49"/>
      <c r="E148" s="45"/>
      <c r="F148" s="45"/>
      <c r="G148" s="45"/>
      <c r="H148" s="45"/>
      <c r="I148" s="18"/>
      <c r="J148" s="21">
        <f>-SUMIF(TB_NEW!$J:$J,$M148,TB_NEW!$F:$F)</f>
        <v>0</v>
      </c>
      <c r="K148" s="18"/>
      <c r="L148" s="21">
        <f>-SUMIF(TB_NEW!$J:$J,$M148,TB_NEW!$C:$C)</f>
        <v>0</v>
      </c>
      <c r="M148" s="18">
        <v>9146</v>
      </c>
    </row>
    <row r="149">
      <c r="B149" s="45"/>
      <c r="C149" s="33" t="s">
        <v>171</v>
      </c>
      <c r="D149" s="45"/>
      <c r="E149" s="45"/>
      <c r="F149" s="45"/>
      <c r="G149" s="45"/>
      <c r="H149" s="45"/>
      <c r="I149" s="18"/>
      <c r="J149" s="21"/>
      <c r="K149" s="18"/>
      <c r="L149" s="21"/>
      <c r="M149" s="18">
        <v>1</v>
      </c>
    </row>
    <row r="150" ht="15.75" customHeight="1">
      <c r="B150" s="45"/>
      <c r="C150" s="42" t="s">
        <v>172</v>
      </c>
      <c r="D150" s="45"/>
      <c r="E150" s="45"/>
      <c r="F150" s="45"/>
      <c r="G150" s="45"/>
      <c r="H150" s="45"/>
      <c r="I150" s="46"/>
      <c r="J150" s="21">
        <f>-SUMIF(TB_NEW!$J:$J,$M150,TB_NEW!$F:$F)</f>
        <v>0</v>
      </c>
      <c r="K150" s="18"/>
      <c r="L150" s="21">
        <f>-SUMIF(TB_NEW!$J:$J,$M150,TB_NEW!$C:$C)</f>
        <v>0</v>
      </c>
      <c r="M150" s="18">
        <v>9148</v>
      </c>
    </row>
    <row r="151" ht="15">
      <c r="B151" s="45"/>
      <c r="C151" s="42" t="s">
        <v>173</v>
      </c>
      <c r="D151" s="45"/>
      <c r="E151" s="45"/>
      <c r="F151" s="45"/>
      <c r="G151" s="45"/>
      <c r="H151" s="45"/>
      <c r="I151" s="46"/>
      <c r="J151" s="21">
        <f>-SUMIF(TB_NEW!$J:$J,$M151,TB_NEW!$F:$F)</f>
        <v>0</v>
      </c>
      <c r="K151" s="18"/>
      <c r="L151" s="21">
        <f>-SUMIF(TB_NEW!$J:$J,$M151,TB_NEW!$C:$C)</f>
        <v>0</v>
      </c>
      <c r="M151" s="18">
        <v>9149</v>
      </c>
    </row>
    <row r="152" ht="15">
      <c r="B152" s="45"/>
      <c r="C152" s="42" t="s">
        <v>174</v>
      </c>
      <c r="D152" s="45"/>
      <c r="E152" s="45"/>
      <c r="F152" s="45"/>
      <c r="G152" s="45"/>
      <c r="H152" s="45"/>
      <c r="I152" s="46"/>
      <c r="J152" s="21">
        <f>-SUMIF(TB_NEW!$J:$J,$M152,TB_NEW!$F:$F)</f>
        <v>0</v>
      </c>
      <c r="K152" s="18"/>
      <c r="L152" s="21">
        <f>-SUMIF(TB_NEW!$J:$J,$M152,TB_NEW!$C:$C)</f>
        <v>0</v>
      </c>
      <c r="M152" s="18">
        <v>9150</v>
      </c>
    </row>
    <row r="153" ht="15">
      <c r="B153" s="45"/>
      <c r="C153" s="42" t="s">
        <v>175</v>
      </c>
      <c r="D153" s="45"/>
      <c r="E153" s="45"/>
      <c r="F153" s="45"/>
      <c r="G153" s="45"/>
      <c r="H153" s="45"/>
      <c r="I153" s="46"/>
      <c r="J153" s="21">
        <f>-SUMIF(TB_NEW!$J:$J,$M153,TB_NEW!$F:$F)</f>
        <v>0</v>
      </c>
      <c r="K153" s="18"/>
      <c r="L153" s="21">
        <f>-SUMIF(TB_NEW!$J:$J,$M153,TB_NEW!$C:$C)</f>
        <v>0</v>
      </c>
      <c r="M153" s="18">
        <v>9151</v>
      </c>
    </row>
    <row r="154" ht="15.75" customHeight="1">
      <c r="B154" s="45"/>
      <c r="C154" s="142" t="s">
        <v>176</v>
      </c>
      <c r="D154" s="45"/>
      <c r="E154" s="45"/>
      <c r="F154" s="45"/>
      <c r="G154" s="45"/>
      <c r="H154" s="45"/>
      <c r="I154" s="46"/>
      <c r="J154" s="21">
        <f>-SUMIF(TB_NEW!$J:$J,$M154,TB_NEW!$F:$F)</f>
        <v>0</v>
      </c>
      <c r="K154" s="18"/>
      <c r="L154" s="21">
        <f>-SUMIF(TB_NEW!$J:$J,$M154,TB_NEW!$C:$C)</f>
        <v>0</v>
      </c>
      <c r="M154" s="18">
        <v>9152</v>
      </c>
    </row>
    <row r="155" ht="15.75" customHeight="1">
      <c r="B155" s="45"/>
      <c r="C155" s="142" t="s">
        <v>177</v>
      </c>
      <c r="D155" s="45"/>
      <c r="E155" s="45"/>
      <c r="F155" s="45"/>
      <c r="G155" s="45"/>
      <c r="H155" s="45"/>
      <c r="I155" s="46"/>
      <c r="J155" s="21">
        <f>-SUMIF(TB_NEW!$J:$J,$M155,TB_NEW!$F:$F)</f>
        <v>0</v>
      </c>
      <c r="K155" s="18"/>
      <c r="L155" s="21">
        <f>-SUMIF(TB_NEW!$J:$J,$M155,TB_NEW!$C:$C)</f>
        <v>0</v>
      </c>
      <c r="M155" s="18">
        <v>9153</v>
      </c>
    </row>
    <row r="156" ht="15.75" customHeight="1">
      <c r="A156" s="147"/>
      <c r="B156" s="148"/>
      <c r="C156" s="152" t="s">
        <v>178</v>
      </c>
      <c r="D156" s="148"/>
      <c r="E156" s="148"/>
      <c r="F156" s="148"/>
      <c r="G156" s="148"/>
      <c r="H156" s="148"/>
      <c r="I156" s="149"/>
      <c r="J156" s="21">
        <f>-SUMIF(TB_NEW!$J:$J,$M156,TB_NEW!$F:$F)</f>
        <v>0</v>
      </c>
      <c r="K156" s="18"/>
      <c r="L156" s="21">
        <f>-SUMIF(TB_NEW!$J:$J,$M156,TB_NEW!$C:$C)</f>
        <v>0</v>
      </c>
      <c r="M156" s="18">
        <v>9154</v>
      </c>
    </row>
    <row r="157" ht="13.8">
      <c r="B157" s="45"/>
      <c r="C157" s="142"/>
      <c r="D157" s="50"/>
      <c r="E157" s="50"/>
      <c r="F157" s="50"/>
      <c r="G157" s="51"/>
      <c r="H157" s="51"/>
      <c r="I157" s="18"/>
      <c r="J157" s="41">
        <f>SUM(J141:J155)</f>
        <v>0</v>
      </c>
      <c r="K157" s="18"/>
      <c r="L157" s="41">
        <f>SUM(L141:L155)</f>
        <v>0</v>
      </c>
    </row>
    <row r="158" ht="15">
      <c r="B158" s="45"/>
      <c r="C158" s="45"/>
      <c r="D158" s="45"/>
      <c r="E158" s="45"/>
      <c r="F158" s="45"/>
      <c r="G158" s="45"/>
      <c r="H158" s="45"/>
      <c r="I158" s="46"/>
      <c r="J158" s="46"/>
      <c r="K158" s="46"/>
      <c r="L158" s="46"/>
    </row>
    <row r="159">
      <c r="A159" s="19">
        <v>10</v>
      </c>
      <c r="B159" s="33" t="s">
        <v>179</v>
      </c>
      <c r="C159" s="33"/>
      <c r="D159" s="42"/>
      <c r="I159" s="18"/>
      <c r="K159" s="18"/>
      <c r="L159" s="21"/>
    </row>
    <row r="160">
      <c r="B160" s="18" t="s">
        <v>180</v>
      </c>
      <c r="I160" s="18"/>
      <c r="J160" s="21"/>
      <c r="K160" s="18"/>
      <c r="L160" s="21"/>
    </row>
    <row r="161">
      <c r="I161" s="18"/>
      <c r="J161" s="21"/>
      <c r="K161" s="18"/>
      <c r="L161" s="21"/>
    </row>
    <row r="162">
      <c r="B162" s="188" t="s">
        <v>181</v>
      </c>
      <c r="C162" s="188"/>
      <c r="E162" s="188" t="s">
        <v>182</v>
      </c>
      <c r="F162" s="188"/>
      <c r="G162" s="188"/>
      <c r="I162" s="188" t="s">
        <v>183</v>
      </c>
      <c r="J162" s="188"/>
      <c r="K162" s="188"/>
      <c r="L162" s="21"/>
    </row>
    <row r="163">
      <c r="B163" s="22"/>
      <c r="C163" s="22"/>
      <c r="E163" s="22"/>
      <c r="F163" s="22"/>
      <c r="G163" s="22"/>
      <c r="I163" s="180" t="s">
        <v>3</v>
      </c>
      <c r="J163" s="180"/>
      <c r="K163" s="180"/>
      <c r="L163" s="21"/>
    </row>
    <row r="164" ht="18.75" customHeight="1">
      <c r="C164" s="18" t="s">
        <v>184</v>
      </c>
      <c r="F164" s="180">
        <f>I164/I167*100</f>
        <v>99.616</v>
      </c>
      <c r="G164" s="180"/>
      <c r="I164" s="183">
        <f>24808000000+25000000000</f>
        <v>49808000000</v>
      </c>
      <c r="J164" s="183"/>
      <c r="L164" s="21"/>
    </row>
    <row r="165">
      <c r="A165" s="20" t="s">
        <v>185</v>
      </c>
      <c r="C165" s="18" t="s">
        <v>186</v>
      </c>
      <c r="F165" s="180">
        <f>I165/I167*100</f>
        <v>0.384</v>
      </c>
      <c r="G165" s="180"/>
      <c r="I165" s="183">
        <v>192000000</v>
      </c>
      <c r="J165" s="183"/>
      <c r="L165" s="21"/>
    </row>
    <row r="166">
      <c r="F166" s="184"/>
      <c r="G166" s="184"/>
      <c r="I166" s="183"/>
      <c r="J166" s="183"/>
      <c r="L166" s="21"/>
    </row>
    <row r="167">
      <c r="C167" s="18" t="s">
        <v>187</v>
      </c>
      <c r="E167" s="52"/>
      <c r="F167" s="181">
        <f>SUM(F164:F165)</f>
        <v>100</v>
      </c>
      <c r="G167" s="181"/>
      <c r="I167" s="182">
        <f>SUM(I164:I165)</f>
        <v>50000000000</v>
      </c>
      <c r="J167" s="182"/>
      <c r="L167" s="21"/>
    </row>
    <row r="168" ht="12.75" customHeight="1">
      <c r="I168" s="18"/>
      <c r="K168" s="18"/>
    </row>
    <row r="169" ht="12.75" customHeight="1">
      <c r="I169" s="18"/>
      <c r="K169" s="18"/>
    </row>
    <row r="170">
      <c r="I170" s="18"/>
      <c r="J170" s="21"/>
      <c r="K170" s="18"/>
      <c r="L170" s="21"/>
    </row>
  </sheetData>
  <mergeCells>
    <mergeCell ref="I24:J24"/>
    <mergeCell ref="K24:L24"/>
    <mergeCell ref="A2:L2"/>
    <mergeCell ref="A3:L3"/>
    <mergeCell ref="A4:L4"/>
    <mergeCell ref="A5:L5"/>
    <mergeCell ref="I9:J9"/>
    <mergeCell ref="K9:L9"/>
    <mergeCell ref="I10:J10"/>
    <mergeCell ref="K10:L10"/>
    <mergeCell ref="B20:L20"/>
    <mergeCell ref="I23:J23"/>
    <mergeCell ref="K23:L23"/>
    <mergeCell ref="I53:J53"/>
    <mergeCell ref="K53:L53"/>
    <mergeCell ref="B31:L31"/>
    <mergeCell ref="I32:J32"/>
    <mergeCell ref="K32:L32"/>
    <mergeCell ref="I33:J33"/>
    <mergeCell ref="K33:L33"/>
    <mergeCell ref="B39:L39"/>
    <mergeCell ref="I41:J41"/>
    <mergeCell ref="K41:L41"/>
    <mergeCell ref="I42:J42"/>
    <mergeCell ref="K42:L42"/>
    <mergeCell ref="B51:L51"/>
    <mergeCell ref="I54:J54"/>
    <mergeCell ref="K54:L54"/>
    <mergeCell ref="I62:J62"/>
    <mergeCell ref="K62:L62"/>
    <mergeCell ref="I63:J63"/>
    <mergeCell ref="K63:L63"/>
    <mergeCell ref="E91:F91"/>
    <mergeCell ref="D80:F80"/>
    <mergeCell ref="G80:H80"/>
    <mergeCell ref="I80:J80"/>
    <mergeCell ref="K80:L80"/>
    <mergeCell ref="D81:F81"/>
    <mergeCell ref="G81:H81"/>
    <mergeCell ref="I81:J81"/>
    <mergeCell ref="K81:L81"/>
    <mergeCell ref="E83:F83"/>
    <mergeCell ref="E84:F84"/>
    <mergeCell ref="E85:F85"/>
    <mergeCell ref="E86:F86"/>
    <mergeCell ref="E88:F88"/>
    <mergeCell ref="E87:F87"/>
    <mergeCell ref="I108:J108"/>
    <mergeCell ref="K108:L108"/>
    <mergeCell ref="E92:F92"/>
    <mergeCell ref="E93:F93"/>
    <mergeCell ref="E94:F94"/>
    <mergeCell ref="E95:F95"/>
    <mergeCell ref="E98:F98"/>
    <mergeCell ref="E99:F99"/>
    <mergeCell ref="E100:F100"/>
    <mergeCell ref="E101:F101"/>
    <mergeCell ref="E103:F103"/>
    <mergeCell ref="I107:J107"/>
    <mergeCell ref="K107:L107"/>
    <mergeCell ref="E102:F102"/>
    <mergeCell ref="I163:K163"/>
    <mergeCell ref="B116:L117"/>
    <mergeCell ref="I119:J119"/>
    <mergeCell ref="K119:L119"/>
    <mergeCell ref="I130:J130"/>
    <mergeCell ref="K130:L130"/>
    <mergeCell ref="I139:J139"/>
    <mergeCell ref="K139:L139"/>
    <mergeCell ref="I140:J140"/>
    <mergeCell ref="K140:L140"/>
    <mergeCell ref="B162:C162"/>
    <mergeCell ref="E162:G162"/>
    <mergeCell ref="I162:K162"/>
    <mergeCell ref="F167:G167"/>
    <mergeCell ref="I167:J167"/>
    <mergeCell ref="F164:G164"/>
    <mergeCell ref="I164:J164"/>
    <mergeCell ref="F165:G165"/>
    <mergeCell ref="I165:J165"/>
    <mergeCell ref="F166:G166"/>
    <mergeCell ref="I166:J166"/>
  </mergeCells>
  <pageMargins left="0.75" right="0.75" top="0.57999999999999996" bottom="0.6" header="0.63" footer="0.28000000000000003"/>
  <pageSetup paperSize="9" scale="80" orientation="portrait"/>
  <headerFooter alignWithMargins="0">
    <oddFooter>&amp;R&amp;"Letter Gothic,Regular"&amp;7Printed  &amp;D&amp;T</oddFooter>
  </headerFooter>
  <rowBreaks count="1" manualBreakCount="1">
    <brk id="76" max="104857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1"/>
  <sheetViews>
    <sheetView topLeftCell="B4" zoomScaleNormal="100" zoomScaleSheetLayoutView="100" workbookViewId="0">
      <pane xSplit="2" ySplit="4" topLeftCell="D8" activePane="bottomRight" state="frozen"/>
      <selection activeCell="B4" sqref="B4"/>
      <selection pane="topRight" activeCell="D4" sqref="D4"/>
      <selection pane="bottomLeft" activeCell="B8" sqref="B8"/>
      <selection pane="bottomRight" activeCell="L11" sqref="L11"/>
    </sheetView>
  </sheetViews>
  <sheetFormatPr defaultColWidth="9.109375" defaultRowHeight="13.2"/>
  <cols>
    <col min="1" max="1" width="2.33203125" customWidth="1" style="18"/>
    <col min="2" max="2" width="3" customWidth="1" style="18"/>
    <col min="3" max="3" width="30.88671875" customWidth="1" style="18"/>
    <col min="4" max="4" width="17.44140625" customWidth="1" style="18"/>
    <col min="5" max="5" bestFit="1" width="9.88671875" customWidth="1" style="18"/>
    <col min="6" max="6" width="20.109375" customWidth="1" style="18"/>
    <col min="7" max="7" width="8.44140625" customWidth="1" style="18"/>
    <col min="8" max="8" width="18.5546875" customWidth="1" style="18"/>
    <col min="9" max="9" bestFit="1" width="12.33203125" customWidth="1" style="18"/>
    <col min="10" max="10" width="9.109375" customWidth="1" style="18"/>
    <col min="11" max="11" bestFit="1" width="15.5546875" customWidth="1" style="18"/>
    <col min="12" max="12" width="43" customWidth="1" style="18"/>
    <col min="13" max="13" width="50" customWidth="1" style="18"/>
    <col min="14" max="14" width="38.33203125" customWidth="1" style="18"/>
    <col min="15" max="15" width="18.5546875" customWidth="1" style="18"/>
    <col min="16" max="16" width="54" customWidth="1" style="18"/>
    <col min="17" max="17" width="12.44140625" customWidth="1" style="18"/>
    <col min="18" max="18" width="14" customWidth="1" style="18"/>
    <col min="19" max="19" bestFit="1" width="4.33203125" customWidth="1" style="133"/>
    <col min="20" max="20" width="9.109375" customWidth="1" style="18"/>
    <col min="21" max="16384" width="9.109375" customWidth="1" style="18"/>
  </cols>
  <sheetData>
    <row r="1" ht="15">
      <c r="A1" s="178" t="str">
        <f>BS!A1</f>
        <v>PT. RHB ASSET MANAGEMENT INDONESIA</v>
      </c>
      <c r="B1" s="178"/>
      <c r="C1" s="178"/>
      <c r="D1" s="178"/>
      <c r="E1" s="178"/>
      <c r="F1" s="178"/>
      <c r="G1" s="178"/>
      <c r="H1" s="178"/>
      <c r="I1" s="178"/>
      <c r="K1" s="39"/>
      <c r="L1" s="39"/>
      <c r="M1" s="39"/>
      <c r="N1" s="39"/>
      <c r="S1" s="128"/>
    </row>
    <row r="2" ht="15">
      <c r="A2" s="178" t="s">
        <v>0</v>
      </c>
      <c r="B2" s="178"/>
      <c r="C2" s="178"/>
      <c r="D2" s="178"/>
      <c r="E2" s="178"/>
      <c r="F2" s="178"/>
      <c r="G2" s="178"/>
      <c r="H2" s="178"/>
      <c r="I2" s="178"/>
      <c r="K2" s="39"/>
      <c r="L2" s="39"/>
      <c r="M2" s="39"/>
      <c r="N2" s="39"/>
      <c r="S2" s="128"/>
    </row>
    <row r="3" ht="15">
      <c r="A3" s="178" t="s">
        <v>1</v>
      </c>
      <c r="B3" s="178"/>
      <c r="C3" s="178"/>
      <c r="D3" s="178"/>
      <c r="E3" s="178"/>
      <c r="F3" s="178"/>
      <c r="G3" s="178"/>
      <c r="H3" s="178"/>
      <c r="I3" s="178"/>
      <c r="K3" s="39"/>
      <c r="L3" s="39"/>
      <c r="M3" s="39"/>
      <c r="N3" s="39"/>
      <c r="S3" s="128"/>
    </row>
    <row r="4" ht="15">
      <c r="A4" s="179">
        <f>Cover!A24</f>
        <v>44012</v>
      </c>
      <c r="B4" s="179"/>
      <c r="C4" s="179"/>
      <c r="D4" s="179"/>
      <c r="E4" s="179"/>
      <c r="F4" s="179"/>
      <c r="G4" s="179"/>
      <c r="H4" s="179"/>
      <c r="I4" s="179"/>
      <c r="K4" s="53"/>
      <c r="L4" s="53"/>
      <c r="M4" s="53"/>
      <c r="N4" s="53"/>
      <c r="S4" s="128"/>
    </row>
    <row r="5">
      <c r="D5" s="54"/>
      <c r="E5" s="55"/>
      <c r="F5" s="55"/>
      <c r="G5" s="55"/>
      <c r="H5" s="55"/>
      <c r="I5" s="55"/>
      <c r="K5" s="55"/>
      <c r="L5" s="55"/>
      <c r="M5" s="55"/>
      <c r="N5" s="55"/>
      <c r="S5" s="35"/>
    </row>
    <row r="6">
      <c r="A6" s="56"/>
      <c r="B6" s="57"/>
      <c r="C6" s="57"/>
      <c r="D6" s="196">
        <f>BS!D7</f>
        <v>44012</v>
      </c>
      <c r="E6" s="196"/>
      <c r="F6" s="196">
        <f>BS!F7</f>
        <v>43982</v>
      </c>
      <c r="G6" s="196"/>
      <c r="H6" s="197" t="s">
        <v>2</v>
      </c>
      <c r="I6" s="198"/>
      <c r="K6" s="58"/>
      <c r="L6" s="58"/>
      <c r="M6" s="58"/>
      <c r="N6" s="58"/>
      <c r="S6" s="129"/>
    </row>
    <row r="7">
      <c r="A7" s="59"/>
      <c r="D7" s="60" t="s">
        <v>3</v>
      </c>
      <c r="E7" s="61" t="s">
        <v>4</v>
      </c>
      <c r="F7" s="62" t="s">
        <v>3</v>
      </c>
      <c r="G7" s="61" t="s">
        <v>4</v>
      </c>
      <c r="H7" s="60" t="s">
        <v>3</v>
      </c>
      <c r="I7" s="61" t="s">
        <v>4</v>
      </c>
      <c r="K7" s="63"/>
      <c r="L7" s="63"/>
      <c r="M7" s="63"/>
      <c r="N7" s="63"/>
      <c r="S7" s="129"/>
    </row>
    <row r="8">
      <c r="A8" s="56"/>
      <c r="B8" s="57"/>
      <c r="C8" s="57"/>
      <c r="D8" s="64"/>
      <c r="E8" s="65"/>
      <c r="F8" s="66"/>
      <c r="G8" s="65"/>
      <c r="H8" s="64"/>
      <c r="I8" s="65"/>
      <c r="K8" s="63"/>
      <c r="L8" s="63"/>
      <c r="M8" s="63"/>
      <c r="N8" s="63"/>
      <c r="S8" s="129"/>
    </row>
    <row r="9">
      <c r="A9" s="67" t="s">
        <v>5</v>
      </c>
      <c r="B9" s="33"/>
      <c r="D9" s="68"/>
      <c r="E9" s="69"/>
      <c r="F9" s="70"/>
      <c r="G9" s="69"/>
      <c r="H9" s="68"/>
      <c r="I9" s="69"/>
      <c r="K9" s="55" t="s">
        <v>6</v>
      </c>
      <c r="L9" s="55" t="s">
        <v>7</v>
      </c>
      <c r="M9" s="55"/>
      <c r="N9" s="55"/>
      <c r="S9" s="35"/>
    </row>
    <row r="10">
      <c r="A10" s="59"/>
      <c r="B10" s="18" t="s">
        <v>8</v>
      </c>
      <c r="D10" s="71">
        <f>-(SUMIF(TB_NEW!$J:$J,$J10,TB_NEW!$D:$D)+SUMIF(TB_NEW!$J:$J,$J10,TB_NEW!$E:$E))</f>
        <v>0</v>
      </c>
      <c r="E10" s="72" t="e">
        <f>(D10-F10)/D10*100</f>
        <v>#DIV/0!</v>
      </c>
      <c r="F10" s="71">
        <f>-(SUMIF(TB_NEW!$J:$J,$J10,TB_NEW!$G:$G)+SUMIF(TB_NEW!$J:$J,$J10,TB_NEW!$H:$H))</f>
        <v>0</v>
      </c>
      <c r="G10" s="72" t="e">
        <f>(F10-H10)/F10*100</f>
        <v>#DIV/0!</v>
      </c>
      <c r="H10" s="71">
        <f>-(SUMIF(TB_NEW!$J:$J,$J10,TB_NEW!$F:$F))</f>
        <v>0</v>
      </c>
      <c r="I10" s="73" t="e">
        <f>H10/H$14*100</f>
        <v>#DIV/0!</v>
      </c>
      <c r="J10" s="18">
        <v>10</v>
      </c>
      <c r="K10" s="164">
        <f>+D10-F10</f>
        <v>0</v>
      </c>
      <c r="L10" s="74" t="s">
        <v>9</v>
      </c>
      <c r="M10" s="74"/>
      <c r="N10" s="75"/>
      <c r="O10" s="26"/>
      <c r="Q10" s="26"/>
      <c r="R10" s="26"/>
      <c r="S10" s="130"/>
    </row>
    <row r="11" ht="15.75" customHeight="1">
      <c r="A11" s="59"/>
      <c r="B11" s="18" t="s">
        <v>10</v>
      </c>
      <c r="D11" s="71">
        <f>-(SUMIF(TB_NEW!$J:$J,$J11,TB_NEW!$D:$D)+SUMIF(TB_NEW!$J:$J,$J11,TB_NEW!$E:$E))</f>
        <v>0</v>
      </c>
      <c r="E11" s="72" t="e">
        <f>(D11-F11)/D11*100</f>
        <v>#DIV/0!</v>
      </c>
      <c r="F11" s="71">
        <f>-(SUMIF(TB_NEW!$J:$J,$J11,TB_NEW!$G:$G)+SUMIF(TB_NEW!$J:$J,$J11,TB_NEW!$H:$H))</f>
        <v>0</v>
      </c>
      <c r="G11" s="72" t="e">
        <f>(F11-H11)/F11*100</f>
        <v>#DIV/0!</v>
      </c>
      <c r="H11" s="71">
        <f>-(SUMIF(TB_NEW!$J:$J,$J11,TB_NEW!$F:$F))</f>
        <v>0</v>
      </c>
      <c r="I11" s="73" t="e">
        <f>H11/H$14*100</f>
        <v>#DIV/0!</v>
      </c>
      <c r="J11" s="18">
        <v>11</v>
      </c>
      <c r="K11" s="164">
        <f ref="K11:K13" t="shared" si="0">+D11-F11</f>
        <v>0</v>
      </c>
      <c r="L11" s="74"/>
      <c r="M11" s="74"/>
      <c r="N11" s="74"/>
      <c r="S11" s="130"/>
    </row>
    <row r="12" ht="29.25" customHeight="1">
      <c r="A12" s="59"/>
      <c r="B12" s="18" t="s">
        <v>11</v>
      </c>
      <c r="D12" s="71">
        <f>-(SUMIF(TB_NEW!$J:$J,$J12,TB_NEW!$D:$D)+SUMIF(TB_NEW!$J:$J,$J12,TB_NEW!$E:$E))</f>
        <v>0</v>
      </c>
      <c r="E12" s="72" t="e">
        <f>(D12-F12)/D12*100</f>
        <v>#DIV/0!</v>
      </c>
      <c r="F12" s="71">
        <f>-(SUMIF(TB_NEW!$J:$J,$J12,TB_NEW!$G:$G)+SUMIF(TB_NEW!$J:$J,$J12,TB_NEW!$H:$H))</f>
        <v>0</v>
      </c>
      <c r="G12" s="72" t="e">
        <f>(F12-H12)/F12*100</f>
        <v>#DIV/0!</v>
      </c>
      <c r="H12" s="71">
        <f>-(SUMIF(TB_NEW!$J:$J,$J12,TB_NEW!$F:$F))</f>
        <v>0</v>
      </c>
      <c r="I12" s="73" t="e">
        <f>H12/H$14*100</f>
        <v>#DIV/0!</v>
      </c>
      <c r="J12" s="18">
        <v>12</v>
      </c>
      <c r="K12" s="164">
        <f t="shared" si="0"/>
        <v>0</v>
      </c>
      <c r="L12" s="74"/>
      <c r="M12" s="74"/>
      <c r="N12" s="75"/>
      <c r="S12" s="130"/>
    </row>
    <row r="13" ht="15.75" customHeight="1">
      <c r="A13" s="59"/>
      <c r="B13" s="18" t="s">
        <v>12</v>
      </c>
      <c r="D13" s="71">
        <f>-(SUMIF(TB_NEW!$J:$J,$J13,TB_NEW!$D:$D)+SUMIF(TB_NEW!$J:$J,$J13,TB_NEW!$E:$E))</f>
        <v>0</v>
      </c>
      <c r="E13" s="72" t="e">
        <f>(D13-F13)/D13*100</f>
        <v>#DIV/0!</v>
      </c>
      <c r="F13" s="71">
        <f>-(SUMIF(TB_NEW!$J:$J,$J13,TB_NEW!$G:$G)+SUMIF(TB_NEW!$J:$J,$J13,TB_NEW!$H:$H))</f>
        <v>0</v>
      </c>
      <c r="G13" s="72" t="e">
        <f>(F13-H13)/F13*100</f>
        <v>#DIV/0!</v>
      </c>
      <c r="H13" s="71">
        <f>-(SUMIF(TB_NEW!$J:$J,$J13,TB_NEW!$F:$F))</f>
        <v>0</v>
      </c>
      <c r="I13" s="73" t="e">
        <f>H13/H$14*100</f>
        <v>#DIV/0!</v>
      </c>
      <c r="J13" s="18">
        <v>13</v>
      </c>
      <c r="K13" s="1">
        <f t="shared" si="0"/>
        <v>0</v>
      </c>
      <c r="L13" s="74"/>
      <c r="M13" s="74"/>
      <c r="N13" s="74"/>
      <c r="S13" s="130"/>
    </row>
    <row r="14">
      <c r="A14" s="192" t="s">
        <v>13</v>
      </c>
      <c r="B14" s="193"/>
      <c r="C14" s="193"/>
      <c r="D14" s="76">
        <f>SUM(D10:D13)</f>
        <v>0</v>
      </c>
      <c r="E14" s="76" t="e">
        <f>(D14-F14)/D14*100</f>
        <v>#DIV/0!</v>
      </c>
      <c r="F14" s="76">
        <f>SUM(F10:F13)</f>
        <v>0</v>
      </c>
      <c r="G14" s="77" t="e">
        <f>SUM(G10:G10)</f>
        <v>#DIV/0!</v>
      </c>
      <c r="H14" s="76">
        <f>SUM(H10:H13)</f>
        <v>0</v>
      </c>
      <c r="I14" s="78" t="e">
        <f>SUM(I10:I13)</f>
        <v>#DIV/0!</v>
      </c>
      <c r="J14" s="18">
        <v>14</v>
      </c>
      <c r="K14" s="40"/>
      <c r="L14" s="40"/>
      <c r="M14" s="40"/>
      <c r="N14" s="40"/>
      <c r="P14" s="26"/>
      <c r="S14" s="130"/>
    </row>
    <row r="15">
      <c r="A15" s="79"/>
      <c r="B15" s="80"/>
      <c r="C15" s="80"/>
      <c r="D15" s="81"/>
      <c r="E15" s="82"/>
      <c r="F15" s="83"/>
      <c r="G15" s="82"/>
      <c r="H15" s="81"/>
      <c r="I15" s="82"/>
      <c r="J15" s="18">
        <v>15</v>
      </c>
      <c r="K15" s="84"/>
      <c r="L15" s="84"/>
      <c r="M15" s="84"/>
      <c r="N15" s="84"/>
      <c r="S15" s="130"/>
    </row>
    <row r="16">
      <c r="A16" s="67" t="s">
        <v>14</v>
      </c>
      <c r="B16" s="33"/>
      <c r="D16" s="68"/>
      <c r="E16" s="69"/>
      <c r="F16" s="70"/>
      <c r="G16" s="69"/>
      <c r="H16" s="68"/>
      <c r="I16" s="69"/>
      <c r="J16" s="18">
        <v>16</v>
      </c>
      <c r="K16" s="55"/>
      <c r="L16" s="55"/>
      <c r="M16" s="55"/>
      <c r="N16" s="55"/>
      <c r="S16" s="130"/>
    </row>
    <row r="17">
      <c r="A17" s="59"/>
      <c r="B17" s="48" t="s">
        <v>15</v>
      </c>
      <c r="C17" s="48"/>
      <c r="D17" s="71">
        <f>(SUMIF(TB_NEW!$J:$J,J17,TB_NEW!$D:$D)+SUMIF(TB_NEW!$J:$J,J17,TB_NEW!$E:$E))</f>
        <v>0</v>
      </c>
      <c r="E17" s="72" t="e">
        <f ref="E17:E50" t="shared" si="1">(D17-F17)/D17*100</f>
        <v>#DIV/0!</v>
      </c>
      <c r="F17" s="71">
        <f>(SUMIF(TB_NEW!$J:$J,$J17,TB_NEW!$G:$G)+SUMIF(TB_NEW!$J:$J,$J17,TB_NEW!$H:$H))</f>
        <v>0</v>
      </c>
      <c r="G17" s="72" t="e">
        <f>(F17-H17)/F17*100</f>
        <v>#DIV/0!</v>
      </c>
      <c r="H17" s="71">
        <f>(SUMIF(TB_NEW!$J:$J,$J17,TB_NEW!$F:$F))</f>
        <v>0</v>
      </c>
      <c r="I17" s="85" t="e">
        <f>H17/H$51*100</f>
        <v>#DIV/0!</v>
      </c>
      <c r="J17" s="18">
        <v>17</v>
      </c>
      <c r="K17" s="164">
        <f ref="K17:K73" t="shared" si="2">+D17-F17</f>
        <v>0</v>
      </c>
      <c r="L17" s="86"/>
      <c r="M17" s="86"/>
      <c r="N17" s="86"/>
      <c r="O17" s="26"/>
      <c r="P17" s="26"/>
      <c r="S17" s="130"/>
    </row>
    <row r="18">
      <c r="A18" s="59"/>
      <c r="B18" s="48" t="s">
        <v>16</v>
      </c>
      <c r="C18" s="48"/>
      <c r="D18" s="71">
        <f>(SUMIF(TB_NEW!$J:$J,J18,TB_NEW!$D:$D)+SUMIF(TB_NEW!$J:$J,J18,TB_NEW!$E:$E))</f>
        <v>0</v>
      </c>
      <c r="E18" s="72" t="e">
        <f t="shared" si="1"/>
        <v>#DIV/0!</v>
      </c>
      <c r="F18" s="71">
        <f>(SUMIF(TB_NEW!$J:$J,$J18,TB_NEW!$G:$G)+SUMIF(TB_NEW!$J:$J,$J18,TB_NEW!$H:$H))</f>
        <v>0</v>
      </c>
      <c r="G18" s="72" t="e">
        <f ref="G18:G27" t="shared" si="3">(F18-H18)/F18*100</f>
        <v>#DIV/0!</v>
      </c>
      <c r="H18" s="71">
        <f>(SUMIF(TB_NEW!$J:$J,$J18,TB_NEW!$F:$F))</f>
        <v>0</v>
      </c>
      <c r="I18" s="73" t="e">
        <f ref="I18:I50" t="shared" si="4">H18/H$51*100</f>
        <v>#DIV/0!</v>
      </c>
      <c r="J18" s="18">
        <v>18</v>
      </c>
      <c r="K18" s="164">
        <f t="shared" si="2"/>
        <v>0</v>
      </c>
      <c r="L18" s="74"/>
      <c r="M18" s="74"/>
      <c r="N18" s="74"/>
      <c r="S18" s="130"/>
    </row>
    <row r="19">
      <c r="A19" s="59"/>
      <c r="B19" s="48" t="s">
        <v>17</v>
      </c>
      <c r="C19" s="48"/>
      <c r="D19" s="71">
        <f>(SUMIF(TB_NEW!$J:$J,J19,TB_NEW!$D:$D)+SUMIF(TB_NEW!$J:$J,J19,TB_NEW!$E:$E))</f>
        <v>0</v>
      </c>
      <c r="E19" s="72" t="e">
        <f t="shared" si="1"/>
        <v>#DIV/0!</v>
      </c>
      <c r="F19" s="71">
        <f>(SUMIF(TB_NEW!$J:$J,$J19,TB_NEW!$G:$G)+SUMIF(TB_NEW!$J:$J,$J19,TB_NEW!$H:$H))</f>
        <v>0</v>
      </c>
      <c r="G19" s="72" t="e">
        <f t="shared" si="3"/>
        <v>#DIV/0!</v>
      </c>
      <c r="H19" s="71">
        <f>(SUMIF(TB_NEW!$J:$J,$J19,TB_NEW!$F:$F))</f>
        <v>0</v>
      </c>
      <c r="I19" s="73" t="e">
        <f t="shared" si="4"/>
        <v>#DIV/0!</v>
      </c>
      <c r="J19" s="18">
        <v>19</v>
      </c>
      <c r="K19" s="164">
        <f t="shared" si="2"/>
        <v>0</v>
      </c>
      <c r="L19" s="74"/>
      <c r="M19" s="74"/>
      <c r="N19" s="74"/>
      <c r="S19" s="130"/>
    </row>
    <row r="20">
      <c r="A20" s="59"/>
      <c r="B20" s="48" t="s">
        <v>18</v>
      </c>
      <c r="C20" s="48"/>
      <c r="D20" s="71">
        <f>(SUMIF(TB_NEW!$J:$J,J20,TB_NEW!$D:$D)+SUMIF(TB_NEW!$J:$J,J20,TB_NEW!$E:$E))</f>
        <v>0</v>
      </c>
      <c r="E20" s="72" t="e">
        <f t="shared" si="1"/>
        <v>#DIV/0!</v>
      </c>
      <c r="F20" s="71">
        <f>(SUMIF(TB_NEW!$J:$J,$J20,TB_NEW!$G:$G)+SUMIF(TB_NEW!$J:$J,$J20,TB_NEW!$H:$H))</f>
        <v>0</v>
      </c>
      <c r="G20" s="72" t="e">
        <f t="shared" si="3"/>
        <v>#DIV/0!</v>
      </c>
      <c r="H20" s="71">
        <f>(SUMIF(TB_NEW!$J:$J,$J20,TB_NEW!$F:$F))</f>
        <v>0</v>
      </c>
      <c r="I20" s="73" t="e">
        <f t="shared" si="4"/>
        <v>#DIV/0!</v>
      </c>
      <c r="J20" s="18">
        <v>20</v>
      </c>
      <c r="K20" s="164">
        <f t="shared" si="2"/>
        <v>0</v>
      </c>
      <c r="L20" s="74"/>
      <c r="M20" s="74"/>
      <c r="N20" s="74"/>
      <c r="S20" s="130"/>
    </row>
    <row r="21">
      <c r="A21" s="59"/>
      <c r="B21" s="48" t="s">
        <v>19</v>
      </c>
      <c r="C21" s="48"/>
      <c r="D21" s="71">
        <f>(SUMIF(TB_NEW!$J:$J,J21,TB_NEW!$D:$D)+SUMIF(TB_NEW!$J:$J,J21,TB_NEW!$E:$E))</f>
        <v>0</v>
      </c>
      <c r="E21" s="72" t="e">
        <f t="shared" si="1"/>
        <v>#DIV/0!</v>
      </c>
      <c r="F21" s="71">
        <f>(SUMIF(TB_NEW!$J:$J,$J21,TB_NEW!$G:$G)+SUMIF(TB_NEW!$J:$J,$J21,TB_NEW!$H:$H))</f>
        <v>0</v>
      </c>
      <c r="G21" s="72" t="e">
        <f t="shared" si="3"/>
        <v>#DIV/0!</v>
      </c>
      <c r="H21" s="71">
        <f>(SUMIF(TB_NEW!$J:$J,$J21,TB_NEW!$F:$F))</f>
        <v>0</v>
      </c>
      <c r="I21" s="73" t="e">
        <f t="shared" si="4"/>
        <v>#DIV/0!</v>
      </c>
      <c r="J21" s="18">
        <v>21</v>
      </c>
      <c r="K21" s="164">
        <f t="shared" si="2"/>
        <v>0</v>
      </c>
      <c r="L21" s="74"/>
      <c r="M21" s="74"/>
      <c r="N21" s="74"/>
      <c r="S21" s="130"/>
    </row>
    <row r="22">
      <c r="A22" s="59"/>
      <c r="B22" s="48" t="s">
        <v>20</v>
      </c>
      <c r="C22" s="48"/>
      <c r="D22" s="71">
        <f>(SUMIF(TB_NEW!$J:$J,J22,TB_NEW!$D:$D)+SUMIF(TB_NEW!$J:$J,J22,TB_NEW!$E:$E))</f>
        <v>0</v>
      </c>
      <c r="E22" s="72" t="e">
        <f t="shared" si="1"/>
        <v>#DIV/0!</v>
      </c>
      <c r="F22" s="71">
        <f>(SUMIF(TB_NEW!$J:$J,$J22,TB_NEW!$G:$G)+SUMIF(TB_NEW!$J:$J,$J22,TB_NEW!$H:$H))</f>
        <v>0</v>
      </c>
      <c r="G22" s="72" t="e">
        <f t="shared" si="3"/>
        <v>#DIV/0!</v>
      </c>
      <c r="H22" s="71">
        <f>(SUMIF(TB_NEW!$J:$J,$J22,TB_NEW!$F:$F))</f>
        <v>0</v>
      </c>
      <c r="I22" s="73" t="e">
        <f t="shared" si="4"/>
        <v>#DIV/0!</v>
      </c>
      <c r="J22" s="18">
        <v>22</v>
      </c>
      <c r="K22" s="164">
        <f t="shared" si="2"/>
        <v>0</v>
      </c>
      <c r="L22" s="74"/>
      <c r="M22" s="74"/>
      <c r="N22" s="74"/>
      <c r="S22" s="130"/>
    </row>
    <row r="23">
      <c r="A23" s="59"/>
      <c r="B23" s="48" t="s">
        <v>21</v>
      </c>
      <c r="C23" s="48"/>
      <c r="D23" s="71">
        <f>(SUMIF(TB_NEW!$J:$J,J23,TB_NEW!$D:$D)+SUMIF(TB_NEW!$J:$J,J23,TB_NEW!$E:$E))</f>
        <v>0</v>
      </c>
      <c r="E23" s="72" t="e">
        <f t="shared" si="1"/>
        <v>#DIV/0!</v>
      </c>
      <c r="F23" s="71">
        <f>(SUMIF(TB_NEW!$J:$J,$J23,TB_NEW!$G:$G)+SUMIF(TB_NEW!$J:$J,$J23,TB_NEW!$H:$H))</f>
        <v>0</v>
      </c>
      <c r="G23" s="72" t="e">
        <f t="shared" si="3"/>
        <v>#DIV/0!</v>
      </c>
      <c r="H23" s="71">
        <f>(SUMIF(TB_NEW!$J:$J,$J23,TB_NEW!$F:$F))</f>
        <v>0</v>
      </c>
      <c r="I23" s="73" t="e">
        <f t="shared" si="4"/>
        <v>#DIV/0!</v>
      </c>
      <c r="J23" s="18">
        <v>23</v>
      </c>
      <c r="K23" s="164">
        <f t="shared" si="2"/>
        <v>0</v>
      </c>
      <c r="L23" s="74"/>
      <c r="M23" s="74"/>
      <c r="N23" s="74"/>
      <c r="S23" s="130"/>
    </row>
    <row r="24">
      <c r="A24" s="59"/>
      <c r="B24" s="48" t="s">
        <v>22</v>
      </c>
      <c r="C24" s="48"/>
      <c r="D24" s="71">
        <f>(SUMIF(TB_NEW!$J:$J,J24,TB_NEW!$D:$D)+SUMIF(TB_NEW!$J:$J,J24,TB_NEW!$E:$E))</f>
        <v>0</v>
      </c>
      <c r="E24" s="72" t="e">
        <f t="shared" si="1"/>
        <v>#DIV/0!</v>
      </c>
      <c r="F24" s="71">
        <f>(SUMIF(TB_NEW!$J:$J,$J24,TB_NEW!$G:$G)+SUMIF(TB_NEW!$J:$J,$J24,TB_NEW!$H:$H))</f>
        <v>0</v>
      </c>
      <c r="G24" s="72" t="e">
        <f t="shared" si="3"/>
        <v>#DIV/0!</v>
      </c>
      <c r="H24" s="71">
        <f>(SUMIF(TB_NEW!$J:$J,$J24,TB_NEW!$F:$F))</f>
        <v>0</v>
      </c>
      <c r="I24" s="73" t="e">
        <f t="shared" si="4"/>
        <v>#DIV/0!</v>
      </c>
      <c r="J24" s="18">
        <v>24</v>
      </c>
      <c r="K24" s="164">
        <f t="shared" si="2"/>
        <v>0</v>
      </c>
      <c r="L24" s="74"/>
      <c r="M24" s="74"/>
      <c r="N24" s="74"/>
      <c r="S24" s="130"/>
    </row>
    <row r="25">
      <c r="A25" s="59"/>
      <c r="B25" s="48" t="s">
        <v>23</v>
      </c>
      <c r="C25" s="48"/>
      <c r="D25" s="71">
        <f>(SUMIF(TB_NEW!$J:$J,J25,TB_NEW!$D:$D)+SUMIF(TB_NEW!$J:$J,J25,TB_NEW!$E:$E))</f>
        <v>0</v>
      </c>
      <c r="E25" s="72" t="e">
        <f t="shared" si="1"/>
        <v>#DIV/0!</v>
      </c>
      <c r="F25" s="71">
        <f>(SUMIF(TB_NEW!$J:$J,$J25,TB_NEW!$G:$G)+SUMIF(TB_NEW!$J:$J,$J25,TB_NEW!$H:$H))</f>
        <v>0</v>
      </c>
      <c r="G25" s="72" t="e">
        <f t="shared" si="3"/>
        <v>#DIV/0!</v>
      </c>
      <c r="H25" s="71">
        <f>(SUMIF(TB_NEW!$J:$J,$J25,TB_NEW!$F:$F))</f>
        <v>0</v>
      </c>
      <c r="I25" s="73" t="e">
        <f t="shared" si="4"/>
        <v>#DIV/0!</v>
      </c>
      <c r="J25" s="18">
        <v>25</v>
      </c>
      <c r="K25" s="164">
        <f t="shared" si="2"/>
        <v>0</v>
      </c>
      <c r="L25" s="87"/>
      <c r="M25" s="74"/>
      <c r="N25" s="74"/>
      <c r="S25" s="130"/>
    </row>
    <row r="26">
      <c r="A26" s="59"/>
      <c r="B26" s="48" t="s">
        <v>24</v>
      </c>
      <c r="C26" s="48"/>
      <c r="D26" s="71">
        <f>(SUMIF(TB_NEW!$J:$J,J26,TB_NEW!$D:$D)+SUMIF(TB_NEW!$J:$J,J26,TB_NEW!$E:$E))</f>
        <v>0</v>
      </c>
      <c r="E26" s="72" t="e">
        <f t="shared" si="1"/>
        <v>#DIV/0!</v>
      </c>
      <c r="F26" s="71">
        <f>(SUMIF(TB_NEW!$J:$J,$J26,TB_NEW!$G:$G)+SUMIF(TB_NEW!$J:$J,$J26,TB_NEW!$H:$H))</f>
        <v>0</v>
      </c>
      <c r="G26" s="72" t="e">
        <f t="shared" si="3"/>
        <v>#DIV/0!</v>
      </c>
      <c r="H26" s="71">
        <f>(SUMIF(TB_NEW!$J:$J,$J26,TB_NEW!$F:$F))</f>
        <v>0</v>
      </c>
      <c r="I26" s="73" t="e">
        <f t="shared" si="4"/>
        <v>#DIV/0!</v>
      </c>
      <c r="J26" s="18">
        <v>26</v>
      </c>
      <c r="K26" s="164">
        <f t="shared" si="2"/>
        <v>0</v>
      </c>
      <c r="L26" s="74"/>
      <c r="M26" s="74"/>
      <c r="N26" s="74"/>
      <c r="S26" s="130"/>
    </row>
    <row r="27">
      <c r="A27" s="59"/>
      <c r="B27" s="48" t="s">
        <v>25</v>
      </c>
      <c r="C27" s="48"/>
      <c r="D27" s="71">
        <f>(SUMIF(TB_NEW!$J:$J,J27,TB_NEW!$D:$D)+SUMIF(TB_NEW!$J:$J,J27,TB_NEW!$E:$E))</f>
        <v>0</v>
      </c>
      <c r="E27" s="72" t="e">
        <f t="shared" si="1"/>
        <v>#DIV/0!</v>
      </c>
      <c r="F27" s="71">
        <f>(SUMIF(TB_NEW!$J:$J,$J27,TB_NEW!$G:$G)+SUMIF(TB_NEW!$J:$J,$J27,TB_NEW!$H:$H))</f>
        <v>0</v>
      </c>
      <c r="G27" s="72" t="e">
        <f t="shared" si="3"/>
        <v>#DIV/0!</v>
      </c>
      <c r="H27" s="71">
        <f>(SUMIF(TB_NEW!$J:$J,$J27,TB_NEW!$F:$F))</f>
        <v>0</v>
      </c>
      <c r="I27" s="73" t="e">
        <f t="shared" si="4"/>
        <v>#DIV/0!</v>
      </c>
      <c r="J27" s="18">
        <v>27</v>
      </c>
      <c r="K27" s="164">
        <f t="shared" si="2"/>
        <v>0</v>
      </c>
      <c r="L27" s="74"/>
      <c r="M27" s="74"/>
      <c r="N27" s="74"/>
      <c r="S27" s="130"/>
    </row>
    <row r="28">
      <c r="A28" s="59"/>
      <c r="B28" s="48" t="s">
        <v>26</v>
      </c>
      <c r="C28" s="48"/>
      <c r="D28" s="71">
        <f>(SUMIF(TB_NEW!$J:$J,J28,TB_NEW!$D:$D)+SUMIF(TB_NEW!$J:$J,J28,TB_NEW!$E:$E))</f>
        <v>0</v>
      </c>
      <c r="E28" s="72" t="e">
        <f t="shared" si="1"/>
        <v>#DIV/0!</v>
      </c>
      <c r="F28" s="71">
        <f>(SUMIF(TB_NEW!$J:$J,$J28,TB_NEW!$G:$G)+SUMIF(TB_NEW!$J:$J,$J28,TB_NEW!$H:$H))</f>
        <v>0</v>
      </c>
      <c r="G28" s="72">
        <v>0</v>
      </c>
      <c r="H28" s="71">
        <f>(SUMIF(TB_NEW!$J:$J,$J28,TB_NEW!$F:$F))</f>
        <v>0</v>
      </c>
      <c r="I28" s="73" t="e">
        <f t="shared" si="4"/>
        <v>#DIV/0!</v>
      </c>
      <c r="J28" s="18">
        <v>28</v>
      </c>
      <c r="K28" s="164">
        <f t="shared" si="2"/>
        <v>0</v>
      </c>
      <c r="L28" s="74"/>
      <c r="M28" s="74"/>
      <c r="N28" s="74"/>
      <c r="S28" s="130"/>
    </row>
    <row r="29">
      <c r="A29" s="59"/>
      <c r="B29" s="48" t="s">
        <v>27</v>
      </c>
      <c r="C29" s="48"/>
      <c r="D29" s="71">
        <f>(SUMIF(TB_NEW!$J:$J,J29,TB_NEW!$D:$D)+SUMIF(TB_NEW!$J:$J,J29,TB_NEW!$E:$E))</f>
        <v>0</v>
      </c>
      <c r="E29" s="72" t="e">
        <f>(D29-F29)/D29*100</f>
        <v>#DIV/0!</v>
      </c>
      <c r="F29" s="71">
        <f>(SUMIF(TB_NEW!$J:$J,$J29,TB_NEW!$G:$G)+SUMIF(TB_NEW!$J:$J,$J29,TB_NEW!$H:$H))</f>
        <v>0</v>
      </c>
      <c r="G29" s="72">
        <v>0</v>
      </c>
      <c r="H29" s="71">
        <f>(SUMIF(TB_NEW!$J:$J,$J29,TB_NEW!$F:$F))</f>
        <v>0</v>
      </c>
      <c r="I29" s="73" t="e">
        <f>H29/H$51*100</f>
        <v>#DIV/0!</v>
      </c>
      <c r="J29" s="18">
        <v>83</v>
      </c>
      <c r="K29" s="164">
        <f t="shared" si="2"/>
        <v>0</v>
      </c>
      <c r="L29" s="74" t="s">
        <v>28</v>
      </c>
      <c r="M29" s="74"/>
      <c r="N29" s="74"/>
      <c r="S29" s="130"/>
    </row>
    <row r="30">
      <c r="A30" s="59"/>
      <c r="B30" s="48" t="s">
        <v>29</v>
      </c>
      <c r="C30" s="48"/>
      <c r="D30" s="71">
        <f>(SUMIF(TB_NEW!$J:$J,J30,TB_NEW!$D:$D)+SUMIF(TB_NEW!$J:$J,J30,TB_NEW!$E:$E))</f>
        <v>0</v>
      </c>
      <c r="E30" s="72" t="e">
        <f t="shared" si="1"/>
        <v>#DIV/0!</v>
      </c>
      <c r="F30" s="71">
        <f>(SUMIF(TB_NEW!$J:$J,$J30,TB_NEW!$G:$G)+SUMIF(TB_NEW!$J:$J,$J30,TB_NEW!$H:$H))</f>
        <v>0</v>
      </c>
      <c r="G30" s="72" t="e">
        <f>(F30-H30)/F30*100</f>
        <v>#DIV/0!</v>
      </c>
      <c r="H30" s="71">
        <f>(SUMIF(TB_NEW!$J:$J,$J30,TB_NEW!$F:$F))</f>
        <v>0</v>
      </c>
      <c r="I30" s="73" t="e">
        <f t="shared" si="4"/>
        <v>#DIV/0!</v>
      </c>
      <c r="J30" s="18">
        <v>29</v>
      </c>
      <c r="K30" s="164">
        <f t="shared" si="2"/>
        <v>0</v>
      </c>
      <c r="L30" s="74"/>
      <c r="M30" s="74"/>
      <c r="N30" s="74"/>
      <c r="S30" s="130"/>
    </row>
    <row r="31">
      <c r="A31" s="59"/>
      <c r="B31" s="48" t="s">
        <v>30</v>
      </c>
      <c r="C31" s="48"/>
      <c r="D31" s="71">
        <f>(SUMIF(TB_NEW!$J:$J,J31,TB_NEW!$D:$D)+SUMIF(TB_NEW!$J:$J,J31,TB_NEW!$E:$E))</f>
        <v>0</v>
      </c>
      <c r="E31" s="72" t="e">
        <f t="shared" si="1"/>
        <v>#DIV/0!</v>
      </c>
      <c r="F31" s="71">
        <f>(SUMIF(TB_NEW!$J:$J,$J31,TB_NEW!$G:$G)+SUMIF(TB_NEW!$J:$J,$J31,TB_NEW!$H:$H))</f>
        <v>0</v>
      </c>
      <c r="G31" s="72">
        <v>0</v>
      </c>
      <c r="H31" s="71">
        <f>(SUMIF(TB_NEW!$J:$J,$J31,TB_NEW!$F:$F))</f>
        <v>0</v>
      </c>
      <c r="I31" s="73" t="e">
        <f t="shared" si="4"/>
        <v>#DIV/0!</v>
      </c>
      <c r="J31" s="18">
        <v>30</v>
      </c>
      <c r="K31" s="164">
        <f t="shared" si="2"/>
        <v>0</v>
      </c>
      <c r="L31" s="74"/>
      <c r="M31" s="74"/>
      <c r="N31" s="74"/>
      <c r="S31" s="130"/>
    </row>
    <row r="32">
      <c r="A32" s="59"/>
      <c r="B32" s="48" t="s">
        <v>31</v>
      </c>
      <c r="C32" s="48"/>
      <c r="D32" s="71">
        <f>(SUMIF(TB_NEW!$J:$J,J32,TB_NEW!$D:$D)+SUMIF(TB_NEW!$J:$J,J32,TB_NEW!$E:$E))</f>
        <v>0</v>
      </c>
      <c r="E32" s="72" t="e">
        <f>(D32-F32)/D32*100</f>
        <v>#DIV/0!</v>
      </c>
      <c r="F32" s="71">
        <f>(SUMIF(TB_NEW!$J:$J,$J32,TB_NEW!$G:$G)+SUMIF(TB_NEW!$J:$J,$J32,TB_NEW!$H:$H))</f>
        <v>0</v>
      </c>
      <c r="G32" s="72">
        <v>0</v>
      </c>
      <c r="H32" s="71">
        <f>(SUMIF(TB_NEW!$J:$J,$J32,TB_NEW!$F:$F))</f>
        <v>0</v>
      </c>
      <c r="I32" s="73" t="e">
        <f>H32/H$51*100</f>
        <v>#DIV/0!</v>
      </c>
      <c r="J32" s="18">
        <v>84</v>
      </c>
      <c r="K32" s="164">
        <f t="shared" si="2"/>
        <v>0</v>
      </c>
      <c r="L32" s="74"/>
      <c r="M32" s="74"/>
      <c r="N32" s="74"/>
      <c r="S32" s="130"/>
    </row>
    <row r="33">
      <c r="A33" s="59"/>
      <c r="B33" s="48" t="s">
        <v>32</v>
      </c>
      <c r="C33" s="48"/>
      <c r="D33" s="71">
        <f>(SUMIF(TB_NEW!$J:$J,J33,TB_NEW!$D:$D)+SUMIF(TB_NEW!$J:$J,J33,TB_NEW!$E:$E))</f>
        <v>0</v>
      </c>
      <c r="E33" s="72" t="e">
        <f t="shared" si="1"/>
        <v>#DIV/0!</v>
      </c>
      <c r="F33" s="71">
        <f>(SUMIF(TB_NEW!$J:$J,$J33,TB_NEW!$G:$G)+SUMIF(TB_NEW!$J:$J,$J33,TB_NEW!$H:$H))</f>
        <v>0</v>
      </c>
      <c r="G33" s="72" t="e">
        <f>(F33-H33)/F33*100</f>
        <v>#DIV/0!</v>
      </c>
      <c r="H33" s="71">
        <f>(SUMIF(TB_NEW!$J:$J,$J33,TB_NEW!$F:$F))</f>
        <v>0</v>
      </c>
      <c r="I33" s="73" t="e">
        <f t="shared" si="4"/>
        <v>#DIV/0!</v>
      </c>
      <c r="J33" s="18">
        <v>31</v>
      </c>
      <c r="K33" s="164">
        <f t="shared" si="2"/>
        <v>0</v>
      </c>
      <c r="L33" s="74"/>
      <c r="M33" s="74"/>
      <c r="N33" s="74"/>
      <c r="S33" s="130"/>
    </row>
    <row r="34">
      <c r="A34" s="59"/>
      <c r="B34" s="48" t="s">
        <v>33</v>
      </c>
      <c r="C34" s="48"/>
      <c r="D34" s="71">
        <f>(SUMIF(TB_NEW!$J:$J,J34,TB_NEW!$D:$D)+SUMIF(TB_NEW!$J:$J,J34,TB_NEW!$E:$E))</f>
        <v>0</v>
      </c>
      <c r="E34" s="88" t="e">
        <f t="shared" si="1"/>
        <v>#DIV/0!</v>
      </c>
      <c r="F34" s="71">
        <f>(SUMIF(TB_NEW!$J:$J,$J34,TB_NEW!$G:$G)+SUMIF(TB_NEW!$J:$J,$J34,TB_NEW!$H:$H))</f>
        <v>0</v>
      </c>
      <c r="G34" s="72" t="e">
        <f>(F34-H34)/F34*100</f>
        <v>#DIV/0!</v>
      </c>
      <c r="H34" s="71">
        <f>(SUMIF(TB_NEW!$J:$J,$J34,TB_NEW!$F:$F))</f>
        <v>0</v>
      </c>
      <c r="I34" s="73" t="e">
        <f t="shared" si="4"/>
        <v>#DIV/0!</v>
      </c>
      <c r="J34" s="18">
        <v>32</v>
      </c>
      <c r="K34" s="164">
        <f t="shared" si="2"/>
        <v>0</v>
      </c>
      <c r="L34" s="74" t="s">
        <v>34</v>
      </c>
      <c r="M34" s="74"/>
      <c r="N34" s="74"/>
      <c r="S34" s="130"/>
    </row>
    <row r="35">
      <c r="A35" s="59"/>
      <c r="B35" s="48" t="s">
        <v>35</v>
      </c>
      <c r="C35" s="48"/>
      <c r="D35" s="71">
        <f>(SUMIF(TB_NEW!$J:$J,J35,TB_NEW!$D:$D)+SUMIF(TB_NEW!$J:$J,J35,TB_NEW!$E:$E))</f>
        <v>0</v>
      </c>
      <c r="E35" s="88" t="e">
        <f t="shared" si="1"/>
        <v>#DIV/0!</v>
      </c>
      <c r="F35" s="71">
        <f>(SUMIF(TB_NEW!$J:$J,$J35,TB_NEW!$G:$G)+SUMIF(TB_NEW!$J:$J,$J35,TB_NEW!$H:$H))</f>
        <v>0</v>
      </c>
      <c r="G35" s="72" t="e">
        <f>(F35-H35)/F35*100</f>
        <v>#DIV/0!</v>
      </c>
      <c r="H35" s="71">
        <f>(SUMIF(TB_NEW!$J:$J,$J35,TB_NEW!$F:$F))</f>
        <v>0</v>
      </c>
      <c r="I35" s="73" t="e">
        <f t="shared" si="4"/>
        <v>#DIV/0!</v>
      </c>
      <c r="J35" s="18">
        <v>33</v>
      </c>
      <c r="K35" s="164">
        <f t="shared" si="2"/>
        <v>0</v>
      </c>
      <c r="L35" s="74"/>
      <c r="M35" s="74"/>
      <c r="N35" s="75"/>
      <c r="S35" s="130"/>
    </row>
    <row r="36">
      <c r="A36" s="59"/>
      <c r="B36" s="48" t="s">
        <v>36</v>
      </c>
      <c r="D36" s="71">
        <f>(SUMIF(TB_NEW!$J:$J,J36,TB_NEW!$D:$D)+SUMIF(TB_NEW!$J:$J,J36,TB_NEW!$E:$E))</f>
        <v>0</v>
      </c>
      <c r="E36" s="88" t="e">
        <f t="shared" si="1"/>
        <v>#DIV/0!</v>
      </c>
      <c r="F36" s="71">
        <f>(SUMIF(TB_NEW!$J:$J,$J36,TB_NEW!$G:$G)+SUMIF(TB_NEW!$J:$J,$J36,TB_NEW!$H:$H))</f>
        <v>0</v>
      </c>
      <c r="G36" s="72">
        <v>0</v>
      </c>
      <c r="H36" s="71">
        <f>(SUMIF(TB_NEW!$J:$J,$J36,TB_NEW!$F:$F))</f>
        <v>0</v>
      </c>
      <c r="I36" s="73" t="e">
        <f t="shared" si="4"/>
        <v>#DIV/0!</v>
      </c>
      <c r="J36" s="18">
        <v>34</v>
      </c>
      <c r="K36" s="164">
        <f t="shared" si="2"/>
        <v>0</v>
      </c>
      <c r="L36" s="74"/>
      <c r="M36" s="74"/>
      <c r="N36" s="74"/>
      <c r="S36" s="130"/>
    </row>
    <row r="37">
      <c r="A37" s="59"/>
      <c r="B37" s="48" t="s">
        <v>37</v>
      </c>
      <c r="D37" s="71">
        <f>(SUMIF(TB_NEW!$J:$J,J37,TB_NEW!$D:$D)+SUMIF(TB_NEW!$J:$J,J37,TB_NEW!$E:$E))</f>
        <v>0</v>
      </c>
      <c r="E37" s="88" t="e">
        <f t="shared" si="1"/>
        <v>#DIV/0!</v>
      </c>
      <c r="F37" s="71">
        <f>(SUMIF(TB_NEW!$J:$J,$J37,TB_NEW!$G:$G)+SUMIF(TB_NEW!$J:$J,$J37,TB_NEW!$H:$H))</f>
        <v>0</v>
      </c>
      <c r="G37" s="72">
        <v>0</v>
      </c>
      <c r="H37" s="71">
        <f>(SUMIF(TB_NEW!$J:$J,$J37,TB_NEW!$F:$F))</f>
        <v>0</v>
      </c>
      <c r="I37" s="73" t="e">
        <f t="shared" si="4"/>
        <v>#DIV/0!</v>
      </c>
      <c r="J37" s="18">
        <v>35</v>
      </c>
      <c r="K37" s="164">
        <f t="shared" si="2"/>
        <v>0</v>
      </c>
      <c r="L37" s="74"/>
      <c r="M37" s="74"/>
      <c r="N37" s="74"/>
      <c r="S37" s="130"/>
    </row>
    <row r="38" ht="39.75" customHeight="1">
      <c r="A38" s="59"/>
      <c r="B38" s="48" t="s">
        <v>38</v>
      </c>
      <c r="D38" s="71">
        <f>(SUMIF(TB_NEW!$J:$J,J38,TB_NEW!$D:$D)+SUMIF(TB_NEW!$J:$J,J38,TB_NEW!$E:$E))</f>
        <v>0</v>
      </c>
      <c r="E38" s="88" t="e">
        <f t="shared" si="1"/>
        <v>#DIV/0!</v>
      </c>
      <c r="F38" s="71">
        <f>(SUMIF(TB_NEW!$J:$J,$J38,TB_NEW!$G:$G)+SUMIF(TB_NEW!$J:$J,$J38,TB_NEW!$H:$H))</f>
        <v>0</v>
      </c>
      <c r="G38" s="72">
        <v>-100</v>
      </c>
      <c r="H38" s="71">
        <f>(SUMIF(TB_NEW!$J:$J,$J38,TB_NEW!$F:$F))</f>
        <v>0</v>
      </c>
      <c r="I38" s="73" t="e">
        <f t="shared" si="4"/>
        <v>#DIV/0!</v>
      </c>
      <c r="J38" s="18">
        <v>36</v>
      </c>
      <c r="K38" s="164">
        <f t="shared" si="2"/>
        <v>0</v>
      </c>
      <c r="L38" s="89" t="s">
        <v>39</v>
      </c>
      <c r="M38" s="74"/>
      <c r="N38" s="74"/>
      <c r="O38" s="75"/>
      <c r="S38" s="130"/>
    </row>
    <row r="39">
      <c r="A39" s="59"/>
      <c r="B39" s="48" t="s">
        <v>40</v>
      </c>
      <c r="D39" s="71">
        <f>(SUMIF(TB_NEW!$J:$J,J39,TB_NEW!$D:$D)+SUMIF(TB_NEW!$J:$J,J39,TB_NEW!$E:$E))</f>
        <v>0</v>
      </c>
      <c r="E39" s="88" t="e">
        <f t="shared" si="1"/>
        <v>#DIV/0!</v>
      </c>
      <c r="F39" s="71">
        <f>(SUMIF(TB_NEW!$J:$J,$J39,TB_NEW!$G:$G)+SUMIF(TB_NEW!$J:$J,$J39,TB_NEW!$H:$H))</f>
        <v>0</v>
      </c>
      <c r="G39" s="72" t="e">
        <f>(F39-H39)/F39*100</f>
        <v>#DIV/0!</v>
      </c>
      <c r="H39" s="71">
        <f>(SUMIF(TB_NEW!$J:$J,$J39,TB_NEW!$F:$F))</f>
        <v>0</v>
      </c>
      <c r="I39" s="73" t="e">
        <f t="shared" si="4"/>
        <v>#DIV/0!</v>
      </c>
      <c r="J39" s="18">
        <v>37</v>
      </c>
      <c r="K39" s="164">
        <f t="shared" si="2"/>
        <v>0</v>
      </c>
      <c r="L39" s="74"/>
      <c r="M39" s="75"/>
      <c r="N39" s="75"/>
      <c r="Q39" s="26"/>
      <c r="S39" s="130"/>
    </row>
    <row r="40">
      <c r="A40" s="59"/>
      <c r="B40" s="48" t="s">
        <v>41</v>
      </c>
      <c r="D40" s="71">
        <f>(SUMIF(TB_NEW!$J:$J,J40,TB_NEW!$D:$D)+SUMIF(TB_NEW!$J:$J,J40,TB_NEW!$E:$E))</f>
        <v>0</v>
      </c>
      <c r="E40" s="88" t="e">
        <f t="shared" si="1"/>
        <v>#DIV/0!</v>
      </c>
      <c r="F40" s="71">
        <f>(SUMIF(TB_NEW!$J:$J,$J40,TB_NEW!$G:$G)+SUMIF(TB_NEW!$J:$J,$J40,TB_NEW!$H:$H))</f>
        <v>0</v>
      </c>
      <c r="G40" s="72">
        <v>0</v>
      </c>
      <c r="H40" s="71">
        <f>(SUMIF(TB_NEW!$J:$J,$J40,TB_NEW!$F:$F))</f>
        <v>0</v>
      </c>
      <c r="I40" s="73" t="e">
        <f t="shared" si="4"/>
        <v>#DIV/0!</v>
      </c>
      <c r="J40" s="18">
        <v>38</v>
      </c>
      <c r="K40" s="164">
        <f t="shared" si="2"/>
        <v>0</v>
      </c>
      <c r="L40" s="74"/>
      <c r="M40" s="74"/>
      <c r="N40" s="74"/>
      <c r="Q40" s="26"/>
      <c r="S40" s="130"/>
    </row>
    <row r="41">
      <c r="A41" s="59"/>
      <c r="B41" s="48" t="s">
        <v>42</v>
      </c>
      <c r="D41" s="71">
        <f>(SUMIF(TB_NEW!$J:$J,J41,TB_NEW!$D:$D)+SUMIF(TB_NEW!$J:$J,J41,TB_NEW!$E:$E))</f>
        <v>0</v>
      </c>
      <c r="E41" s="88" t="e">
        <f t="shared" si="1"/>
        <v>#DIV/0!</v>
      </c>
      <c r="F41" s="71">
        <f>(SUMIF(TB_NEW!$J:$J,$J41,TB_NEW!$G:$G)+SUMIF(TB_NEW!$J:$J,$J41,TB_NEW!$H:$H))</f>
        <v>0</v>
      </c>
      <c r="G41" s="72" t="e">
        <f>(F41-H41)/F41*100</f>
        <v>#DIV/0!</v>
      </c>
      <c r="H41" s="71">
        <f>(SUMIF(TB_NEW!$J:$J,$J41,TB_NEW!$F:$F))</f>
        <v>0</v>
      </c>
      <c r="I41" s="73" t="e">
        <f t="shared" si="4"/>
        <v>#DIV/0!</v>
      </c>
      <c r="J41" s="18">
        <v>39</v>
      </c>
      <c r="K41" s="164">
        <f t="shared" si="2"/>
        <v>0</v>
      </c>
      <c r="L41" s="74"/>
      <c r="M41" s="74"/>
      <c r="N41" s="74"/>
      <c r="S41" s="130"/>
    </row>
    <row r="42">
      <c r="A42" s="59"/>
      <c r="B42" s="48" t="s">
        <v>43</v>
      </c>
      <c r="D42" s="71">
        <f>(SUMIF(TB_NEW!$J:$J,J42,TB_NEW!$D:$D)+SUMIF(TB_NEW!$J:$J,J42,TB_NEW!$E:$E))</f>
        <v>0</v>
      </c>
      <c r="E42" s="88" t="e">
        <f t="shared" si="1"/>
        <v>#DIV/0!</v>
      </c>
      <c r="F42" s="71">
        <f>(SUMIF(TB_NEW!$J:$J,$J42,TB_NEW!$G:$G)+SUMIF(TB_NEW!$J:$J,$J42,TB_NEW!$H:$H))</f>
        <v>0</v>
      </c>
      <c r="G42" s="72" t="e">
        <f>(F42-H42)/F42*100</f>
        <v>#DIV/0!</v>
      </c>
      <c r="H42" s="71">
        <f>(SUMIF(TB_NEW!$J:$J,$J42,TB_NEW!$F:$F))</f>
        <v>0</v>
      </c>
      <c r="I42" s="73" t="e">
        <f t="shared" si="4"/>
        <v>#DIV/0!</v>
      </c>
      <c r="J42" s="18">
        <v>40</v>
      </c>
      <c r="K42" s="164">
        <f t="shared" si="2"/>
        <v>0</v>
      </c>
      <c r="L42" s="74"/>
      <c r="M42" s="74"/>
      <c r="N42" s="74"/>
      <c r="S42" s="130"/>
    </row>
    <row r="43" ht="32.4">
      <c r="A43" s="59"/>
      <c r="B43" s="48" t="s">
        <v>44</v>
      </c>
      <c r="D43" s="71">
        <f>(SUMIF(TB_NEW!$J:$J,J43,TB_NEW!$D:$D)+SUMIF(TB_NEW!$J:$J,J43,TB_NEW!$E:$E))</f>
        <v>0</v>
      </c>
      <c r="E43" s="88" t="e">
        <f t="shared" si="1"/>
        <v>#DIV/0!</v>
      </c>
      <c r="F43" s="71">
        <f>(SUMIF(TB_NEW!$J:$J,$J43,TB_NEW!$G:$G)+SUMIF(TB_NEW!$J:$J,$J43,TB_NEW!$H:$H))</f>
        <v>0</v>
      </c>
      <c r="G43" s="72">
        <v>0</v>
      </c>
      <c r="H43" s="71">
        <f>(SUMIF(TB_NEW!$J:$J,$J43,TB_NEW!$F:$F))</f>
        <v>0</v>
      </c>
      <c r="I43" s="73" t="e">
        <f t="shared" si="4"/>
        <v>#DIV/0!</v>
      </c>
      <c r="J43" s="18">
        <v>41</v>
      </c>
      <c r="K43" s="164">
        <f t="shared" si="2"/>
        <v>0</v>
      </c>
      <c r="L43" s="165" t="s">
        <v>45</v>
      </c>
      <c r="M43" s="74"/>
      <c r="N43" s="74"/>
      <c r="S43" s="130"/>
    </row>
    <row r="44">
      <c r="A44" s="59"/>
      <c r="B44" s="48" t="s">
        <v>46</v>
      </c>
      <c r="D44" s="71">
        <f>(SUMIF(TB_NEW!$J:$J,J44,TB_NEW!$D:$D)+SUMIF(TB_NEW!$J:$J,J44,TB_NEW!$E:$E))</f>
        <v>0</v>
      </c>
      <c r="E44" s="88" t="e">
        <f t="shared" si="1"/>
        <v>#DIV/0!</v>
      </c>
      <c r="F44" s="71">
        <f>(SUMIF(TB_NEW!$J:$J,$J44,TB_NEW!$G:$G)+SUMIF(TB_NEW!$J:$J,$J44,TB_NEW!$H:$H))</f>
        <v>0</v>
      </c>
      <c r="G44" s="72">
        <v>0</v>
      </c>
      <c r="H44" s="71">
        <f>(SUMIF(TB_NEW!$J:$J,$J44,TB_NEW!$F:$F))</f>
        <v>0</v>
      </c>
      <c r="I44" s="73" t="e">
        <f t="shared" si="4"/>
        <v>#DIV/0!</v>
      </c>
      <c r="J44" s="18">
        <v>42</v>
      </c>
      <c r="K44" s="164">
        <f t="shared" si="2"/>
        <v>0</v>
      </c>
      <c r="L44" s="74" t="s">
        <v>47</v>
      </c>
      <c r="M44" s="74"/>
      <c r="N44" s="75"/>
      <c r="Q44" s="26"/>
      <c r="S44" s="130"/>
    </row>
    <row r="45">
      <c r="A45" s="59"/>
      <c r="B45" s="48" t="s">
        <v>48</v>
      </c>
      <c r="D45" s="71">
        <f>(SUMIF(TB_NEW!$J:$J,J45,TB_NEW!$D:$D)+SUMIF(TB_NEW!$J:$J,J45,TB_NEW!$E:$E))</f>
        <v>0</v>
      </c>
      <c r="E45" s="88" t="e">
        <f t="shared" si="1"/>
        <v>#DIV/0!</v>
      </c>
      <c r="F45" s="71">
        <f>(SUMIF(TB_NEW!$J:$J,$J45,TB_NEW!$G:$G)+SUMIF(TB_NEW!$J:$J,$J45,TB_NEW!$H:$H))</f>
        <v>0</v>
      </c>
      <c r="G45" s="72">
        <v>0</v>
      </c>
      <c r="H45" s="71">
        <f>(SUMIF(TB_NEW!$J:$J,$J45,TB_NEW!$F:$F))</f>
        <v>0</v>
      </c>
      <c r="I45" s="73" t="e">
        <f t="shared" si="4"/>
        <v>#DIV/0!</v>
      </c>
      <c r="J45" s="18">
        <v>43</v>
      </c>
      <c r="K45" s="164">
        <f t="shared" si="2"/>
        <v>0</v>
      </c>
      <c r="L45" s="74" t="s">
        <v>49</v>
      </c>
      <c r="M45" s="74"/>
      <c r="N45" s="75"/>
      <c r="O45" s="75"/>
      <c r="P45" s="90"/>
      <c r="Q45" s="26"/>
      <c r="S45" s="130"/>
    </row>
    <row r="46">
      <c r="A46" s="59"/>
      <c r="B46" s="48" t="s">
        <v>50</v>
      </c>
      <c r="D46" s="71">
        <f>(SUMIF(TB_NEW!$J:$J,J46,TB_NEW!$D:$D)+SUMIF(TB_NEW!$J:$J,J46,TB_NEW!$E:$E))</f>
        <v>0</v>
      </c>
      <c r="E46" s="88" t="e">
        <f t="shared" si="1"/>
        <v>#DIV/0!</v>
      </c>
      <c r="F46" s="71">
        <f>(SUMIF(TB_NEW!$J:$J,$J46,TB_NEW!$G:$G)+SUMIF(TB_NEW!$J:$J,$J46,TB_NEW!$H:$H))</f>
        <v>0</v>
      </c>
      <c r="G46" s="72">
        <v>0</v>
      </c>
      <c r="H46" s="71">
        <f>(SUMIF(TB_NEW!$J:$J,$J46,TB_NEW!$F:$F))</f>
        <v>0</v>
      </c>
      <c r="I46" s="73" t="e">
        <f t="shared" si="4"/>
        <v>#DIV/0!</v>
      </c>
      <c r="J46" s="18">
        <v>44</v>
      </c>
      <c r="K46" s="164">
        <f t="shared" si="2"/>
        <v>0</v>
      </c>
      <c r="L46" s="74"/>
      <c r="M46" s="74"/>
      <c r="N46" s="74"/>
      <c r="S46" s="130"/>
    </row>
    <row r="47" ht="28.5" customHeight="1">
      <c r="A47" s="59"/>
      <c r="B47" s="48" t="s">
        <v>51</v>
      </c>
      <c r="D47" s="71">
        <f>(SUMIF(TB_NEW!$J:$J,J47,TB_NEW!$D:$D)+SUMIF(TB_NEW!$J:$J,J47,TB_NEW!$E:$E))</f>
        <v>0</v>
      </c>
      <c r="E47" s="88" t="e">
        <f t="shared" si="1"/>
        <v>#DIV/0!</v>
      </c>
      <c r="F47" s="71">
        <f>(SUMIF(TB_NEW!$J:$J,$J47,TB_NEW!$G:$G)+SUMIF(TB_NEW!$J:$J,$J47,TB_NEW!$H:$H))</f>
        <v>0</v>
      </c>
      <c r="G47" s="72">
        <v>0</v>
      </c>
      <c r="H47" s="71">
        <f>(SUMIF(TB_NEW!$J:$J,$J47,TB_NEW!$F:$F))</f>
        <v>0</v>
      </c>
      <c r="I47" s="73" t="e">
        <f t="shared" si="4"/>
        <v>#DIV/0!</v>
      </c>
      <c r="J47" s="18">
        <v>45</v>
      </c>
      <c r="K47" s="164">
        <f t="shared" si="2"/>
        <v>0</v>
      </c>
      <c r="L47" s="74" t="s">
        <v>52</v>
      </c>
      <c r="M47" s="74"/>
      <c r="N47" s="75"/>
      <c r="O47" s="75"/>
      <c r="P47" s="90"/>
      <c r="Q47" s="26"/>
      <c r="S47" s="130"/>
    </row>
    <row r="48">
      <c r="A48" s="59"/>
      <c r="B48" s="48" t="s">
        <v>53</v>
      </c>
      <c r="D48" s="71">
        <f>(SUMIF(TB_NEW!$J:$J,J48,TB_NEW!$D:$D)+SUMIF(TB_NEW!$J:$J,J48,TB_NEW!$E:$E))</f>
        <v>0</v>
      </c>
      <c r="E48" s="88" t="e">
        <f t="shared" si="1"/>
        <v>#DIV/0!</v>
      </c>
      <c r="F48" s="71">
        <f>(SUMIF(TB_NEW!$J:$J,$J48,TB_NEW!$G:$G)+SUMIF(TB_NEW!$J:$J,$J48,TB_NEW!$H:$H))</f>
        <v>0</v>
      </c>
      <c r="G48" s="72" t="e">
        <f>(F48-H48)/F48*100</f>
        <v>#DIV/0!</v>
      </c>
      <c r="H48" s="71">
        <f>(SUMIF(TB_NEW!$J:$J,$J48,TB_NEW!$F:$F))</f>
        <v>0</v>
      </c>
      <c r="I48" s="73" t="e">
        <f t="shared" si="4"/>
        <v>#DIV/0!</v>
      </c>
      <c r="J48" s="18">
        <v>46</v>
      </c>
      <c r="K48" s="164">
        <f t="shared" si="2"/>
        <v>0</v>
      </c>
      <c r="L48" s="74"/>
      <c r="M48" s="74"/>
      <c r="N48" s="74"/>
      <c r="S48" s="130"/>
    </row>
    <row r="49">
      <c r="A49" s="59"/>
      <c r="B49" s="48" t="s">
        <v>54</v>
      </c>
      <c r="D49" s="71">
        <f>(SUMIF(TB_NEW!$J:$J,J49,TB_NEW!$D:$D)+SUMIF(TB_NEW!$J:$J,J49,TB_NEW!$E:$E))</f>
        <v>0</v>
      </c>
      <c r="E49" s="88" t="e">
        <f t="shared" si="1"/>
        <v>#DIV/0!</v>
      </c>
      <c r="F49" s="71">
        <f>(SUMIF(TB_NEW!$J:$J,$J49,TB_NEW!$G:$G)+SUMIF(TB_NEW!$J:$J,$J49,TB_NEW!$H:$H))</f>
        <v>0</v>
      </c>
      <c r="G49" s="72">
        <v>0</v>
      </c>
      <c r="H49" s="71">
        <f>(SUMIF(TB_NEW!$J:$J,$J49,TB_NEW!$F:$F))</f>
        <v>0</v>
      </c>
      <c r="I49" s="73" t="e">
        <f t="shared" si="4"/>
        <v>#DIV/0!</v>
      </c>
      <c r="J49" s="18">
        <v>47</v>
      </c>
      <c r="K49" s="164">
        <f t="shared" si="2"/>
        <v>0</v>
      </c>
      <c r="L49" s="74"/>
      <c r="M49" s="74"/>
      <c r="N49" s="74"/>
      <c r="S49" s="130"/>
    </row>
    <row r="50">
      <c r="A50" s="59"/>
      <c r="B50" s="48" t="s">
        <v>55</v>
      </c>
      <c r="D50" s="71">
        <f>(SUMIF(TB_NEW!$J:$J,J50,TB_NEW!$D:$D)+SUMIF(TB_NEW!$J:$J,J50,TB_NEW!$E:$E))</f>
        <v>0</v>
      </c>
      <c r="E50" s="72" t="e">
        <f t="shared" si="1"/>
        <v>#DIV/0!</v>
      </c>
      <c r="F50" s="71">
        <f>(SUMIF(TB_NEW!$J:$J,$J50,TB_NEW!$G:$G)+SUMIF(TB_NEW!$J:$J,$J50,TB_NEW!$H:$H))</f>
        <v>0</v>
      </c>
      <c r="G50" s="72"/>
      <c r="H50" s="71">
        <f>(SUMIF(TB_NEW!$J:$J,$J50,TB_NEW!$F:$F))</f>
        <v>0</v>
      </c>
      <c r="I50" s="73" t="e">
        <f t="shared" si="4"/>
        <v>#DIV/0!</v>
      </c>
      <c r="J50" s="18">
        <v>48</v>
      </c>
      <c r="K50" s="164">
        <f t="shared" si="2"/>
        <v>0</v>
      </c>
      <c r="L50" s="74"/>
      <c r="M50" s="74"/>
      <c r="N50" s="74"/>
      <c r="S50" s="130"/>
    </row>
    <row r="51">
      <c r="A51" s="192" t="s">
        <v>56</v>
      </c>
      <c r="B51" s="193"/>
      <c r="C51" s="193"/>
      <c r="D51" s="76">
        <f>SUM(D17:D50)</f>
        <v>0</v>
      </c>
      <c r="E51" s="76" t="e">
        <f>(D51-F51)/D51*100</f>
        <v>#DIV/0!</v>
      </c>
      <c r="F51" s="76">
        <f>SUM(F17:F50)</f>
        <v>0</v>
      </c>
      <c r="G51" s="91" t="e">
        <f>SUM(G17:G49)</f>
        <v>#DIV/0!</v>
      </c>
      <c r="H51" s="76">
        <f>SUM(H17:H50)</f>
        <v>0</v>
      </c>
      <c r="I51" s="77" t="e">
        <f>SUM(I17:I49)</f>
        <v>#DIV/0!</v>
      </c>
      <c r="J51" s="18">
        <v>49</v>
      </c>
      <c r="K51" s="40"/>
      <c r="L51" s="40"/>
      <c r="M51" s="40"/>
      <c r="N51" s="40"/>
      <c r="O51" s="26"/>
      <c r="P51" s="26"/>
      <c r="S51" s="130"/>
    </row>
    <row r="52">
      <c r="A52" s="92" t="s">
        <v>57</v>
      </c>
      <c r="B52" s="93"/>
      <c r="D52" s="94"/>
      <c r="E52" s="95"/>
      <c r="F52" s="94"/>
      <c r="G52" s="96"/>
      <c r="H52" s="94"/>
      <c r="I52" s="95"/>
      <c r="J52" s="18">
        <v>50</v>
      </c>
      <c r="K52" s="40"/>
      <c r="L52" s="40"/>
      <c r="M52" s="40"/>
      <c r="N52" s="40"/>
      <c r="S52" s="130"/>
    </row>
    <row r="53">
      <c r="A53" s="92"/>
      <c r="B53" s="33" t="s">
        <v>58</v>
      </c>
      <c r="D53" s="94">
        <f>SUM(D54:D63)</f>
        <v>0</v>
      </c>
      <c r="E53" s="72" t="e">
        <f>(D53-F53)/D53*100</f>
        <v>#DIV/0!</v>
      </c>
      <c r="F53" s="94">
        <f>SUM(F54:F63)</f>
        <v>0</v>
      </c>
      <c r="G53" s="96"/>
      <c r="H53" s="94">
        <f>SUM(H54:H63)</f>
        <v>0</v>
      </c>
      <c r="I53" s="73"/>
      <c r="J53" s="18">
        <v>51</v>
      </c>
      <c r="K53" s="164"/>
      <c r="L53" s="74"/>
      <c r="M53" s="74"/>
      <c r="N53" s="74"/>
      <c r="S53" s="130"/>
    </row>
    <row r="54">
      <c r="A54" s="79"/>
      <c r="B54" s="80"/>
      <c r="C54" s="48" t="s">
        <v>59</v>
      </c>
      <c r="D54" s="71">
        <f>(SUMIF(TB_NEW!$J:$J,J54,TB_NEW!$D:$D)+SUMIF(TB_NEW!$J:$J,J54,TB_NEW!$E:$E))</f>
        <v>0</v>
      </c>
      <c r="E54" s="72" t="e">
        <f ref="E54:E73" t="shared" si="5">(D54-F54)/D54*100</f>
        <v>#DIV/0!</v>
      </c>
      <c r="F54" s="71">
        <f>(SUMIF(TB_NEW!$J:$J,$J54,TB_NEW!$G:$G)+SUMIF(TB_NEW!$J:$J,$J54,TB_NEW!$H:$H))</f>
        <v>0</v>
      </c>
      <c r="G54" s="96"/>
      <c r="H54" s="71">
        <f>(SUMIF(TB_NEW!$J:$J,$J54,TB_NEW!$F:$F))</f>
        <v>0</v>
      </c>
      <c r="I54" s="73" t="e">
        <f>H54/H$74*100</f>
        <v>#DIV/0!</v>
      </c>
      <c r="J54" s="18">
        <v>52</v>
      </c>
      <c r="K54" s="164">
        <f t="shared" si="2"/>
        <v>0</v>
      </c>
      <c r="L54" s="74"/>
      <c r="M54" s="74"/>
      <c r="N54" s="74"/>
      <c r="S54" s="130"/>
    </row>
    <row r="55">
      <c r="A55" s="79"/>
      <c r="B55" s="80"/>
      <c r="C55" s="48" t="s">
        <v>60</v>
      </c>
      <c r="D55" s="71">
        <f>(SUMIF(TB_NEW!$J:$J,J55,TB_NEW!$D:$D)+SUMIF(TB_NEW!$J:$J,J55,TB_NEW!$E:$E))</f>
        <v>0</v>
      </c>
      <c r="E55" s="72" t="e">
        <f t="shared" si="5"/>
        <v>#DIV/0!</v>
      </c>
      <c r="F55" s="71">
        <f>(SUMIF(TB_NEW!$J:$J,$J55,TB_NEW!$G:$G)+SUMIF(TB_NEW!$J:$J,$J55,TB_NEW!$H:$H))</f>
        <v>0</v>
      </c>
      <c r="G55" s="96"/>
      <c r="H55" s="71">
        <f>(SUMIF(TB_NEW!$J:$J,$J55,TB_NEW!$F:$F))</f>
        <v>0</v>
      </c>
      <c r="I55" s="73" t="e">
        <f>H55/H$74*100</f>
        <v>#DIV/0!</v>
      </c>
      <c r="J55" s="18">
        <v>53</v>
      </c>
      <c r="K55" s="164">
        <f t="shared" si="2"/>
        <v>0</v>
      </c>
      <c r="L55" s="74" t="s">
        <v>61</v>
      </c>
      <c r="M55" s="74"/>
      <c r="N55" s="74"/>
      <c r="S55" s="130"/>
    </row>
    <row r="56">
      <c r="A56" s="79"/>
      <c r="B56" s="80"/>
      <c r="C56" s="48" t="s">
        <v>62</v>
      </c>
      <c r="D56" s="71">
        <f>(SUMIF(TB_NEW!$J:$J,J56,TB_NEW!$D:$D)+SUMIF(TB_NEW!$J:$J,J56,TB_NEW!$E:$E))</f>
        <v>0</v>
      </c>
      <c r="E56" s="72" t="e">
        <f t="shared" si="5"/>
        <v>#DIV/0!</v>
      </c>
      <c r="F56" s="71">
        <f>(SUMIF(TB_NEW!$J:$J,$J56,TB_NEW!$G:$G)+SUMIF(TB_NEW!$J:$J,$J56,TB_NEW!$H:$H))</f>
        <v>0</v>
      </c>
      <c r="G56" s="96"/>
      <c r="H56" s="71">
        <f>(SUMIF(TB_NEW!$J:$J,$J56,TB_NEW!$F:$F))</f>
        <v>0</v>
      </c>
      <c r="I56" s="73" t="e">
        <f>H56/H$74*100</f>
        <v>#DIV/0!</v>
      </c>
      <c r="J56" s="18">
        <v>54</v>
      </c>
      <c r="K56" s="164">
        <f t="shared" si="2"/>
        <v>0</v>
      </c>
      <c r="L56" s="74"/>
      <c r="M56" s="74"/>
      <c r="N56" s="74"/>
      <c r="S56" s="130"/>
    </row>
    <row r="57">
      <c r="A57" s="79"/>
      <c r="B57" s="80"/>
      <c r="C57" s="48" t="s">
        <v>63</v>
      </c>
      <c r="D57" s="71">
        <f>(SUMIF(TB_NEW!$J:$J,J57,TB_NEW!$D:$D)+SUMIF(TB_NEW!$J:$J,J57,TB_NEW!$E:$E))</f>
        <v>0</v>
      </c>
      <c r="E57" s="72" t="e">
        <f t="shared" si="5"/>
        <v>#DIV/0!</v>
      </c>
      <c r="F57" s="71">
        <f>(SUMIF(TB_NEW!$J:$J,$J57,TB_NEW!$G:$G)+SUMIF(TB_NEW!$J:$J,$J57,TB_NEW!$H:$H))</f>
        <v>0</v>
      </c>
      <c r="G57" s="96"/>
      <c r="H57" s="71">
        <f>(SUMIF(TB_NEW!$J:$J,$J57,TB_NEW!$F:$F))</f>
        <v>0</v>
      </c>
      <c r="I57" s="73" t="e">
        <f>H57/H$74*100</f>
        <v>#DIV/0!</v>
      </c>
      <c r="J57" s="18">
        <v>55</v>
      </c>
      <c r="K57" s="164">
        <f t="shared" si="2"/>
        <v>0</v>
      </c>
      <c r="L57" s="74"/>
      <c r="M57" s="74"/>
      <c r="N57" s="74"/>
      <c r="S57" s="130"/>
    </row>
    <row r="58">
      <c r="A58" s="79"/>
      <c r="B58" s="80"/>
      <c r="C58" s="48" t="s">
        <v>64</v>
      </c>
      <c r="D58" s="71">
        <f>(SUMIF(TB_NEW!$J:$J,J58,TB_NEW!$D:$D)+SUMIF(TB_NEW!$J:$J,J58,TB_NEW!$E:$E))</f>
        <v>0</v>
      </c>
      <c r="E58" s="72" t="e">
        <f t="shared" si="5"/>
        <v>#DIV/0!</v>
      </c>
      <c r="F58" s="71">
        <f>(SUMIF(TB_NEW!$J:$J,$J58,TB_NEW!$G:$G)+SUMIF(TB_NEW!$J:$J,$J58,TB_NEW!$H:$H))</f>
        <v>0</v>
      </c>
      <c r="G58" s="96"/>
      <c r="H58" s="71">
        <f>(SUMIF(TB_NEW!$J:$J,$J58,TB_NEW!$F:$F))</f>
        <v>0</v>
      </c>
      <c r="I58" s="73" t="e">
        <f>H58/H$74*100</f>
        <v>#DIV/0!</v>
      </c>
      <c r="J58" s="18">
        <v>56</v>
      </c>
      <c r="K58" s="164">
        <f t="shared" si="2"/>
        <v>0</v>
      </c>
      <c r="L58" s="74"/>
      <c r="M58" s="74"/>
      <c r="N58" s="74"/>
      <c r="S58" s="130"/>
    </row>
    <row r="59">
      <c r="A59" s="79"/>
      <c r="B59" s="80"/>
      <c r="C59" s="48" t="s">
        <v>65</v>
      </c>
      <c r="D59" s="71">
        <f>(SUMIF(TB_NEW!$J:$J,J59,TB_NEW!$D:$D)+SUMIF(TB_NEW!$J:$J,J59,TB_NEW!$E:$E))</f>
        <v>0</v>
      </c>
      <c r="E59" s="72" t="e">
        <f t="shared" si="5"/>
        <v>#DIV/0!</v>
      </c>
      <c r="F59" s="71">
        <f>(SUMIF(TB_NEW!$J:$J,$J59,TB_NEW!$G:$G)+SUMIF(TB_NEW!$J:$J,$J59,TB_NEW!$H:$H))</f>
        <v>0</v>
      </c>
      <c r="G59" s="96"/>
      <c r="H59" s="71">
        <f>(SUMIF(TB_NEW!$J:$J,$J59,TB_NEW!$F:$F))</f>
        <v>0</v>
      </c>
      <c r="I59" s="73"/>
      <c r="J59" s="18">
        <v>57</v>
      </c>
      <c r="K59" s="164">
        <f t="shared" si="2"/>
        <v>0</v>
      </c>
      <c r="L59" s="74"/>
      <c r="M59" s="74"/>
      <c r="N59" s="74"/>
      <c r="S59" s="130"/>
    </row>
    <row r="60">
      <c r="A60" s="79"/>
      <c r="B60" s="80"/>
      <c r="C60" s="48" t="s">
        <v>66</v>
      </c>
      <c r="D60" s="71">
        <f>(SUMIF(TB_NEW!$J:$J,J60,TB_NEW!$D:$D)+SUMIF(TB_NEW!$J:$J,J60,TB_NEW!$E:$E))</f>
        <v>0</v>
      </c>
      <c r="E60" s="72" t="e">
        <f t="shared" si="5"/>
        <v>#DIV/0!</v>
      </c>
      <c r="F60" s="71">
        <f>(SUMIF(TB_NEW!$J:$J,$J60,TB_NEW!$G:$G)+SUMIF(TB_NEW!$J:$J,$J60,TB_NEW!$H:$H))</f>
        <v>0</v>
      </c>
      <c r="G60" s="96"/>
      <c r="H60" s="71">
        <f>(SUMIF(TB_NEW!$J:$J,$J60,TB_NEW!$F:$F))</f>
        <v>0</v>
      </c>
      <c r="I60" s="73" t="e">
        <f>H60/H$74*100</f>
        <v>#DIV/0!</v>
      </c>
      <c r="J60" s="18">
        <v>58</v>
      </c>
      <c r="K60" s="164">
        <f t="shared" si="2"/>
        <v>0</v>
      </c>
      <c r="L60" s="74"/>
      <c r="M60" s="74"/>
      <c r="N60" s="74"/>
      <c r="S60" s="130"/>
    </row>
    <row r="61">
      <c r="A61" s="79"/>
      <c r="B61" s="80"/>
      <c r="C61" s="48" t="s">
        <v>67</v>
      </c>
      <c r="D61" s="71">
        <f>(SUMIF(TB_NEW!$J:$J,J61,TB_NEW!$D:$D)+SUMIF(TB_NEW!$J:$J,J61,TB_NEW!$E:$E))</f>
        <v>0</v>
      </c>
      <c r="E61" s="72" t="e">
        <f t="shared" si="5"/>
        <v>#DIV/0!</v>
      </c>
      <c r="F61" s="71">
        <f>(SUMIF(TB_NEW!$J:$J,$J61,TB_NEW!$G:$G)+SUMIF(TB_NEW!$J:$J,$J61,TB_NEW!$H:$H))</f>
        <v>0</v>
      </c>
      <c r="G61" s="96"/>
      <c r="H61" s="71">
        <f>(SUMIF(TB_NEW!$J:$J,$J61,TB_NEW!$F:$F))</f>
        <v>0</v>
      </c>
      <c r="I61" s="73"/>
      <c r="J61" s="18">
        <v>59</v>
      </c>
      <c r="K61" s="164">
        <f t="shared" si="2"/>
        <v>0</v>
      </c>
      <c r="L61" s="74"/>
      <c r="M61" s="74"/>
      <c r="N61" s="74"/>
      <c r="S61" s="130"/>
    </row>
    <row r="62">
      <c r="A62" s="79"/>
      <c r="B62" s="80"/>
      <c r="C62" s="48" t="s">
        <v>68</v>
      </c>
      <c r="D62" s="71">
        <f>(SUMIF(TB_NEW!$J:$J,J62,TB_NEW!$D:$D)+SUMIF(TB_NEW!$J:$J,J62,TB_NEW!$E:$E))</f>
        <v>0</v>
      </c>
      <c r="E62" s="72" t="e">
        <f t="shared" si="5"/>
        <v>#DIV/0!</v>
      </c>
      <c r="F62" s="71">
        <f>(SUMIF(TB_NEW!$J:$J,$J62,TB_NEW!$G:$G)+SUMIF(TB_NEW!$J:$J,$J62,TB_NEW!$H:$H))</f>
        <v>0</v>
      </c>
      <c r="G62" s="96"/>
      <c r="H62" s="71">
        <f>(SUMIF(TB_NEW!$J:$J,$J62,TB_NEW!$F:$F))</f>
        <v>0</v>
      </c>
      <c r="I62" s="73" t="e">
        <f>H62/H$74*100</f>
        <v>#DIV/0!</v>
      </c>
      <c r="J62" s="18">
        <v>60</v>
      </c>
      <c r="K62" s="164">
        <f t="shared" si="2"/>
        <v>0</v>
      </c>
      <c r="L62" s="74"/>
      <c r="M62" s="74"/>
      <c r="N62" s="74"/>
      <c r="S62" s="130"/>
    </row>
    <row r="63" ht="16.5" customHeight="1">
      <c r="A63" s="79"/>
      <c r="B63" s="80"/>
      <c r="C63" s="48" t="s">
        <v>69</v>
      </c>
      <c r="D63" s="71">
        <f>(SUMIF(TB_NEW!$J:$J,J63,TB_NEW!$D:$D)+SUMIF(TB_NEW!$J:$J,J63,TB_NEW!$E:$E))</f>
        <v>0</v>
      </c>
      <c r="E63" s="72" t="e">
        <f t="shared" si="5"/>
        <v>#DIV/0!</v>
      </c>
      <c r="F63" s="71">
        <f>(SUMIF(TB_NEW!$J:$J,$J63,TB_NEW!$G:$G)+SUMIF(TB_NEW!$J:$J,$J63,TB_NEW!$H:$H))</f>
        <v>0</v>
      </c>
      <c r="G63" s="96"/>
      <c r="H63" s="71">
        <f>(SUMIF(TB_NEW!$J:$J,$J63,TB_NEW!$F:$F))</f>
        <v>0</v>
      </c>
      <c r="I63" s="73" t="e">
        <f>H63/H$74*100</f>
        <v>#DIV/0!</v>
      </c>
      <c r="J63" s="18">
        <v>61</v>
      </c>
      <c r="K63" s="164">
        <f t="shared" si="2"/>
        <v>0</v>
      </c>
      <c r="L63" s="74"/>
      <c r="M63" s="74"/>
      <c r="N63" s="75"/>
      <c r="S63" s="130"/>
    </row>
    <row r="64" ht="14.25" customHeight="1">
      <c r="A64" s="79"/>
      <c r="B64" s="93" t="s">
        <v>70</v>
      </c>
      <c r="C64" s="48"/>
      <c r="D64" s="94">
        <f>SUM(D65:D73)</f>
        <v>0</v>
      </c>
      <c r="E64" s="72" t="e">
        <f t="shared" si="5"/>
        <v>#DIV/0!</v>
      </c>
      <c r="F64" s="94">
        <f>SUM(F65:F73)</f>
        <v>0</v>
      </c>
      <c r="G64" s="96"/>
      <c r="H64" s="94">
        <f>SUM(H65:H73)</f>
        <v>0</v>
      </c>
      <c r="I64" s="73"/>
      <c r="J64" s="18">
        <v>62</v>
      </c>
      <c r="K64" s="164"/>
      <c r="L64" s="74"/>
      <c r="M64" s="74"/>
      <c r="N64" s="74"/>
      <c r="S64" s="130"/>
    </row>
    <row r="65">
      <c r="A65" s="79"/>
      <c r="B65" s="80"/>
      <c r="C65" s="48" t="s">
        <v>71</v>
      </c>
      <c r="D65" s="71">
        <f>(SUMIF(TB_NEW!$J:$J,J65,TB_NEW!$D:$D)+SUMIF(TB_NEW!$J:$J,J65,TB_NEW!$E:$E))</f>
        <v>0</v>
      </c>
      <c r="E65" s="72" t="e">
        <f t="shared" si="5"/>
        <v>#DIV/0!</v>
      </c>
      <c r="F65" s="71">
        <f>(SUMIF(TB_NEW!$J:$J,$J65,TB_NEW!$G:$G)+SUMIF(TB_NEW!$J:$J,$J65,TB_NEW!$H:$H))</f>
        <v>0</v>
      </c>
      <c r="G65" s="96"/>
      <c r="H65" s="71">
        <f>(SUMIF(TB_NEW!$J:$J,$J65,TB_NEW!$F:$F))</f>
        <v>0</v>
      </c>
      <c r="I65" s="73" t="e">
        <f ref="I65:I72" t="shared" si="6">H65/H$74*100</f>
        <v>#DIV/0!</v>
      </c>
      <c r="J65" s="18">
        <v>63</v>
      </c>
      <c r="K65" s="164">
        <f t="shared" si="2"/>
        <v>0</v>
      </c>
      <c r="L65" s="74"/>
      <c r="M65" s="74"/>
      <c r="N65" s="74"/>
      <c r="S65" s="130"/>
    </row>
    <row r="66">
      <c r="A66" s="150"/>
      <c r="B66" s="151"/>
      <c r="C66" s="48" t="s">
        <v>72</v>
      </c>
      <c r="D66" s="71">
        <f>(SUMIF(TB_NEW!$J:$J,J66,TB_NEW!$D:$D)+SUMIF(TB_NEW!$J:$J,J66,TB_NEW!$E:$E))</f>
        <v>0</v>
      </c>
      <c r="E66" s="72" t="e">
        <f>(D66-F66)/D66*100</f>
        <v>#DIV/0!</v>
      </c>
      <c r="F66" s="71">
        <f>(SUMIF(TB_NEW!$J:$J,$J66,TB_NEW!$G:$G)+SUMIF(TB_NEW!$J:$J,$J66,TB_NEW!$H:$H))</f>
        <v>0</v>
      </c>
      <c r="G66" s="96"/>
      <c r="H66" s="71">
        <f>(SUMIF(TB_NEW!$J:$J,$J66,TB_NEW!$F:$F))</f>
        <v>0</v>
      </c>
      <c r="I66" s="73" t="e">
        <f>H66/H$74*100</f>
        <v>#DIV/0!</v>
      </c>
      <c r="J66" s="18">
        <v>85</v>
      </c>
      <c r="K66" s="164">
        <f t="shared" si="2"/>
        <v>0</v>
      </c>
      <c r="L66" s="74"/>
      <c r="M66" s="74"/>
      <c r="N66" s="74"/>
      <c r="S66" s="130"/>
    </row>
    <row r="67">
      <c r="A67" s="79"/>
      <c r="B67" s="80"/>
      <c r="C67" s="48" t="s">
        <v>73</v>
      </c>
      <c r="D67" s="71">
        <f>(SUMIF(TB_NEW!$J:$J,J67,TB_NEW!$D:$D)+SUMIF(TB_NEW!$J:$J,J67,TB_NEW!$E:$E))</f>
        <v>0</v>
      </c>
      <c r="E67" s="72" t="e">
        <f t="shared" si="5"/>
        <v>#DIV/0!</v>
      </c>
      <c r="F67" s="71">
        <f>(SUMIF(TB_NEW!$J:$J,$J67,TB_NEW!$G:$G)+SUMIF(TB_NEW!$J:$J,$J67,TB_NEW!$H:$H))</f>
        <v>0</v>
      </c>
      <c r="G67" s="96"/>
      <c r="H67" s="71">
        <f>(SUMIF(TB_NEW!$J:$J,$J67,TB_NEW!$F:$F))</f>
        <v>0</v>
      </c>
      <c r="I67" s="73" t="e">
        <f t="shared" si="6"/>
        <v>#DIV/0!</v>
      </c>
      <c r="J67" s="18">
        <v>64</v>
      </c>
      <c r="K67" s="164">
        <f t="shared" si="2"/>
        <v>0</v>
      </c>
      <c r="L67" s="74"/>
      <c r="M67" s="74"/>
      <c r="N67" s="74"/>
      <c r="S67" s="130"/>
    </row>
    <row r="68">
      <c r="A68" s="79"/>
      <c r="B68" s="80"/>
      <c r="C68" s="48" t="s">
        <v>74</v>
      </c>
      <c r="D68" s="71">
        <f>(SUMIF(TB_NEW!$J:$J,J68,TB_NEW!$D:$D)+SUMIF(TB_NEW!$J:$J,J68,TB_NEW!$E:$E))</f>
        <v>0</v>
      </c>
      <c r="E68" s="72" t="e">
        <f t="shared" si="5"/>
        <v>#DIV/0!</v>
      </c>
      <c r="F68" s="71">
        <f>(SUMIF(TB_NEW!$J:$J,$J68,TB_NEW!$G:$G)+SUMIF(TB_NEW!$J:$J,$J68,TB_NEW!$H:$H))</f>
        <v>0</v>
      </c>
      <c r="G68" s="96"/>
      <c r="H68" s="71">
        <f>(SUMIF(TB_NEW!$J:$J,$J68,TB_NEW!$F:$F))</f>
        <v>0</v>
      </c>
      <c r="I68" s="73" t="e">
        <f t="shared" si="6"/>
        <v>#DIV/0!</v>
      </c>
      <c r="J68" s="18">
        <v>65</v>
      </c>
      <c r="K68" s="164">
        <f t="shared" si="2"/>
        <v>0</v>
      </c>
      <c r="L68" s="74"/>
      <c r="M68" s="74"/>
      <c r="N68" s="74"/>
      <c r="S68" s="130"/>
    </row>
    <row r="69">
      <c r="A69" s="79"/>
      <c r="B69" s="80"/>
      <c r="C69" s="48" t="s">
        <v>75</v>
      </c>
      <c r="D69" s="71">
        <f>(SUMIF(TB_NEW!$J:$J,J69,TB_NEW!$D:$D)+SUMIF(TB_NEW!$J:$J,J69,TB_NEW!$E:$E))</f>
        <v>0</v>
      </c>
      <c r="E69" s="72" t="e">
        <f t="shared" si="5"/>
        <v>#DIV/0!</v>
      </c>
      <c r="F69" s="71">
        <f>(SUMIF(TB_NEW!$J:$J,$J69,TB_NEW!$G:$G)+SUMIF(TB_NEW!$J:$J,$J69,TB_NEW!$H:$H))</f>
        <v>0</v>
      </c>
      <c r="G69" s="96"/>
      <c r="H69" s="71">
        <f>(SUMIF(TB_NEW!$J:$J,$J69,TB_NEW!$F:$F))</f>
        <v>0</v>
      </c>
      <c r="I69" s="73" t="e">
        <f t="shared" si="6"/>
        <v>#DIV/0!</v>
      </c>
      <c r="J69" s="18">
        <v>66</v>
      </c>
      <c r="K69" s="164">
        <f t="shared" si="2"/>
        <v>0</v>
      </c>
      <c r="L69" s="74"/>
      <c r="M69" s="74"/>
      <c r="N69" s="75"/>
      <c r="S69" s="130"/>
    </row>
    <row r="70">
      <c r="A70" s="79"/>
      <c r="B70" s="80"/>
      <c r="C70" s="48" t="s">
        <v>76</v>
      </c>
      <c r="D70" s="71">
        <f>(SUMIF(TB_NEW!$J:$J,J70,TB_NEW!$D:$D)+SUMIF(TB_NEW!$J:$J,J70,TB_NEW!$E:$E))</f>
        <v>0</v>
      </c>
      <c r="E70" s="72" t="e">
        <f t="shared" si="5"/>
        <v>#DIV/0!</v>
      </c>
      <c r="F70" s="71">
        <f>(SUMIF(TB_NEW!$J:$J,$J70,TB_NEW!$G:$G)+SUMIF(TB_NEW!$J:$J,$J70,TB_NEW!$H:$H))</f>
        <v>0</v>
      </c>
      <c r="G70" s="96"/>
      <c r="H70" s="71">
        <f>(SUMIF(TB_NEW!$J:$J,$J70,TB_NEW!$F:$F))</f>
        <v>0</v>
      </c>
      <c r="I70" s="73" t="e">
        <f t="shared" si="6"/>
        <v>#DIV/0!</v>
      </c>
      <c r="J70" s="18">
        <v>67</v>
      </c>
      <c r="K70" s="164">
        <f t="shared" si="2"/>
        <v>0</v>
      </c>
      <c r="L70" s="74"/>
      <c r="M70" s="74"/>
      <c r="N70" s="74"/>
      <c r="S70" s="130"/>
    </row>
    <row r="71">
      <c r="A71" s="79"/>
      <c r="B71" s="80"/>
      <c r="C71" s="48" t="s">
        <v>77</v>
      </c>
      <c r="D71" s="71">
        <f>(SUMIF(TB_NEW!$J:$J,J71,TB_NEW!$D:$D)+SUMIF(TB_NEW!$J:$J,J71,TB_NEW!$E:$E))</f>
        <v>0</v>
      </c>
      <c r="E71" s="72" t="e">
        <f t="shared" si="5"/>
        <v>#DIV/0!</v>
      </c>
      <c r="F71" s="71">
        <f>(SUMIF(TB_NEW!$J:$J,$J71,TB_NEW!$G:$G)+SUMIF(TB_NEW!$J:$J,$J71,TB_NEW!$H:$H))</f>
        <v>0</v>
      </c>
      <c r="G71" s="96"/>
      <c r="H71" s="71">
        <f>(SUMIF(TB_NEW!$J:$J,$J71,TB_NEW!$F:$F))</f>
        <v>0</v>
      </c>
      <c r="I71" s="73" t="e">
        <f t="shared" si="6"/>
        <v>#DIV/0!</v>
      </c>
      <c r="J71" s="18">
        <v>68</v>
      </c>
      <c r="K71" s="164">
        <f t="shared" si="2"/>
        <v>0</v>
      </c>
      <c r="L71" s="74"/>
      <c r="M71" s="74"/>
      <c r="N71" s="74"/>
      <c r="S71" s="130"/>
    </row>
    <row r="72">
      <c r="A72" s="79"/>
      <c r="B72" s="80"/>
      <c r="C72" s="48" t="s">
        <v>78</v>
      </c>
      <c r="D72" s="71">
        <f>(SUMIF(TB_NEW!$J:$J,J72,TB_NEW!$D:$D)+SUMIF(TB_NEW!$J:$J,J72,TB_NEW!$E:$E))</f>
        <v>0</v>
      </c>
      <c r="E72" s="72" t="e">
        <f t="shared" si="5"/>
        <v>#DIV/0!</v>
      </c>
      <c r="F72" s="71">
        <f>(SUMIF(TB_NEW!$J:$J,$J72,TB_NEW!$G:$G)+SUMIF(TB_NEW!$J:$J,$J72,TB_NEW!$H:$H))</f>
        <v>0</v>
      </c>
      <c r="G72" s="96"/>
      <c r="H72" s="71">
        <f>(SUMIF(TB_NEW!$J:$J,$J72,TB_NEW!$F:$F))</f>
        <v>0</v>
      </c>
      <c r="I72" s="73" t="e">
        <f t="shared" si="6"/>
        <v>#DIV/0!</v>
      </c>
      <c r="J72" s="18">
        <v>69</v>
      </c>
      <c r="K72" s="164">
        <f t="shared" si="2"/>
        <v>0</v>
      </c>
      <c r="L72" s="74"/>
      <c r="M72" s="74"/>
      <c r="N72" s="74"/>
      <c r="S72" s="130"/>
    </row>
    <row r="73">
      <c r="A73" s="79"/>
      <c r="B73" s="80"/>
      <c r="C73" s="48" t="s">
        <v>79</v>
      </c>
      <c r="D73" s="71">
        <f>(SUMIF(TB_NEW!$J:$J,J73,TB_NEW!$D:$D)+SUMIF(TB_NEW!$J:$J,J73,TB_NEW!$E:$E))</f>
        <v>0</v>
      </c>
      <c r="E73" s="72" t="e">
        <f t="shared" si="5"/>
        <v>#DIV/0!</v>
      </c>
      <c r="F73" s="71">
        <f>(SUMIF(TB_NEW!$J:$J,$J73,TB_NEW!$G:$G)+SUMIF(TB_NEW!$J:$J,$J73,TB_NEW!$H:$H))</f>
        <v>0</v>
      </c>
      <c r="G73" s="96"/>
      <c r="H73" s="71">
        <f>(SUMIF(TB_NEW!$J:$J,$J73,TB_NEW!$F:$F))</f>
        <v>0</v>
      </c>
      <c r="I73" s="73" t="e">
        <f>H73/H$74*100</f>
        <v>#DIV/0!</v>
      </c>
      <c r="J73" s="18">
        <v>70</v>
      </c>
      <c r="K73" s="164">
        <f t="shared" si="2"/>
        <v>0</v>
      </c>
      <c r="L73" s="74" t="s">
        <v>80</v>
      </c>
      <c r="M73" s="74"/>
      <c r="N73" s="74"/>
      <c r="S73" s="130"/>
    </row>
    <row r="74">
      <c r="A74" s="79"/>
      <c r="B74" s="80"/>
      <c r="C74" s="93" t="s">
        <v>81</v>
      </c>
      <c r="D74" s="76">
        <f>D53+D64</f>
        <v>0</v>
      </c>
      <c r="E74" s="97" t="e">
        <f>(D74-F74)/D74*100</f>
        <v>#DIV/0!</v>
      </c>
      <c r="F74" s="76">
        <f>F53+F64</f>
        <v>0</v>
      </c>
      <c r="G74" s="98"/>
      <c r="H74" s="76">
        <f>H53+H64</f>
        <v>0</v>
      </c>
      <c r="I74" s="77" t="e">
        <f>SUM(I53:I73)</f>
        <v>#DIV/0!</v>
      </c>
      <c r="J74" s="18">
        <v>71</v>
      </c>
      <c r="K74" s="40"/>
      <c r="L74" s="40"/>
      <c r="M74" s="40"/>
      <c r="N74" s="40"/>
      <c r="S74" s="130"/>
    </row>
    <row r="75">
      <c r="A75" s="79"/>
      <c r="B75" s="80"/>
      <c r="C75" s="80"/>
      <c r="D75" s="94"/>
      <c r="E75" s="95"/>
      <c r="F75" s="94"/>
      <c r="G75" s="99"/>
      <c r="H75" s="94"/>
      <c r="I75" s="95"/>
      <c r="J75" s="18">
        <v>72</v>
      </c>
      <c r="K75" s="40"/>
      <c r="L75" s="40"/>
      <c r="M75" s="40"/>
      <c r="N75" s="40"/>
      <c r="S75" s="130"/>
    </row>
    <row r="76" ht="13.8">
      <c r="A76" s="194" t="s">
        <v>82</v>
      </c>
      <c r="B76" s="195"/>
      <c r="C76" s="195"/>
      <c r="D76" s="100">
        <f>+D14-D51-D74</f>
        <v>0</v>
      </c>
      <c r="E76" s="72" t="e">
        <f>(D76-F76)/D76*100</f>
        <v>#DIV/0!</v>
      </c>
      <c r="F76" s="100">
        <f>+F14-F51-F74</f>
        <v>0</v>
      </c>
      <c r="G76" s="101" t="e">
        <f>G14/G51*100</f>
        <v>#DIV/0!</v>
      </c>
      <c r="H76" s="100">
        <f>+H14-H51-H74</f>
        <v>0</v>
      </c>
      <c r="I76" s="102"/>
      <c r="J76" s="18">
        <v>73</v>
      </c>
      <c r="K76" s="103"/>
      <c r="L76" s="103"/>
      <c r="M76" s="103"/>
      <c r="N76" s="103"/>
      <c r="O76" s="26"/>
      <c r="P76" s="26"/>
      <c r="S76" s="130"/>
    </row>
    <row r="77">
      <c r="A77" s="59"/>
      <c r="C77" s="104"/>
      <c r="D77" s="68"/>
      <c r="E77" s="72"/>
      <c r="F77" s="68"/>
      <c r="G77" s="70"/>
      <c r="H77" s="71"/>
      <c r="I77" s="105"/>
      <c r="J77" s="18">
        <v>74</v>
      </c>
      <c r="K77" s="106"/>
      <c r="L77" s="106"/>
      <c r="M77" s="106"/>
      <c r="N77" s="106"/>
      <c r="S77" s="130"/>
    </row>
    <row r="78" ht="13.8">
      <c r="A78" s="107" t="s">
        <v>83</v>
      </c>
      <c r="B78" s="108"/>
      <c r="C78" s="108"/>
      <c r="D78" s="109">
        <f>+D76</f>
        <v>0</v>
      </c>
      <c r="E78" s="72" t="e">
        <f>(D78-F78)/D78*100</f>
        <v>#DIV/0!</v>
      </c>
      <c r="F78" s="109">
        <f>+F76</f>
        <v>0</v>
      </c>
      <c r="G78" s="110"/>
      <c r="H78" s="109">
        <f>+H76</f>
        <v>0</v>
      </c>
      <c r="I78" s="111"/>
      <c r="J78" s="18">
        <v>75</v>
      </c>
      <c r="K78" s="112"/>
      <c r="L78" s="112"/>
      <c r="M78" s="112"/>
      <c r="N78" s="112"/>
      <c r="S78" s="130"/>
    </row>
    <row r="79" ht="13.8">
      <c r="A79" s="107" t="s">
        <v>84</v>
      </c>
      <c r="B79" s="108"/>
      <c r="C79" s="108"/>
      <c r="D79" s="113"/>
      <c r="E79" s="114"/>
      <c r="F79" s="113"/>
      <c r="G79" s="115"/>
      <c r="H79" s="116"/>
      <c r="I79" s="111">
        <v>0</v>
      </c>
      <c r="J79" s="18">
        <v>76</v>
      </c>
      <c r="K79" s="112"/>
      <c r="L79" s="112"/>
      <c r="M79" s="112"/>
      <c r="N79" s="112"/>
      <c r="S79" s="130"/>
    </row>
    <row r="80" ht="13.8">
      <c r="A80" s="107"/>
      <c r="B80" s="108"/>
      <c r="C80" s="48" t="s">
        <v>77</v>
      </c>
      <c r="D80" s="71">
        <f>(SUMIF(TB_NEW!$J:$J,J80,TB_NEW!$D:$D)+SUMIF(TB_NEW!$J:$J,J80,TB_NEW!$E:$E))</f>
        <v>0</v>
      </c>
      <c r="E80" s="72"/>
      <c r="F80" s="71">
        <f>(SUMIF(TB_NEW!$J:$J,$J80,TB_NEW!$G:$G)+SUMIF(TB_NEW!$J:$J,$J80,TB_NEW!$H:$H))</f>
        <v>0</v>
      </c>
      <c r="G80" s="115"/>
      <c r="H80" s="71">
        <f>(SUMIF(TB_NEW!$J:$J,$J80,TB_NEW!$F:$F))</f>
        <v>0</v>
      </c>
      <c r="I80" s="73"/>
      <c r="J80" s="18">
        <v>77</v>
      </c>
      <c r="K80" s="112"/>
      <c r="L80" s="112"/>
      <c r="M80" s="112"/>
      <c r="N80" s="112"/>
      <c r="S80" s="130"/>
    </row>
    <row r="81" ht="13.8">
      <c r="A81" s="107"/>
      <c r="B81" s="108"/>
      <c r="C81" s="127" t="s">
        <v>85</v>
      </c>
      <c r="D81" s="71">
        <f>(SUMIF(TB_NEW!$J:$J,J81,TB_NEW!$D:$D)+SUMIF(TB_NEW!$J:$J,J81,TB_NEW!$E:$E))</f>
        <v>0</v>
      </c>
      <c r="E81" s="72"/>
      <c r="F81" s="71">
        <f>(SUMIF(TB_NEW!$J:$J,$J81,TB_NEW!$G:$G)+SUMIF(TB_NEW!$J:$J,$J81,TB_NEW!$H:$H))</f>
        <v>0</v>
      </c>
      <c r="G81" s="115"/>
      <c r="H81" s="71">
        <f>(SUMIF(TB_NEW!$J:$J,$J81,TB_NEW!$F:$F))</f>
        <v>0</v>
      </c>
      <c r="I81" s="73"/>
      <c r="J81" s="18">
        <v>78</v>
      </c>
      <c r="K81" s="112"/>
      <c r="L81" s="112"/>
      <c r="M81" s="112"/>
      <c r="N81" s="112"/>
      <c r="S81" s="130"/>
    </row>
    <row r="82" ht="13.8">
      <c r="A82" s="117" t="s">
        <v>86</v>
      </c>
      <c r="B82" s="118"/>
      <c r="C82" s="118"/>
      <c r="D82" s="119">
        <f>+D78-D80-D81</f>
        <v>0</v>
      </c>
      <c r="E82" s="120" t="e">
        <f>(D82-F82)/D82*100</f>
        <v>#DIV/0!</v>
      </c>
      <c r="F82" s="119">
        <f>+F78-F80-F81</f>
        <v>0</v>
      </c>
      <c r="G82" s="121">
        <f>SUM(G78:G79)</f>
        <v>0</v>
      </c>
      <c r="H82" s="119">
        <f>+H78-H80-H81</f>
        <v>0</v>
      </c>
      <c r="I82" s="122">
        <f>SUM(I78:I79)</f>
        <v>0</v>
      </c>
      <c r="J82" s="18">
        <v>79</v>
      </c>
      <c r="K82" s="123"/>
      <c r="L82" s="123"/>
      <c r="M82" s="123"/>
      <c r="N82" s="123"/>
      <c r="S82" s="132"/>
    </row>
    <row r="83" ht="18" customHeight="1">
      <c r="A83" s="108" t="s">
        <v>87</v>
      </c>
      <c r="B83" s="108"/>
      <c r="C83" s="108"/>
      <c r="D83" s="124">
        <f>H83</f>
        <v>0</v>
      </c>
      <c r="E83" s="84"/>
      <c r="F83" s="84"/>
      <c r="G83" s="84"/>
      <c r="H83" s="71">
        <f>-(SUMIF(TB_NEW!$J:$J,$J83,TB_NEW!$F:$F))</f>
        <v>0</v>
      </c>
      <c r="I83" s="125"/>
      <c r="J83" s="18">
        <v>80</v>
      </c>
      <c r="K83" s="125"/>
      <c r="L83" s="125"/>
      <c r="M83" s="125"/>
      <c r="N83" s="125"/>
      <c r="S83" s="131"/>
    </row>
    <row r="84" ht="17.25" customHeight="1">
      <c r="A84" s="108" t="s">
        <v>88</v>
      </c>
      <c r="B84" s="108"/>
      <c r="C84" s="108"/>
      <c r="D84" s="134">
        <f>(SUMIF(TB_NEW!$J:$J,J84,TB_NEW!$C:$C))</f>
        <v>0</v>
      </c>
      <c r="E84" s="84"/>
      <c r="F84" s="40"/>
      <c r="G84" s="84"/>
      <c r="H84" s="40"/>
      <c r="I84" s="125"/>
      <c r="J84" s="18">
        <v>81</v>
      </c>
      <c r="K84" s="125"/>
      <c r="L84" s="125"/>
      <c r="M84" s="125"/>
      <c r="N84" s="125"/>
      <c r="O84" s="26"/>
      <c r="P84" s="26"/>
      <c r="S84" s="131"/>
    </row>
    <row r="85" ht="20.25" customHeight="1">
      <c r="A85" s="108" t="s">
        <v>89</v>
      </c>
      <c r="B85" s="108"/>
      <c r="C85" s="108"/>
      <c r="D85" s="40">
        <f>+D82+D83+D84</f>
        <v>0</v>
      </c>
      <c r="E85" s="84"/>
      <c r="F85" s="40">
        <v>0</v>
      </c>
      <c r="G85" s="84"/>
      <c r="H85" s="40">
        <f>+H82+H83+H84</f>
        <v>0</v>
      </c>
      <c r="I85" s="126">
        <f>D85-H85</f>
        <v>0</v>
      </c>
      <c r="J85" s="18">
        <v>82</v>
      </c>
      <c r="K85" s="126"/>
      <c r="L85" s="126"/>
      <c r="M85" s="126"/>
      <c r="N85" s="126"/>
      <c r="S85" s="131"/>
    </row>
    <row r="86">
      <c r="H86" s="26"/>
    </row>
    <row r="88">
      <c r="D88" s="26"/>
      <c r="F88" s="26"/>
      <c r="H88" s="26"/>
    </row>
    <row r="89">
      <c r="D89" s="26"/>
      <c r="H89" s="26"/>
    </row>
    <row r="90">
      <c r="D90" s="36"/>
      <c r="H90" s="26"/>
    </row>
    <row r="91">
      <c r="D91" s="36"/>
      <c r="H91" s="26"/>
    </row>
    <row r="92">
      <c r="H92" s="26"/>
    </row>
    <row r="93">
      <c r="H93" s="26"/>
    </row>
    <row r="94">
      <c r="H94" s="26"/>
    </row>
    <row r="95">
      <c r="H95" s="26"/>
    </row>
    <row r="96">
      <c r="H96" s="26"/>
    </row>
    <row r="97">
      <c r="H97" s="26"/>
    </row>
    <row r="98">
      <c r="H98" s="26"/>
    </row>
    <row r="99">
      <c r="H99" s="26"/>
    </row>
    <row r="100">
      <c r="H100" s="26"/>
    </row>
    <row r="101">
      <c r="H101" s="26"/>
    </row>
    <row r="102">
      <c r="H102" s="26"/>
    </row>
    <row r="103">
      <c r="H103" s="26"/>
    </row>
    <row r="104">
      <c r="H104" s="26"/>
    </row>
    <row r="105">
      <c r="H105" s="26"/>
    </row>
    <row r="106">
      <c r="H106" s="26"/>
    </row>
    <row r="107">
      <c r="H107" s="26"/>
    </row>
    <row r="108">
      <c r="H108" s="26"/>
    </row>
    <row r="109">
      <c r="H109" s="26"/>
    </row>
    <row r="110">
      <c r="H110" s="26"/>
    </row>
    <row r="111">
      <c r="H111" s="26"/>
    </row>
    <row r="112">
      <c r="H112" s="26"/>
    </row>
    <row r="113">
      <c r="H113" s="26"/>
    </row>
    <row r="114">
      <c r="H114" s="26"/>
    </row>
    <row r="115">
      <c r="H115" s="26"/>
    </row>
    <row r="116">
      <c r="H116" s="26"/>
    </row>
    <row r="117">
      <c r="H117" s="26"/>
    </row>
    <row r="118">
      <c r="H118" s="26"/>
    </row>
    <row r="119">
      <c r="H119" s="26"/>
    </row>
    <row r="120">
      <c r="H120" s="26"/>
    </row>
    <row r="121">
      <c r="H121" s="26"/>
    </row>
    <row r="122">
      <c r="H122" s="26"/>
    </row>
    <row r="123">
      <c r="H123" s="26"/>
    </row>
    <row r="124">
      <c r="H124" s="26"/>
    </row>
    <row r="125">
      <c r="H125" s="26"/>
    </row>
    <row r="126">
      <c r="H126" s="26"/>
    </row>
    <row r="127">
      <c r="H127" s="26"/>
    </row>
    <row r="128">
      <c r="H128" s="26"/>
    </row>
    <row r="129">
      <c r="H129" s="26"/>
    </row>
    <row r="130">
      <c r="H130" s="26"/>
    </row>
    <row r="131">
      <c r="H131" s="26"/>
    </row>
    <row r="132">
      <c r="H132" s="26"/>
    </row>
    <row r="133">
      <c r="H133" s="26"/>
    </row>
    <row r="134">
      <c r="H134" s="26"/>
    </row>
    <row r="135">
      <c r="H135" s="26"/>
    </row>
    <row r="136">
      <c r="H136" s="26"/>
    </row>
    <row r="137">
      <c r="H137" s="26"/>
    </row>
    <row r="138">
      <c r="H138" s="26"/>
    </row>
    <row r="139">
      <c r="H139" s="26"/>
    </row>
    <row r="140">
      <c r="H140" s="26"/>
    </row>
    <row r="141">
      <c r="H141" s="26"/>
    </row>
    <row r="142">
      <c r="H142" s="26"/>
    </row>
    <row r="143">
      <c r="H143" s="26"/>
    </row>
    <row r="144">
      <c r="H144" s="26"/>
    </row>
    <row r="145">
      <c r="H145" s="26"/>
    </row>
    <row r="146">
      <c r="H146" s="26"/>
    </row>
    <row r="147">
      <c r="H147" s="26"/>
    </row>
    <row r="148">
      <c r="H148" s="26"/>
    </row>
    <row r="149">
      <c r="H149" s="26"/>
    </row>
    <row r="150">
      <c r="H150" s="26"/>
    </row>
    <row r="151">
      <c r="H151" s="26"/>
    </row>
    <row r="152">
      <c r="H152" s="26"/>
    </row>
    <row r="153">
      <c r="H153" s="26"/>
    </row>
    <row r="154">
      <c r="H154" s="26"/>
    </row>
    <row r="155">
      <c r="H155" s="26"/>
    </row>
    <row r="156">
      <c r="H156" s="26"/>
    </row>
    <row r="157">
      <c r="H157" s="26"/>
    </row>
    <row r="158">
      <c r="H158" s="26"/>
    </row>
    <row r="159">
      <c r="H159" s="26"/>
    </row>
    <row r="160">
      <c r="H160" s="26"/>
    </row>
    <row r="161">
      <c r="H161" s="26"/>
    </row>
    <row r="162">
      <c r="H162" s="26"/>
    </row>
    <row r="163">
      <c r="H163" s="26"/>
    </row>
    <row r="164">
      <c r="H164" s="26"/>
    </row>
    <row r="165">
      <c r="H165" s="26"/>
    </row>
    <row r="166">
      <c r="H166" s="26"/>
    </row>
    <row r="167">
      <c r="H167" s="26"/>
    </row>
    <row r="168">
      <c r="H168" s="26"/>
    </row>
    <row r="169">
      <c r="H169" s="26"/>
    </row>
    <row r="170">
      <c r="H170" s="26"/>
    </row>
    <row r="171">
      <c r="H171" s="26"/>
    </row>
    <row r="172">
      <c r="H172" s="26"/>
    </row>
    <row r="173">
      <c r="H173" s="26"/>
    </row>
    <row r="174">
      <c r="H174" s="26"/>
    </row>
    <row r="175">
      <c r="H175" s="26"/>
    </row>
    <row r="176">
      <c r="H176" s="26"/>
    </row>
    <row r="177">
      <c r="H177" s="26"/>
    </row>
    <row r="178">
      <c r="H178" s="26"/>
    </row>
    <row r="179">
      <c r="H179" s="26"/>
    </row>
    <row r="180">
      <c r="H180" s="26"/>
    </row>
    <row r="181">
      <c r="H181" s="26"/>
    </row>
    <row r="182">
      <c r="H182" s="26"/>
    </row>
    <row r="183">
      <c r="H183" s="26"/>
    </row>
    <row r="184">
      <c r="H184" s="26"/>
    </row>
    <row r="185">
      <c r="H185" s="26"/>
    </row>
    <row r="186">
      <c r="H186" s="26"/>
    </row>
    <row r="187">
      <c r="H187" s="26"/>
    </row>
    <row r="188">
      <c r="H188" s="26"/>
    </row>
    <row r="189">
      <c r="H189" s="26"/>
    </row>
    <row r="190">
      <c r="H190" s="26"/>
    </row>
    <row r="191">
      <c r="H191" s="26"/>
    </row>
    <row r="192">
      <c r="H192" s="26"/>
    </row>
    <row r="193">
      <c r="H193" s="26"/>
    </row>
    <row r="194">
      <c r="H194" s="26"/>
    </row>
    <row r="195">
      <c r="H195" s="26"/>
    </row>
    <row r="196">
      <c r="H196" s="26"/>
    </row>
    <row r="551">
      <c r="C551" s="18" t="s">
        <v>90</v>
      </c>
    </row>
  </sheetData>
  <mergeCells>
    <mergeCell ref="A14:C14"/>
    <mergeCell ref="A51:C51"/>
    <mergeCell ref="A76:C76"/>
    <mergeCell ref="A1:I1"/>
    <mergeCell ref="A2:I2"/>
    <mergeCell ref="A3:I3"/>
    <mergeCell ref="A4:I4"/>
    <mergeCell ref="D6:E6"/>
    <mergeCell ref="F6:G6"/>
    <mergeCell ref="H6:I6"/>
  </mergeCells>
  <printOptions horizontalCentered="1"/>
  <pageMargins left="0" right="0" top="0" bottom="0" header="0.5" footer="0.3"/>
  <pageSetup paperSize="9" scale="56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1"/>
  <sheetViews>
    <sheetView tabSelected="1" workbookViewId="0">
      <selection activeCell="C4" sqref="C4"/>
    </sheetView>
  </sheetViews>
  <sheetFormatPr defaultColWidth="8.88671875" defaultRowHeight="14.4"/>
  <cols>
    <col min="1" max="1" width="13.5546875" customWidth="1" style="136"/>
    <col min="2" max="2" width="50.33203125" customWidth="1" style="136"/>
    <col min="3" max="3" width="18.33203125" customWidth="1" style="136"/>
    <col min="4" max="4" bestFit="1" width="15.109375" customWidth="1" style="136"/>
    <col min="5" max="5" bestFit="1" width="15.6640625" customWidth="1" style="136"/>
    <col min="6" max="6" width="17.6640625" customWidth="1" style="136"/>
    <col min="7" max="7" bestFit="1" width="17.6640625" customWidth="1" style="136"/>
    <col min="8" max="8" bestFit="1" width="18.44140625" customWidth="1" style="136"/>
    <col min="9" max="9" width="8.88671875" customWidth="1" style="136"/>
    <col min="10" max="10" bestFit="1" width="9.44140625" customWidth="1" style="136"/>
    <col min="11" max="11" width="8.88671875" customWidth="1" style="136"/>
    <col min="12" max="16384" width="8.88671875" customWidth="1" style="136"/>
  </cols>
  <sheetData>
    <row r="1">
      <c r="A1" s="136" t="s">
        <v>224</v>
      </c>
      <c r="B1" s="199">
        <v>43465</v>
      </c>
    </row>
    <row r="2">
      <c r="A2" s="136" t="s">
        <v>225</v>
      </c>
      <c r="B2" s="199">
        <v>43830</v>
      </c>
      <c r="C2" s="202"/>
      <c r="D2" s="202"/>
      <c r="E2" s="202"/>
      <c r="F2" s="202"/>
      <c r="G2" s="202"/>
      <c r="H2" s="202"/>
    </row>
    <row r="4">
      <c r="A4" s="136" t="s">
        <v>226</v>
      </c>
      <c r="B4" s="136" t="s">
        <v>227</v>
      </c>
      <c r="C4" s="136" t="s">
        <v>228</v>
      </c>
      <c r="D4" s="136" t="s">
        <v>229</v>
      </c>
      <c r="E4" s="136" t="s">
        <v>230</v>
      </c>
      <c r="F4" s="136" t="s">
        <v>231</v>
      </c>
    </row>
    <row r="5">
      <c r="A5" s="200" t="s">
        <v>232</v>
      </c>
      <c r="B5" s="201" t="s">
        <v>179</v>
      </c>
      <c r="C5" s="160">
        <v>0</v>
      </c>
      <c r="D5" s="160">
        <v>4776700964441.834</v>
      </c>
      <c r="E5" s="160">
        <v>-4857326519987.5527</v>
      </c>
      <c r="F5" s="160">
        <v>-80625555545.7192</v>
      </c>
      <c r="G5" s="160">
        <v>5879133268.34</v>
      </c>
      <c r="H5" s="135">
        <v>-7233266749</v>
      </c>
      <c r="J5" s="136">
        <v>0</v>
      </c>
    </row>
    <row r="6">
      <c r="A6" s="200" t="s">
        <v>233</v>
      </c>
      <c r="B6" s="203" t="s">
        <v>234</v>
      </c>
      <c r="C6" s="160">
        <v>0</v>
      </c>
      <c r="D6" s="160">
        <v>4776700964441.834</v>
      </c>
      <c r="E6" s="160">
        <v>-4857326519987.5527</v>
      </c>
      <c r="F6" s="160">
        <v>-80625555545.7192</v>
      </c>
      <c r="G6" s="160">
        <v>5879133268.34</v>
      </c>
      <c r="H6" s="135">
        <v>-7233266749</v>
      </c>
      <c r="J6" s="136">
        <v>0</v>
      </c>
    </row>
    <row r="7">
      <c r="A7" s="159" t="s">
        <v>235</v>
      </c>
      <c r="B7" s="161" t="s">
        <v>234</v>
      </c>
      <c r="C7" s="160">
        <v>0</v>
      </c>
      <c r="D7" s="160">
        <v>4776700964441.834</v>
      </c>
      <c r="E7" s="160">
        <v>-4857326519987.5527</v>
      </c>
      <c r="F7" s="160">
        <v>-80625555545.7192</v>
      </c>
      <c r="G7" s="160">
        <v>5879133268.34</v>
      </c>
      <c r="H7" s="135">
        <v>-7233266749</v>
      </c>
      <c r="J7" s="136">
        <v>0</v>
      </c>
    </row>
    <row r="8">
      <c r="A8" s="200" t="s">
        <v>236</v>
      </c>
      <c r="B8" s="204" t="s">
        <v>237</v>
      </c>
      <c r="C8" s="160">
        <v>0</v>
      </c>
      <c r="D8" s="160">
        <v>4737738435210</v>
      </c>
      <c r="E8" s="160">
        <v>-4848890597176.7</v>
      </c>
      <c r="F8" s="160">
        <v>-111152161966.7</v>
      </c>
      <c r="G8" s="160">
        <v>6172152</v>
      </c>
      <c r="H8" s="135">
        <v>-6025144985</v>
      </c>
      <c r="J8" s="136">
        <v>0</v>
      </c>
    </row>
    <row r="9">
      <c r="A9" s="200" t="s">
        <v>238</v>
      </c>
      <c r="B9" s="204" t="s">
        <v>239</v>
      </c>
      <c r="C9" s="160">
        <v>0</v>
      </c>
      <c r="D9" s="160">
        <v>236806</v>
      </c>
      <c r="E9" s="160">
        <v>-111691783678.7</v>
      </c>
      <c r="F9" s="160">
        <v>-111691546872.7</v>
      </c>
      <c r="G9" s="160">
        <v>6172152</v>
      </c>
      <c r="H9" s="135">
        <v>-6025144985</v>
      </c>
      <c r="J9" s="136">
        <v>0</v>
      </c>
    </row>
    <row r="10">
      <c r="A10" s="159" t="s">
        <v>240</v>
      </c>
      <c r="B10" s="161" t="s">
        <v>8</v>
      </c>
      <c r="C10" s="160">
        <v>0</v>
      </c>
      <c r="D10" s="160">
        <v>236806</v>
      </c>
      <c r="E10" s="160">
        <v>-111450574273.7</v>
      </c>
      <c r="F10" s="160">
        <v>-111450337467.7</v>
      </c>
      <c r="G10" s="160">
        <v>6172152</v>
      </c>
      <c r="H10" s="135">
        <v>-6015144985</v>
      </c>
      <c r="J10" s="136">
        <v>0</v>
      </c>
    </row>
    <row r="11">
      <c r="A11" s="136" t="s">
        <v>241</v>
      </c>
      <c r="B11" s="136" t="s">
        <v>242</v>
      </c>
      <c r="C11" s="135">
        <v>0</v>
      </c>
      <c r="D11" s="135">
        <v>0</v>
      </c>
      <c r="E11" s="135">
        <v>-1209405</v>
      </c>
      <c r="F11" s="135">
        <v>-1209405</v>
      </c>
      <c r="G11" s="135">
        <v>0</v>
      </c>
      <c r="H11" s="135">
        <v>0</v>
      </c>
      <c r="J11" s="136">
        <v>0</v>
      </c>
    </row>
    <row r="12">
      <c r="A12" s="159" t="s">
        <v>243</v>
      </c>
      <c r="B12" s="161" t="s">
        <v>244</v>
      </c>
      <c r="C12" s="160">
        <v>0</v>
      </c>
      <c r="D12" s="160">
        <v>0</v>
      </c>
      <c r="E12" s="160">
        <v>-480000000</v>
      </c>
      <c r="F12" s="160">
        <v>-480000000</v>
      </c>
      <c r="G12" s="160">
        <v>0</v>
      </c>
      <c r="H12" s="135">
        <v>-20000000</v>
      </c>
      <c r="J12" s="136">
        <v>0</v>
      </c>
    </row>
    <row r="13">
      <c r="A13" s="200" t="s">
        <v>245</v>
      </c>
      <c r="B13" s="204" t="s">
        <v>246</v>
      </c>
      <c r="C13" s="160">
        <v>0</v>
      </c>
      <c r="D13" s="160">
        <v>204861107</v>
      </c>
      <c r="E13" s="160">
        <v>-1400000</v>
      </c>
      <c r="F13" s="160">
        <v>203461107</v>
      </c>
      <c r="G13" s="160">
        <v>0</v>
      </c>
      <c r="H13" s="135">
        <v>0</v>
      </c>
      <c r="J13" s="136">
        <v>0</v>
      </c>
    </row>
    <row r="14">
      <c r="A14" s="159" t="s">
        <v>247</v>
      </c>
      <c r="B14" s="161" t="s">
        <v>248</v>
      </c>
      <c r="C14" s="160">
        <v>0</v>
      </c>
      <c r="D14" s="160">
        <v>409722214</v>
      </c>
      <c r="E14" s="160">
        <v>-2800000</v>
      </c>
      <c r="F14" s="160">
        <v>406922214</v>
      </c>
      <c r="G14" s="160">
        <v>0</v>
      </c>
      <c r="H14" s="135">
        <v>0</v>
      </c>
      <c r="J14" s="136">
        <v>0</v>
      </c>
    </row>
    <row r="15">
      <c r="A15" s="200" t="s">
        <v>249</v>
      </c>
      <c r="B15" s="203" t="s">
        <v>250</v>
      </c>
      <c r="C15" s="160">
        <v>0</v>
      </c>
      <c r="D15" s="160">
        <v>4737533337297</v>
      </c>
      <c r="E15" s="160">
        <v>-4737197413498</v>
      </c>
      <c r="F15" s="160">
        <v>335923799</v>
      </c>
      <c r="G15" s="160">
        <v>0</v>
      </c>
      <c r="H15" s="135">
        <v>0</v>
      </c>
      <c r="J15" s="136">
        <v>0</v>
      </c>
    </row>
    <row r="16">
      <c r="A16" s="136" t="s">
        <v>251</v>
      </c>
      <c r="B16" s="136" t="s">
        <v>252</v>
      </c>
      <c r="C16" s="135">
        <v>0</v>
      </c>
      <c r="D16" s="135">
        <v>9475066674594</v>
      </c>
      <c r="E16" s="135">
        <v>-9474394826996</v>
      </c>
      <c r="F16" s="135">
        <v>671847598</v>
      </c>
      <c r="G16" s="135">
        <v>0</v>
      </c>
      <c r="H16" s="135">
        <v>0</v>
      </c>
      <c r="J16" s="136">
        <v>0</v>
      </c>
    </row>
    <row r="17">
      <c r="A17" s="200" t="s">
        <v>253</v>
      </c>
      <c r="B17" s="203" t="s">
        <v>254</v>
      </c>
      <c r="C17" s="160">
        <v>0</v>
      </c>
      <c r="D17" s="160">
        <v>28330904234.48</v>
      </c>
      <c r="E17" s="160">
        <v>-8390149435.16</v>
      </c>
      <c r="F17" s="160">
        <v>19940754799.32</v>
      </c>
      <c r="G17" s="160">
        <v>5466612300.46</v>
      </c>
      <c r="H17" s="135">
        <v>-636373328</v>
      </c>
      <c r="J17" s="136">
        <v>0</v>
      </c>
    </row>
    <row r="18">
      <c r="A18" s="200" t="s">
        <v>255</v>
      </c>
      <c r="B18" s="203" t="s">
        <v>256</v>
      </c>
      <c r="C18" s="160">
        <v>0</v>
      </c>
      <c r="D18" s="160">
        <v>0</v>
      </c>
      <c r="E18" s="160">
        <v>-1099500</v>
      </c>
      <c r="F18" s="160">
        <v>-1099500</v>
      </c>
      <c r="G18" s="160">
        <v>0</v>
      </c>
      <c r="H18" s="135">
        <v>0</v>
      </c>
      <c r="J18" s="136">
        <v>0</v>
      </c>
    </row>
    <row r="19">
      <c r="A19" s="136" t="s">
        <v>257</v>
      </c>
      <c r="B19" s="140" t="s">
        <v>258</v>
      </c>
      <c r="C19" s="135">
        <v>0</v>
      </c>
      <c r="D19" s="135">
        <v>0</v>
      </c>
      <c r="E19" s="135">
        <v>-1099500</v>
      </c>
      <c r="F19" s="135">
        <v>-1099500</v>
      </c>
      <c r="G19" s="135">
        <v>0</v>
      </c>
      <c r="H19" s="135">
        <v>0</v>
      </c>
      <c r="J19" s="136">
        <v>0</v>
      </c>
    </row>
    <row r="20">
      <c r="A20" s="200" t="s">
        <v>259</v>
      </c>
      <c r="B20" s="204" t="s">
        <v>260</v>
      </c>
      <c r="C20" s="160">
        <v>0</v>
      </c>
      <c r="D20" s="160">
        <v>1000000000</v>
      </c>
      <c r="E20" s="160">
        <v>-785369971</v>
      </c>
      <c r="F20" s="160">
        <v>214630029</v>
      </c>
      <c r="G20" s="160">
        <v>0</v>
      </c>
      <c r="H20" s="135">
        <v>-41099132</v>
      </c>
      <c r="J20" s="136">
        <v>0</v>
      </c>
    </row>
    <row r="21">
      <c r="A21" s="159" t="s">
        <v>261</v>
      </c>
      <c r="B21" s="162" t="s">
        <v>262</v>
      </c>
      <c r="C21" s="160">
        <v>0</v>
      </c>
      <c r="D21" s="160">
        <v>1000000000</v>
      </c>
      <c r="E21" s="160">
        <v>-785369971</v>
      </c>
      <c r="F21" s="160">
        <v>214630029</v>
      </c>
      <c r="G21" s="160">
        <v>0</v>
      </c>
      <c r="H21" s="135">
        <v>-41099132</v>
      </c>
      <c r="J21" s="136">
        <v>0</v>
      </c>
    </row>
    <row r="22">
      <c r="A22" s="200" t="s">
        <v>263</v>
      </c>
      <c r="B22" s="203" t="s">
        <v>264</v>
      </c>
      <c r="C22" s="160">
        <v>0</v>
      </c>
      <c r="D22" s="160">
        <v>0</v>
      </c>
      <c r="E22" s="160">
        <v>-2343494687</v>
      </c>
      <c r="F22" s="160">
        <v>-2343494687</v>
      </c>
      <c r="G22" s="160">
        <v>55500000</v>
      </c>
      <c r="H22" s="135">
        <v>0</v>
      </c>
      <c r="J22" s="136">
        <v>0</v>
      </c>
    </row>
    <row r="23">
      <c r="A23" s="136" t="s">
        <v>265</v>
      </c>
      <c r="B23" s="136" t="s">
        <v>264</v>
      </c>
      <c r="C23" s="135">
        <v>0</v>
      </c>
      <c r="D23" s="135">
        <v>0</v>
      </c>
      <c r="E23" s="135">
        <v>-2343494687</v>
      </c>
      <c r="F23" s="135">
        <v>-2343494687</v>
      </c>
      <c r="G23" s="135">
        <v>55500000</v>
      </c>
      <c r="H23" s="135">
        <v>0</v>
      </c>
      <c r="J23" s="136">
        <v>0</v>
      </c>
    </row>
    <row r="24">
      <c r="A24" s="200" t="s">
        <v>266</v>
      </c>
      <c r="B24" s="203" t="s">
        <v>267</v>
      </c>
      <c r="C24" s="160">
        <v>0</v>
      </c>
      <c r="D24" s="160">
        <v>3395144918</v>
      </c>
      <c r="E24" s="160">
        <v>-2216000000</v>
      </c>
      <c r="F24" s="160">
        <v>1179144918</v>
      </c>
      <c r="G24" s="160">
        <v>2577911575</v>
      </c>
      <c r="H24" s="135">
        <v>0</v>
      </c>
      <c r="J24" s="136">
        <v>0</v>
      </c>
    </row>
    <row r="25">
      <c r="A25" s="159" t="s">
        <v>268</v>
      </c>
      <c r="B25" s="161" t="s">
        <v>269</v>
      </c>
      <c r="C25" s="160">
        <v>0</v>
      </c>
      <c r="D25" s="160">
        <v>3395144918</v>
      </c>
      <c r="E25" s="160">
        <v>-2216000000</v>
      </c>
      <c r="F25" s="160">
        <v>1179144918</v>
      </c>
      <c r="G25" s="160">
        <v>2577911575</v>
      </c>
      <c r="H25" s="135">
        <v>0</v>
      </c>
      <c r="J25" s="136">
        <v>0</v>
      </c>
    </row>
    <row r="26">
      <c r="A26" s="200" t="s">
        <v>270</v>
      </c>
      <c r="B26" s="203" t="s">
        <v>271</v>
      </c>
      <c r="C26" s="160">
        <v>0</v>
      </c>
      <c r="D26" s="160">
        <v>880000000</v>
      </c>
      <c r="E26" s="160">
        <v>0</v>
      </c>
      <c r="F26" s="160">
        <v>880000000</v>
      </c>
      <c r="G26" s="160">
        <v>700000000</v>
      </c>
      <c r="H26" s="135">
        <v>0</v>
      </c>
      <c r="J26" s="136">
        <v>0</v>
      </c>
    </row>
    <row r="27">
      <c r="A27" s="159" t="s">
        <v>272</v>
      </c>
      <c r="B27" s="162" t="s">
        <v>273</v>
      </c>
      <c r="C27" s="160">
        <v>0</v>
      </c>
      <c r="D27" s="160">
        <v>880000000</v>
      </c>
      <c r="E27" s="160">
        <v>0</v>
      </c>
      <c r="F27" s="160">
        <v>880000000</v>
      </c>
      <c r="G27" s="160">
        <v>700000000</v>
      </c>
      <c r="H27" s="135">
        <v>0</v>
      </c>
      <c r="J27" s="136">
        <v>0</v>
      </c>
    </row>
    <row r="28">
      <c r="A28" s="200" t="s">
        <v>274</v>
      </c>
      <c r="B28" s="203" t="s">
        <v>275</v>
      </c>
      <c r="C28" s="160">
        <v>0</v>
      </c>
      <c r="D28" s="160">
        <v>2439223820</v>
      </c>
      <c r="E28" s="160">
        <v>0</v>
      </c>
      <c r="F28" s="160">
        <v>2439223820</v>
      </c>
      <c r="G28" s="160">
        <v>162613580</v>
      </c>
      <c r="H28" s="135">
        <v>0</v>
      </c>
      <c r="J28" s="136">
        <v>0</v>
      </c>
    </row>
    <row r="29">
      <c r="A29" s="136" t="s">
        <v>276</v>
      </c>
      <c r="B29" s="140" t="s">
        <v>277</v>
      </c>
      <c r="C29" s="135">
        <v>0</v>
      </c>
      <c r="D29" s="135">
        <v>2168844320</v>
      </c>
      <c r="E29" s="135">
        <v>0</v>
      </c>
      <c r="F29" s="135">
        <v>2168844320</v>
      </c>
      <c r="G29" s="135">
        <v>143818580</v>
      </c>
      <c r="H29" s="135">
        <v>0</v>
      </c>
      <c r="J29" s="136">
        <v>0</v>
      </c>
    </row>
    <row r="30">
      <c r="A30" s="136" t="s">
        <v>278</v>
      </c>
      <c r="B30" s="136" t="s">
        <v>279</v>
      </c>
      <c r="C30" s="135">
        <v>0</v>
      </c>
      <c r="D30" s="135">
        <v>270379500</v>
      </c>
      <c r="E30" s="135">
        <v>0</v>
      </c>
      <c r="F30" s="135">
        <v>270379500</v>
      </c>
      <c r="G30" s="135">
        <v>18795000</v>
      </c>
      <c r="H30" s="135">
        <v>0</v>
      </c>
      <c r="J30" s="136">
        <v>0</v>
      </c>
    </row>
    <row r="31">
      <c r="A31" s="200" t="s">
        <v>280</v>
      </c>
      <c r="B31" s="203" t="s">
        <v>281</v>
      </c>
      <c r="C31" s="160">
        <v>0</v>
      </c>
      <c r="D31" s="160">
        <v>1869471</v>
      </c>
      <c r="E31" s="160">
        <v>0</v>
      </c>
      <c r="F31" s="160">
        <v>1869471</v>
      </c>
      <c r="G31" s="160">
        <v>3900000</v>
      </c>
      <c r="H31" s="135">
        <v>0</v>
      </c>
      <c r="J31" s="136">
        <v>0</v>
      </c>
    </row>
    <row r="32">
      <c r="A32" s="136" t="s">
        <v>282</v>
      </c>
      <c r="B32" s="140" t="s">
        <v>283</v>
      </c>
      <c r="C32" s="135">
        <v>0</v>
      </c>
      <c r="D32" s="135">
        <v>1869471</v>
      </c>
      <c r="E32" s="135">
        <v>0</v>
      </c>
      <c r="F32" s="135">
        <v>1869471</v>
      </c>
      <c r="G32" s="135">
        <v>3900000</v>
      </c>
      <c r="H32" s="135">
        <v>0</v>
      </c>
      <c r="J32" s="136">
        <v>0</v>
      </c>
    </row>
    <row r="33">
      <c r="A33" s="200" t="s">
        <v>284</v>
      </c>
      <c r="B33" s="204" t="s">
        <v>285</v>
      </c>
      <c r="C33" s="160">
        <v>0</v>
      </c>
      <c r="D33" s="160">
        <v>28173500</v>
      </c>
      <c r="E33" s="160">
        <v>0</v>
      </c>
      <c r="F33" s="160">
        <v>28173500</v>
      </c>
      <c r="G33" s="160">
        <v>510000</v>
      </c>
      <c r="H33" s="135">
        <v>0</v>
      </c>
      <c r="J33" s="136">
        <v>0</v>
      </c>
    </row>
    <row r="34">
      <c r="A34" s="159" t="s">
        <v>286</v>
      </c>
      <c r="B34" s="162" t="s">
        <v>287</v>
      </c>
      <c r="C34" s="160">
        <v>0</v>
      </c>
      <c r="D34" s="160">
        <v>28173500</v>
      </c>
      <c r="E34" s="160">
        <v>0</v>
      </c>
      <c r="F34" s="160">
        <v>28173500</v>
      </c>
      <c r="G34" s="160">
        <v>510000</v>
      </c>
      <c r="H34" s="135">
        <v>0</v>
      </c>
      <c r="J34" s="136">
        <v>0</v>
      </c>
    </row>
    <row r="35">
      <c r="A35" s="200" t="s">
        <v>288</v>
      </c>
      <c r="B35" s="203" t="s">
        <v>289</v>
      </c>
      <c r="C35" s="160">
        <v>0</v>
      </c>
      <c r="D35" s="160">
        <v>4732273</v>
      </c>
      <c r="E35" s="160">
        <v>0</v>
      </c>
      <c r="F35" s="160">
        <v>4732273</v>
      </c>
      <c r="G35" s="160">
        <v>0</v>
      </c>
      <c r="H35" s="135">
        <v>0</v>
      </c>
      <c r="J35" s="136">
        <v>0</v>
      </c>
    </row>
    <row r="36">
      <c r="A36" s="159" t="s">
        <v>290</v>
      </c>
      <c r="B36" s="162" t="s">
        <v>291</v>
      </c>
      <c r="C36" s="160">
        <v>0</v>
      </c>
      <c r="D36" s="160">
        <v>4732273</v>
      </c>
      <c r="E36" s="160">
        <v>0</v>
      </c>
      <c r="F36" s="160">
        <v>4732273</v>
      </c>
      <c r="G36" s="160">
        <v>0</v>
      </c>
      <c r="H36" s="135">
        <v>0</v>
      </c>
      <c r="J36" s="136">
        <v>0</v>
      </c>
    </row>
    <row r="37">
      <c r="A37" s="200" t="s">
        <v>292</v>
      </c>
      <c r="B37" s="203" t="s">
        <v>293</v>
      </c>
      <c r="C37" s="160">
        <v>0</v>
      </c>
      <c r="D37" s="160">
        <v>110372364</v>
      </c>
      <c r="E37" s="160">
        <v>-2085000</v>
      </c>
      <c r="F37" s="160">
        <v>108287364</v>
      </c>
      <c r="G37" s="160">
        <v>6718944</v>
      </c>
      <c r="H37" s="135">
        <v>0</v>
      </c>
      <c r="J37" s="136">
        <v>0</v>
      </c>
    </row>
    <row r="38">
      <c r="A38" s="136" t="s">
        <v>294</v>
      </c>
      <c r="B38" s="136" t="s">
        <v>295</v>
      </c>
      <c r="C38" s="135">
        <v>0</v>
      </c>
      <c r="D38" s="135">
        <v>110372364</v>
      </c>
      <c r="E38" s="135">
        <v>-2085000</v>
      </c>
      <c r="F38" s="135">
        <v>108287364</v>
      </c>
      <c r="G38" s="135">
        <v>6718944</v>
      </c>
      <c r="H38" s="135">
        <v>0</v>
      </c>
      <c r="J38" s="136">
        <v>0</v>
      </c>
    </row>
    <row r="39">
      <c r="A39" s="200" t="s">
        <v>296</v>
      </c>
      <c r="B39" s="204" t="s">
        <v>297</v>
      </c>
      <c r="C39" s="160">
        <v>0</v>
      </c>
      <c r="D39" s="160">
        <v>3620051</v>
      </c>
      <c r="E39" s="160">
        <v>0</v>
      </c>
      <c r="F39" s="160">
        <v>3620051</v>
      </c>
      <c r="G39" s="160">
        <v>3301716</v>
      </c>
      <c r="H39" s="135">
        <v>0</v>
      </c>
      <c r="J39" s="136">
        <v>0</v>
      </c>
    </row>
    <row r="40">
      <c r="A40" s="159" t="s">
        <v>298</v>
      </c>
      <c r="B40" s="161" t="s">
        <v>299</v>
      </c>
      <c r="C40" s="160">
        <v>0</v>
      </c>
      <c r="D40" s="160">
        <v>3620051</v>
      </c>
      <c r="E40" s="160">
        <v>0</v>
      </c>
      <c r="F40" s="160">
        <v>3620051</v>
      </c>
      <c r="G40" s="160">
        <v>3301716</v>
      </c>
      <c r="H40" s="135">
        <v>0</v>
      </c>
      <c r="J40" s="136">
        <v>0</v>
      </c>
    </row>
    <row r="41">
      <c r="A41" s="200" t="s">
        <v>300</v>
      </c>
      <c r="B41" s="203" t="s">
        <v>301</v>
      </c>
      <c r="C41" s="160">
        <v>0</v>
      </c>
      <c r="D41" s="160">
        <v>747259444</v>
      </c>
      <c r="E41" s="160">
        <v>-55000</v>
      </c>
      <c r="F41" s="160">
        <v>747204444</v>
      </c>
      <c r="G41" s="160">
        <v>57068427</v>
      </c>
      <c r="H41" s="135">
        <v>0</v>
      </c>
      <c r="J41" s="136">
        <v>0</v>
      </c>
    </row>
    <row r="42">
      <c r="A42" s="159" t="s">
        <v>302</v>
      </c>
      <c r="B42" s="161" t="s">
        <v>303</v>
      </c>
      <c r="C42" s="160">
        <v>0</v>
      </c>
      <c r="D42" s="160">
        <v>58240313</v>
      </c>
      <c r="E42" s="160">
        <v>-55000</v>
      </c>
      <c r="F42" s="160">
        <v>58185313</v>
      </c>
      <c r="G42" s="160">
        <v>4356000</v>
      </c>
      <c r="H42" s="135">
        <v>0</v>
      </c>
      <c r="J42" s="136">
        <v>0</v>
      </c>
    </row>
    <row r="43">
      <c r="A43" s="136" t="s">
        <v>304</v>
      </c>
      <c r="B43" s="136" t="s">
        <v>305</v>
      </c>
      <c r="C43" s="135">
        <v>0</v>
      </c>
      <c r="D43" s="135">
        <v>370436635</v>
      </c>
      <c r="E43" s="135">
        <v>0</v>
      </c>
      <c r="F43" s="135">
        <v>370436635</v>
      </c>
      <c r="G43" s="135">
        <v>31297350</v>
      </c>
      <c r="H43" s="135">
        <v>0</v>
      </c>
      <c r="J43" s="136">
        <v>0</v>
      </c>
    </row>
    <row r="44">
      <c r="A44" s="159" t="s">
        <v>306</v>
      </c>
      <c r="B44" s="161" t="s">
        <v>307</v>
      </c>
      <c r="C44" s="160">
        <v>0</v>
      </c>
      <c r="D44" s="160">
        <v>308582500</v>
      </c>
      <c r="E44" s="160">
        <v>0</v>
      </c>
      <c r="F44" s="160">
        <v>308582500</v>
      </c>
      <c r="G44" s="160">
        <v>21415077</v>
      </c>
      <c r="H44" s="135">
        <v>0</v>
      </c>
      <c r="J44" s="136">
        <v>0</v>
      </c>
    </row>
    <row r="45">
      <c r="A45" s="136" t="s">
        <v>308</v>
      </c>
      <c r="B45" s="136" t="s">
        <v>309</v>
      </c>
      <c r="C45" s="135">
        <v>0</v>
      </c>
      <c r="D45" s="135">
        <v>9999996</v>
      </c>
      <c r="E45" s="135">
        <v>0</v>
      </c>
      <c r="F45" s="135">
        <v>9999996</v>
      </c>
      <c r="G45" s="135">
        <v>0</v>
      </c>
      <c r="H45" s="135">
        <v>0</v>
      </c>
      <c r="J45" s="136">
        <v>0</v>
      </c>
    </row>
    <row r="46">
      <c r="A46" s="200" t="s">
        <v>310</v>
      </c>
      <c r="B46" s="204" t="s">
        <v>311</v>
      </c>
      <c r="C46" s="160">
        <v>0</v>
      </c>
      <c r="D46" s="160">
        <v>283793900</v>
      </c>
      <c r="E46" s="160">
        <v>0</v>
      </c>
      <c r="F46" s="160">
        <v>283793900</v>
      </c>
      <c r="G46" s="160">
        <v>34972568</v>
      </c>
      <c r="H46" s="135">
        <v>0</v>
      </c>
      <c r="J46" s="136">
        <v>0</v>
      </c>
    </row>
    <row r="47">
      <c r="A47" s="136" t="s">
        <v>312</v>
      </c>
      <c r="B47" s="136" t="s">
        <v>313</v>
      </c>
      <c r="C47" s="135">
        <v>0</v>
      </c>
      <c r="D47" s="135">
        <v>283793900</v>
      </c>
      <c r="E47" s="135">
        <v>0</v>
      </c>
      <c r="F47" s="135">
        <v>283793900</v>
      </c>
      <c r="G47" s="135">
        <v>34972568</v>
      </c>
      <c r="H47" s="135">
        <v>0</v>
      </c>
      <c r="J47" s="136">
        <v>0</v>
      </c>
    </row>
    <row r="48">
      <c r="A48" s="200" t="s">
        <v>314</v>
      </c>
      <c r="B48" s="203" t="s">
        <v>315</v>
      </c>
      <c r="C48" s="160">
        <v>0</v>
      </c>
      <c r="D48" s="160">
        <v>50323351.19</v>
      </c>
      <c r="E48" s="160">
        <v>0</v>
      </c>
      <c r="F48" s="160">
        <v>50323351.19</v>
      </c>
      <c r="G48" s="160">
        <v>4394394.46</v>
      </c>
      <c r="H48" s="135">
        <v>0</v>
      </c>
      <c r="J48" s="136">
        <v>0</v>
      </c>
    </row>
    <row r="49">
      <c r="A49" s="136" t="s">
        <v>316</v>
      </c>
      <c r="B49" s="136" t="s">
        <v>317</v>
      </c>
      <c r="C49" s="135">
        <v>0</v>
      </c>
      <c r="D49" s="135">
        <v>50323351.19</v>
      </c>
      <c r="E49" s="135">
        <v>0</v>
      </c>
      <c r="F49" s="135">
        <v>50323351.19</v>
      </c>
      <c r="G49" s="135">
        <v>4394394.46</v>
      </c>
      <c r="H49" s="135">
        <v>0</v>
      </c>
      <c r="J49" s="136">
        <v>0</v>
      </c>
    </row>
    <row r="50">
      <c r="A50" s="200" t="s">
        <v>318</v>
      </c>
      <c r="B50" s="203" t="s">
        <v>319</v>
      </c>
      <c r="C50" s="160">
        <v>0</v>
      </c>
      <c r="D50" s="160">
        <v>49814583</v>
      </c>
      <c r="E50" s="160">
        <v>0</v>
      </c>
      <c r="F50" s="160">
        <v>49814583</v>
      </c>
      <c r="G50" s="160">
        <v>0</v>
      </c>
      <c r="H50" s="135">
        <v>0</v>
      </c>
      <c r="J50" s="136">
        <v>0</v>
      </c>
    </row>
    <row r="51">
      <c r="A51" s="136" t="s">
        <v>320</v>
      </c>
      <c r="B51" s="136" t="s">
        <v>321</v>
      </c>
      <c r="C51" s="135">
        <v>0</v>
      </c>
      <c r="D51" s="135">
        <v>49814583</v>
      </c>
      <c r="E51" s="135">
        <v>0</v>
      </c>
      <c r="F51" s="135">
        <v>49814583</v>
      </c>
      <c r="G51" s="135">
        <v>0</v>
      </c>
      <c r="H51" s="135">
        <v>0</v>
      </c>
      <c r="J51" s="136">
        <v>0</v>
      </c>
    </row>
    <row r="52">
      <c r="A52" s="200" t="s">
        <v>322</v>
      </c>
      <c r="B52" s="204" t="s">
        <v>323</v>
      </c>
      <c r="C52" s="160">
        <v>0</v>
      </c>
      <c r="D52" s="160">
        <v>822898079.71</v>
      </c>
      <c r="E52" s="160">
        <v>0</v>
      </c>
      <c r="F52" s="160">
        <v>822898079.71</v>
      </c>
      <c r="G52" s="160">
        <v>68575291</v>
      </c>
      <c r="H52" s="135">
        <v>0</v>
      </c>
      <c r="J52" s="136">
        <v>0</v>
      </c>
    </row>
    <row r="53">
      <c r="A53" s="136" t="s">
        <v>324</v>
      </c>
      <c r="B53" s="136" t="s">
        <v>325</v>
      </c>
      <c r="C53" s="135">
        <v>0</v>
      </c>
      <c r="D53" s="135">
        <v>822898079.71</v>
      </c>
      <c r="E53" s="135">
        <v>0</v>
      </c>
      <c r="F53" s="135">
        <v>822898079.71</v>
      </c>
      <c r="G53" s="135">
        <v>68575291</v>
      </c>
      <c r="H53" s="135">
        <v>0</v>
      </c>
      <c r="J53" s="136">
        <v>0</v>
      </c>
    </row>
    <row r="54">
      <c r="A54" s="200" t="s">
        <v>326</v>
      </c>
      <c r="B54" s="204" t="s">
        <v>327</v>
      </c>
      <c r="C54" s="160">
        <v>0</v>
      </c>
      <c r="D54" s="160">
        <v>135165996</v>
      </c>
      <c r="E54" s="160">
        <v>0</v>
      </c>
      <c r="F54" s="160">
        <v>135165996</v>
      </c>
      <c r="G54" s="160">
        <v>11263833</v>
      </c>
      <c r="H54" s="135">
        <v>0</v>
      </c>
      <c r="J54" s="136">
        <v>0</v>
      </c>
    </row>
    <row r="55">
      <c r="A55" s="136" t="s">
        <v>328</v>
      </c>
      <c r="B55" s="136" t="s">
        <v>329</v>
      </c>
      <c r="C55" s="135">
        <v>0</v>
      </c>
      <c r="D55" s="135">
        <v>135165996</v>
      </c>
      <c r="E55" s="135">
        <v>0</v>
      </c>
      <c r="F55" s="135">
        <v>135165996</v>
      </c>
      <c r="G55" s="135">
        <v>11263833</v>
      </c>
      <c r="H55" s="135">
        <v>0</v>
      </c>
      <c r="J55" s="136">
        <v>0</v>
      </c>
    </row>
    <row r="56">
      <c r="A56" s="200" t="s">
        <v>330</v>
      </c>
      <c r="B56" s="204" t="s">
        <v>331</v>
      </c>
      <c r="C56" s="160">
        <v>0</v>
      </c>
      <c r="D56" s="160">
        <v>2214226024</v>
      </c>
      <c r="E56" s="160">
        <v>-7882</v>
      </c>
      <c r="F56" s="160">
        <v>2214218142</v>
      </c>
      <c r="G56" s="160">
        <v>125027500</v>
      </c>
      <c r="H56" s="135">
        <v>0</v>
      </c>
      <c r="J56" s="136">
        <v>0</v>
      </c>
    </row>
    <row r="57">
      <c r="A57" s="136" t="s">
        <v>332</v>
      </c>
      <c r="B57" s="136" t="s">
        <v>333</v>
      </c>
      <c r="C57" s="135">
        <v>0</v>
      </c>
      <c r="D57" s="135">
        <v>125260000</v>
      </c>
      <c r="E57" s="135">
        <v>0</v>
      </c>
      <c r="F57" s="135">
        <v>125260000</v>
      </c>
      <c r="G57" s="135">
        <v>45000000</v>
      </c>
      <c r="H57" s="135">
        <v>0</v>
      </c>
      <c r="J57" s="136">
        <v>0</v>
      </c>
    </row>
    <row r="58">
      <c r="A58" s="136" t="s">
        <v>334</v>
      </c>
      <c r="B58" s="136" t="s">
        <v>335</v>
      </c>
      <c r="C58" s="135">
        <v>0</v>
      </c>
      <c r="D58" s="135">
        <v>93000000</v>
      </c>
      <c r="E58" s="135">
        <v>0</v>
      </c>
      <c r="F58" s="135">
        <v>93000000</v>
      </c>
      <c r="G58" s="135">
        <v>6015000</v>
      </c>
      <c r="H58" s="135">
        <v>0</v>
      </c>
      <c r="J58" s="136">
        <v>0</v>
      </c>
    </row>
    <row r="59">
      <c r="A59" s="136" t="s">
        <v>336</v>
      </c>
      <c r="B59" s="140" t="s">
        <v>337</v>
      </c>
      <c r="C59" s="135">
        <v>0</v>
      </c>
      <c r="D59" s="135">
        <v>1424940000</v>
      </c>
      <c r="E59" s="135">
        <v>0</v>
      </c>
      <c r="F59" s="135">
        <v>1424940000</v>
      </c>
      <c r="G59" s="135">
        <v>61200000</v>
      </c>
      <c r="H59" s="135">
        <v>0</v>
      </c>
      <c r="J59" s="136">
        <v>0</v>
      </c>
    </row>
    <row r="60">
      <c r="A60" s="136" t="s">
        <v>338</v>
      </c>
      <c r="B60" s="140" t="s">
        <v>339</v>
      </c>
      <c r="C60" s="135">
        <v>0</v>
      </c>
      <c r="D60" s="135">
        <v>236495512</v>
      </c>
      <c r="E60" s="135">
        <v>0</v>
      </c>
      <c r="F60" s="135">
        <v>236495512</v>
      </c>
      <c r="G60" s="135">
        <v>12812500</v>
      </c>
      <c r="H60" s="135">
        <v>0</v>
      </c>
      <c r="J60" s="136">
        <v>0</v>
      </c>
    </row>
    <row r="61">
      <c r="A61" s="136" t="s">
        <v>340</v>
      </c>
      <c r="B61" s="140" t="s">
        <v>341</v>
      </c>
      <c r="C61" s="135">
        <v>0</v>
      </c>
      <c r="D61" s="135">
        <v>334530512</v>
      </c>
      <c r="E61" s="135">
        <v>-7882</v>
      </c>
      <c r="F61" s="135">
        <v>334522630</v>
      </c>
      <c r="G61" s="135">
        <v>0</v>
      </c>
      <c r="H61" s="135">
        <v>0</v>
      </c>
      <c r="J61" s="136">
        <v>0</v>
      </c>
    </row>
    <row r="62">
      <c r="A62" s="200" t="s">
        <v>342</v>
      </c>
      <c r="B62" s="203" t="s">
        <v>343</v>
      </c>
      <c r="C62" s="160">
        <v>0</v>
      </c>
      <c r="D62" s="160">
        <v>4950000</v>
      </c>
      <c r="E62" s="160">
        <v>0</v>
      </c>
      <c r="F62" s="160">
        <v>4950000</v>
      </c>
      <c r="G62" s="160">
        <v>0</v>
      </c>
      <c r="H62" s="135">
        <v>0</v>
      </c>
      <c r="J62" s="136">
        <v>0</v>
      </c>
    </row>
    <row r="63">
      <c r="A63" s="159" t="s">
        <v>344</v>
      </c>
      <c r="B63" s="162" t="s">
        <v>345</v>
      </c>
      <c r="C63" s="160">
        <v>0</v>
      </c>
      <c r="D63" s="160">
        <v>4950000</v>
      </c>
      <c r="E63" s="160">
        <v>0</v>
      </c>
      <c r="F63" s="160">
        <v>4950000</v>
      </c>
      <c r="G63" s="160">
        <v>0</v>
      </c>
      <c r="H63" s="135">
        <v>0</v>
      </c>
      <c r="J63" s="136">
        <v>0</v>
      </c>
    </row>
    <row r="64">
      <c r="A64" s="200" t="s">
        <v>346</v>
      </c>
      <c r="B64" s="203" t="s">
        <v>347</v>
      </c>
      <c r="C64" s="160">
        <v>0</v>
      </c>
      <c r="D64" s="160">
        <v>72146000</v>
      </c>
      <c r="E64" s="160">
        <v>-800000</v>
      </c>
      <c r="F64" s="160">
        <v>71346000</v>
      </c>
      <c r="G64" s="160">
        <v>1133000</v>
      </c>
      <c r="H64" s="135">
        <v>0</v>
      </c>
      <c r="J64" s="136">
        <v>0</v>
      </c>
    </row>
    <row r="65">
      <c r="A65" s="136" t="s">
        <v>348</v>
      </c>
      <c r="B65" s="136" t="s">
        <v>349</v>
      </c>
      <c r="C65" s="135">
        <v>0</v>
      </c>
      <c r="D65" s="135">
        <v>72146000</v>
      </c>
      <c r="E65" s="135">
        <v>-800000</v>
      </c>
      <c r="F65" s="135">
        <v>71346000</v>
      </c>
      <c r="G65" s="135">
        <v>1133000</v>
      </c>
      <c r="H65" s="135">
        <v>0</v>
      </c>
      <c r="J65" s="136">
        <v>0</v>
      </c>
    </row>
    <row r="66">
      <c r="A66" s="200" t="s">
        <v>350</v>
      </c>
      <c r="B66" s="203" t="s">
        <v>351</v>
      </c>
      <c r="C66" s="160">
        <v>0</v>
      </c>
      <c r="D66" s="160">
        <v>197906142.98</v>
      </c>
      <c r="E66" s="160">
        <v>0</v>
      </c>
      <c r="F66" s="160">
        <v>197906142.98</v>
      </c>
      <c r="G66" s="160">
        <v>4208497</v>
      </c>
      <c r="H66" s="135">
        <v>0</v>
      </c>
      <c r="J66" s="136">
        <v>0</v>
      </c>
    </row>
    <row r="67">
      <c r="A67" s="159" t="s">
        <v>352</v>
      </c>
      <c r="B67" s="161" t="s">
        <v>353</v>
      </c>
      <c r="C67" s="160">
        <v>0</v>
      </c>
      <c r="D67" s="160">
        <v>21252380.98</v>
      </c>
      <c r="E67" s="160">
        <v>0</v>
      </c>
      <c r="F67" s="160">
        <v>21252380.98</v>
      </c>
      <c r="G67" s="160">
        <v>2008497</v>
      </c>
      <c r="H67" s="135">
        <v>0</v>
      </c>
      <c r="J67" s="136">
        <v>0</v>
      </c>
    </row>
    <row r="68">
      <c r="A68" s="136" t="s">
        <v>354</v>
      </c>
      <c r="B68" s="136" t="s">
        <v>355</v>
      </c>
      <c r="C68" s="135">
        <v>0</v>
      </c>
      <c r="D68" s="135">
        <v>37500</v>
      </c>
      <c r="E68" s="135">
        <v>0</v>
      </c>
      <c r="F68" s="135">
        <v>37500</v>
      </c>
      <c r="G68" s="135">
        <v>0</v>
      </c>
      <c r="H68" s="135">
        <v>0</v>
      </c>
      <c r="J68" s="136">
        <v>0</v>
      </c>
    </row>
    <row r="69">
      <c r="A69" s="159" t="s">
        <v>356</v>
      </c>
      <c r="B69" s="162" t="s">
        <v>357</v>
      </c>
      <c r="C69" s="160">
        <v>0</v>
      </c>
      <c r="D69" s="160">
        <v>176616262</v>
      </c>
      <c r="E69" s="160">
        <v>0</v>
      </c>
      <c r="F69" s="160">
        <v>176616262</v>
      </c>
      <c r="G69" s="160">
        <v>2200000</v>
      </c>
      <c r="H69" s="135">
        <v>0</v>
      </c>
      <c r="J69" s="136">
        <v>0</v>
      </c>
    </row>
    <row r="70">
      <c r="A70" s="200" t="s">
        <v>358</v>
      </c>
      <c r="B70" s="203" t="s">
        <v>359</v>
      </c>
      <c r="C70" s="160">
        <v>0</v>
      </c>
      <c r="D70" s="160">
        <v>1000000</v>
      </c>
      <c r="E70" s="160">
        <v>0</v>
      </c>
      <c r="F70" s="160">
        <v>1000000</v>
      </c>
      <c r="G70" s="160">
        <v>0</v>
      </c>
      <c r="H70" s="135">
        <v>0</v>
      </c>
      <c r="J70" s="136">
        <v>0</v>
      </c>
    </row>
    <row r="71">
      <c r="A71" s="136" t="s">
        <v>360</v>
      </c>
      <c r="B71" s="136" t="s">
        <v>361</v>
      </c>
      <c r="C71" s="135">
        <v>0</v>
      </c>
      <c r="D71" s="135">
        <v>1000000</v>
      </c>
      <c r="E71" s="135">
        <v>0</v>
      </c>
      <c r="F71" s="135">
        <v>1000000</v>
      </c>
      <c r="G71" s="135">
        <v>0</v>
      </c>
      <c r="H71" s="135">
        <v>0</v>
      </c>
      <c r="J71" s="136">
        <v>0</v>
      </c>
    </row>
    <row r="72">
      <c r="A72" s="200" t="s">
        <v>362</v>
      </c>
      <c r="B72" s="203" t="s">
        <v>363</v>
      </c>
      <c r="C72" s="160">
        <v>0</v>
      </c>
      <c r="D72" s="160">
        <v>3500000</v>
      </c>
      <c r="E72" s="160">
        <v>0</v>
      </c>
      <c r="F72" s="160">
        <v>3500000</v>
      </c>
      <c r="G72" s="160">
        <v>7396335</v>
      </c>
      <c r="H72" s="135">
        <v>0</v>
      </c>
      <c r="J72" s="136">
        <v>0</v>
      </c>
    </row>
    <row r="73">
      <c r="A73" s="136" t="s">
        <v>364</v>
      </c>
      <c r="B73" s="136" t="s">
        <v>365</v>
      </c>
      <c r="C73" s="135">
        <v>0</v>
      </c>
      <c r="D73" s="135">
        <v>3500000</v>
      </c>
      <c r="E73" s="135">
        <v>0</v>
      </c>
      <c r="F73" s="135">
        <v>3500000</v>
      </c>
      <c r="G73" s="135">
        <v>7396335</v>
      </c>
      <c r="H73" s="135">
        <v>0</v>
      </c>
      <c r="J73" s="136">
        <v>0</v>
      </c>
    </row>
    <row r="74">
      <c r="A74" s="200" t="s">
        <v>366</v>
      </c>
      <c r="B74" s="204" t="s">
        <v>367</v>
      </c>
      <c r="C74" s="160">
        <v>0</v>
      </c>
      <c r="D74" s="160">
        <v>169237983</v>
      </c>
      <c r="E74" s="160">
        <v>-2500000</v>
      </c>
      <c r="F74" s="160">
        <v>166737983</v>
      </c>
      <c r="G74" s="160">
        <v>10051650</v>
      </c>
      <c r="H74" s="135">
        <v>0</v>
      </c>
      <c r="J74" s="136">
        <v>0</v>
      </c>
    </row>
    <row r="75">
      <c r="A75" s="136" t="s">
        <v>368</v>
      </c>
      <c r="B75" s="136" t="s">
        <v>369</v>
      </c>
      <c r="C75" s="135">
        <v>0</v>
      </c>
      <c r="D75" s="135">
        <v>169237983</v>
      </c>
      <c r="E75" s="135">
        <v>-2500000</v>
      </c>
      <c r="F75" s="135">
        <v>166737983</v>
      </c>
      <c r="G75" s="135">
        <v>10051650</v>
      </c>
      <c r="H75" s="135">
        <v>0</v>
      </c>
      <c r="J75" s="136">
        <v>0</v>
      </c>
    </row>
    <row r="76">
      <c r="A76" s="200" t="s">
        <v>370</v>
      </c>
      <c r="B76" s="204" t="s">
        <v>371</v>
      </c>
      <c r="C76" s="160">
        <v>0</v>
      </c>
      <c r="D76" s="160">
        <v>48429900</v>
      </c>
      <c r="E76" s="160">
        <v>-890000</v>
      </c>
      <c r="F76" s="160">
        <v>47539900</v>
      </c>
      <c r="G76" s="160">
        <v>0</v>
      </c>
      <c r="H76" s="135">
        <v>0</v>
      </c>
      <c r="J76" s="136">
        <v>0</v>
      </c>
    </row>
    <row r="77">
      <c r="A77" s="136" t="s">
        <v>372</v>
      </c>
      <c r="B77" s="136" t="s">
        <v>373</v>
      </c>
      <c r="C77" s="135">
        <v>0</v>
      </c>
      <c r="D77" s="135">
        <v>48429900</v>
      </c>
      <c r="E77" s="135">
        <v>-890000</v>
      </c>
      <c r="F77" s="135">
        <v>47539900</v>
      </c>
      <c r="G77" s="135">
        <v>0</v>
      </c>
      <c r="H77" s="135">
        <v>0</v>
      </c>
      <c r="J77" s="136">
        <v>0</v>
      </c>
    </row>
    <row r="78">
      <c r="A78" s="200" t="s">
        <v>374</v>
      </c>
      <c r="B78" s="203" t="s">
        <v>375</v>
      </c>
      <c r="C78" s="160">
        <v>0</v>
      </c>
      <c r="D78" s="160">
        <v>4874418897</v>
      </c>
      <c r="E78" s="160">
        <v>-149015386</v>
      </c>
      <c r="F78" s="160">
        <v>4725403511</v>
      </c>
      <c r="G78" s="160">
        <v>360397829</v>
      </c>
      <c r="H78" s="135">
        <v>-7943873</v>
      </c>
      <c r="J78" s="136">
        <v>0</v>
      </c>
    </row>
    <row r="79">
      <c r="A79" s="136" t="s">
        <v>376</v>
      </c>
      <c r="B79" s="140" t="s">
        <v>377</v>
      </c>
      <c r="C79" s="135">
        <v>0</v>
      </c>
      <c r="D79" s="135">
        <v>542697328</v>
      </c>
      <c r="E79" s="135">
        <v>0</v>
      </c>
      <c r="F79" s="135">
        <v>542697328</v>
      </c>
      <c r="G79" s="135">
        <v>33471911</v>
      </c>
      <c r="H79" s="135">
        <v>0</v>
      </c>
      <c r="J79" s="136">
        <v>0</v>
      </c>
    </row>
    <row r="80">
      <c r="A80" s="136" t="s">
        <v>378</v>
      </c>
      <c r="B80" s="136" t="s">
        <v>379</v>
      </c>
      <c r="C80" s="135">
        <v>0</v>
      </c>
      <c r="D80" s="135">
        <v>603013197</v>
      </c>
      <c r="E80" s="135">
        <v>0</v>
      </c>
      <c r="F80" s="135">
        <v>603013197</v>
      </c>
      <c r="G80" s="135">
        <v>53022088</v>
      </c>
      <c r="H80" s="135">
        <v>0</v>
      </c>
      <c r="J80" s="136">
        <v>0</v>
      </c>
    </row>
    <row r="81">
      <c r="A81" s="136" t="s">
        <v>380</v>
      </c>
      <c r="B81" s="140" t="s">
        <v>381</v>
      </c>
      <c r="C81" s="135">
        <v>0</v>
      </c>
      <c r="D81" s="135">
        <v>3574799881</v>
      </c>
      <c r="E81" s="135">
        <v>0</v>
      </c>
      <c r="F81" s="135">
        <v>3574799881</v>
      </c>
      <c r="G81" s="135">
        <v>273389418</v>
      </c>
      <c r="H81" s="135">
        <v>-6400835</v>
      </c>
      <c r="J81" s="136">
        <v>0</v>
      </c>
    </row>
    <row r="82">
      <c r="A82" s="136" t="s">
        <v>382</v>
      </c>
      <c r="B82" s="136" t="s">
        <v>383</v>
      </c>
      <c r="C82" s="135">
        <v>0</v>
      </c>
      <c r="D82" s="135">
        <v>4893105</v>
      </c>
      <c r="E82" s="135">
        <v>0</v>
      </c>
      <c r="F82" s="135">
        <v>4893105</v>
      </c>
      <c r="G82" s="135">
        <v>514412</v>
      </c>
      <c r="H82" s="135">
        <v>-1543038</v>
      </c>
      <c r="J82" s="136">
        <v>0</v>
      </c>
    </row>
    <row r="83">
      <c r="A83" s="136" t="s">
        <v>384</v>
      </c>
      <c r="B83" s="136" t="s">
        <v>385</v>
      </c>
      <c r="C83" s="135">
        <v>0</v>
      </c>
      <c r="D83" s="135">
        <v>298030772</v>
      </c>
      <c r="E83" s="135">
        <v>-298030772</v>
      </c>
      <c r="F83" s="135">
        <v>0</v>
      </c>
      <c r="G83" s="135">
        <v>0</v>
      </c>
      <c r="H83" s="135">
        <v>0</v>
      </c>
      <c r="J83" s="136">
        <v>0</v>
      </c>
    </row>
    <row r="84">
      <c r="A84" s="200" t="s">
        <v>386</v>
      </c>
      <c r="B84" s="203" t="s">
        <v>387</v>
      </c>
      <c r="C84" s="160">
        <v>0</v>
      </c>
      <c r="D84" s="160">
        <v>3167548</v>
      </c>
      <c r="E84" s="160">
        <v>-366370100</v>
      </c>
      <c r="F84" s="160">
        <v>-363202552</v>
      </c>
      <c r="G84" s="160">
        <v>66116514</v>
      </c>
      <c r="H84" s="135">
        <v>0</v>
      </c>
      <c r="J84" s="136">
        <v>0</v>
      </c>
    </row>
    <row r="85">
      <c r="A85" s="136" t="s">
        <v>388</v>
      </c>
      <c r="B85" s="140" t="s">
        <v>389</v>
      </c>
      <c r="C85" s="135">
        <v>0</v>
      </c>
      <c r="D85" s="135">
        <v>3167548</v>
      </c>
      <c r="E85" s="135">
        <v>-366370100</v>
      </c>
      <c r="F85" s="135">
        <v>-363202552</v>
      </c>
      <c r="G85" s="135">
        <v>66116514</v>
      </c>
      <c r="H85" s="135">
        <v>0</v>
      </c>
      <c r="J85" s="136">
        <v>0</v>
      </c>
    </row>
    <row r="86">
      <c r="A86" s="200" t="s">
        <v>390</v>
      </c>
      <c r="B86" s="203" t="s">
        <v>391</v>
      </c>
      <c r="C86" s="160">
        <v>0</v>
      </c>
      <c r="D86" s="160">
        <v>7323631950</v>
      </c>
      <c r="E86" s="160">
        <v>0</v>
      </c>
      <c r="F86" s="160">
        <v>7323631950</v>
      </c>
      <c r="G86" s="160">
        <v>0</v>
      </c>
      <c r="H86" s="135">
        <v>0</v>
      </c>
      <c r="J86" s="136">
        <v>0</v>
      </c>
    </row>
    <row r="87">
      <c r="A87" s="159" t="s">
        <v>392</v>
      </c>
      <c r="B87" s="162" t="s">
        <v>393</v>
      </c>
      <c r="C87" s="160">
        <v>0</v>
      </c>
      <c r="D87" s="160">
        <v>7323631950</v>
      </c>
      <c r="E87" s="160">
        <v>0</v>
      </c>
      <c r="F87" s="160">
        <v>7323631950</v>
      </c>
      <c r="G87" s="160">
        <v>0</v>
      </c>
      <c r="H87" s="135">
        <v>0</v>
      </c>
      <c r="J87" s="136">
        <v>0</v>
      </c>
    </row>
    <row r="88">
      <c r="A88" s="200" t="s">
        <v>394</v>
      </c>
      <c r="B88" s="203" t="s">
        <v>395</v>
      </c>
      <c r="C88" s="160">
        <v>0</v>
      </c>
      <c r="D88" s="160">
        <v>3420222679</v>
      </c>
      <c r="E88" s="160">
        <v>-50624200</v>
      </c>
      <c r="F88" s="160">
        <v>3369598479</v>
      </c>
      <c r="G88" s="160">
        <v>1204595260</v>
      </c>
      <c r="H88" s="135">
        <v>0</v>
      </c>
      <c r="J88" s="136">
        <v>0</v>
      </c>
    </row>
    <row r="89">
      <c r="A89" s="136" t="s">
        <v>396</v>
      </c>
      <c r="B89" s="136" t="s">
        <v>397</v>
      </c>
      <c r="C89" s="135">
        <v>0</v>
      </c>
      <c r="D89" s="135">
        <v>209346245</v>
      </c>
      <c r="E89" s="135">
        <v>-507000</v>
      </c>
      <c r="F89" s="135">
        <v>208839245</v>
      </c>
      <c r="G89" s="135">
        <v>10644800</v>
      </c>
      <c r="H89" s="135">
        <v>0</v>
      </c>
      <c r="J89" s="136">
        <v>0</v>
      </c>
    </row>
    <row r="90">
      <c r="A90" s="159" t="s">
        <v>398</v>
      </c>
      <c r="B90" s="162" t="s">
        <v>399</v>
      </c>
      <c r="C90" s="160">
        <v>0</v>
      </c>
      <c r="D90" s="160">
        <v>12606000</v>
      </c>
      <c r="E90" s="160">
        <v>0</v>
      </c>
      <c r="F90" s="160">
        <v>12606000</v>
      </c>
      <c r="G90" s="160">
        <v>756000</v>
      </c>
      <c r="H90" s="135">
        <v>0</v>
      </c>
      <c r="J90" s="136">
        <v>0</v>
      </c>
    </row>
    <row r="91">
      <c r="A91" s="136" t="s">
        <v>400</v>
      </c>
      <c r="B91" s="136" t="s">
        <v>401</v>
      </c>
      <c r="C91" s="135">
        <v>0</v>
      </c>
      <c r="D91" s="135">
        <v>6140000</v>
      </c>
      <c r="E91" s="135">
        <v>0</v>
      </c>
      <c r="F91" s="135">
        <v>6140000</v>
      </c>
      <c r="G91" s="135">
        <v>1198333</v>
      </c>
      <c r="H91" s="135">
        <v>0</v>
      </c>
      <c r="J91" s="136">
        <v>0</v>
      </c>
    </row>
    <row r="92">
      <c r="A92" s="136" t="s">
        <v>402</v>
      </c>
      <c r="B92" s="140" t="s">
        <v>403</v>
      </c>
      <c r="C92" s="135">
        <v>0</v>
      </c>
      <c r="D92" s="135">
        <v>144136031</v>
      </c>
      <c r="E92" s="135">
        <v>0</v>
      </c>
      <c r="F92" s="135">
        <v>144136031</v>
      </c>
      <c r="G92" s="135">
        <v>19739333</v>
      </c>
      <c r="H92" s="135">
        <v>0</v>
      </c>
      <c r="J92" s="136">
        <v>0</v>
      </c>
    </row>
    <row r="93">
      <c r="A93" s="159" t="s">
        <v>404</v>
      </c>
      <c r="B93" s="162" t="s">
        <v>405</v>
      </c>
      <c r="C93" s="160">
        <v>0</v>
      </c>
      <c r="D93" s="160">
        <v>709572319</v>
      </c>
      <c r="E93" s="160">
        <v>0</v>
      </c>
      <c r="F93" s="160">
        <v>709572319</v>
      </c>
      <c r="G93" s="160">
        <v>6924804</v>
      </c>
      <c r="H93" s="135">
        <v>0</v>
      </c>
      <c r="J93" s="136">
        <v>0</v>
      </c>
    </row>
    <row r="94">
      <c r="A94" s="159" t="s">
        <v>406</v>
      </c>
      <c r="B94" s="162" t="s">
        <v>407</v>
      </c>
      <c r="C94" s="160">
        <v>0</v>
      </c>
      <c r="D94" s="160">
        <v>19284406</v>
      </c>
      <c r="E94" s="160">
        <v>0</v>
      </c>
      <c r="F94" s="160">
        <v>19284406</v>
      </c>
      <c r="G94" s="160">
        <v>810543390</v>
      </c>
      <c r="H94" s="135">
        <v>0</v>
      </c>
      <c r="J94" s="137">
        <v>0</v>
      </c>
    </row>
    <row r="95">
      <c r="A95" s="136" t="s">
        <v>408</v>
      </c>
      <c r="B95" s="136" t="s">
        <v>409</v>
      </c>
      <c r="C95" s="135">
        <v>0</v>
      </c>
      <c r="D95" s="135">
        <v>39604090</v>
      </c>
      <c r="E95" s="135">
        <v>-359200</v>
      </c>
      <c r="F95" s="135">
        <v>39244890</v>
      </c>
      <c r="G95" s="135">
        <v>3095955</v>
      </c>
      <c r="H95" s="135">
        <v>0</v>
      </c>
      <c r="J95" s="137">
        <v>0</v>
      </c>
    </row>
    <row r="96">
      <c r="A96" s="136" t="s">
        <v>410</v>
      </c>
      <c r="B96" s="140" t="s">
        <v>411</v>
      </c>
      <c r="C96" s="135">
        <v>0</v>
      </c>
      <c r="D96" s="135">
        <v>2093606213</v>
      </c>
      <c r="E96" s="135">
        <v>-48179500</v>
      </c>
      <c r="F96" s="135">
        <v>2045426713</v>
      </c>
      <c r="G96" s="135">
        <v>339187145</v>
      </c>
      <c r="H96" s="135">
        <v>0</v>
      </c>
      <c r="J96" s="137">
        <v>0</v>
      </c>
    </row>
    <row r="97">
      <c r="A97" s="159" t="s">
        <v>412</v>
      </c>
      <c r="B97" s="162" t="s">
        <v>413</v>
      </c>
      <c r="C97" s="160">
        <v>0</v>
      </c>
      <c r="D97" s="160">
        <v>180250775</v>
      </c>
      <c r="E97" s="160">
        <v>-1578500</v>
      </c>
      <c r="F97" s="160">
        <v>178672275</v>
      </c>
      <c r="G97" s="160">
        <v>12505500</v>
      </c>
      <c r="H97" s="135">
        <v>0</v>
      </c>
      <c r="J97" s="136">
        <v>0</v>
      </c>
    </row>
    <row r="98">
      <c r="A98" s="136" t="s">
        <v>414</v>
      </c>
      <c r="B98" s="136" t="s">
        <v>415</v>
      </c>
      <c r="C98" s="135">
        <v>0</v>
      </c>
      <c r="D98" s="135">
        <v>5676600</v>
      </c>
      <c r="E98" s="135">
        <v>0</v>
      </c>
      <c r="F98" s="135">
        <v>5676600</v>
      </c>
      <c r="G98" s="135">
        <v>0</v>
      </c>
      <c r="H98" s="135">
        <v>0</v>
      </c>
      <c r="J98" s="136">
        <v>0</v>
      </c>
    </row>
    <row r="99">
      <c r="A99" s="200" t="s">
        <v>416</v>
      </c>
      <c r="B99" s="204" t="s">
        <v>417</v>
      </c>
      <c r="C99" s="160">
        <v>0</v>
      </c>
      <c r="D99" s="160">
        <v>0</v>
      </c>
      <c r="E99" s="160">
        <v>0</v>
      </c>
      <c r="F99" s="160">
        <v>0</v>
      </c>
      <c r="G99" s="160">
        <v>30861</v>
      </c>
      <c r="H99" s="135">
        <v>0</v>
      </c>
      <c r="J99" s="136">
        <v>0</v>
      </c>
    </row>
    <row r="100">
      <c r="A100" s="159" t="s">
        <v>418</v>
      </c>
      <c r="B100" s="163" t="s">
        <v>419</v>
      </c>
      <c r="C100" s="160">
        <v>0</v>
      </c>
      <c r="D100" s="160">
        <v>0</v>
      </c>
      <c r="E100" s="160">
        <v>0</v>
      </c>
      <c r="F100" s="160">
        <v>0</v>
      </c>
      <c r="G100" s="160">
        <v>30861</v>
      </c>
      <c r="H100" s="135">
        <v>0</v>
      </c>
      <c r="J100" s="136">
        <v>0</v>
      </c>
    </row>
    <row r="101">
      <c r="A101" s="200" t="s">
        <v>420</v>
      </c>
      <c r="B101" s="203" t="s">
        <v>421</v>
      </c>
      <c r="C101" s="160">
        <v>0</v>
      </c>
      <c r="D101" s="160">
        <v>45675359.6</v>
      </c>
      <c r="E101" s="160">
        <v>-2471837709.16</v>
      </c>
      <c r="F101" s="160">
        <v>-2426162349.56</v>
      </c>
      <c r="G101" s="160">
        <v>924526</v>
      </c>
      <c r="H101" s="135">
        <v>-587330323</v>
      </c>
      <c r="J101" s="136">
        <v>0</v>
      </c>
    </row>
    <row r="102">
      <c r="A102" s="159" t="s">
        <v>422</v>
      </c>
      <c r="B102" s="162" t="s">
        <v>423</v>
      </c>
      <c r="C102" s="160">
        <v>0</v>
      </c>
      <c r="D102" s="160">
        <v>0</v>
      </c>
      <c r="E102" s="160">
        <v>-67132422.49</v>
      </c>
      <c r="F102" s="160">
        <v>-67132422.49</v>
      </c>
      <c r="G102" s="160">
        <v>0</v>
      </c>
      <c r="H102" s="135">
        <v>-3709553</v>
      </c>
      <c r="J102" s="136">
        <v>0</v>
      </c>
    </row>
    <row r="103">
      <c r="A103" s="136" t="s">
        <v>424</v>
      </c>
      <c r="B103" s="136" t="s">
        <v>425</v>
      </c>
      <c r="C103" s="135">
        <v>0</v>
      </c>
      <c r="D103" s="135">
        <v>30817479</v>
      </c>
      <c r="E103" s="135">
        <v>-1063293810</v>
      </c>
      <c r="F103" s="135">
        <v>-1032476331</v>
      </c>
      <c r="G103" s="135">
        <v>0</v>
      </c>
      <c r="H103" s="135">
        <v>-209566586</v>
      </c>
      <c r="J103" s="136">
        <v>0</v>
      </c>
    </row>
    <row r="104">
      <c r="A104" s="136" t="s">
        <v>426</v>
      </c>
      <c r="B104" s="136" t="s">
        <v>427</v>
      </c>
      <c r="C104" s="135">
        <v>0</v>
      </c>
      <c r="D104" s="135">
        <v>0</v>
      </c>
      <c r="E104" s="135">
        <v>-12162999.89</v>
      </c>
      <c r="F104" s="135">
        <v>-12162999.89</v>
      </c>
      <c r="G104" s="135">
        <v>0</v>
      </c>
      <c r="H104" s="135">
        <v>-291744027</v>
      </c>
      <c r="J104" s="136">
        <v>0</v>
      </c>
    </row>
    <row r="105">
      <c r="A105" s="136" t="s">
        <v>428</v>
      </c>
      <c r="B105" s="140" t="s">
        <v>429</v>
      </c>
      <c r="C105" s="135">
        <v>0</v>
      </c>
      <c r="D105" s="135">
        <v>14857880.6</v>
      </c>
      <c r="E105" s="135">
        <v>-82465976.78</v>
      </c>
      <c r="F105" s="135">
        <v>-67608096.18</v>
      </c>
      <c r="G105" s="135">
        <v>924526</v>
      </c>
      <c r="H105" s="135">
        <v>-1061000</v>
      </c>
      <c r="J105" s="136">
        <v>0</v>
      </c>
    </row>
    <row r="106">
      <c r="A106" s="136" t="s">
        <v>430</v>
      </c>
      <c r="B106" s="136" t="s">
        <v>431</v>
      </c>
      <c r="C106" s="135">
        <v>0</v>
      </c>
      <c r="D106" s="135">
        <v>0</v>
      </c>
      <c r="E106" s="135">
        <v>-1246782500</v>
      </c>
      <c r="F106" s="135">
        <v>-1246782500</v>
      </c>
      <c r="G106" s="135">
        <v>0</v>
      </c>
      <c r="H106" s="135">
        <v>-81249157</v>
      </c>
      <c r="J106" s="137">
        <v>0</v>
      </c>
    </row>
    <row r="107">
      <c r="A107" s="200" t="s">
        <v>432</v>
      </c>
      <c r="B107" s="203" t="s">
        <v>433</v>
      </c>
      <c r="C107" s="160">
        <v>0</v>
      </c>
      <c r="D107" s="160">
        <v>381635746.7839</v>
      </c>
      <c r="E107" s="160">
        <v>-45773375.6931</v>
      </c>
      <c r="F107" s="160">
        <v>335862371.0908</v>
      </c>
      <c r="G107" s="160">
        <v>85970414.88</v>
      </c>
      <c r="H107" s="135">
        <v>-10894423</v>
      </c>
      <c r="J107" s="137">
        <v>0</v>
      </c>
    </row>
    <row r="108">
      <c r="A108" s="200" t="s">
        <v>434</v>
      </c>
      <c r="B108" s="203" t="s">
        <v>435</v>
      </c>
      <c r="C108" s="160">
        <v>0</v>
      </c>
      <c r="D108" s="160">
        <v>14807389.48</v>
      </c>
      <c r="E108" s="160">
        <v>-35000</v>
      </c>
      <c r="F108" s="160">
        <v>14772389.48</v>
      </c>
      <c r="G108" s="160">
        <v>1219444.88</v>
      </c>
      <c r="H108" s="135">
        <v>0</v>
      </c>
      <c r="J108" s="137">
        <v>0</v>
      </c>
    </row>
    <row r="109">
      <c r="A109" s="136" t="s">
        <v>436</v>
      </c>
      <c r="B109" s="140" t="s">
        <v>437</v>
      </c>
      <c r="C109" s="135">
        <v>0</v>
      </c>
      <c r="D109" s="135">
        <v>14807389.48</v>
      </c>
      <c r="E109" s="135">
        <v>-35000</v>
      </c>
      <c r="F109" s="135">
        <v>14772389.48</v>
      </c>
      <c r="G109" s="135">
        <v>1219444.88</v>
      </c>
      <c r="H109" s="135">
        <v>0</v>
      </c>
      <c r="J109" s="137">
        <v>0</v>
      </c>
    </row>
    <row r="110">
      <c r="A110" s="200" t="s">
        <v>438</v>
      </c>
      <c r="B110" s="204" t="s">
        <v>439</v>
      </c>
      <c r="C110" s="160">
        <v>0</v>
      </c>
      <c r="D110" s="160">
        <v>294563965</v>
      </c>
      <c r="E110" s="160">
        <v>-2500000</v>
      </c>
      <c r="F110" s="160">
        <v>292063965</v>
      </c>
      <c r="G110" s="160">
        <v>0</v>
      </c>
      <c r="H110" s="135">
        <v>-1808333</v>
      </c>
      <c r="J110" s="137">
        <v>0</v>
      </c>
    </row>
    <row r="111">
      <c r="A111" s="159" t="s">
        <v>440</v>
      </c>
      <c r="B111" s="162" t="s">
        <v>441</v>
      </c>
      <c r="C111" s="160">
        <v>0</v>
      </c>
      <c r="D111" s="160">
        <v>294563965</v>
      </c>
      <c r="E111" s="160">
        <v>-2500000</v>
      </c>
      <c r="F111" s="160">
        <v>292063965</v>
      </c>
      <c r="G111" s="160">
        <v>0</v>
      </c>
      <c r="H111" s="135">
        <v>-1808333</v>
      </c>
      <c r="J111" s="137">
        <v>0</v>
      </c>
    </row>
    <row r="112">
      <c r="A112" s="200" t="s">
        <v>442</v>
      </c>
      <c r="B112" s="204" t="s">
        <v>443</v>
      </c>
      <c r="C112" s="160">
        <v>0</v>
      </c>
      <c r="D112" s="160">
        <v>72205327.934</v>
      </c>
      <c r="E112" s="160">
        <v>-43174315.7631</v>
      </c>
      <c r="F112" s="160">
        <v>29031012.1709</v>
      </c>
      <c r="G112" s="160">
        <v>132513</v>
      </c>
      <c r="H112" s="135">
        <v>-9085377</v>
      </c>
      <c r="J112" s="137">
        <v>0</v>
      </c>
    </row>
    <row r="113">
      <c r="A113" s="136" t="s">
        <v>444</v>
      </c>
      <c r="B113" s="136" t="s">
        <v>445</v>
      </c>
      <c r="C113" s="135">
        <v>0</v>
      </c>
      <c r="D113" s="135">
        <v>72205327.934</v>
      </c>
      <c r="E113" s="135">
        <v>-43174315.7631</v>
      </c>
      <c r="F113" s="135">
        <v>29031012.1709</v>
      </c>
      <c r="G113" s="135">
        <v>132513</v>
      </c>
      <c r="H113" s="135">
        <v>-9085377</v>
      </c>
      <c r="J113" s="137">
        <v>0</v>
      </c>
    </row>
    <row r="114">
      <c r="A114" s="200" t="s">
        <v>446</v>
      </c>
      <c r="B114" s="204" t="s">
        <v>447</v>
      </c>
      <c r="C114" s="160">
        <v>0</v>
      </c>
      <c r="D114" s="160">
        <v>59064.3699</v>
      </c>
      <c r="E114" s="160">
        <v>-64059.93</v>
      </c>
      <c r="F114" s="160">
        <v>-4995.5601</v>
      </c>
      <c r="G114" s="160">
        <v>84618457</v>
      </c>
      <c r="H114" s="135">
        <v>-713</v>
      </c>
      <c r="J114" s="137">
        <v>0</v>
      </c>
    </row>
    <row r="115">
      <c r="A115" s="136" t="s">
        <v>448</v>
      </c>
      <c r="B115" s="140" t="s">
        <v>449</v>
      </c>
      <c r="C115" s="135">
        <v>0</v>
      </c>
      <c r="D115" s="135">
        <v>59064.3699</v>
      </c>
      <c r="E115" s="135">
        <v>-64059.93</v>
      </c>
      <c r="F115" s="135">
        <v>-4995.5601</v>
      </c>
      <c r="G115" s="135">
        <v>84618457</v>
      </c>
      <c r="H115" s="135">
        <v>-713</v>
      </c>
      <c r="J115" s="137">
        <v>0</v>
      </c>
    </row>
    <row r="116">
      <c r="A116" s="200" t="s">
        <v>450</v>
      </c>
      <c r="B116" s="203" t="s">
        <v>451</v>
      </c>
      <c r="C116" s="160">
        <v>0</v>
      </c>
      <c r="D116" s="160">
        <v>10249989250.57</v>
      </c>
      <c r="E116" s="160">
        <v>0</v>
      </c>
      <c r="F116" s="160">
        <v>10249989250.57</v>
      </c>
      <c r="G116" s="160">
        <v>320378401</v>
      </c>
      <c r="H116" s="135">
        <v>-560854013</v>
      </c>
      <c r="J116" s="137">
        <v>0</v>
      </c>
    </row>
    <row r="117">
      <c r="A117" s="200" t="s">
        <v>452</v>
      </c>
      <c r="B117" s="203" t="s">
        <v>453</v>
      </c>
      <c r="C117" s="160">
        <v>0</v>
      </c>
      <c r="D117" s="160">
        <v>10249989250.57</v>
      </c>
      <c r="E117" s="160">
        <v>0</v>
      </c>
      <c r="F117" s="160">
        <v>10249989250.57</v>
      </c>
      <c r="G117" s="160">
        <v>320378401</v>
      </c>
      <c r="H117" s="135">
        <v>-560854013</v>
      </c>
      <c r="J117" s="137">
        <v>0</v>
      </c>
    </row>
    <row r="118">
      <c r="A118" s="136" t="s">
        <v>454</v>
      </c>
      <c r="B118" s="140" t="s">
        <v>455</v>
      </c>
      <c r="C118" s="135">
        <v>0</v>
      </c>
      <c r="D118" s="135">
        <v>10249989250.57</v>
      </c>
      <c r="E118" s="135">
        <v>0</v>
      </c>
      <c r="F118" s="135">
        <v>10249989250.57</v>
      </c>
      <c r="G118" s="135">
        <v>320378401</v>
      </c>
      <c r="H118" s="135">
        <v>-560854013</v>
      </c>
      <c r="J118" s="137">
        <v>0</v>
      </c>
    </row>
    <row r="119">
      <c r="B119" s="136" t="s">
        <v>456</v>
      </c>
      <c r="C119" s="135">
        <v>0</v>
      </c>
      <c r="D119" s="135"/>
      <c r="E119" s="135"/>
      <c r="F119" s="135"/>
      <c r="G119" s="135"/>
      <c r="H119" s="135"/>
      <c r="J119" s="137">
        <v>81</v>
      </c>
    </row>
    <row r="120">
      <c r="B120" s="136" t="s">
        <v>457</v>
      </c>
      <c r="C120" s="135">
        <v>0</v>
      </c>
      <c r="D120" s="135"/>
      <c r="E120" s="135"/>
      <c r="F120" s="135"/>
      <c r="G120" s="135"/>
      <c r="H120" s="135"/>
      <c r="J120" s="137">
        <v>0</v>
      </c>
    </row>
    <row r="121">
      <c r="B121" s="140"/>
      <c r="C121" s="135"/>
      <c r="D121" s="135"/>
      <c r="E121" s="135"/>
      <c r="F121" s="135"/>
      <c r="G121" s="135"/>
      <c r="H121" s="135"/>
      <c r="J121" s="137"/>
    </row>
    <row r="122">
      <c r="B122" s="140"/>
      <c r="C122" s="135"/>
      <c r="D122" s="135"/>
      <c r="E122" s="135"/>
      <c r="F122" s="135"/>
      <c r="G122" s="135"/>
      <c r="H122" s="135"/>
    </row>
    <row r="123">
      <c r="A123" s="159"/>
      <c r="B123" s="162"/>
      <c r="C123" s="160"/>
      <c r="D123" s="160"/>
      <c r="E123" s="160"/>
      <c r="F123" s="160"/>
      <c r="G123" s="160"/>
      <c r="H123" s="135"/>
    </row>
    <row r="124">
      <c r="A124" s="159"/>
      <c r="B124" s="162"/>
      <c r="C124" s="160"/>
      <c r="D124" s="160"/>
      <c r="E124" s="160"/>
      <c r="F124" s="160"/>
      <c r="G124" s="160"/>
      <c r="H124" s="135"/>
    </row>
    <row r="125">
      <c r="C125" s="135"/>
      <c r="D125" s="135"/>
      <c r="E125" s="135"/>
      <c r="F125" s="135"/>
      <c r="G125" s="135"/>
      <c r="H125" s="135"/>
    </row>
    <row r="126">
      <c r="B126" s="140"/>
      <c r="C126" s="135"/>
      <c r="D126" s="135"/>
      <c r="E126" s="135"/>
      <c r="F126" s="135"/>
      <c r="G126" s="135"/>
      <c r="H126" s="135"/>
    </row>
    <row r="127">
      <c r="B127" s="140"/>
      <c r="C127" s="135"/>
      <c r="D127" s="135"/>
      <c r="E127" s="135"/>
      <c r="F127" s="135"/>
      <c r="G127" s="135"/>
      <c r="H127" s="135"/>
    </row>
    <row r="128">
      <c r="C128" s="135"/>
      <c r="D128" s="135"/>
      <c r="E128" s="135"/>
      <c r="F128" s="135"/>
      <c r="G128" s="135"/>
      <c r="H128" s="135"/>
    </row>
    <row r="129">
      <c r="A129" s="159"/>
      <c r="B129" s="162"/>
      <c r="C129" s="160"/>
      <c r="D129" s="160"/>
      <c r="E129" s="160"/>
      <c r="F129" s="160"/>
      <c r="G129" s="160"/>
      <c r="H129" s="135"/>
    </row>
    <row r="130">
      <c r="B130" s="140"/>
      <c r="C130" s="135"/>
      <c r="D130" s="135"/>
      <c r="E130" s="135"/>
      <c r="F130" s="135"/>
      <c r="G130" s="135"/>
      <c r="H130" s="135"/>
    </row>
    <row r="131">
      <c r="A131" s="159"/>
      <c r="B131" s="162"/>
      <c r="C131" s="160"/>
      <c r="D131" s="160"/>
      <c r="E131" s="160"/>
      <c r="F131" s="160"/>
      <c r="G131" s="160"/>
      <c r="H131" s="135"/>
    </row>
    <row r="132">
      <c r="B132" s="140"/>
      <c r="C132" s="135"/>
      <c r="D132" s="135"/>
      <c r="E132" s="135"/>
      <c r="F132" s="135"/>
      <c r="G132" s="135"/>
      <c r="H132" s="135"/>
    </row>
    <row r="133">
      <c r="C133" s="135"/>
      <c r="D133" s="135"/>
      <c r="E133" s="135"/>
      <c r="F133" s="135"/>
      <c r="G133" s="135"/>
      <c r="H133" s="135"/>
    </row>
    <row r="134">
      <c r="B134" s="140"/>
      <c r="C134" s="135"/>
      <c r="D134" s="135"/>
      <c r="E134" s="135"/>
      <c r="F134" s="135"/>
      <c r="G134" s="135"/>
      <c r="H134" s="135"/>
    </row>
    <row r="135">
      <c r="C135" s="135"/>
      <c r="D135" s="135"/>
      <c r="E135" s="135"/>
      <c r="F135" s="135"/>
      <c r="G135" s="135"/>
      <c r="H135" s="135"/>
    </row>
    <row r="136">
      <c r="C136" s="135"/>
      <c r="D136" s="135"/>
      <c r="E136" s="135"/>
      <c r="F136" s="135"/>
      <c r="G136" s="135"/>
      <c r="H136" s="135"/>
    </row>
    <row r="137">
      <c r="B137" s="140"/>
      <c r="C137" s="135"/>
      <c r="D137" s="135"/>
      <c r="E137" s="135"/>
      <c r="F137" s="135"/>
      <c r="G137" s="135"/>
      <c r="H137" s="135"/>
    </row>
    <row r="138">
      <c r="A138" s="159"/>
      <c r="B138" s="161"/>
      <c r="C138" s="160"/>
      <c r="D138" s="160"/>
      <c r="E138" s="160"/>
      <c r="F138" s="160"/>
      <c r="G138" s="160"/>
      <c r="H138" s="135"/>
    </row>
    <row r="139">
      <c r="B139" s="140"/>
      <c r="C139" s="135"/>
      <c r="D139" s="135"/>
      <c r="E139" s="135"/>
      <c r="F139" s="135"/>
      <c r="G139" s="135"/>
      <c r="H139" s="135"/>
    </row>
    <row r="140">
      <c r="A140" s="159"/>
      <c r="B140" s="162"/>
      <c r="C140" s="160"/>
      <c r="D140" s="160"/>
      <c r="E140" s="160"/>
      <c r="F140" s="160"/>
      <c r="G140" s="160"/>
      <c r="H140" s="135"/>
    </row>
    <row r="141">
      <c r="A141" s="159"/>
      <c r="B141" s="162"/>
      <c r="C141" s="160"/>
      <c r="D141" s="160"/>
      <c r="E141" s="160"/>
      <c r="F141" s="160"/>
      <c r="G141" s="160"/>
      <c r="H141" s="135"/>
    </row>
    <row r="142">
      <c r="C142" s="135"/>
      <c r="D142" s="135"/>
      <c r="E142" s="135"/>
      <c r="F142" s="135"/>
      <c r="G142" s="135"/>
      <c r="H142" s="135"/>
    </row>
    <row r="143">
      <c r="C143" s="135"/>
      <c r="D143" s="135"/>
      <c r="E143" s="135"/>
      <c r="F143" s="135"/>
      <c r="G143" s="135"/>
      <c r="H143" s="135"/>
    </row>
    <row r="144">
      <c r="A144" s="159"/>
      <c r="B144" s="161"/>
      <c r="C144" s="160"/>
      <c r="D144" s="160"/>
      <c r="E144" s="160"/>
      <c r="F144" s="160"/>
      <c r="G144" s="160"/>
      <c r="H144" s="135"/>
    </row>
    <row r="145">
      <c r="A145" s="159"/>
      <c r="B145" s="162"/>
      <c r="C145" s="160"/>
      <c r="D145" s="160"/>
      <c r="E145" s="160"/>
      <c r="F145" s="160"/>
      <c r="G145" s="160"/>
      <c r="H145" s="135"/>
    </row>
    <row r="146">
      <c r="C146" s="135"/>
      <c r="D146" s="135"/>
      <c r="E146" s="135"/>
      <c r="F146" s="135"/>
      <c r="G146" s="135"/>
      <c r="H146" s="135"/>
    </row>
    <row r="147">
      <c r="A147" s="159"/>
      <c r="B147" s="162"/>
      <c r="C147" s="160"/>
      <c r="D147" s="160"/>
      <c r="E147" s="160"/>
      <c r="F147" s="160"/>
      <c r="G147" s="160"/>
      <c r="H147" s="135"/>
    </row>
    <row r="148">
      <c r="B148" s="140"/>
      <c r="C148" s="135"/>
      <c r="D148" s="135"/>
      <c r="E148" s="135"/>
      <c r="F148" s="135"/>
      <c r="G148" s="135"/>
      <c r="H148" s="135"/>
    </row>
    <row r="149">
      <c r="C149" s="135"/>
      <c r="D149" s="135"/>
      <c r="E149" s="135"/>
      <c r="F149" s="135"/>
      <c r="G149" s="135"/>
      <c r="H149" s="135"/>
    </row>
    <row r="150">
      <c r="A150" s="159"/>
      <c r="B150" s="162"/>
      <c r="C150" s="160"/>
      <c r="D150" s="160"/>
      <c r="E150" s="160"/>
      <c r="F150" s="160"/>
      <c r="G150" s="160"/>
      <c r="H150" s="135"/>
    </row>
    <row r="151">
      <c r="A151" s="159"/>
      <c r="B151" s="162"/>
      <c r="C151" s="160"/>
      <c r="D151" s="160"/>
      <c r="E151" s="160"/>
      <c r="F151" s="160"/>
      <c r="G151" s="160"/>
      <c r="H151" s="135"/>
    </row>
    <row r="152">
      <c r="C152" s="135"/>
      <c r="D152" s="135"/>
      <c r="E152" s="135"/>
      <c r="F152" s="135"/>
      <c r="G152" s="135"/>
      <c r="H152" s="135"/>
    </row>
    <row r="153">
      <c r="C153" s="135"/>
      <c r="D153" s="135"/>
      <c r="E153" s="135"/>
      <c r="F153" s="135"/>
      <c r="G153" s="135"/>
      <c r="H153" s="135"/>
    </row>
    <row r="154">
      <c r="A154" s="159"/>
      <c r="B154" s="162"/>
      <c r="C154" s="160"/>
      <c r="D154" s="160"/>
      <c r="E154" s="160"/>
      <c r="F154" s="160"/>
      <c r="G154" s="160"/>
      <c r="H154" s="135"/>
    </row>
    <row r="155">
      <c r="A155" s="159"/>
      <c r="B155" s="162"/>
      <c r="C155" s="160"/>
      <c r="D155" s="160"/>
      <c r="E155" s="160"/>
      <c r="F155" s="160"/>
      <c r="G155" s="160"/>
      <c r="H155" s="135"/>
    </row>
    <row r="156">
      <c r="A156" s="159"/>
      <c r="B156" s="162"/>
      <c r="C156" s="160"/>
      <c r="D156" s="160"/>
      <c r="E156" s="160"/>
      <c r="F156" s="160"/>
      <c r="G156" s="160"/>
      <c r="H156" s="135"/>
    </row>
    <row r="157">
      <c r="A157" s="159"/>
      <c r="B157" s="161"/>
      <c r="C157" s="160"/>
      <c r="D157" s="160"/>
      <c r="E157" s="160"/>
      <c r="F157" s="160"/>
      <c r="G157" s="160"/>
      <c r="H157" s="135"/>
    </row>
    <row r="158">
      <c r="C158" s="135"/>
      <c r="D158" s="135"/>
      <c r="E158" s="135"/>
      <c r="F158" s="135"/>
      <c r="G158" s="135"/>
      <c r="H158" s="135"/>
      <c r="J158" s="135"/>
    </row>
    <row r="159">
      <c r="C159" s="135"/>
      <c r="D159" s="135"/>
      <c r="E159" s="135"/>
      <c r="F159" s="135"/>
      <c r="G159" s="135"/>
      <c r="H159" s="135"/>
      <c r="J159" s="135"/>
    </row>
    <row r="160">
      <c r="A160" s="159"/>
      <c r="B160" s="162"/>
      <c r="C160" s="160"/>
      <c r="D160" s="160"/>
      <c r="E160" s="160"/>
      <c r="F160" s="160"/>
      <c r="G160" s="160"/>
      <c r="H160" s="135"/>
      <c r="J160" s="135"/>
    </row>
    <row r="161">
      <c r="C161" s="135"/>
      <c r="D161" s="135"/>
      <c r="E161" s="135"/>
      <c r="F161" s="135"/>
      <c r="G161" s="135"/>
      <c r="H161" s="135"/>
      <c r="J161" s="135"/>
    </row>
    <row r="162">
      <c r="A162" s="159"/>
      <c r="B162" s="162"/>
      <c r="C162" s="160"/>
      <c r="D162" s="160"/>
      <c r="E162" s="160"/>
      <c r="F162" s="160"/>
      <c r="G162" s="160"/>
      <c r="H162" s="135"/>
      <c r="J162" s="135"/>
      <c r="K162" s="135"/>
    </row>
    <row r="163">
      <c r="C163" s="135"/>
      <c r="D163" s="135"/>
      <c r="E163" s="135"/>
      <c r="F163" s="135"/>
      <c r="G163" s="135"/>
      <c r="H163" s="135"/>
      <c r="K163" s="135"/>
    </row>
    <row r="164">
      <c r="A164" s="159"/>
      <c r="B164" s="161"/>
      <c r="C164" s="160"/>
      <c r="D164" s="160"/>
      <c r="E164" s="160"/>
      <c r="F164" s="160"/>
      <c r="G164" s="160"/>
      <c r="H164" s="135"/>
      <c r="K164" s="135"/>
    </row>
    <row r="165">
      <c r="C165" s="135"/>
      <c r="D165" s="135"/>
      <c r="E165" s="135"/>
      <c r="F165" s="135"/>
      <c r="G165" s="135"/>
      <c r="H165" s="135"/>
      <c r="K165" s="135"/>
    </row>
    <row r="166">
      <c r="C166" s="135"/>
      <c r="D166" s="135"/>
      <c r="E166" s="135"/>
      <c r="F166" s="135"/>
      <c r="G166" s="135"/>
      <c r="H166" s="135"/>
      <c r="K166" s="135"/>
    </row>
    <row r="167">
      <c r="A167" s="159"/>
      <c r="B167" s="161"/>
      <c r="C167" s="160"/>
      <c r="D167" s="160"/>
      <c r="E167" s="160"/>
      <c r="F167" s="160"/>
      <c r="G167" s="160"/>
      <c r="H167" s="135"/>
      <c r="K167" s="135"/>
    </row>
    <row r="168">
      <c r="A168" s="159"/>
      <c r="B168" s="162"/>
      <c r="C168" s="160"/>
      <c r="D168" s="160"/>
      <c r="E168" s="160"/>
      <c r="F168" s="160"/>
      <c r="G168" s="160"/>
      <c r="H168" s="135"/>
      <c r="K168" s="135"/>
    </row>
    <row r="169">
      <c r="A169" s="159"/>
      <c r="B169" s="162"/>
      <c r="C169" s="160"/>
      <c r="D169" s="160"/>
      <c r="E169" s="160"/>
      <c r="F169" s="160"/>
      <c r="G169" s="160"/>
      <c r="H169" s="135"/>
      <c r="K169" s="135"/>
    </row>
    <row r="170">
      <c r="B170" s="140"/>
      <c r="C170" s="135"/>
      <c r="D170" s="135"/>
      <c r="E170" s="135"/>
      <c r="F170" s="135"/>
      <c r="G170" s="135"/>
      <c r="H170" s="135"/>
      <c r="K170" s="135"/>
    </row>
    <row r="171">
      <c r="C171" s="135"/>
      <c r="D171" s="135"/>
      <c r="E171" s="135"/>
      <c r="F171" s="135"/>
      <c r="G171" s="135"/>
      <c r="H171" s="135"/>
      <c r="K171" s="135"/>
    </row>
    <row r="172">
      <c r="C172" s="135"/>
      <c r="D172" s="135"/>
      <c r="E172" s="135"/>
      <c r="F172" s="135"/>
      <c r="G172" s="135"/>
      <c r="H172" s="135"/>
      <c r="K172" s="135"/>
    </row>
    <row r="173">
      <c r="C173" s="135"/>
      <c r="D173" s="135"/>
      <c r="E173" s="135"/>
      <c r="F173" s="135"/>
      <c r="G173" s="135"/>
      <c r="H173" s="135"/>
      <c r="K173" s="135"/>
    </row>
    <row r="174">
      <c r="A174" s="159"/>
      <c r="B174" s="161"/>
      <c r="C174" s="160"/>
      <c r="D174" s="160"/>
      <c r="E174" s="160"/>
      <c r="F174" s="160"/>
      <c r="G174" s="160"/>
      <c r="H174" s="135"/>
      <c r="K174" s="135"/>
    </row>
    <row r="175">
      <c r="C175" s="135"/>
      <c r="D175" s="135"/>
      <c r="E175" s="135"/>
      <c r="F175" s="135"/>
      <c r="G175" s="135"/>
      <c r="H175" s="135"/>
      <c r="K175" s="135"/>
    </row>
    <row r="176">
      <c r="C176" s="135"/>
      <c r="D176" s="135"/>
      <c r="E176" s="135"/>
      <c r="F176" s="135"/>
      <c r="G176" s="135"/>
      <c r="H176" s="135"/>
      <c r="K176" s="135"/>
    </row>
    <row r="177">
      <c r="C177" s="135"/>
      <c r="D177" s="135"/>
      <c r="E177" s="135"/>
      <c r="F177" s="135"/>
      <c r="G177" s="135"/>
      <c r="H177" s="135"/>
      <c r="K177" s="135"/>
    </row>
    <row r="178">
      <c r="A178" s="159"/>
      <c r="B178" s="162"/>
      <c r="C178" s="160"/>
      <c r="D178" s="160"/>
      <c r="E178" s="160"/>
      <c r="F178" s="160"/>
      <c r="G178" s="160"/>
      <c r="H178" s="135"/>
      <c r="K178" s="135"/>
    </row>
    <row r="179">
      <c r="B179" s="140"/>
      <c r="C179" s="135"/>
      <c r="D179" s="135"/>
      <c r="E179" s="135"/>
      <c r="F179" s="135"/>
      <c r="G179" s="135"/>
      <c r="H179" s="135"/>
      <c r="K179" s="135"/>
    </row>
    <row r="180">
      <c r="B180" s="140"/>
      <c r="C180" s="135"/>
      <c r="D180" s="135"/>
      <c r="E180" s="135"/>
      <c r="F180" s="135"/>
      <c r="G180" s="135"/>
      <c r="H180" s="135"/>
      <c r="K180" s="135"/>
    </row>
    <row r="181">
      <c r="C181" s="135"/>
      <c r="D181" s="135"/>
      <c r="E181" s="135"/>
      <c r="F181" s="135"/>
      <c r="G181" s="135"/>
      <c r="H181" s="135"/>
      <c r="K181" s="135"/>
    </row>
    <row r="182">
      <c r="C182" s="135"/>
      <c r="D182" s="135"/>
      <c r="E182" s="135"/>
      <c r="F182" s="135"/>
      <c r="G182" s="135"/>
      <c r="H182" s="135"/>
      <c r="K182" s="135"/>
    </row>
    <row r="183">
      <c r="B183" s="140"/>
      <c r="C183" s="135"/>
      <c r="D183" s="135"/>
      <c r="E183" s="135"/>
      <c r="F183" s="135"/>
      <c r="G183" s="135"/>
      <c r="H183" s="135"/>
      <c r="K183" s="135"/>
    </row>
    <row r="184">
      <c r="C184" s="135"/>
      <c r="D184" s="135"/>
      <c r="E184" s="135"/>
      <c r="F184" s="135"/>
      <c r="G184" s="135"/>
      <c r="H184" s="135"/>
      <c r="K184" s="135"/>
    </row>
    <row r="185">
      <c r="C185" s="135"/>
      <c r="D185" s="135"/>
      <c r="E185" s="135"/>
      <c r="F185" s="135"/>
      <c r="G185" s="135"/>
      <c r="H185" s="135"/>
      <c r="K185" s="135"/>
    </row>
    <row r="186">
      <c r="C186" s="135"/>
      <c r="D186" s="135"/>
      <c r="E186" s="135"/>
      <c r="F186" s="135"/>
      <c r="G186" s="135"/>
      <c r="H186" s="135"/>
      <c r="K186" s="135"/>
    </row>
    <row r="187">
      <c r="A187" s="159"/>
      <c r="B187" s="162"/>
      <c r="C187" s="160"/>
      <c r="D187" s="160"/>
      <c r="E187" s="160"/>
      <c r="F187" s="160"/>
      <c r="G187" s="160"/>
      <c r="H187" s="135"/>
      <c r="K187" s="135"/>
    </row>
    <row r="188">
      <c r="C188" s="135"/>
      <c r="D188" s="135"/>
      <c r="E188" s="135"/>
      <c r="F188" s="135"/>
      <c r="G188" s="135"/>
      <c r="H188" s="135"/>
      <c r="K188" s="135"/>
    </row>
    <row r="189">
      <c r="B189" s="140"/>
      <c r="C189" s="135"/>
      <c r="D189" s="135"/>
      <c r="E189" s="135"/>
      <c r="F189" s="135"/>
      <c r="G189" s="135"/>
      <c r="H189" s="135"/>
      <c r="K189" s="135"/>
    </row>
    <row r="190">
      <c r="C190" s="135"/>
      <c r="D190" s="135"/>
      <c r="E190" s="135"/>
      <c r="F190" s="135"/>
      <c r="G190" s="135"/>
      <c r="H190" s="135"/>
      <c r="K190" s="135"/>
    </row>
    <row r="191">
      <c r="C191" s="135"/>
      <c r="D191" s="135"/>
      <c r="E191" s="135"/>
      <c r="F191" s="135"/>
      <c r="G191" s="135"/>
      <c r="H191" s="135"/>
      <c r="K191" s="135"/>
    </row>
    <row r="192">
      <c r="C192" s="135"/>
      <c r="D192" s="135"/>
      <c r="E192" s="135"/>
      <c r="F192" s="135"/>
      <c r="G192" s="135"/>
      <c r="H192" s="135"/>
      <c r="K192" s="135"/>
    </row>
    <row r="193">
      <c r="A193" s="159"/>
      <c r="B193" s="162"/>
      <c r="C193" s="160"/>
      <c r="D193" s="160"/>
      <c r="E193" s="160"/>
      <c r="F193" s="160"/>
      <c r="G193" s="160"/>
      <c r="H193" s="135"/>
      <c r="K193" s="135"/>
    </row>
    <row r="194">
      <c r="B194" s="140"/>
      <c r="C194" s="135"/>
      <c r="D194" s="135"/>
      <c r="E194" s="135"/>
      <c r="F194" s="135"/>
      <c r="G194" s="135"/>
      <c r="H194" s="135"/>
      <c r="J194" s="135"/>
      <c r="K194" s="135"/>
    </row>
    <row r="195">
      <c r="C195" s="135"/>
      <c r="D195" s="135"/>
      <c r="E195" s="135"/>
      <c r="F195" s="135"/>
      <c r="G195" s="135"/>
      <c r="H195" s="135"/>
      <c r="J195" s="135"/>
      <c r="K195" s="135"/>
    </row>
    <row r="196">
      <c r="B196" s="140"/>
      <c r="C196" s="135"/>
      <c r="D196" s="135"/>
      <c r="E196" s="135"/>
      <c r="F196" s="135"/>
      <c r="G196" s="135"/>
      <c r="H196" s="135"/>
      <c r="K196" s="135"/>
    </row>
    <row r="197">
      <c r="A197" s="159"/>
      <c r="B197" s="162"/>
      <c r="C197" s="160"/>
      <c r="D197" s="160"/>
      <c r="E197" s="160"/>
      <c r="F197" s="160"/>
      <c r="G197" s="160"/>
      <c r="H197" s="135"/>
      <c r="K197" s="135"/>
    </row>
    <row r="198">
      <c r="C198" s="135"/>
      <c r="D198" s="135"/>
      <c r="E198" s="135"/>
      <c r="F198" s="135"/>
      <c r="G198" s="135"/>
      <c r="H198" s="135"/>
      <c r="K198" s="135"/>
    </row>
    <row r="199">
      <c r="C199" s="135"/>
      <c r="D199" s="135"/>
      <c r="E199" s="135"/>
      <c r="F199" s="135"/>
      <c r="G199" s="135"/>
      <c r="H199" s="135"/>
      <c r="K199" s="135"/>
    </row>
    <row r="200">
      <c r="C200" s="135"/>
      <c r="D200" s="135"/>
      <c r="E200" s="135"/>
      <c r="F200" s="135"/>
      <c r="G200" s="135"/>
      <c r="H200" s="135"/>
      <c r="K200" s="135"/>
    </row>
    <row r="201">
      <c r="A201" s="159"/>
      <c r="B201" s="161"/>
      <c r="C201" s="160"/>
      <c r="D201" s="160"/>
      <c r="E201" s="160"/>
      <c r="F201" s="160"/>
      <c r="G201" s="160"/>
      <c r="H201" s="135"/>
      <c r="K201" s="135"/>
    </row>
    <row r="202">
      <c r="B202" s="140"/>
      <c r="C202" s="135"/>
      <c r="D202" s="135"/>
      <c r="E202" s="135"/>
      <c r="F202" s="135"/>
      <c r="G202" s="135"/>
      <c r="H202" s="135"/>
      <c r="K202" s="135"/>
    </row>
    <row r="203">
      <c r="A203" s="159"/>
      <c r="B203" s="162"/>
      <c r="C203" s="160"/>
      <c r="D203" s="160"/>
      <c r="E203" s="160"/>
      <c r="F203" s="160"/>
      <c r="G203" s="160"/>
      <c r="H203" s="135"/>
      <c r="K203" s="135"/>
    </row>
    <row r="204">
      <c r="B204" s="140"/>
      <c r="C204" s="135"/>
      <c r="D204" s="135"/>
      <c r="E204" s="135"/>
      <c r="F204" s="135"/>
      <c r="G204" s="135"/>
      <c r="H204" s="135"/>
      <c r="K204" s="135"/>
    </row>
    <row r="205">
      <c r="C205" s="135"/>
      <c r="D205" s="135"/>
      <c r="E205" s="135"/>
      <c r="F205" s="135"/>
      <c r="G205" s="135"/>
      <c r="H205" s="135"/>
      <c r="K205" s="135"/>
    </row>
    <row r="206">
      <c r="C206" s="135"/>
      <c r="D206" s="135"/>
      <c r="E206" s="135"/>
      <c r="F206" s="135"/>
      <c r="G206" s="135"/>
      <c r="H206" s="135"/>
      <c r="K206" s="135"/>
    </row>
    <row r="207">
      <c r="C207" s="135"/>
      <c r="D207" s="135"/>
      <c r="E207" s="135"/>
      <c r="F207" s="135"/>
      <c r="G207" s="135"/>
      <c r="H207" s="135"/>
      <c r="K207" s="135"/>
    </row>
    <row r="208">
      <c r="A208" s="159"/>
      <c r="B208" s="162"/>
      <c r="C208" s="160"/>
      <c r="D208" s="160"/>
      <c r="E208" s="160"/>
      <c r="F208" s="160"/>
      <c r="G208" s="160"/>
      <c r="H208" s="135"/>
      <c r="K208" s="135"/>
    </row>
    <row r="209">
      <c r="B209" s="140"/>
      <c r="C209" s="135"/>
      <c r="D209" s="135"/>
      <c r="E209" s="135"/>
      <c r="F209" s="135"/>
      <c r="G209" s="135"/>
      <c r="H209" s="135"/>
      <c r="K209" s="135"/>
    </row>
    <row r="210">
      <c r="C210" s="135"/>
      <c r="D210" s="135"/>
      <c r="E210" s="135"/>
      <c r="F210" s="135"/>
      <c r="G210" s="135"/>
      <c r="H210" s="135"/>
      <c r="K210" s="135"/>
    </row>
    <row r="211">
      <c r="C211" s="135"/>
      <c r="D211" s="135"/>
      <c r="E211" s="135"/>
      <c r="F211" s="135"/>
      <c r="G211" s="135"/>
      <c r="H211" s="135"/>
      <c r="K211" s="135"/>
    </row>
    <row r="212">
      <c r="C212" s="135"/>
      <c r="D212" s="135"/>
      <c r="E212" s="135"/>
      <c r="F212" s="135"/>
      <c r="G212" s="135"/>
      <c r="H212" s="135"/>
      <c r="K212" s="135"/>
    </row>
    <row r="213">
      <c r="B213" s="140"/>
      <c r="C213" s="135"/>
      <c r="D213" s="135"/>
      <c r="E213" s="135"/>
      <c r="F213" s="135"/>
      <c r="G213" s="135"/>
      <c r="H213" s="135"/>
      <c r="K213" s="135"/>
    </row>
    <row r="214">
      <c r="A214" s="159"/>
      <c r="B214" s="162"/>
      <c r="C214" s="160"/>
      <c r="D214" s="160"/>
      <c r="E214" s="160"/>
      <c r="F214" s="160"/>
      <c r="G214" s="160"/>
      <c r="H214" s="135"/>
      <c r="K214" s="135"/>
    </row>
    <row r="215">
      <c r="A215" s="159"/>
      <c r="B215" s="162"/>
      <c r="C215" s="160"/>
      <c r="D215" s="160"/>
      <c r="E215" s="160"/>
      <c r="F215" s="160"/>
      <c r="G215" s="160"/>
      <c r="H215" s="135"/>
      <c r="K215" s="135"/>
    </row>
    <row r="216">
      <c r="B216" s="140"/>
      <c r="C216" s="135"/>
      <c r="D216" s="135"/>
      <c r="E216" s="135"/>
      <c r="F216" s="135"/>
      <c r="G216" s="135"/>
      <c r="H216" s="135"/>
      <c r="K216" s="135"/>
    </row>
    <row r="217">
      <c r="A217" s="159"/>
      <c r="B217" s="162"/>
      <c r="C217" s="160"/>
      <c r="D217" s="160"/>
      <c r="E217" s="160"/>
      <c r="F217" s="160"/>
      <c r="G217" s="160"/>
      <c r="H217" s="135"/>
      <c r="J217" s="135"/>
      <c r="K217" s="135"/>
    </row>
    <row r="218">
      <c r="C218" s="135"/>
      <c r="D218" s="135"/>
      <c r="E218" s="135"/>
      <c r="F218" s="135"/>
      <c r="G218" s="135"/>
      <c r="H218" s="135"/>
      <c r="J218" s="135"/>
      <c r="K218" s="135"/>
    </row>
    <row r="219">
      <c r="C219" s="135"/>
      <c r="D219" s="135"/>
      <c r="E219" s="135"/>
      <c r="F219" s="135"/>
      <c r="G219" s="135"/>
      <c r="H219" s="135"/>
      <c r="J219" s="135"/>
      <c r="K219" s="135"/>
    </row>
    <row r="220">
      <c r="C220" s="135"/>
      <c r="D220" s="135"/>
      <c r="E220" s="135"/>
      <c r="F220" s="135"/>
      <c r="G220" s="135"/>
      <c r="H220" s="135"/>
      <c r="J220" s="135"/>
      <c r="K220" s="135"/>
    </row>
    <row r="221">
      <c r="C221" s="135"/>
      <c r="D221" s="135"/>
      <c r="E221" s="135"/>
      <c r="F221" s="135"/>
      <c r="G221" s="135"/>
      <c r="H221" s="135"/>
      <c r="J221" s="135"/>
      <c r="K221" s="135"/>
    </row>
    <row r="222">
      <c r="B222" s="140"/>
      <c r="C222" s="135"/>
      <c r="D222" s="135"/>
      <c r="E222" s="135"/>
      <c r="F222" s="135"/>
      <c r="G222" s="135"/>
      <c r="H222" s="135"/>
      <c r="J222" s="135"/>
      <c r="K222" s="135"/>
    </row>
    <row r="223">
      <c r="A223" s="159"/>
      <c r="B223" s="162"/>
      <c r="C223" s="160"/>
      <c r="D223" s="160"/>
      <c r="E223" s="160"/>
      <c r="F223" s="160"/>
      <c r="G223" s="160"/>
      <c r="H223" s="135"/>
      <c r="J223" s="135"/>
      <c r="K223" s="135"/>
    </row>
    <row r="224">
      <c r="B224" s="140"/>
      <c r="C224" s="135"/>
      <c r="D224" s="135"/>
      <c r="E224" s="135"/>
      <c r="F224" s="135"/>
      <c r="G224" s="135"/>
      <c r="H224" s="135"/>
      <c r="J224" s="135"/>
      <c r="K224" s="135"/>
    </row>
    <row r="225">
      <c r="C225" s="135"/>
      <c r="D225" s="135"/>
      <c r="E225" s="135"/>
      <c r="F225" s="135"/>
      <c r="G225" s="135"/>
      <c r="H225" s="135"/>
      <c r="J225" s="135"/>
      <c r="K225" s="135"/>
    </row>
    <row r="226">
      <c r="C226" s="135"/>
      <c r="D226" s="135"/>
      <c r="E226" s="135"/>
      <c r="F226" s="135"/>
      <c r="G226" s="135"/>
      <c r="H226" s="135"/>
      <c r="J226" s="135"/>
      <c r="K226" s="135"/>
    </row>
    <row r="227">
      <c r="B227" s="140"/>
      <c r="C227" s="135"/>
      <c r="D227" s="135"/>
      <c r="E227" s="135"/>
      <c r="F227" s="135"/>
      <c r="G227" s="135"/>
      <c r="H227" s="135"/>
      <c r="J227" s="135"/>
      <c r="K227" s="135"/>
    </row>
    <row r="228">
      <c r="A228" s="159"/>
      <c r="B228" s="162"/>
      <c r="C228" s="160"/>
      <c r="D228" s="160"/>
      <c r="E228" s="160"/>
      <c r="F228" s="160"/>
      <c r="G228" s="160"/>
      <c r="H228" s="135"/>
      <c r="J228" s="135"/>
      <c r="K228" s="135"/>
    </row>
    <row r="229">
      <c r="C229" s="135"/>
      <c r="D229" s="135"/>
      <c r="E229" s="135"/>
      <c r="F229" s="135"/>
      <c r="G229" s="135"/>
      <c r="H229" s="135"/>
      <c r="J229" s="135"/>
      <c r="K229" s="135"/>
    </row>
    <row r="230">
      <c r="A230" s="159"/>
      <c r="B230" s="162"/>
      <c r="C230" s="160"/>
      <c r="D230" s="160"/>
      <c r="E230" s="160"/>
      <c r="F230" s="160"/>
      <c r="G230" s="160"/>
      <c r="H230" s="135"/>
      <c r="J230" s="135"/>
      <c r="K230" s="135"/>
    </row>
    <row r="231">
      <c r="B231" s="140"/>
      <c r="C231" s="135"/>
      <c r="D231" s="135"/>
      <c r="E231" s="135"/>
      <c r="F231" s="135"/>
      <c r="G231" s="135"/>
      <c r="H231" s="135"/>
      <c r="J231" s="135"/>
      <c r="K231" s="135"/>
    </row>
    <row r="232">
      <c r="B232" s="140"/>
      <c r="C232" s="135"/>
      <c r="D232" s="135"/>
      <c r="E232" s="135"/>
      <c r="F232" s="135"/>
      <c r="G232" s="135"/>
      <c r="H232" s="135"/>
      <c r="J232" s="135"/>
      <c r="K232" s="135"/>
    </row>
    <row r="233">
      <c r="C233" s="135"/>
      <c r="D233" s="135"/>
      <c r="E233" s="135"/>
      <c r="F233" s="135"/>
      <c r="G233" s="135"/>
      <c r="H233" s="135"/>
      <c r="J233" s="135"/>
      <c r="K233" s="135"/>
    </row>
    <row r="234">
      <c r="C234" s="135"/>
      <c r="D234" s="135"/>
      <c r="E234" s="135"/>
      <c r="F234" s="135"/>
      <c r="G234" s="135"/>
      <c r="H234" s="135"/>
      <c r="J234" s="135"/>
      <c r="K234" s="135"/>
    </row>
    <row r="235">
      <c r="A235" s="159"/>
      <c r="B235" s="162"/>
      <c r="C235" s="160"/>
      <c r="D235" s="160"/>
      <c r="E235" s="160"/>
      <c r="F235" s="160"/>
      <c r="G235" s="160"/>
      <c r="H235" s="135"/>
      <c r="J235" s="135"/>
      <c r="K235" s="135"/>
    </row>
    <row r="236">
      <c r="A236" s="159"/>
      <c r="B236" s="161"/>
      <c r="C236" s="160"/>
      <c r="D236" s="160"/>
      <c r="E236" s="160"/>
      <c r="F236" s="160"/>
      <c r="G236" s="160"/>
      <c r="H236" s="135"/>
      <c r="J236" s="135"/>
      <c r="K236" s="135"/>
    </row>
    <row r="237">
      <c r="C237" s="135"/>
      <c r="D237" s="135"/>
      <c r="E237" s="135"/>
      <c r="F237" s="135"/>
      <c r="G237" s="135"/>
      <c r="H237" s="135"/>
      <c r="J237" s="135"/>
      <c r="K237" s="135"/>
    </row>
    <row r="238">
      <c r="A238" s="159"/>
      <c r="B238" s="162"/>
      <c r="C238" s="160"/>
      <c r="D238" s="160"/>
      <c r="E238" s="160"/>
      <c r="F238" s="160"/>
      <c r="G238" s="160"/>
      <c r="H238" s="135"/>
      <c r="J238" s="135"/>
      <c r="K238" s="135"/>
    </row>
    <row r="239">
      <c r="C239" s="135"/>
      <c r="D239" s="135"/>
      <c r="E239" s="135"/>
      <c r="F239" s="135"/>
      <c r="G239" s="135"/>
      <c r="H239" s="135"/>
      <c r="J239" s="135"/>
      <c r="K239" s="135"/>
    </row>
    <row r="240">
      <c r="B240" s="140"/>
      <c r="C240" s="135"/>
      <c r="D240" s="135"/>
      <c r="E240" s="135"/>
      <c r="F240" s="135"/>
      <c r="G240" s="135"/>
      <c r="H240" s="135"/>
      <c r="K240" s="135"/>
    </row>
    <row r="241">
      <c r="A241" s="159"/>
      <c r="B241" s="162"/>
      <c r="C241" s="160"/>
      <c r="D241" s="160"/>
      <c r="E241" s="160"/>
      <c r="F241" s="160"/>
      <c r="G241" s="160"/>
      <c r="H241" s="135"/>
      <c r="K241" s="135"/>
    </row>
    <row r="242">
      <c r="C242" s="135"/>
      <c r="D242" s="135"/>
      <c r="E242" s="135"/>
      <c r="F242" s="135"/>
      <c r="G242" s="135"/>
      <c r="H242" s="135"/>
      <c r="J242" s="135"/>
      <c r="K242" s="135"/>
    </row>
    <row r="243">
      <c r="B243" s="140"/>
      <c r="C243" s="135"/>
      <c r="D243" s="135"/>
      <c r="E243" s="135"/>
      <c r="F243" s="135"/>
      <c r="G243" s="135"/>
      <c r="H243" s="135"/>
      <c r="K243" s="135"/>
    </row>
    <row r="244">
      <c r="C244" s="135"/>
      <c r="D244" s="135"/>
      <c r="E244" s="135"/>
      <c r="F244" s="135"/>
      <c r="G244" s="135"/>
      <c r="H244" s="135"/>
      <c r="J244" s="135"/>
      <c r="K244" s="135"/>
    </row>
    <row r="245">
      <c r="A245" s="159"/>
      <c r="B245" s="162"/>
      <c r="C245" s="160"/>
      <c r="D245" s="160"/>
      <c r="E245" s="160"/>
      <c r="F245" s="160"/>
      <c r="G245" s="160"/>
      <c r="H245" s="135"/>
      <c r="J245" s="135"/>
      <c r="K245" s="135"/>
    </row>
    <row r="246">
      <c r="K246" s="135"/>
    </row>
    <row r="247">
      <c r="K247" s="135"/>
    </row>
    <row r="248">
      <c r="A248" s="159"/>
      <c r="B248" s="162"/>
      <c r="C248" s="159"/>
      <c r="D248" s="159"/>
      <c r="E248" s="159"/>
      <c r="F248" s="159"/>
      <c r="G248" s="159"/>
      <c r="K248" s="135"/>
    </row>
    <row r="249">
      <c r="K249" s="135"/>
    </row>
    <row r="250">
      <c r="K250" s="135"/>
    </row>
    <row r="251">
      <c r="I251" s="138"/>
      <c r="J251" s="138"/>
      <c r="K251" s="135"/>
    </row>
    <row r="252">
      <c r="I252" s="138"/>
      <c r="J252" s="138"/>
      <c r="K252" s="135"/>
    </row>
    <row r="253">
      <c r="I253" s="138"/>
      <c r="J253" s="138"/>
      <c r="K253" s="135"/>
    </row>
    <row r="254">
      <c r="A254" s="159"/>
      <c r="B254" s="162"/>
      <c r="C254" s="159"/>
      <c r="D254" s="159"/>
      <c r="E254" s="159"/>
      <c r="F254" s="159"/>
      <c r="G254" s="159"/>
      <c r="I254" s="138"/>
      <c r="J254" s="138"/>
      <c r="K254" s="135"/>
    </row>
    <row r="255">
      <c r="I255" s="138"/>
      <c r="J255" s="138"/>
      <c r="K255" s="135"/>
    </row>
    <row r="256">
      <c r="A256" s="159"/>
      <c r="B256" s="162"/>
      <c r="C256" s="159"/>
      <c r="D256" s="159"/>
      <c r="E256" s="159"/>
      <c r="F256" s="159"/>
      <c r="G256" s="159"/>
      <c r="I256" s="138"/>
      <c r="J256" s="138"/>
      <c r="K256" s="135"/>
    </row>
    <row r="257">
      <c r="A257" s="159"/>
      <c r="B257" s="162"/>
      <c r="C257" s="159"/>
      <c r="D257" s="159"/>
      <c r="E257" s="159"/>
      <c r="F257" s="159"/>
      <c r="G257" s="159"/>
      <c r="I257" s="138"/>
      <c r="J257" s="138"/>
      <c r="K257" s="135"/>
    </row>
    <row r="258">
      <c r="I258" s="139"/>
      <c r="J258" s="139"/>
    </row>
    <row r="259">
      <c r="I259" s="139"/>
      <c r="J259" s="139"/>
    </row>
    <row r="260">
      <c r="A260" s="159"/>
      <c r="B260" s="162"/>
      <c r="C260" s="159"/>
      <c r="D260" s="159"/>
      <c r="E260" s="159"/>
      <c r="F260" s="159"/>
      <c r="G260" s="159"/>
    </row>
    <row r="262">
      <c r="A262" s="159"/>
      <c r="B262" s="162"/>
      <c r="C262" s="159"/>
      <c r="D262" s="159"/>
      <c r="E262" s="159"/>
      <c r="F262" s="159"/>
      <c r="G262" s="159"/>
    </row>
    <row r="264">
      <c r="A264" s="159"/>
      <c r="B264" s="162"/>
      <c r="C264" s="159"/>
      <c r="D264" s="159"/>
      <c r="E264" s="159"/>
      <c r="F264" s="159"/>
      <c r="G264" s="159"/>
    </row>
    <row r="267">
      <c r="A267" s="159"/>
      <c r="B267" s="162"/>
      <c r="C267" s="159"/>
      <c r="D267" s="159"/>
      <c r="E267" s="159"/>
      <c r="F267" s="159"/>
      <c r="G267" s="159"/>
    </row>
    <row r="268">
      <c r="A268" s="159"/>
      <c r="B268" s="162"/>
      <c r="C268" s="159"/>
      <c r="D268" s="159"/>
      <c r="E268" s="159"/>
      <c r="F268" s="159"/>
      <c r="G268" s="159"/>
    </row>
    <row r="271">
      <c r="A271" s="159"/>
      <c r="B271" s="162"/>
      <c r="C271" s="159"/>
      <c r="D271" s="159"/>
      <c r="E271" s="159"/>
      <c r="F271" s="159"/>
      <c r="G271" s="159"/>
    </row>
    <row r="273">
      <c r="A273" s="159"/>
      <c r="B273" s="162"/>
      <c r="C273" s="159"/>
      <c r="D273" s="159"/>
      <c r="E273" s="159"/>
      <c r="F273" s="159"/>
      <c r="G273" s="159"/>
    </row>
    <row r="276">
      <c r="A276" s="159"/>
      <c r="B276" s="162"/>
      <c r="C276" s="159"/>
      <c r="D276" s="159"/>
      <c r="E276" s="159"/>
      <c r="F276" s="159"/>
      <c r="G276" s="159"/>
    </row>
    <row r="277">
      <c r="A277" s="159"/>
      <c r="B277" s="162"/>
      <c r="C277" s="159"/>
      <c r="D277" s="159"/>
      <c r="E277" s="159"/>
      <c r="F277" s="159"/>
      <c r="G277" s="159"/>
    </row>
    <row r="280">
      <c r="A280" s="159"/>
      <c r="B280" s="162"/>
      <c r="C280" s="159"/>
      <c r="D280" s="159"/>
      <c r="E280" s="159"/>
      <c r="F280" s="159"/>
      <c r="G280" s="159"/>
    </row>
    <row r="281">
      <c r="A281" s="159"/>
      <c r="B281" s="162"/>
      <c r="C281" s="159"/>
      <c r="D281" s="159"/>
      <c r="E281" s="159"/>
      <c r="F281" s="159"/>
      <c r="G281" s="159"/>
    </row>
  </sheetData>
  <pageMargins left="0.7" right="0.7" top="0.75" bottom="0.75" header="0.3" footer="0.3"/>
  <pageSetup orientation="portrait" horizontalDpi="0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Cover</vt:lpstr>
      <vt:lpstr>BS</vt:lpstr>
      <vt:lpstr>Desc</vt:lpstr>
      <vt:lpstr>IS Total</vt:lpstr>
      <vt:lpstr>TB_NEW</vt:lpstr>
      <vt:lpstr>BS!Print_Area</vt:lpstr>
      <vt:lpstr>Desc!Print_Area</vt:lpstr>
      <vt:lpstr>'IS Total'!Print_Area</vt:lpstr>
      <vt:lpstr>Desc!Print_Titles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Ezhekiel Christ</dc:creator>
  <cp:lastModifiedBy>Ezekiel Christian</cp:lastModifiedBy>
  <dcterms:created xsi:type="dcterms:W3CDTF">2015-04-24T13:01:17Z</dcterms:created>
  <dcterms:modified xsi:type="dcterms:W3CDTF">2020-08-02T04:03:10Z</dcterms:modified>
</cp:coreProperties>
</file>