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5480" windowHeight="7215" activeTab="3"/>
  </bookViews>
  <sheets>
    <sheet name="Neraca" sheetId="6" r:id="rId1"/>
    <sheet name="LR" sheetId="7" r:id="rId2"/>
    <sheet name="TB" sheetId="1" r:id="rId3"/>
    <sheet name="DetaiLR" sheetId="5" r:id="rId4"/>
    <sheet name="TrialBalance" sheetId="4" r:id="rId5"/>
    <sheet name="Realisasi Budget" sheetId="8" r:id="rId6"/>
    <sheet name="Summary Report" sheetId="9" r:id="rId7"/>
    <sheet name="Lookup" sheetId="3" r:id="rId8"/>
  </sheets>
  <definedNames>
    <definedName name="price_fruits">#REF!</definedName>
  </definedNames>
  <calcPr calcId="144525"/>
</workbook>
</file>

<file path=xl/calcChain.xml><?xml version="1.0" encoding="utf-8"?>
<calcChain xmlns="http://schemas.openxmlformats.org/spreadsheetml/2006/main">
  <c r="D24" i="5" l="1"/>
  <c r="D17" i="5"/>
  <c r="D233" i="5"/>
  <c r="D227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06" i="5"/>
  <c r="D200" i="5"/>
  <c r="D194" i="5"/>
  <c r="D180" i="5"/>
  <c r="D181" i="5"/>
  <c r="D182" i="5"/>
  <c r="D183" i="5"/>
  <c r="D184" i="5"/>
  <c r="D185" i="5"/>
  <c r="D186" i="5"/>
  <c r="D187" i="5"/>
  <c r="D188" i="5"/>
  <c r="D179" i="5"/>
  <c r="D172" i="5"/>
  <c r="D162" i="5"/>
  <c r="D163" i="5"/>
  <c r="D164" i="5"/>
  <c r="D165" i="5"/>
  <c r="D166" i="5"/>
  <c r="D161" i="5"/>
  <c r="D147" i="5"/>
  <c r="D148" i="5"/>
  <c r="D149" i="5"/>
  <c r="D150" i="5"/>
  <c r="D151" i="5"/>
  <c r="D152" i="5"/>
  <c r="D153" i="5"/>
  <c r="D154" i="5"/>
  <c r="D146" i="5"/>
  <c r="D140" i="5"/>
  <c r="D131" i="5"/>
  <c r="D132" i="5"/>
  <c r="D133" i="5"/>
  <c r="D134" i="5"/>
  <c r="D130" i="5"/>
  <c r="D121" i="5"/>
  <c r="D122" i="5"/>
  <c r="D123" i="5"/>
  <c r="D124" i="5"/>
  <c r="D120" i="5"/>
  <c r="D109" i="5"/>
  <c r="D110" i="5"/>
  <c r="D111" i="5"/>
  <c r="D112" i="5"/>
  <c r="D113" i="5"/>
  <c r="D114" i="5"/>
  <c r="D108" i="5"/>
  <c r="D101" i="5"/>
  <c r="D102" i="5"/>
  <c r="D100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79" i="5"/>
  <c r="D67" i="5"/>
  <c r="D66" i="5"/>
  <c r="D61" i="5"/>
  <c r="D60" i="5"/>
  <c r="D56" i="5"/>
  <c r="D52" i="5"/>
  <c r="D51" i="5"/>
  <c r="D44" i="5"/>
  <c r="D45" i="5"/>
  <c r="D43" i="5"/>
  <c r="D35" i="5"/>
  <c r="D36" i="5"/>
  <c r="D37" i="5"/>
  <c r="D38" i="5"/>
  <c r="D34" i="5"/>
  <c r="E14" i="6" l="1"/>
  <c r="E56" i="6" l="1"/>
  <c r="G56" i="6"/>
  <c r="E107" i="1" l="1"/>
  <c r="D107" i="1"/>
  <c r="G55" i="6" l="1"/>
  <c r="E55" i="6"/>
  <c r="I40" i="7" l="1"/>
  <c r="G40" i="7"/>
  <c r="E42" i="7"/>
  <c r="E41" i="7"/>
  <c r="F109" i="5" l="1"/>
  <c r="F110" i="5"/>
  <c r="F111" i="5"/>
  <c r="F112" i="5"/>
  <c r="F113" i="5"/>
  <c r="F114" i="5"/>
  <c r="F108" i="5"/>
  <c r="C22" i="5" l="1"/>
  <c r="F23" i="5"/>
  <c r="E23" i="5"/>
  <c r="D23" i="5"/>
  <c r="C23" i="5"/>
  <c r="F79" i="1" l="1"/>
  <c r="F77" i="1"/>
  <c r="E77" i="1"/>
  <c r="D77" i="1"/>
  <c r="C77" i="1"/>
  <c r="F105" i="1" l="1"/>
  <c r="F106" i="1"/>
  <c r="E105" i="1"/>
  <c r="E106" i="1"/>
  <c r="D105" i="1"/>
  <c r="D106" i="1"/>
  <c r="F104" i="1"/>
  <c r="E104" i="1"/>
  <c r="D104" i="1"/>
  <c r="F99" i="1"/>
  <c r="E99" i="1"/>
  <c r="D99" i="1"/>
  <c r="D89" i="1"/>
  <c r="D90" i="1"/>
  <c r="D91" i="1"/>
  <c r="D92" i="1"/>
  <c r="D93" i="1"/>
  <c r="D94" i="1"/>
  <c r="D95" i="1"/>
  <c r="E89" i="1"/>
  <c r="E90" i="1"/>
  <c r="E91" i="1"/>
  <c r="E92" i="1"/>
  <c r="E93" i="1"/>
  <c r="E94" i="1"/>
  <c r="E95" i="1"/>
  <c r="F89" i="1"/>
  <c r="F90" i="1"/>
  <c r="F91" i="1"/>
  <c r="F92" i="1"/>
  <c r="F93" i="1"/>
  <c r="F94" i="1"/>
  <c r="F95" i="1"/>
  <c r="F88" i="1"/>
  <c r="E88" i="1"/>
  <c r="D88" i="1"/>
  <c r="F82" i="1"/>
  <c r="F83" i="1"/>
  <c r="F84" i="1"/>
  <c r="E82" i="1"/>
  <c r="E83" i="1"/>
  <c r="E84" i="1"/>
  <c r="D82" i="1"/>
  <c r="D83" i="1"/>
  <c r="D84" i="1"/>
  <c r="F81" i="1"/>
  <c r="E81" i="1"/>
  <c r="D81" i="1"/>
  <c r="F42" i="1"/>
  <c r="F43" i="1"/>
  <c r="F44" i="1"/>
  <c r="E42" i="1"/>
  <c r="E43" i="1"/>
  <c r="E44" i="1"/>
  <c r="D42" i="1"/>
  <c r="D43" i="1"/>
  <c r="D44" i="1"/>
  <c r="F41" i="1"/>
  <c r="E41" i="1"/>
  <c r="D41" i="1"/>
  <c r="F37" i="1"/>
  <c r="E37" i="1"/>
  <c r="D37" i="1"/>
  <c r="F76" i="1"/>
  <c r="E76" i="1"/>
  <c r="D76" i="1"/>
  <c r="F75" i="1"/>
  <c r="E75" i="1"/>
  <c r="D75" i="1"/>
  <c r="F66" i="1"/>
  <c r="F67" i="1"/>
  <c r="F68" i="1"/>
  <c r="F69" i="1"/>
  <c r="F70" i="1"/>
  <c r="F71" i="1"/>
  <c r="E66" i="1"/>
  <c r="E67" i="1"/>
  <c r="E68" i="1"/>
  <c r="E69" i="1"/>
  <c r="E70" i="1"/>
  <c r="E71" i="1"/>
  <c r="D71" i="1"/>
  <c r="D66" i="1"/>
  <c r="D67" i="1"/>
  <c r="D68" i="1"/>
  <c r="D69" i="1"/>
  <c r="D70" i="1"/>
  <c r="F65" i="1"/>
  <c r="E65" i="1"/>
  <c r="D65" i="1"/>
  <c r="F49" i="1"/>
  <c r="F50" i="1"/>
  <c r="F51" i="1"/>
  <c r="F52" i="1"/>
  <c r="F53" i="1"/>
  <c r="F54" i="1"/>
  <c r="F55" i="1"/>
  <c r="F56" i="1"/>
  <c r="F57" i="1"/>
  <c r="F58" i="1"/>
  <c r="F59" i="1"/>
  <c r="F60" i="1"/>
  <c r="E49" i="1"/>
  <c r="E50" i="1"/>
  <c r="E51" i="1"/>
  <c r="E52" i="1"/>
  <c r="E53" i="1"/>
  <c r="E54" i="1"/>
  <c r="E55" i="1"/>
  <c r="E56" i="1"/>
  <c r="E57" i="1"/>
  <c r="E58" i="1"/>
  <c r="E59" i="1"/>
  <c r="E60" i="1"/>
  <c r="D49" i="1"/>
  <c r="D50" i="1"/>
  <c r="D51" i="1"/>
  <c r="D52" i="1"/>
  <c r="D53" i="1"/>
  <c r="D54" i="1"/>
  <c r="D55" i="1"/>
  <c r="D56" i="1"/>
  <c r="D57" i="1"/>
  <c r="D58" i="1"/>
  <c r="D59" i="1"/>
  <c r="D60" i="1"/>
  <c r="F48" i="1"/>
  <c r="E48" i="1"/>
  <c r="D48" i="1"/>
  <c r="F27" i="1"/>
  <c r="F28" i="1"/>
  <c r="F29" i="1"/>
  <c r="F30" i="1"/>
  <c r="F31" i="1"/>
  <c r="E27" i="1"/>
  <c r="E28" i="1"/>
  <c r="E29" i="1"/>
  <c r="E30" i="1"/>
  <c r="E31" i="1"/>
  <c r="D27" i="1"/>
  <c r="D28" i="1"/>
  <c r="D29" i="1"/>
  <c r="D30" i="1"/>
  <c r="D31" i="1"/>
  <c r="F26" i="1"/>
  <c r="E26" i="1"/>
  <c r="D26" i="1"/>
  <c r="F18" i="1"/>
  <c r="F19" i="1"/>
  <c r="F20" i="1"/>
  <c r="F21" i="1"/>
  <c r="F22" i="1"/>
  <c r="E18" i="1"/>
  <c r="E19" i="1"/>
  <c r="E20" i="1"/>
  <c r="E21" i="1"/>
  <c r="E22" i="1"/>
  <c r="D18" i="1"/>
  <c r="D19" i="1"/>
  <c r="D20" i="1"/>
  <c r="D21" i="1"/>
  <c r="D22" i="1"/>
  <c r="F17" i="1"/>
  <c r="E17" i="1"/>
  <c r="D17" i="1"/>
  <c r="F9" i="1"/>
  <c r="F10" i="1"/>
  <c r="F11" i="1"/>
  <c r="F12" i="1"/>
  <c r="F13" i="1"/>
  <c r="E9" i="1"/>
  <c r="E10" i="1"/>
  <c r="E11" i="1"/>
  <c r="E12" i="1"/>
  <c r="E13" i="1"/>
  <c r="F8" i="1"/>
  <c r="E8" i="1"/>
  <c r="D9" i="1"/>
  <c r="D10" i="1"/>
  <c r="D11" i="1"/>
  <c r="D12" i="1"/>
  <c r="D13" i="1"/>
  <c r="F233" i="5"/>
  <c r="E233" i="5"/>
  <c r="F227" i="5"/>
  <c r="E227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F206" i="5"/>
  <c r="E206" i="5"/>
  <c r="F200" i="5"/>
  <c r="E200" i="5"/>
  <c r="F194" i="5"/>
  <c r="E194" i="5"/>
  <c r="F179" i="5"/>
  <c r="F180" i="5"/>
  <c r="F181" i="5"/>
  <c r="F182" i="5"/>
  <c r="F183" i="5"/>
  <c r="F184" i="5"/>
  <c r="F185" i="5"/>
  <c r="F186" i="5"/>
  <c r="F187" i="5"/>
  <c r="F188" i="5"/>
  <c r="E179" i="5"/>
  <c r="E180" i="5"/>
  <c r="E181" i="5"/>
  <c r="E182" i="5"/>
  <c r="E183" i="5"/>
  <c r="E184" i="5"/>
  <c r="E185" i="5"/>
  <c r="E186" i="5"/>
  <c r="E187" i="5"/>
  <c r="E188" i="5"/>
  <c r="F172" i="5"/>
  <c r="E172" i="5"/>
  <c r="F162" i="5"/>
  <c r="F163" i="5"/>
  <c r="F164" i="5"/>
  <c r="F165" i="5"/>
  <c r="F166" i="5"/>
  <c r="E162" i="5"/>
  <c r="E163" i="5"/>
  <c r="E164" i="5"/>
  <c r="E165" i="5"/>
  <c r="E166" i="5"/>
  <c r="F161" i="5"/>
  <c r="E161" i="5"/>
  <c r="F147" i="5"/>
  <c r="F148" i="5"/>
  <c r="F149" i="5"/>
  <c r="F150" i="5"/>
  <c r="F151" i="5"/>
  <c r="F152" i="5"/>
  <c r="F153" i="5"/>
  <c r="F154" i="5"/>
  <c r="E147" i="5"/>
  <c r="E148" i="5"/>
  <c r="E149" i="5"/>
  <c r="E150" i="5"/>
  <c r="E151" i="5"/>
  <c r="E152" i="5"/>
  <c r="E153" i="5"/>
  <c r="E154" i="5"/>
  <c r="F146" i="5"/>
  <c r="E146" i="5"/>
  <c r="F140" i="5"/>
  <c r="E140" i="5"/>
  <c r="F131" i="5"/>
  <c r="F132" i="5"/>
  <c r="F133" i="5"/>
  <c r="F134" i="5"/>
  <c r="E131" i="5"/>
  <c r="E132" i="5"/>
  <c r="E133" i="5"/>
  <c r="E134" i="5"/>
  <c r="F130" i="5"/>
  <c r="E130" i="5"/>
  <c r="F121" i="5"/>
  <c r="F122" i="5"/>
  <c r="F123" i="5"/>
  <c r="F124" i="5"/>
  <c r="F120" i="5"/>
  <c r="E121" i="5"/>
  <c r="E122" i="5"/>
  <c r="E123" i="5"/>
  <c r="E124" i="5"/>
  <c r="E120" i="5"/>
  <c r="E109" i="5"/>
  <c r="E110" i="5"/>
  <c r="E111" i="5"/>
  <c r="E112" i="5"/>
  <c r="E113" i="5"/>
  <c r="E114" i="5"/>
  <c r="E108" i="5"/>
  <c r="F101" i="5"/>
  <c r="F102" i="5"/>
  <c r="E101" i="5"/>
  <c r="E102" i="5"/>
  <c r="F100" i="5"/>
  <c r="E100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F79" i="5"/>
  <c r="E79" i="5"/>
  <c r="F67" i="5"/>
  <c r="F66" i="5"/>
  <c r="E67" i="5"/>
  <c r="E66" i="5"/>
  <c r="F61" i="5"/>
  <c r="F60" i="5"/>
  <c r="E61" i="5"/>
  <c r="E60" i="5"/>
  <c r="F56" i="5"/>
  <c r="E56" i="5"/>
  <c r="F52" i="5"/>
  <c r="F51" i="5"/>
  <c r="E52" i="5"/>
  <c r="E51" i="5"/>
  <c r="F44" i="5"/>
  <c r="F45" i="5"/>
  <c r="F43" i="5"/>
  <c r="E44" i="5"/>
  <c r="E45" i="5"/>
  <c r="E43" i="5"/>
  <c r="F35" i="5"/>
  <c r="F36" i="5"/>
  <c r="F37" i="5"/>
  <c r="F38" i="5"/>
  <c r="F34" i="5"/>
  <c r="E35" i="5"/>
  <c r="E36" i="5"/>
  <c r="E37" i="5"/>
  <c r="E38" i="5"/>
  <c r="E34" i="5"/>
  <c r="F28" i="5"/>
  <c r="F29" i="5"/>
  <c r="F27" i="5"/>
  <c r="E28" i="5"/>
  <c r="E29" i="5"/>
  <c r="E27" i="5"/>
  <c r="D28" i="5"/>
  <c r="D29" i="5"/>
  <c r="D27" i="5"/>
  <c r="F20" i="5"/>
  <c r="F21" i="5"/>
  <c r="F22" i="5"/>
  <c r="E20" i="5"/>
  <c r="E21" i="5"/>
  <c r="E22" i="5"/>
  <c r="D20" i="5"/>
  <c r="D21" i="5"/>
  <c r="D22" i="5"/>
  <c r="F19" i="5"/>
  <c r="E19" i="5"/>
  <c r="D19" i="5"/>
  <c r="D8" i="5"/>
  <c r="D8" i="1"/>
  <c r="F8" i="5"/>
  <c r="E8" i="5" l="1"/>
  <c r="B4" i="5" l="1"/>
  <c r="G9" i="6" l="1"/>
  <c r="E9" i="6"/>
  <c r="I7" i="7"/>
  <c r="G7" i="7"/>
  <c r="E5" i="1"/>
  <c r="D5" i="1"/>
  <c r="F6" i="5"/>
  <c r="E6" i="5"/>
  <c r="B2" i="6" l="1"/>
  <c r="B2" i="7"/>
  <c r="B2" i="1"/>
  <c r="I19" i="7" l="1"/>
  <c r="I42" i="7"/>
  <c r="I41" i="7"/>
  <c r="E235" i="5"/>
  <c r="G50" i="7" s="1"/>
  <c r="E229" i="5"/>
  <c r="E202" i="5"/>
  <c r="G30" i="7" s="1"/>
  <c r="E196" i="5"/>
  <c r="G29" i="7" s="1"/>
  <c r="E174" i="5"/>
  <c r="G27" i="7" s="1"/>
  <c r="E142" i="5"/>
  <c r="G24" i="7" s="1"/>
  <c r="G19" i="7"/>
  <c r="E74" i="5"/>
  <c r="E58" i="5"/>
  <c r="G42" i="7"/>
  <c r="G41" i="7"/>
  <c r="E19" i="7"/>
  <c r="E17" i="5"/>
  <c r="E54" i="6"/>
  <c r="E39" i="1"/>
  <c r="E16" i="6" s="1"/>
  <c r="G54" i="6"/>
  <c r="G42" i="6"/>
  <c r="E101" i="1" l="1"/>
  <c r="E42" i="6"/>
  <c r="F74" i="5"/>
  <c r="E54" i="5"/>
  <c r="G38" i="7" s="1"/>
  <c r="E168" i="5"/>
  <c r="G26" i="7" s="1"/>
  <c r="F58" i="5"/>
  <c r="F46" i="1"/>
  <c r="G19" i="6" s="1"/>
  <c r="E136" i="5"/>
  <c r="G23" i="7" s="1"/>
  <c r="E157" i="5"/>
  <c r="G25" i="7" s="1"/>
  <c r="F235" i="5"/>
  <c r="I50" i="7" s="1"/>
  <c r="F229" i="5"/>
  <c r="F223" i="5"/>
  <c r="F202" i="5"/>
  <c r="I30" i="7" s="1"/>
  <c r="F196" i="5"/>
  <c r="I29" i="7" s="1"/>
  <c r="F190" i="5"/>
  <c r="I28" i="7" s="1"/>
  <c r="F174" i="5"/>
  <c r="I27" i="7" s="1"/>
  <c r="F168" i="5"/>
  <c r="I26" i="7" s="1"/>
  <c r="F157" i="5"/>
  <c r="I25" i="7" s="1"/>
  <c r="F142" i="5"/>
  <c r="I24" i="7" s="1"/>
  <c r="F136" i="5"/>
  <c r="I23" i="7" s="1"/>
  <c r="F126" i="5"/>
  <c r="I22" i="7" s="1"/>
  <c r="F116" i="5"/>
  <c r="I21" i="7" s="1"/>
  <c r="F104" i="5"/>
  <c r="I20" i="7" s="1"/>
  <c r="F96" i="5"/>
  <c r="I18" i="7" s="1"/>
  <c r="F69" i="5"/>
  <c r="I13" i="7" s="1"/>
  <c r="F63" i="5"/>
  <c r="I44" i="7" s="1"/>
  <c r="F54" i="5"/>
  <c r="I38" i="7" s="1"/>
  <c r="F48" i="5"/>
  <c r="F40" i="5"/>
  <c r="F31" i="5"/>
  <c r="F24" i="5"/>
  <c r="E223" i="5"/>
  <c r="G32" i="7" s="1"/>
  <c r="E190" i="5"/>
  <c r="G28" i="7" s="1"/>
  <c r="E126" i="5"/>
  <c r="G22" i="7" s="1"/>
  <c r="E116" i="5"/>
  <c r="G21" i="7" s="1"/>
  <c r="E104" i="5"/>
  <c r="G20" i="7" s="1"/>
  <c r="E96" i="5"/>
  <c r="G18" i="7" s="1"/>
  <c r="E69" i="5"/>
  <c r="G13" i="7" s="1"/>
  <c r="E63" i="5"/>
  <c r="G44" i="7" s="1"/>
  <c r="E48" i="5"/>
  <c r="E40" i="5"/>
  <c r="E31" i="5"/>
  <c r="E24" i="5"/>
  <c r="E25" i="5" s="1"/>
  <c r="G9" i="7" s="1"/>
  <c r="E110" i="1"/>
  <c r="E97" i="1"/>
  <c r="E40" i="6" s="1"/>
  <c r="E86" i="1"/>
  <c r="E38" i="6" s="1"/>
  <c r="E79" i="1"/>
  <c r="E28" i="6" s="1"/>
  <c r="E73" i="1"/>
  <c r="E26" i="6" s="1"/>
  <c r="E63" i="1"/>
  <c r="E21" i="6" s="1"/>
  <c r="E46" i="1"/>
  <c r="E19" i="6" s="1"/>
  <c r="E33" i="1"/>
  <c r="E24" i="1"/>
  <c r="E15" i="1"/>
  <c r="E12" i="6" s="1"/>
  <c r="D51" i="8"/>
  <c r="D47" i="8"/>
  <c r="D45" i="8"/>
  <c r="D15" i="8"/>
  <c r="D34" i="8"/>
  <c r="F31" i="8"/>
  <c r="E46" i="6" l="1"/>
  <c r="G34" i="7"/>
  <c r="I45" i="7"/>
  <c r="G45" i="7"/>
  <c r="I32" i="7"/>
  <c r="I34" i="7" s="1"/>
  <c r="F41" i="5"/>
  <c r="I10" i="7" s="1"/>
  <c r="E41" i="5"/>
  <c r="G10" i="7" s="1"/>
  <c r="G15" i="7" s="1"/>
  <c r="E35" i="1"/>
  <c r="E34" i="1"/>
  <c r="D35" i="8"/>
  <c r="G35" i="7" l="1"/>
  <c r="G47" i="7" s="1"/>
  <c r="G52" i="7" s="1"/>
  <c r="G25" i="9"/>
  <c r="G20" i="9"/>
  <c r="G19" i="9"/>
  <c r="G13" i="9"/>
  <c r="G12" i="9"/>
  <c r="G11" i="9"/>
  <c r="G8" i="9"/>
  <c r="J11" i="9" l="1"/>
  <c r="D11" i="9"/>
  <c r="F39" i="1"/>
  <c r="G16" i="6" s="1"/>
  <c r="C71" i="1" l="1"/>
  <c r="C59" i="1"/>
  <c r="C60" i="1"/>
  <c r="C84" i="1" l="1"/>
  <c r="C44" i="1"/>
  <c r="C154" i="5" l="1"/>
  <c r="C153" i="5"/>
  <c r="C152" i="5"/>
  <c r="C151" i="5"/>
  <c r="C150" i="5"/>
  <c r="C149" i="5"/>
  <c r="C148" i="5"/>
  <c r="C120" i="5"/>
  <c r="C58" i="1" l="1"/>
  <c r="C41" i="8" l="1"/>
  <c r="J25" i="9" l="1"/>
  <c r="D25" i="9"/>
  <c r="J20" i="9"/>
  <c r="J19" i="9"/>
  <c r="J13" i="9"/>
  <c r="J12" i="9"/>
  <c r="J8" i="9"/>
  <c r="J9" i="9" s="1"/>
  <c r="G9" i="9"/>
  <c r="G21" i="9"/>
  <c r="D20" i="9"/>
  <c r="D19" i="9"/>
  <c r="D13" i="9"/>
  <c r="D12" i="9"/>
  <c r="C12" i="9"/>
  <c r="D8" i="9"/>
  <c r="D9" i="9" s="1"/>
  <c r="C25" i="9"/>
  <c r="J14" i="9" l="1"/>
  <c r="J21" i="9"/>
  <c r="J16" i="9"/>
  <c r="G14" i="9"/>
  <c r="G16" i="9" s="1"/>
  <c r="G23" i="9" s="1"/>
  <c r="G26" i="9" s="1"/>
  <c r="D21" i="9"/>
  <c r="D14" i="9"/>
  <c r="D16" i="9" s="1"/>
  <c r="D23" i="9" s="1"/>
  <c r="D26" i="9" s="1"/>
  <c r="J23" i="9" l="1"/>
  <c r="J26" i="9" s="1"/>
  <c r="C43" i="1"/>
  <c r="C99" i="1" l="1"/>
  <c r="D101" i="1" l="1"/>
  <c r="F101" i="1"/>
  <c r="G15" i="8" l="1"/>
  <c r="G34" i="8"/>
  <c r="G35" i="8" s="1"/>
  <c r="G45" i="8"/>
  <c r="C33" i="8"/>
  <c r="G47" i="8" l="1"/>
  <c r="G51" i="8" s="1"/>
  <c r="C57" i="1" l="1"/>
  <c r="D229" i="5" l="1"/>
  <c r="C83" i="1" l="1"/>
  <c r="C200" i="5" l="1"/>
  <c r="D202" i="5" l="1"/>
  <c r="E30" i="7" s="1"/>
  <c r="B4" i="6"/>
  <c r="F30" i="8" l="1"/>
  <c r="H30" i="8" s="1"/>
  <c r="C30" i="8"/>
  <c r="E30" i="8" s="1"/>
  <c r="B4" i="1"/>
  <c r="B4" i="7"/>
  <c r="F17" i="5" l="1"/>
  <c r="F25" i="5" s="1"/>
  <c r="I9" i="7" s="1"/>
  <c r="I15" i="7" s="1"/>
  <c r="I35" i="7" s="1"/>
  <c r="I47" i="7" s="1"/>
  <c r="I52" i="7" s="1"/>
  <c r="E60" i="6" l="1"/>
  <c r="E62" i="6" s="1"/>
  <c r="G60" i="6"/>
  <c r="C24" i="7"/>
  <c r="C19" i="7"/>
  <c r="C50" i="7"/>
  <c r="C44" i="7"/>
  <c r="C40" i="7"/>
  <c r="C38" i="7"/>
  <c r="C187" i="5" l="1"/>
  <c r="C186" i="5"/>
  <c r="C185" i="5"/>
  <c r="C184" i="5"/>
  <c r="C183" i="5"/>
  <c r="C140" i="5"/>
  <c r="C93" i="5"/>
  <c r="C92" i="5"/>
  <c r="C91" i="5"/>
  <c r="C90" i="5"/>
  <c r="C89" i="5"/>
  <c r="C88" i="5"/>
  <c r="C67" i="5"/>
  <c r="C45" i="5"/>
  <c r="C44" i="5"/>
  <c r="C43" i="5"/>
  <c r="F42" i="8" l="1"/>
  <c r="C42" i="8"/>
  <c r="F19" i="8"/>
  <c r="D142" i="5"/>
  <c r="E24" i="7" s="1"/>
  <c r="F41" i="8"/>
  <c r="D48" i="5"/>
  <c r="C38" i="5"/>
  <c r="C37" i="5"/>
  <c r="C36" i="5"/>
  <c r="C35" i="5"/>
  <c r="C21" i="5"/>
  <c r="C20" i="5"/>
  <c r="C24" i="8" l="1"/>
  <c r="E24" i="8" s="1"/>
  <c r="F24" i="8"/>
  <c r="H24" i="8" s="1"/>
  <c r="C19" i="8"/>
  <c r="E19" i="8" s="1"/>
  <c r="H19" i="8"/>
  <c r="C61" i="5"/>
  <c r="C32" i="7" l="1"/>
  <c r="C29" i="7"/>
  <c r="C28" i="7"/>
  <c r="C27" i="7"/>
  <c r="C26" i="7"/>
  <c r="C25" i="7"/>
  <c r="C23" i="7"/>
  <c r="C22" i="7"/>
  <c r="C21" i="7"/>
  <c r="C20" i="7"/>
  <c r="C18" i="7"/>
  <c r="C13" i="7"/>
  <c r="C10" i="7"/>
  <c r="C9" i="7"/>
  <c r="C217" i="5"/>
  <c r="C40" i="6" l="1"/>
  <c r="C38" i="6"/>
  <c r="C28" i="6"/>
  <c r="C26" i="6"/>
  <c r="C21" i="6"/>
  <c r="C19" i="6"/>
  <c r="C16" i="6"/>
  <c r="C14" i="6"/>
  <c r="C12" i="6"/>
  <c r="C233" i="5" l="1"/>
  <c r="C216" i="5"/>
  <c r="C215" i="5"/>
  <c r="C214" i="5"/>
  <c r="C213" i="5"/>
  <c r="C212" i="5"/>
  <c r="C211" i="5"/>
  <c r="C210" i="5"/>
  <c r="C209" i="5"/>
  <c r="C208" i="5"/>
  <c r="C207" i="5"/>
  <c r="C206" i="5"/>
  <c r="C194" i="5"/>
  <c r="C188" i="5"/>
  <c r="C182" i="5"/>
  <c r="C181" i="5"/>
  <c r="C180" i="5"/>
  <c r="C179" i="5"/>
  <c r="C178" i="5"/>
  <c r="C172" i="5"/>
  <c r="C166" i="5"/>
  <c r="C165" i="5"/>
  <c r="C164" i="5"/>
  <c r="C163" i="5"/>
  <c r="C162" i="5"/>
  <c r="C161" i="5"/>
  <c r="C147" i="5" l="1"/>
  <c r="C146" i="5"/>
  <c r="C134" i="5"/>
  <c r="C133" i="5"/>
  <c r="C132" i="5"/>
  <c r="C131" i="5"/>
  <c r="C130" i="5"/>
  <c r="C124" i="5"/>
  <c r="C123" i="5"/>
  <c r="C122" i="5"/>
  <c r="C121" i="5"/>
  <c r="C114" i="5"/>
  <c r="C113" i="5"/>
  <c r="C112" i="5"/>
  <c r="C111" i="5"/>
  <c r="C110" i="5"/>
  <c r="C109" i="5"/>
  <c r="C108" i="5"/>
  <c r="C102" i="5"/>
  <c r="C101" i="5"/>
  <c r="C100" i="5"/>
  <c r="C87" i="5"/>
  <c r="C86" i="5"/>
  <c r="C85" i="5"/>
  <c r="C84" i="5"/>
  <c r="C83" i="5"/>
  <c r="C82" i="5"/>
  <c r="C81" i="5"/>
  <c r="C80" i="5"/>
  <c r="C79" i="5"/>
  <c r="C66" i="5"/>
  <c r="C60" i="5"/>
  <c r="C56" i="5"/>
  <c r="C52" i="5"/>
  <c r="C51" i="5"/>
  <c r="C34" i="5"/>
  <c r="C19" i="5"/>
  <c r="C107" i="1" l="1"/>
  <c r="C106" i="1"/>
  <c r="C105" i="1"/>
  <c r="C104" i="1"/>
  <c r="C95" i="1"/>
  <c r="C94" i="1"/>
  <c r="C93" i="1"/>
  <c r="C92" i="1"/>
  <c r="C91" i="1"/>
  <c r="C90" i="1"/>
  <c r="C89" i="1"/>
  <c r="C88" i="1"/>
  <c r="C82" i="1"/>
  <c r="C81" i="1"/>
  <c r="C76" i="1"/>
  <c r="C75" i="1"/>
  <c r="C70" i="1"/>
  <c r="C69" i="1"/>
  <c r="C68" i="1"/>
  <c r="C67" i="1"/>
  <c r="C66" i="1"/>
  <c r="C65" i="1"/>
  <c r="C56" i="1"/>
  <c r="C55" i="1"/>
  <c r="C54" i="1"/>
  <c r="C53" i="1"/>
  <c r="C52" i="1"/>
  <c r="C51" i="1"/>
  <c r="C50" i="1"/>
  <c r="C49" i="1"/>
  <c r="C48" i="1"/>
  <c r="C42" i="1"/>
  <c r="C41" i="1"/>
  <c r="C37" i="1"/>
  <c r="C31" i="1"/>
  <c r="C30" i="1"/>
  <c r="C29" i="1"/>
  <c r="C28" i="1"/>
  <c r="C27" i="1"/>
  <c r="C26" i="1"/>
  <c r="C22" i="1"/>
  <c r="C21" i="1"/>
  <c r="C20" i="1"/>
  <c r="C19" i="1"/>
  <c r="C18" i="1"/>
  <c r="C17" i="1"/>
  <c r="C13" i="1"/>
  <c r="C12" i="1"/>
  <c r="C11" i="1"/>
  <c r="C10" i="1"/>
  <c r="C9" i="1"/>
  <c r="C8" i="1"/>
  <c r="G28" i="6"/>
  <c r="F24" i="1"/>
  <c r="F15" i="1"/>
  <c r="G12" i="6" s="1"/>
  <c r="F34" i="1" l="1"/>
  <c r="D25" i="5"/>
  <c r="D69" i="5"/>
  <c r="D235" i="5"/>
  <c r="D39" i="1"/>
  <c r="F63" i="1"/>
  <c r="G21" i="6" s="1"/>
  <c r="F73" i="1"/>
  <c r="G26" i="6" s="1"/>
  <c r="F97" i="1"/>
  <c r="G40" i="6" s="1"/>
  <c r="F86" i="1"/>
  <c r="G38" i="6" s="1"/>
  <c r="D196" i="5"/>
  <c r="E29" i="7" s="1"/>
  <c r="F33" i="1"/>
  <c r="F35" i="1" s="1"/>
  <c r="G14" i="6" s="1"/>
  <c r="G30" i="6" l="1"/>
  <c r="G46" i="6"/>
  <c r="G62" i="6" s="1"/>
  <c r="E13" i="7"/>
  <c r="H12" i="9" s="1"/>
  <c r="E50" i="7"/>
  <c r="H25" i="9" s="1"/>
  <c r="E9" i="7"/>
  <c r="H8" i="9" s="1"/>
  <c r="D46" i="1"/>
  <c r="F110" i="1"/>
  <c r="D79" i="1"/>
  <c r="D136" i="5"/>
  <c r="D40" i="5"/>
  <c r="D63" i="5"/>
  <c r="E44" i="7" s="1"/>
  <c r="D126" i="5"/>
  <c r="E22" i="7" s="1"/>
  <c r="D54" i="5"/>
  <c r="E38" i="7" s="1"/>
  <c r="D74" i="5"/>
  <c r="D174" i="5"/>
  <c r="D58" i="5"/>
  <c r="E40" i="7" s="1"/>
  <c r="D86" i="1"/>
  <c r="C29" i="8"/>
  <c r="F9" i="8"/>
  <c r="D63" i="1"/>
  <c r="D104" i="5"/>
  <c r="E20" i="7" s="1"/>
  <c r="D24" i="1"/>
  <c r="D97" i="1"/>
  <c r="D33" i="1"/>
  <c r="D190" i="5"/>
  <c r="E28" i="7" s="1"/>
  <c r="D168" i="5"/>
  <c r="E26" i="7" s="1"/>
  <c r="D116" i="5"/>
  <c r="E21" i="7" s="1"/>
  <c r="D15" i="1"/>
  <c r="D96" i="5"/>
  <c r="D73" i="1"/>
  <c r="D31" i="5"/>
  <c r="D157" i="5"/>
  <c r="E25" i="7" s="1"/>
  <c r="D110" i="1"/>
  <c r="G64" i="6" l="1"/>
  <c r="C9" i="8"/>
  <c r="E9" i="8" s="1"/>
  <c r="H9" i="9"/>
  <c r="K9" i="9" s="1"/>
  <c r="I8" i="9"/>
  <c r="E27" i="7"/>
  <c r="C27" i="8" s="1"/>
  <c r="E27" i="8" s="1"/>
  <c r="E23" i="7"/>
  <c r="C23" i="8" s="1"/>
  <c r="E23" i="8" s="1"/>
  <c r="E18" i="7"/>
  <c r="H19" i="9" s="1"/>
  <c r="K8" i="9"/>
  <c r="F23" i="8"/>
  <c r="H23" i="8" s="1"/>
  <c r="F29" i="8"/>
  <c r="H29" i="8" s="1"/>
  <c r="C38" i="8"/>
  <c r="C45" i="8" s="1"/>
  <c r="E45" i="8" s="1"/>
  <c r="F38" i="8"/>
  <c r="F45" i="8" s="1"/>
  <c r="D223" i="5"/>
  <c r="H9" i="8"/>
  <c r="C8" i="9"/>
  <c r="C25" i="8"/>
  <c r="E25" i="8" s="1"/>
  <c r="C22" i="8"/>
  <c r="E22" i="8" s="1"/>
  <c r="C26" i="8"/>
  <c r="E26" i="8" s="1"/>
  <c r="F20" i="8"/>
  <c r="C20" i="8"/>
  <c r="E20" i="8" s="1"/>
  <c r="F18" i="8"/>
  <c r="C21" i="8"/>
  <c r="E21" i="8" s="1"/>
  <c r="C28" i="8"/>
  <c r="E28" i="8" s="1"/>
  <c r="D35" i="1"/>
  <c r="D41" i="5"/>
  <c r="E10" i="7" s="1"/>
  <c r="D34" i="1"/>
  <c r="C18" i="8" l="1"/>
  <c r="I9" i="9"/>
  <c r="I19" i="9"/>
  <c r="K19" i="9"/>
  <c r="E30" i="6"/>
  <c r="E64" i="6" s="1"/>
  <c r="E32" i="7"/>
  <c r="C32" i="8" s="1"/>
  <c r="E32" i="8" s="1"/>
  <c r="E38" i="8"/>
  <c r="F28" i="8"/>
  <c r="H28" i="8" s="1"/>
  <c r="F21" i="8"/>
  <c r="H21" i="8" s="1"/>
  <c r="F26" i="8"/>
  <c r="H26" i="8" s="1"/>
  <c r="F22" i="8"/>
  <c r="H22" i="8" s="1"/>
  <c r="F25" i="8"/>
  <c r="H25" i="8" s="1"/>
  <c r="F27" i="8"/>
  <c r="H27" i="8" s="1"/>
  <c r="H13" i="9"/>
  <c r="I13" i="9" s="1"/>
  <c r="E45" i="7"/>
  <c r="C13" i="9"/>
  <c r="E13" i="9" s="1"/>
  <c r="H18" i="8"/>
  <c r="C19" i="9"/>
  <c r="H20" i="8"/>
  <c r="C9" i="9"/>
  <c r="E9" i="9" s="1"/>
  <c r="E8" i="9"/>
  <c r="E18" i="8"/>
  <c r="H11" i="9"/>
  <c r="E34" i="7" l="1"/>
  <c r="H20" i="9"/>
  <c r="I20" i="9" s="1"/>
  <c r="C34" i="8"/>
  <c r="E34" i="8" s="1"/>
  <c r="C20" i="9"/>
  <c r="E20" i="9" s="1"/>
  <c r="F32" i="8"/>
  <c r="F34" i="8" s="1"/>
  <c r="H38" i="8"/>
  <c r="K13" i="9"/>
  <c r="C10" i="8"/>
  <c r="C15" i="8" s="1"/>
  <c r="E19" i="9"/>
  <c r="E15" i="7"/>
  <c r="E35" i="7" s="1"/>
  <c r="E47" i="7" s="1"/>
  <c r="E52" i="7" s="1"/>
  <c r="H21" i="9" l="1"/>
  <c r="I21" i="9" s="1"/>
  <c r="K20" i="9"/>
  <c r="C21" i="9"/>
  <c r="E21" i="9" s="1"/>
  <c r="C11" i="9"/>
  <c r="C14" i="9" s="1"/>
  <c r="F10" i="8"/>
  <c r="F15" i="8" s="1"/>
  <c r="F35" i="8" s="1"/>
  <c r="F47" i="8" s="1"/>
  <c r="F51" i="8" s="1"/>
  <c r="E10" i="8"/>
  <c r="H14" i="9"/>
  <c r="K11" i="9"/>
  <c r="I11" i="9"/>
  <c r="H32" i="8"/>
  <c r="H34" i="8"/>
  <c r="E15" i="8"/>
  <c r="C35" i="8"/>
  <c r="C47" i="8" s="1"/>
  <c r="K21" i="9" l="1"/>
  <c r="E11" i="9"/>
  <c r="C51" i="8"/>
  <c r="E51" i="8" s="1"/>
  <c r="E47" i="8"/>
  <c r="C16" i="9"/>
  <c r="E14" i="9"/>
  <c r="K14" i="9"/>
  <c r="I14" i="9"/>
  <c r="H16" i="9"/>
  <c r="H10" i="8"/>
  <c r="H23" i="9" l="1"/>
  <c r="I16" i="9"/>
  <c r="K16" i="9"/>
  <c r="C23" i="9"/>
  <c r="E16" i="9"/>
  <c r="H15" i="8"/>
  <c r="H51" i="8" l="1"/>
  <c r="H47" i="8"/>
  <c r="C26" i="9"/>
  <c r="E26" i="9" s="1"/>
  <c r="E23" i="9"/>
  <c r="I23" i="9"/>
  <c r="K23" i="9"/>
  <c r="H26" i="9"/>
  <c r="K26" i="9" l="1"/>
  <c r="I26" i="9"/>
</calcChain>
</file>

<file path=xl/comments1.xml><?xml version="1.0" encoding="utf-8"?>
<comments xmlns="http://schemas.openxmlformats.org/spreadsheetml/2006/main">
  <authors>
    <author>Windows User</author>
  </authors>
  <commentList>
    <comment ref="E5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Adjusment Audit 2017</t>
        </r>
      </text>
    </comment>
    <comment ref="G5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Adjusment Audit 2017</t>
        </r>
      </text>
    </comment>
  </commentList>
</comments>
</file>

<file path=xl/sharedStrings.xml><?xml version="1.0" encoding="utf-8"?>
<sst xmlns="http://schemas.openxmlformats.org/spreadsheetml/2006/main" count="980" uniqueCount="733">
  <si>
    <t>TRIAL BALANCE</t>
  </si>
  <si>
    <t>REKENING</t>
  </si>
  <si>
    <t>KETERANGAN</t>
  </si>
  <si>
    <t>JUMLAH</t>
  </si>
  <si>
    <t>1. Kas dan Setara Kas</t>
  </si>
  <si>
    <t>Jumlah Kas dan Setara Kas</t>
  </si>
  <si>
    <t>2. Portfolio</t>
  </si>
  <si>
    <t>Jumlah</t>
  </si>
  <si>
    <t>Jumlah Portfolio</t>
  </si>
  <si>
    <t>Jumlah Piutang Jasa Manajemen</t>
  </si>
  <si>
    <t>Jumlah Piutang Lain - Lain</t>
  </si>
  <si>
    <t xml:space="preserve">Jumlah </t>
  </si>
  <si>
    <t>Jumlah Hutang Lain - Lain</t>
  </si>
  <si>
    <t>Jumlah Hutang Pajak</t>
  </si>
  <si>
    <t>Trial Balance</t>
  </si>
  <si>
    <t>Coa</t>
  </si>
  <si>
    <t>100.00.00.000</t>
  </si>
  <si>
    <t>ASSETS</t>
  </si>
  <si>
    <t>101.00.00.000</t>
  </si>
  <si>
    <t>Cash and Bank</t>
  </si>
  <si>
    <t>101.01.00.000</t>
  </si>
  <si>
    <t>Petty Cash</t>
  </si>
  <si>
    <t>101.01.01.000</t>
  </si>
  <si>
    <t>Petty Cash - General</t>
  </si>
  <si>
    <t>101.01.02.000</t>
  </si>
  <si>
    <t>Petty Cash - GA</t>
  </si>
  <si>
    <t>101.01.03.000</t>
  </si>
  <si>
    <t>Petty Cash - Cabang</t>
  </si>
  <si>
    <t>101.02.00.000</t>
  </si>
  <si>
    <t>Bank</t>
  </si>
  <si>
    <t>101.02.01.000</t>
  </si>
  <si>
    <t>Bank (Rp)</t>
  </si>
  <si>
    <t>101.02.01.001</t>
  </si>
  <si>
    <t>CIMB Niaga</t>
  </si>
  <si>
    <t>101.02.01.002</t>
  </si>
  <si>
    <t>BCA</t>
  </si>
  <si>
    <t>101.02.01.003</t>
  </si>
  <si>
    <t>101.03.00.000</t>
  </si>
  <si>
    <t>Deposito</t>
  </si>
  <si>
    <t>101.03.01.000</t>
  </si>
  <si>
    <t>Deposito On Call</t>
  </si>
  <si>
    <t>101.03.02.000</t>
  </si>
  <si>
    <t>Deposito Berjangka 1-3 Bulan.</t>
  </si>
  <si>
    <t>102.00.00.000</t>
  </si>
  <si>
    <t>Investment</t>
  </si>
  <si>
    <t>102.01.00.000</t>
  </si>
  <si>
    <t>Time Deposit</t>
  </si>
  <si>
    <t>102.01.01.000</t>
  </si>
  <si>
    <t>Time Deposit - (Rp)</t>
  </si>
  <si>
    <t>102.01.02.000</t>
  </si>
  <si>
    <t>Time Deposit - (US$)</t>
  </si>
  <si>
    <t>102.02.00.000</t>
  </si>
  <si>
    <t>Equity</t>
  </si>
  <si>
    <t>102.02.01.000</t>
  </si>
  <si>
    <t>102.02.02.000</t>
  </si>
  <si>
    <t>Cadangan Kenaikan (Penurunan) Equity</t>
  </si>
  <si>
    <t>102.03.00.000</t>
  </si>
  <si>
    <t>Reksa Dana</t>
  </si>
  <si>
    <t>102.03.01.000</t>
  </si>
  <si>
    <t xml:space="preserve">Reksa Dana </t>
  </si>
  <si>
    <t>102.03.02.000</t>
  </si>
  <si>
    <t xml:space="preserve">Cadangan Kenaikan (Penurunan) Reksadana   </t>
  </si>
  <si>
    <t>102.04.00.000</t>
  </si>
  <si>
    <t>SBI</t>
  </si>
  <si>
    <t>102.05.00.000</t>
  </si>
  <si>
    <t>Bonds</t>
  </si>
  <si>
    <t>102.05.01.000</t>
  </si>
  <si>
    <t>Bonds - Government</t>
  </si>
  <si>
    <t>102.05.01.001</t>
  </si>
  <si>
    <t>Bonds - Government (IDR)</t>
  </si>
  <si>
    <t>102.05.01.002</t>
  </si>
  <si>
    <t>Cadangan Kenaikan (Penurunan) Bonds - Government (IDR)</t>
  </si>
  <si>
    <t>102.05.01.003</t>
  </si>
  <si>
    <t>Bonds - Government (USD)</t>
  </si>
  <si>
    <t>102.05.01.004</t>
  </si>
  <si>
    <t>Cadangan Kenaikan (Penurunan) Bonds - Government (USD)</t>
  </si>
  <si>
    <t>102.05.02.000</t>
  </si>
  <si>
    <t>Bonds - Corporate</t>
  </si>
  <si>
    <t>102.05.02.001</t>
  </si>
  <si>
    <t>Bonds - Corporate (IDR)</t>
  </si>
  <si>
    <t>102.05.02.002</t>
  </si>
  <si>
    <t>Cadangan Kenaikan (Penurunan) Bonds - Corporate (IDR)</t>
  </si>
  <si>
    <t>102.05.02.003</t>
  </si>
  <si>
    <t>Bonds - Corporate (USD)</t>
  </si>
  <si>
    <t>102.05.02.004</t>
  </si>
  <si>
    <t>Cadangan Kenaikan (Penurunan) Bonds - Corporate (USD)</t>
  </si>
  <si>
    <t>103.00.00.000</t>
  </si>
  <si>
    <t>Receivables</t>
  </si>
  <si>
    <t>103.01.00.000</t>
  </si>
  <si>
    <t>Investment Manager Receivables</t>
  </si>
  <si>
    <t>103.01.01.000</t>
  </si>
  <si>
    <t>Management Fee - Receivables</t>
  </si>
  <si>
    <t>103.01.02.000</t>
  </si>
  <si>
    <t>Subscription &amp; Redemption Fee - Receivables</t>
  </si>
  <si>
    <t>103.02.00.000</t>
  </si>
  <si>
    <t>Accrued Interest and Dividen</t>
  </si>
  <si>
    <t>103.02.01.000</t>
  </si>
  <si>
    <t>Accrued Interest from Deposito Berjangka 1-3 Bulan</t>
  </si>
  <si>
    <t>103.02.02.000</t>
  </si>
  <si>
    <t>Accrued Interest from Time Deposit</t>
  </si>
  <si>
    <t>103.02.03.000</t>
  </si>
  <si>
    <t>Accrued Interest from Bonds</t>
  </si>
  <si>
    <t>103.02.04.000</t>
  </si>
  <si>
    <t>Accrued Interest from Reksa Dana</t>
  </si>
  <si>
    <t>103.02.05.000</t>
  </si>
  <si>
    <t>Accrued Dividen Income</t>
  </si>
  <si>
    <t>103.03.00.000</t>
  </si>
  <si>
    <t>Other Receivable</t>
  </si>
  <si>
    <t>103.04.00.000</t>
  </si>
  <si>
    <t>Cash Advance</t>
  </si>
  <si>
    <t>103.04.01.000</t>
  </si>
  <si>
    <t>Cash Advance - Marketing dan Promotion</t>
  </si>
  <si>
    <t>103.04.02.000</t>
  </si>
  <si>
    <t>Cash Advance - Operasional</t>
  </si>
  <si>
    <t>103.04.03.000</t>
  </si>
  <si>
    <t>Cash Advance - Asset dan Infrastruktur</t>
  </si>
  <si>
    <t>103.05.00.000</t>
  </si>
  <si>
    <t>Piutang Pemegang Saham</t>
  </si>
  <si>
    <t>103.05.01.000</t>
  </si>
  <si>
    <t>104.00.00.000</t>
  </si>
  <si>
    <t>Prepaid Taxes</t>
  </si>
  <si>
    <t>104.01.00.000</t>
  </si>
  <si>
    <t>Uang Muka Pajak Masukan</t>
  </si>
  <si>
    <t>104.02.00.000</t>
  </si>
  <si>
    <t>Uang Muka Pajak PPh Pasal 23</t>
  </si>
  <si>
    <t>104.03.00.000</t>
  </si>
  <si>
    <t>Uang Muka Pajak PPh Pasal 25</t>
  </si>
  <si>
    <t>105.00.00.000</t>
  </si>
  <si>
    <t>Claim for Tax Refund</t>
  </si>
  <si>
    <t>106.00.00.000</t>
  </si>
  <si>
    <t>Prepayment Expenses</t>
  </si>
  <si>
    <t>106.01.00.000</t>
  </si>
  <si>
    <t>Prepayment - Rental</t>
  </si>
  <si>
    <t>106.01.01.000</t>
  </si>
  <si>
    <t>Prepayment - Rental Office</t>
  </si>
  <si>
    <t>106.02.00.000</t>
  </si>
  <si>
    <t>Prepaid Asuransi</t>
  </si>
  <si>
    <t>106.02.01.000</t>
  </si>
  <si>
    <t>Prepaid Asuransi - Kendaraan</t>
  </si>
  <si>
    <t>106.02.02.000</t>
  </si>
  <si>
    <t>Prepaid Asuransi - Jiwa &amp; Kesehatan</t>
  </si>
  <si>
    <t>106.02.03.000</t>
  </si>
  <si>
    <t>Prepaid Asuransi - Aset Lainya</t>
  </si>
  <si>
    <t>106.03.00.000</t>
  </si>
  <si>
    <t>Prepayment - Membership</t>
  </si>
  <si>
    <t>106.03.01.000</t>
  </si>
  <si>
    <t>Prepayment - RTI/IBPA</t>
  </si>
  <si>
    <t>106.03.02.000</t>
  </si>
  <si>
    <t>Prepayment - Bloomberg</t>
  </si>
  <si>
    <t>106.04.00.000</t>
  </si>
  <si>
    <t>Prepayment - Sign Board</t>
  </si>
  <si>
    <t>106.05.00.000</t>
  </si>
  <si>
    <t>Prepayment - Equity Link Advertising</t>
  </si>
  <si>
    <t>106.06.00.000</t>
  </si>
  <si>
    <t>Prepayment - Others</t>
  </si>
  <si>
    <t>107.00.00.000</t>
  </si>
  <si>
    <t>Deferred Tax Asset</t>
  </si>
  <si>
    <t>108.00.00.000</t>
  </si>
  <si>
    <t>Fixed Assets</t>
  </si>
  <si>
    <t>108.01.00.000</t>
  </si>
  <si>
    <t>Acquisition Cost</t>
  </si>
  <si>
    <t>108.01.01.000</t>
  </si>
  <si>
    <t>Direct Ownership</t>
  </si>
  <si>
    <t>108.01.01.001</t>
  </si>
  <si>
    <t>Furniture &amp; Fixtures</t>
  </si>
  <si>
    <t>108.01.01.002</t>
  </si>
  <si>
    <t>Office Equipment</t>
  </si>
  <si>
    <t>108.01.01.003</t>
  </si>
  <si>
    <t>Motor Vehicles</t>
  </si>
  <si>
    <t>108.01.02.000</t>
  </si>
  <si>
    <t>Assets on Lease</t>
  </si>
  <si>
    <t>108.01.02.001</t>
  </si>
  <si>
    <t>108.01.02.002</t>
  </si>
  <si>
    <t>108.02.00.000</t>
  </si>
  <si>
    <t>Accumulated Depreciation</t>
  </si>
  <si>
    <t>108.02.01.000</t>
  </si>
  <si>
    <t>Acc. Depr. of Direct Ownership</t>
  </si>
  <si>
    <t>108.02.01.001</t>
  </si>
  <si>
    <t>Acc. Depr. of Furniture &amp; Fixtures</t>
  </si>
  <si>
    <t>108.02.01.002</t>
  </si>
  <si>
    <t>Acc. Depr. of Office Equipment</t>
  </si>
  <si>
    <t>108.02.01.003</t>
  </si>
  <si>
    <t>Acc. Depr. of Motor Vehicles</t>
  </si>
  <si>
    <t>108.02.02.000</t>
  </si>
  <si>
    <t>Acc. Depr. of Asset on Lease</t>
  </si>
  <si>
    <t>108.02.02.001</t>
  </si>
  <si>
    <t>Acc. Depr. of Asset on Lease - Motor Vehicles</t>
  </si>
  <si>
    <t>108.02.02.002</t>
  </si>
  <si>
    <t>Acc. Depr. of Asset on Lease - Office Equipment</t>
  </si>
  <si>
    <t>108.03.00.000</t>
  </si>
  <si>
    <t>Construction in Progress</t>
  </si>
  <si>
    <t>109.00.00.000</t>
  </si>
  <si>
    <t>Intangible Asset</t>
  </si>
  <si>
    <t>109.01.01.000</t>
  </si>
  <si>
    <t>Software</t>
  </si>
  <si>
    <t>109.01.02.000</t>
  </si>
  <si>
    <t>Acc. Depr. of Software</t>
  </si>
  <si>
    <t>110.00.00.000</t>
  </si>
  <si>
    <t>Other Assets</t>
  </si>
  <si>
    <t>110.01.01.000</t>
  </si>
  <si>
    <t>Refundable Deposits</t>
  </si>
  <si>
    <t>110.01.01.001</t>
  </si>
  <si>
    <t>Refundable Deposits - Office</t>
  </si>
  <si>
    <t>110.01.01.002</t>
  </si>
  <si>
    <t>Refundable Deposits - Telephone</t>
  </si>
  <si>
    <t>110.01.01.003</t>
  </si>
  <si>
    <t>Refundable Deposits - Others</t>
  </si>
  <si>
    <t>110.01.02.000</t>
  </si>
  <si>
    <t>Others</t>
  </si>
  <si>
    <t>110.01.02.001</t>
  </si>
  <si>
    <t xml:space="preserve">Keanggotaan </t>
  </si>
  <si>
    <t>110.01.02.002</t>
  </si>
  <si>
    <t>Inventory Promosi</t>
  </si>
  <si>
    <t>200.00.00.000</t>
  </si>
  <si>
    <t>LIABILITIES</t>
  </si>
  <si>
    <t>201.00.00.000</t>
  </si>
  <si>
    <t>Liabilities</t>
  </si>
  <si>
    <t>201.01.00.000</t>
  </si>
  <si>
    <t>Tax Payables</t>
  </si>
  <si>
    <t>201.01.01.000</t>
  </si>
  <si>
    <t xml:space="preserve">Hutang Pajak PPn Keluaran </t>
  </si>
  <si>
    <t>201.01.02.000</t>
  </si>
  <si>
    <t>Hutang Pajak PPh Pasal 21</t>
  </si>
  <si>
    <t>201.01.03.000</t>
  </si>
  <si>
    <t>Hutang Pajak PPh Pasal 23</t>
  </si>
  <si>
    <t>201.01.04.000</t>
  </si>
  <si>
    <t>Hutang Pajak PPh Pasal 26</t>
  </si>
  <si>
    <t>201.01.05.000</t>
  </si>
  <si>
    <t>Hutang Pajak PPh Pasal 4 (2)</t>
  </si>
  <si>
    <t>201.01.06.000</t>
  </si>
  <si>
    <t>Hutang Pajak PPh Pasal 25</t>
  </si>
  <si>
    <t>201.01.07.000</t>
  </si>
  <si>
    <t>Hutang Pajak PPh Pasal 29</t>
  </si>
  <si>
    <t>201.01.08.000</t>
  </si>
  <si>
    <t>Hutang Pajak PPh Pasal 15</t>
  </si>
  <si>
    <t>201.02.00.000</t>
  </si>
  <si>
    <t>Accrued Expenses</t>
  </si>
  <si>
    <t>201.03.00.000</t>
  </si>
  <si>
    <t>Payables</t>
  </si>
  <si>
    <t>201.03.01.000</t>
  </si>
  <si>
    <t>Lease Payables</t>
  </si>
  <si>
    <t>201.03.02.000</t>
  </si>
  <si>
    <t>Other Payables</t>
  </si>
  <si>
    <t>201.04.00.000</t>
  </si>
  <si>
    <t>Employee Benefits</t>
  </si>
  <si>
    <t>201.05.00.000</t>
  </si>
  <si>
    <t>Deferred Tax Liabilities</t>
  </si>
  <si>
    <t>300.00.00.000</t>
  </si>
  <si>
    <t>EQUITY</t>
  </si>
  <si>
    <t>301.00.00.000</t>
  </si>
  <si>
    <t>Capital</t>
  </si>
  <si>
    <t>301.01.00.000</t>
  </si>
  <si>
    <t>Shares Capital</t>
  </si>
  <si>
    <t>301.02.00.000</t>
  </si>
  <si>
    <t>Additional Paid- In Capital</t>
  </si>
  <si>
    <t>302.00.00.000</t>
  </si>
  <si>
    <t>Retained Earnings</t>
  </si>
  <si>
    <t>302.01.00.000</t>
  </si>
  <si>
    <t>Retained Earnings - Prior Year</t>
  </si>
  <si>
    <t>302.02.00.000</t>
  </si>
  <si>
    <t>Retained Earnings - Current Year</t>
  </si>
  <si>
    <t>303.00.00.000</t>
  </si>
  <si>
    <t>Other Equity Components</t>
  </si>
  <si>
    <t>303.01.00.000</t>
  </si>
  <si>
    <t>Other Comprehensive Income</t>
  </si>
  <si>
    <t>400.00.00.000</t>
  </si>
  <si>
    <t>REVENUES</t>
  </si>
  <si>
    <t>401.00.00.000</t>
  </si>
  <si>
    <t>Operating Revenues</t>
  </si>
  <si>
    <t>401.01.00.000</t>
  </si>
  <si>
    <t>Management Fee</t>
  </si>
  <si>
    <t>401.02.00.000</t>
  </si>
  <si>
    <t>Subscription &amp; Redemption Fee Fee</t>
  </si>
  <si>
    <t>402.00.00.000</t>
  </si>
  <si>
    <t>Investment Income</t>
  </si>
  <si>
    <t>402.01.00.000</t>
  </si>
  <si>
    <t>Profit/Loss - Stocks</t>
  </si>
  <si>
    <t>402.01.01.000</t>
  </si>
  <si>
    <t>Unrealized Gain/Loss - Stocks</t>
  </si>
  <si>
    <t>402.01.02.000</t>
  </si>
  <si>
    <t>Realized Gain/Loss - Stocks</t>
  </si>
  <si>
    <t>402.02.00.000</t>
  </si>
  <si>
    <t>Profit/Loss - Reksadana</t>
  </si>
  <si>
    <t>402.02.01.000</t>
  </si>
  <si>
    <t>Unrealized Gain/Loss - Reksadana</t>
  </si>
  <si>
    <t>402.02.02.000</t>
  </si>
  <si>
    <t>Realized Gain/Loss - Reksadana</t>
  </si>
  <si>
    <t>403.00.00.000</t>
  </si>
  <si>
    <t>Komisi Arranger</t>
  </si>
  <si>
    <t>404.00.00.000</t>
  </si>
  <si>
    <t>405.00.00.000</t>
  </si>
  <si>
    <t>Interest income</t>
  </si>
  <si>
    <t>405.01.00.000</t>
  </si>
  <si>
    <t>Bunga Deposito</t>
  </si>
  <si>
    <t>405.02.00.000</t>
  </si>
  <si>
    <t>Bunga Jasagiro</t>
  </si>
  <si>
    <t>406.00.00.000</t>
  </si>
  <si>
    <t>Pendapatan Lain - Lain</t>
  </si>
  <si>
    <t>406.01.00.000</t>
  </si>
  <si>
    <t>406.02.00.000</t>
  </si>
  <si>
    <t>Pendapatan Bunga Lainnya</t>
  </si>
  <si>
    <t>407.00.00.000</t>
  </si>
  <si>
    <t>Selisih Kurs</t>
  </si>
  <si>
    <t>500.00.00.000</t>
  </si>
  <si>
    <t>EXPENSES</t>
  </si>
  <si>
    <t>501.00.00.000</t>
  </si>
  <si>
    <t>501.01.00.000</t>
  </si>
  <si>
    <t>Salaries</t>
  </si>
  <si>
    <t>501.01.01.000</t>
  </si>
  <si>
    <t>Tunjangan Makan</t>
  </si>
  <si>
    <t>501.01.02.000</t>
  </si>
  <si>
    <t>501.01.03.000</t>
  </si>
  <si>
    <t>THR/Bonus</t>
  </si>
  <si>
    <t>501.01.04.000</t>
  </si>
  <si>
    <t>Biaya Pajak PPh 21</t>
  </si>
  <si>
    <t>501.01.05.000</t>
  </si>
  <si>
    <t>Astek</t>
  </si>
  <si>
    <t>501.01.06.000</t>
  </si>
  <si>
    <t>Dana Pensiun</t>
  </si>
  <si>
    <t>501.01.07.000</t>
  </si>
  <si>
    <t>Life and Health Insurance</t>
  </si>
  <si>
    <t>501.01.08.000</t>
  </si>
  <si>
    <t>Medical reimbursement</t>
  </si>
  <si>
    <t>501.01.09.000</t>
  </si>
  <si>
    <t>Employee Benefits Expenses</t>
  </si>
  <si>
    <t>501.01.10.000</t>
  </si>
  <si>
    <t>Pelatihan dan Training</t>
  </si>
  <si>
    <t>501.02.00.000</t>
  </si>
  <si>
    <t>PAM &amp; Listrik</t>
  </si>
  <si>
    <t>501.02.01.000</t>
  </si>
  <si>
    <t>501.03.00.000</t>
  </si>
  <si>
    <t>Alat Tulis Kantor</t>
  </si>
  <si>
    <t>501.03.01.000</t>
  </si>
  <si>
    <t>501.03.02.000</t>
  </si>
  <si>
    <t>Cetakan / Print Out</t>
  </si>
  <si>
    <t>501.03.03.000</t>
  </si>
  <si>
    <t>Photocopy</t>
  </si>
  <si>
    <t>501.03.04.000</t>
  </si>
  <si>
    <t>Langganan Koran/Majalah</t>
  </si>
  <si>
    <t>501.03.05.000</t>
  </si>
  <si>
    <t>Pengurusan Izin</t>
  </si>
  <si>
    <t>501.03.06.000</t>
  </si>
  <si>
    <t>Perlengkapan Dapur /Kebersihan</t>
  </si>
  <si>
    <t>501.03.07.000</t>
  </si>
  <si>
    <t>Biaya Kantor lainnya</t>
  </si>
  <si>
    <t>502.00.00.000</t>
  </si>
  <si>
    <t>Iklan dan Promosi</t>
  </si>
  <si>
    <t>502.01.00.000</t>
  </si>
  <si>
    <t xml:space="preserve">Iklan dan Promosi </t>
  </si>
  <si>
    <t>503.00.00.000</t>
  </si>
  <si>
    <t>Jamuan dan Sumbangan</t>
  </si>
  <si>
    <t>503.01.00.000</t>
  </si>
  <si>
    <t>Sumbangan</t>
  </si>
  <si>
    <t>503.02.00.000</t>
  </si>
  <si>
    <t>Jamuan</t>
  </si>
  <si>
    <t>503.03.00.000</t>
  </si>
  <si>
    <t>Reward</t>
  </si>
  <si>
    <t>503.04.00.000</t>
  </si>
  <si>
    <t>Community Marketing</t>
  </si>
  <si>
    <t>503.05.00.000</t>
  </si>
  <si>
    <t>Sponsorship dan Pameran</t>
  </si>
  <si>
    <t>504.00.00.000</t>
  </si>
  <si>
    <t>Beban Kantor</t>
  </si>
  <si>
    <t>505.00.00.000</t>
  </si>
  <si>
    <t>Profesional Fee</t>
  </si>
  <si>
    <t>505.01.00.000</t>
  </si>
  <si>
    <t>Audit Fee</t>
  </si>
  <si>
    <t>505.02.00.000</t>
  </si>
  <si>
    <t>Legal Fee</t>
  </si>
  <si>
    <t>505.03.00.000</t>
  </si>
  <si>
    <t>Notarial Fee</t>
  </si>
  <si>
    <t>505.04.00.000</t>
  </si>
  <si>
    <t>License Fee</t>
  </si>
  <si>
    <t>505.05.00.000</t>
  </si>
  <si>
    <t>Other Profesional Fee</t>
  </si>
  <si>
    <t>506.00.00.000</t>
  </si>
  <si>
    <t>Sewa</t>
  </si>
  <si>
    <t>506.01.00.000</t>
  </si>
  <si>
    <t>Sewa Kantor</t>
  </si>
  <si>
    <t>506.02.00.000</t>
  </si>
  <si>
    <t>Sewa Kendaraan</t>
  </si>
  <si>
    <t>506.03.00.000</t>
  </si>
  <si>
    <t>Sewa Lainnya</t>
  </si>
  <si>
    <t>507.00.00.000</t>
  </si>
  <si>
    <t>Sharing Fee</t>
  </si>
  <si>
    <t>508.00.00.000</t>
  </si>
  <si>
    <t>Komunikasi dan Informasi</t>
  </si>
  <si>
    <t>508.01.00.000</t>
  </si>
  <si>
    <t>Pos/Surat/Kargo</t>
  </si>
  <si>
    <t>508.02.00.000</t>
  </si>
  <si>
    <t>Telepon/Fax/SLI/Orbit</t>
  </si>
  <si>
    <t>508.03.00.000</t>
  </si>
  <si>
    <t>Internet</t>
  </si>
  <si>
    <t>508.04.00.000</t>
  </si>
  <si>
    <t>Bloomberg</t>
  </si>
  <si>
    <t>508.05.00.000</t>
  </si>
  <si>
    <t>IBPA, RTI, JSX, Invovesta</t>
  </si>
  <si>
    <t>508.06.00.000</t>
  </si>
  <si>
    <t>Biaya Softwere</t>
  </si>
  <si>
    <t>508.07.00.000</t>
  </si>
  <si>
    <t>Komunikasi dan Informasi lainnya</t>
  </si>
  <si>
    <t>509.00.00.000</t>
  </si>
  <si>
    <t>Penyedia Jasa Tenaga Kerja</t>
  </si>
  <si>
    <t>510.00.00.000</t>
  </si>
  <si>
    <t>Perbaikan dan Pemeliharan</t>
  </si>
  <si>
    <t>510.01.00.000</t>
  </si>
  <si>
    <t>Asuransi</t>
  </si>
  <si>
    <t>510.01.01.000</t>
  </si>
  <si>
    <t>Asuransi - Kendaraan</t>
  </si>
  <si>
    <t>510.01.02.000</t>
  </si>
  <si>
    <t>Asuransi - Aset Lainnya</t>
  </si>
  <si>
    <t>510.02.00.000</t>
  </si>
  <si>
    <t>Perawatan</t>
  </si>
  <si>
    <t>510.02.01.000</t>
  </si>
  <si>
    <t xml:space="preserve">Perawatan - Kendaraan </t>
  </si>
  <si>
    <t>510.02.02.000</t>
  </si>
  <si>
    <t>Perawatan - Aset Lainnya</t>
  </si>
  <si>
    <t>510.02.03.000</t>
  </si>
  <si>
    <t xml:space="preserve">Perawatan - Peralatan Kantor </t>
  </si>
  <si>
    <t>510.03.00.000</t>
  </si>
  <si>
    <t>Perbaikan dan Penggantian Spareparts</t>
  </si>
  <si>
    <t>510.03.01.000</t>
  </si>
  <si>
    <t>Perbaikan dan Penggantian Spareparts - Kendaraan</t>
  </si>
  <si>
    <t>510.03.02.000</t>
  </si>
  <si>
    <t>Perbaikan dan Penggantian Spareparts - Peralatan Kantor</t>
  </si>
  <si>
    <t>510.03.03.000</t>
  </si>
  <si>
    <t>Perbaikan dan Penggantian Spareparts - Aset Lainnya</t>
  </si>
  <si>
    <t>510.04.00.000</t>
  </si>
  <si>
    <t>510.04.01.000</t>
  </si>
  <si>
    <t>511.00.00.000</t>
  </si>
  <si>
    <t>Transportasi dan Perjalanan Dinas</t>
  </si>
  <si>
    <t>511.01.00.000</t>
  </si>
  <si>
    <t>Perjalanan Dinas</t>
  </si>
  <si>
    <t>511.01.01.000</t>
  </si>
  <si>
    <t>Perjalanan Dinas - Tiket</t>
  </si>
  <si>
    <t>511.01.02.000</t>
  </si>
  <si>
    <t>Perjalanan Dinas - Akomodasi</t>
  </si>
  <si>
    <t>511.01.03.000</t>
  </si>
  <si>
    <t>Perjalanan Dinas - Others</t>
  </si>
  <si>
    <t>511.02.00.000</t>
  </si>
  <si>
    <t>Transportasi</t>
  </si>
  <si>
    <t>511.02.01.000</t>
  </si>
  <si>
    <t>Bensin</t>
  </si>
  <si>
    <t>511.02.02.000</t>
  </si>
  <si>
    <t>Parkir, Tol</t>
  </si>
  <si>
    <t>511.02.03.000</t>
  </si>
  <si>
    <t>Transportasi Lainnya</t>
  </si>
  <si>
    <t>512.00.00.000</t>
  </si>
  <si>
    <t>Pajak</t>
  </si>
  <si>
    <t>512.01.00.000</t>
  </si>
  <si>
    <t>Pajak Kendaraan</t>
  </si>
  <si>
    <t>512.02.00.000</t>
  </si>
  <si>
    <t>Pajak Lainnya</t>
  </si>
  <si>
    <t>513.00.00.000</t>
  </si>
  <si>
    <t>Penyusutan &amp; Amortisasi</t>
  </si>
  <si>
    <t>513.01.00.000</t>
  </si>
  <si>
    <t>Penyusutan</t>
  </si>
  <si>
    <t>513.01.01.000</t>
  </si>
  <si>
    <t>Penyusutan - Furniture &amp; Fixtures</t>
  </si>
  <si>
    <t>513.01.02.000</t>
  </si>
  <si>
    <t>Penyusutan - Office Equipment</t>
  </si>
  <si>
    <t>513.01.03.000</t>
  </si>
  <si>
    <t>Penyusutan - Motor Vehicles</t>
  </si>
  <si>
    <t>513.02.00.000</t>
  </si>
  <si>
    <t>Amortisasi</t>
  </si>
  <si>
    <t>513.02.01.000</t>
  </si>
  <si>
    <t>Amortisasi - Software</t>
  </si>
  <si>
    <t>514.00.00.000</t>
  </si>
  <si>
    <t>Iuran</t>
  </si>
  <si>
    <t>514.01.00.000</t>
  </si>
  <si>
    <t>Biaya Pungutan OJK</t>
  </si>
  <si>
    <t>514.02.00.000</t>
  </si>
  <si>
    <t>Biaya Transaksi Bursa</t>
  </si>
  <si>
    <t>514.03.00.000</t>
  </si>
  <si>
    <t>Iuran Lainnya</t>
  </si>
  <si>
    <t>515.00.00.000</t>
  </si>
  <si>
    <t>Biaya Administrasi Bank</t>
  </si>
  <si>
    <t>515.01.00.000</t>
  </si>
  <si>
    <t>Biaya Transfer Bank</t>
  </si>
  <si>
    <t>515.02.00.000</t>
  </si>
  <si>
    <t>Biaya Materai Bank</t>
  </si>
  <si>
    <t>515.03.00.000</t>
  </si>
  <si>
    <t>Biaya Bank Lainnya</t>
  </si>
  <si>
    <t>516.00.00.000</t>
  </si>
  <si>
    <t>Biaya Lain-lain</t>
  </si>
  <si>
    <t>516.01.00.000</t>
  </si>
  <si>
    <t>516.02.00.000</t>
  </si>
  <si>
    <t>Biaya Materai Lainnya</t>
  </si>
  <si>
    <t>603.00.00.000</t>
  </si>
  <si>
    <t>Corporate Tax Expense</t>
  </si>
  <si>
    <t>603.01.00.000</t>
  </si>
  <si>
    <t>Corporate Tax Expense - Current</t>
  </si>
  <si>
    <t>603.02.00.000</t>
  </si>
  <si>
    <t>Corporate Tax Expense - Deferred</t>
  </si>
  <si>
    <t>604.00.00.000</t>
  </si>
  <si>
    <t>Deferred Tax Expense</t>
  </si>
  <si>
    <t>ID</t>
  </si>
  <si>
    <t>Column1</t>
  </si>
  <si>
    <t>Mega</t>
  </si>
  <si>
    <t>Alat Tulis Kantor dan Lainnya</t>
  </si>
  <si>
    <t>PT. AURORA ASSET MANAGEMENT</t>
  </si>
  <si>
    <t>3. Cadangan Portfolio</t>
  </si>
  <si>
    <t>4. Piutang Jasa Manajemen</t>
  </si>
  <si>
    <t>5. Piutang Lain - Lain</t>
  </si>
  <si>
    <t>6. Biaya dan Pajak Dibayar Dimuka</t>
  </si>
  <si>
    <t>7. Aktiva Tetap</t>
  </si>
  <si>
    <t>8. Aktiva Lain-lain</t>
  </si>
  <si>
    <t>9. Hutang Lain - Lain</t>
  </si>
  <si>
    <t>10. Hutang Pajak</t>
  </si>
  <si>
    <t>11. Modal Disetor</t>
  </si>
  <si>
    <t xml:space="preserve">      Biaya Langsung</t>
  </si>
  <si>
    <t>Jumlah Biaya Langsung</t>
  </si>
  <si>
    <t>Jumlah Jasa Pengelolaan Investasi</t>
  </si>
  <si>
    <t>Jumlah Laba-Rugi Perdagangan Efek</t>
  </si>
  <si>
    <t xml:space="preserve">      Biaya Perdagangan Ekuitas</t>
  </si>
  <si>
    <t xml:space="preserve">Jumlah Laba (Rugi) Perdagangan Efek </t>
  </si>
  <si>
    <t>Jumlah Pendapatan Penempatan Sementara</t>
  </si>
  <si>
    <t>Jumlah Selisih Kurs</t>
  </si>
  <si>
    <t>Jumlah Pendapatan Lainnya</t>
  </si>
  <si>
    <t>Jumlah Beban Bunga</t>
  </si>
  <si>
    <t>Jumlah Gaji dan Kesejateraan Karyawan</t>
  </si>
  <si>
    <t>Jumlah Biaya Sewa</t>
  </si>
  <si>
    <t>Jumlah Biaya Komunikasi</t>
  </si>
  <si>
    <t>Jumlah Penyusutan</t>
  </si>
  <si>
    <t>Jumlah Profesional</t>
  </si>
  <si>
    <t>Jumlah Biaya Perbaikan dan Pemeliharaan</t>
  </si>
  <si>
    <t>Jumlah Biaya Iklan dan Promosi</t>
  </si>
  <si>
    <t>Jumlah Biaya ATK</t>
  </si>
  <si>
    <t>Jumlah Biaya Perjalanan dan Transportasi</t>
  </si>
  <si>
    <t>Jumlah Biaya Seminar dan Pendidikan</t>
  </si>
  <si>
    <t>Jumlah Biaya Lain - Lain</t>
  </si>
  <si>
    <t>Pajak Perseroan</t>
  </si>
  <si>
    <t>Jumlah Biaya Perdagangan Ekuitas</t>
  </si>
  <si>
    <t>NERACA</t>
  </si>
  <si>
    <t>Catatan</t>
  </si>
  <si>
    <t>AKTIVA</t>
  </si>
  <si>
    <t>KAS DAN SETARA KAS</t>
  </si>
  <si>
    <t>PORTOFOLIO EFEK</t>
  </si>
  <si>
    <t>PIUTANG JASA MANAJEMEN</t>
  </si>
  <si>
    <t>PIUTANG LAIN - LAIN</t>
  </si>
  <si>
    <t>BIAYA DAN PAJAK DIBAYAR DIMUKA</t>
  </si>
  <si>
    <t>PENYERTAAN SAHAM</t>
  </si>
  <si>
    <t>AKTIVA TETAP</t>
  </si>
  <si>
    <t>AKTIVA LAIN LAIN</t>
  </si>
  <si>
    <t>JUMLAH AKTIVA</t>
  </si>
  <si>
    <t>KEWAJIBAN DAN EKUITAS</t>
  </si>
  <si>
    <t>KEWAJIBAN</t>
  </si>
  <si>
    <t>HUTANG LAIN - LAIN</t>
  </si>
  <si>
    <t>HUTANG PAJAK</t>
  </si>
  <si>
    <t>HUTANG JANGKA PANJANG</t>
  </si>
  <si>
    <t>Jumlah Kewajiban</t>
  </si>
  <si>
    <t>EKUITAS</t>
  </si>
  <si>
    <t>Modal Saham - nilai nominal Rp1.000 per saham</t>
  </si>
  <si>
    <t xml:space="preserve">           Modal dasar 100.000.000 saham</t>
  </si>
  <si>
    <t xml:space="preserve">           Modal ditempatkan dan disetor penuh -</t>
  </si>
  <si>
    <t xml:space="preserve">           25.000.000 saham </t>
  </si>
  <si>
    <t>Modal Disetor Penuh</t>
  </si>
  <si>
    <t>Jumlah Ekuitas</t>
  </si>
  <si>
    <t>JUMLAH KEWAJIBAN DAN EKUITAS</t>
  </si>
  <si>
    <t>LAPORAN LABA RUGI</t>
  </si>
  <si>
    <t>PENGHASILAN USAHA</t>
  </si>
  <si>
    <t>Jasa pengelolaan investasi - bersih</t>
  </si>
  <si>
    <t>Laba bersih atas perdagangan efek</t>
  </si>
  <si>
    <t>Komisi dari transaksi perantara</t>
  </si>
  <si>
    <t xml:space="preserve">       perdagangan efek - bersih</t>
  </si>
  <si>
    <t>Dividen tunai dan bunga obligasi</t>
  </si>
  <si>
    <t>Jumlah Penghasilan Usaha</t>
  </si>
  <si>
    <t>BEBAN USAHA</t>
  </si>
  <si>
    <t>Gaji, upah dan kesejahteraan karyawan</t>
  </si>
  <si>
    <t>Komunikasi</t>
  </si>
  <si>
    <t>Honorarium tenaga ahli</t>
  </si>
  <si>
    <t>Perbaikan dan pemeliharaan</t>
  </si>
  <si>
    <t>Iklan dan promosi</t>
  </si>
  <si>
    <t>Alat tulis dan kebutuhan kantor</t>
  </si>
  <si>
    <t>Perjalanan dan transportasi</t>
  </si>
  <si>
    <t>Seminar dan pendidikan karyawan</t>
  </si>
  <si>
    <t>Lain - lain</t>
  </si>
  <si>
    <t>Jumlah Beban Usaha</t>
  </si>
  <si>
    <t>PENGHASILAN (BEBAN) LAIN - LAIN</t>
  </si>
  <si>
    <t>Penghasilan penempatan sementara</t>
  </si>
  <si>
    <t>Laba (rugi) selisih kurs - bersih</t>
  </si>
  <si>
    <t>Pendapatan Lainnya</t>
  </si>
  <si>
    <t>Jumlah Penghasilan Lain-lain - Bersih</t>
  </si>
  <si>
    <t>CADANGAN PAJAK PENGHASILAN</t>
  </si>
  <si>
    <t>12. Jasa Pengelolaan</t>
  </si>
  <si>
    <t>13. Laba (Rugi) Perdagangan Efek</t>
  </si>
  <si>
    <t>16. Pendapatan Penempatan Sementara</t>
  </si>
  <si>
    <t>17. Selisih Kurs</t>
  </si>
  <si>
    <t>18. Pendapatan Lainnya</t>
  </si>
  <si>
    <t>20. Beban Bunga</t>
  </si>
  <si>
    <t>21. Gaji dan Kesejahteraan Karyawan</t>
  </si>
  <si>
    <t>22. Biaya Sewa</t>
  </si>
  <si>
    <t>23. Biaya Komunikasi</t>
  </si>
  <si>
    <t>24. Biaya Penyusutan</t>
  </si>
  <si>
    <t>25. Biaya Profesional</t>
  </si>
  <si>
    <t>28. Biaya Alat-alat Tulis Kantor</t>
  </si>
  <si>
    <t>29. Perjalanan dan Transportasi</t>
  </si>
  <si>
    <t>30. Seminar Dan Pendidikan</t>
  </si>
  <si>
    <t>31. Biaya Lain - Lain</t>
  </si>
  <si>
    <t>32. Pajak Perseroan</t>
  </si>
  <si>
    <t>LABA (RUGI) USAHA</t>
  </si>
  <si>
    <t>LABA (RUGI) BERSIH</t>
  </si>
  <si>
    <t>LABA (Rugi) SEBELUM PAJAK PENGHASILAN</t>
  </si>
  <si>
    <t>(disajikan dalam Rupiah kecuali dinyatakan lain)</t>
  </si>
  <si>
    <t>402.03.00.000</t>
  </si>
  <si>
    <t>Profit/Loss - Bonds</t>
  </si>
  <si>
    <t>402.03.01.000</t>
  </si>
  <si>
    <t>Unrealized Gain/Loss - Bonds</t>
  </si>
  <si>
    <t>402.03.02.000</t>
  </si>
  <si>
    <t>Realized Gain/Loss - Bonds</t>
  </si>
  <si>
    <t>Dividen &amp; Kupon Obligasi</t>
  </si>
  <si>
    <t>404.01.00.000</t>
  </si>
  <si>
    <t xml:space="preserve">Dividen </t>
  </si>
  <si>
    <t>404.02.00.000</t>
  </si>
  <si>
    <t>Kupon Obligasi</t>
  </si>
  <si>
    <t>Biaya Operasional</t>
  </si>
  <si>
    <t>501.01.11.000</t>
  </si>
  <si>
    <t>Overtime</t>
  </si>
  <si>
    <t>501.01.12.000</t>
  </si>
  <si>
    <t>Tunjangan Jabatan</t>
  </si>
  <si>
    <t>501.01.13.000</t>
  </si>
  <si>
    <t>Transport dan dinner overtime</t>
  </si>
  <si>
    <t>501.01.14.000</t>
  </si>
  <si>
    <t xml:space="preserve">Biaya Pegawai Kontrak </t>
  </si>
  <si>
    <t>501.01.15.000</t>
  </si>
  <si>
    <t>Biaya Aktuaria</t>
  </si>
  <si>
    <t>501.04.00.000</t>
  </si>
  <si>
    <t>502.02.00.000</t>
  </si>
  <si>
    <t>Biaya Representasi</t>
  </si>
  <si>
    <t>502.02.01.000</t>
  </si>
  <si>
    <t>502.02.02.000</t>
  </si>
  <si>
    <t>Biaya Representasi RD</t>
  </si>
  <si>
    <t>502.03.00.000</t>
  </si>
  <si>
    <t>Selling Fee</t>
  </si>
  <si>
    <t>511.02.01.001</t>
  </si>
  <si>
    <t>BBM Kendaraan Direksi</t>
  </si>
  <si>
    <t>511.02.01.002</t>
  </si>
  <si>
    <t>BBM Kendaraan Operasional</t>
  </si>
  <si>
    <t>511.02.02.001</t>
  </si>
  <si>
    <t>Parkir Kendaraan Direksi</t>
  </si>
  <si>
    <t>511.02.02.002</t>
  </si>
  <si>
    <t>Parkir Kendaraan Operasional</t>
  </si>
  <si>
    <t>511.02.02.003</t>
  </si>
  <si>
    <t>Tol Kendaraan Direksi</t>
  </si>
  <si>
    <t>511.02.02.004</t>
  </si>
  <si>
    <t>Tol Kendaraan Operasional</t>
  </si>
  <si>
    <t>514.02.01.000</t>
  </si>
  <si>
    <t>Biaya Kutodian Efek Ekuitas</t>
  </si>
  <si>
    <t>514.02.02.000</t>
  </si>
  <si>
    <t>Biaya Brokerage</t>
  </si>
  <si>
    <t>514.02.03.000</t>
  </si>
  <si>
    <t>Biaya Bursa BEI</t>
  </si>
  <si>
    <t>514.02.04.000</t>
  </si>
  <si>
    <t>Biaya Pajak - PPN Saham</t>
  </si>
  <si>
    <t>514.02.05.000</t>
  </si>
  <si>
    <t>Biaya Pajak 0.1 %- Transaksi Jual Saham</t>
  </si>
  <si>
    <t>516.03.00.000</t>
  </si>
  <si>
    <t>Biaya Penjualan Lainnya</t>
  </si>
  <si>
    <t>516.04.00.000</t>
  </si>
  <si>
    <t>Biaya Keanggotaan</t>
  </si>
  <si>
    <t>516.05.00.000</t>
  </si>
  <si>
    <t>Biaya Pajak PPN Tidak Dikreditkan</t>
  </si>
  <si>
    <t>Jumlah Laba (Rugi) Perdagangan Efek - Belum Realisasi</t>
  </si>
  <si>
    <t>19. Deviden &amp; Kupon Obligasi</t>
  </si>
  <si>
    <t>26. Biaya Representasi</t>
  </si>
  <si>
    <t>Jumlah Biaya Representasi</t>
  </si>
  <si>
    <t>27. Perbaikan dan Pemeliharaan</t>
  </si>
  <si>
    <t>28. Biaya Iklan dan Promosi</t>
  </si>
  <si>
    <t>81. Biaya Keanggotaan</t>
  </si>
  <si>
    <t>Jasa Lain-lain</t>
  </si>
  <si>
    <t>Laba (Rugi) Ditahan</t>
  </si>
  <si>
    <t>Jumlah Deviden &amp; Kupon Obligasi</t>
  </si>
  <si>
    <t>PSAK 24 - Aktuaria</t>
  </si>
  <si>
    <t>Representasi</t>
  </si>
  <si>
    <t>Tunjangan Transport</t>
  </si>
  <si>
    <t>Laba (rugi) Efek belum realisasi - Saham</t>
  </si>
  <si>
    <t>Laba (Rugi) Tahun Berjalan</t>
  </si>
  <si>
    <t>Keanggotaan</t>
  </si>
  <si>
    <t>32. Pajak lainnya</t>
  </si>
  <si>
    <t>Pajak Lain-lain</t>
  </si>
  <si>
    <t>Biaya Administrasi Lainnya</t>
  </si>
  <si>
    <t>Year to Date</t>
  </si>
  <si>
    <t>BUDGET</t>
  </si>
  <si>
    <t>LABA TAHUN BERJALAN</t>
  </si>
  <si>
    <t>%</t>
  </si>
  <si>
    <t>-</t>
  </si>
  <si>
    <t>Realisasi</t>
  </si>
  <si>
    <t>BUDGET 2018</t>
  </si>
  <si>
    <t>Laporan Realisasi Budget 2018</t>
  </si>
  <si>
    <t>KEWAJIBAN IMBALAN KERJA - AKTUARIA</t>
  </si>
  <si>
    <t>11. Kewajiban Imbalan Jasa Aktuaria</t>
  </si>
  <si>
    <t>103.06.00.000</t>
  </si>
  <si>
    <t>Security Deposit</t>
  </si>
  <si>
    <t>Financial Report AAM</t>
  </si>
  <si>
    <t>YTD</t>
  </si>
  <si>
    <t>Achieve-ment %</t>
  </si>
  <si>
    <t>MTD</t>
  </si>
  <si>
    <t>Achievement %</t>
  </si>
  <si>
    <t>Growth</t>
  </si>
  <si>
    <t>Unaudited</t>
  </si>
  <si>
    <t>Actual</t>
  </si>
  <si>
    <t>Budget</t>
  </si>
  <si>
    <t>Revenue</t>
  </si>
  <si>
    <t xml:space="preserve">MI Fee </t>
  </si>
  <si>
    <t>Total MI Fee</t>
  </si>
  <si>
    <t>Securities trading</t>
  </si>
  <si>
    <t>Dividen/coupons</t>
  </si>
  <si>
    <t>Interest &amp; other</t>
  </si>
  <si>
    <t>Total other revenue</t>
  </si>
  <si>
    <t>Total Revenue</t>
  </si>
  <si>
    <t>Operating Expense</t>
  </si>
  <si>
    <t>Employee Exp</t>
  </si>
  <si>
    <t>SGA</t>
  </si>
  <si>
    <t>Total Operating Exp</t>
  </si>
  <si>
    <t>Tax</t>
  </si>
  <si>
    <t>PAT</t>
  </si>
  <si>
    <t>PBT</t>
  </si>
  <si>
    <t>510.01.03.000</t>
  </si>
  <si>
    <t>516.06.00.000</t>
  </si>
  <si>
    <t>Asuransi - Manulife</t>
  </si>
  <si>
    <t>Biaya Bunga Leasing</t>
  </si>
  <si>
    <t>Renovasi Ruang Kantor</t>
  </si>
  <si>
    <t>Renovasi</t>
  </si>
  <si>
    <t>Trx Payables</t>
  </si>
  <si>
    <t>201.03.03.000</t>
  </si>
  <si>
    <t>103.07.00.000</t>
  </si>
  <si>
    <t>Trx Receivable</t>
  </si>
  <si>
    <t>Biaya Promosi Reksadana</t>
  </si>
  <si>
    <t>Laba (rugi) Efek belum realisasi - Reksadana</t>
  </si>
  <si>
    <t xml:space="preserve"> Juli 2018</t>
  </si>
  <si>
    <t>BULAN SEBELUMNYA</t>
  </si>
  <si>
    <t>BULAN TERAKHIR</t>
  </si>
  <si>
    <t>517.01.00.000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</si>
</sst>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[$-409]mmm\-yy;@"/>
    <numFmt numFmtId="168" formatCode="_(&quot;Rp&quot;* #,##0.00_);_(&quot;Rp&quot;* \(#,##0.00\);_(&quot;Rp&quot;* &quot;-&quot;??_);_(@_)"/>
    <numFmt numFmtId="169" formatCode="&quot;Rp&quot;#,##0_);\(&quot;Rp&quot;#,##0\)"/>
    <numFmt numFmtId="170" formatCode="_(* #,##0_);_(* \(#,##0\);_(* \-_);_(@_)"/>
    <numFmt numFmtId="171" formatCode="&quot;Rp&quot;###,##0_);[Red]\(&quot;Rp&quot;#,##0\)"/>
    <numFmt numFmtId="172" formatCode="_(&quot;Rp&quot;\ #,##0_);_(&quot;Rp&quot;* \(#,##0\);_(&quot;Rp&quot;* &quot;-&quot;_);_(@_)"/>
    <numFmt numFmtId="173" formatCode="m\o\n\th\ d\,\ yyyy"/>
    <numFmt numFmtId="174" formatCode="_(&quot;Rp&quot;* #,##0.0_);_(&quot;Rp&quot;* \(#,##0.0\);_(&quot;Rp&quot;* &quot;-&quot;??_);_(@_)"/>
    <numFmt numFmtId="175" formatCode="_([$€]* #,##0.00_);_([$€]* \(#,##0.00\);_([$€]* &quot;-&quot;??_);_(@_)"/>
    <numFmt numFmtId="176" formatCode="#.00"/>
    <numFmt numFmtId="177" formatCode="#."/>
    <numFmt numFmtId="178" formatCode="&quot;Rp&quot;#,##0_);[Red]\(&quot;Rp&quot;#,##0\)"/>
    <numFmt numFmtId="179" formatCode="&quot;Rp&quot;#,##0.00_);[Red]\(&quot;Rp&quot;#,##0.00\)"/>
    <numFmt numFmtId="180" formatCode="0.00_)"/>
    <numFmt numFmtId="181" formatCode="&quot;US$&quot;#,##0_);[Red]\(&quot;US$&quot;#,##0\)"/>
    <numFmt numFmtId="182" formatCode="0%_);\(0%\)"/>
    <numFmt numFmtId="183" formatCode="_ * #,##0.00_ ;_ * \-#,##0.00_ ;_ * &quot;-&quot;??_ ;_ @_ "/>
    <numFmt numFmtId="184" formatCode="_(* #,##0_);_(* \(#,##0\);_(* &quot;-&quot;??_);_(@_)"/>
    <numFmt numFmtId="185" formatCode="#,##0.00_);[Red]\(#,##0\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Bodoni MT"/>
      <family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color indexed="8"/>
      <name val="匠牥晩††††††††††"/>
    </font>
    <font>
      <b/>
      <sz val="10"/>
      <name val="Tms Rmn"/>
    </font>
    <font>
      <sz val="12"/>
      <name val="Helv"/>
    </font>
    <font>
      <sz val="1"/>
      <color indexed="8"/>
      <name val="Courier"/>
      <family val="3"/>
    </font>
    <font>
      <sz val="10"/>
      <name val="Courier"/>
      <family val="3"/>
    </font>
    <font>
      <sz val="8"/>
      <name val="Arial"/>
      <family val="2"/>
    </font>
    <font>
      <b/>
      <sz val="1"/>
      <color indexed="8"/>
      <name val="Courier"/>
      <family val="3"/>
    </font>
    <font>
      <b/>
      <sz val="14"/>
      <name val="Helv"/>
    </font>
    <font>
      <sz val="10"/>
      <name val="MS Sans Serif"/>
      <family val="2"/>
    </font>
    <font>
      <sz val="7"/>
      <name val="Small Fonts"/>
      <family val="2"/>
    </font>
    <font>
      <b/>
      <i/>
      <sz val="16"/>
      <name val="Helv"/>
    </font>
    <font>
      <sz val="14"/>
      <name val="Helv"/>
    </font>
    <font>
      <sz val="11"/>
      <name val="Arial"/>
      <family val="2"/>
    </font>
    <font>
      <b/>
      <sz val="10"/>
      <color indexed="10"/>
      <name val="Arial"/>
      <family val="2"/>
    </font>
    <font>
      <sz val="24"/>
      <color indexed="13"/>
      <name val="Helv"/>
    </font>
    <font>
      <sz val="10"/>
      <color theme="1"/>
      <name val="Arial"/>
      <family val="2"/>
    </font>
    <font>
      <sz val="10"/>
      <color theme="1"/>
      <name val="Arial"/>
      <family val="2"/>
      <charset val="1"/>
    </font>
    <font>
      <sz val="12"/>
      <name val="Times New Roman"/>
      <family val="1"/>
    </font>
    <font>
      <b/>
      <sz val="14"/>
      <name val="Arial"/>
      <family val="2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5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41" fontId="1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9" fillId="0" borderId="0" applyFont="0" applyFill="0" applyBorder="0" applyAlignment="0" applyProtection="0"/>
    <xf numFmtId="0" fontId="20" fillId="0" borderId="0" applyNumberFormat="0" applyFont="0" applyFill="0" applyBorder="0" applyProtection="0">
      <alignment vertical="center"/>
    </xf>
    <xf numFmtId="43" fontId="1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71" fontId="11" fillId="0" borderId="0"/>
    <xf numFmtId="0" fontId="21" fillId="0" borderId="0"/>
    <xf numFmtId="0" fontId="21" fillId="0" borderId="0"/>
    <xf numFmtId="172" fontId="11" fillId="0" borderId="0"/>
    <xf numFmtId="0" fontId="22" fillId="0" borderId="0"/>
    <xf numFmtId="0" fontId="22" fillId="0" borderId="22"/>
    <xf numFmtId="173" fontId="23" fillId="0" borderId="0">
      <protection locked="0"/>
    </xf>
    <xf numFmtId="174" fontId="11" fillId="0" borderId="0"/>
    <xf numFmtId="175" fontId="11" fillId="0" borderId="0" applyFont="0" applyFill="0" applyBorder="0" applyAlignment="0" applyProtection="0"/>
    <xf numFmtId="176" fontId="23" fillId="0" borderId="0">
      <protection locked="0"/>
    </xf>
    <xf numFmtId="4" fontId="24" fillId="0" borderId="0"/>
    <xf numFmtId="38" fontId="25" fillId="5" borderId="0" applyNumberFormat="0" applyBorder="0" applyAlignment="0" applyProtection="0"/>
    <xf numFmtId="14" fontId="7" fillId="6" borderId="23">
      <alignment horizontal="center" vertical="center" wrapText="1"/>
    </xf>
    <xf numFmtId="177" fontId="26" fillId="0" borderId="0">
      <protection locked="0"/>
    </xf>
    <xf numFmtId="177" fontId="26" fillId="0" borderId="0">
      <protection locked="0"/>
    </xf>
    <xf numFmtId="10" fontId="25" fillId="7" borderId="1" applyNumberFormat="0" applyBorder="0" applyAlignment="0" applyProtection="0"/>
    <xf numFmtId="0" fontId="27" fillId="8" borderId="22"/>
    <xf numFmtId="38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37" fontId="29" fillId="0" borderId="0"/>
    <xf numFmtId="18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20" fillId="0" borderId="0"/>
    <xf numFmtId="0" fontId="11" fillId="0" borderId="0"/>
    <xf numFmtId="181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82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24" applyNumberFormat="0" applyBorder="0"/>
    <xf numFmtId="1" fontId="11" fillId="0" borderId="6" applyNumberFormat="0" applyFill="0" applyAlignment="0" applyProtection="0">
      <alignment horizontal="center" vertical="center"/>
    </xf>
    <xf numFmtId="0" fontId="22" fillId="0" borderId="0"/>
    <xf numFmtId="0" fontId="22" fillId="0" borderId="22"/>
    <xf numFmtId="0" fontId="33" fillId="0" borderId="0" applyFill="0" applyBorder="0" applyProtection="0">
      <alignment horizontal="left" vertical="top"/>
    </xf>
    <xf numFmtId="0" fontId="34" fillId="9" borderId="0"/>
    <xf numFmtId="0" fontId="27" fillId="0" borderId="25"/>
    <xf numFmtId="0" fontId="27" fillId="0" borderId="22"/>
    <xf numFmtId="4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183" fontId="18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0" fontId="16" fillId="0" borderId="0"/>
    <xf numFmtId="0" fontId="11" fillId="0" borderId="0"/>
    <xf numFmtId="43" fontId="11" fillId="0" borderId="0"/>
    <xf numFmtId="0" fontId="1" fillId="0" borderId="0"/>
    <xf numFmtId="0" fontId="16" fillId="0" borderId="0"/>
    <xf numFmtId="43" fontId="18" fillId="0" borderId="0">
      <alignment vertical="center"/>
    </xf>
    <xf numFmtId="0" fontId="35" fillId="0" borderId="0"/>
    <xf numFmtId="0" fontId="37" fillId="0" borderId="0"/>
    <xf numFmtId="0" fontId="16" fillId="0" borderId="0"/>
    <xf numFmtId="0" fontId="16" fillId="0" borderId="0"/>
    <xf numFmtId="0" fontId="18" fillId="0" borderId="0">
      <alignment vertical="center"/>
    </xf>
    <xf numFmtId="0" fontId="16" fillId="0" borderId="0"/>
    <xf numFmtId="0" fontId="36" fillId="0" borderId="0"/>
    <xf numFmtId="0" fontId="18" fillId="0" borderId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41" fontId="3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22"/>
    <xf numFmtId="0" fontId="27" fillId="8" borderId="22"/>
    <xf numFmtId="0" fontId="36" fillId="0" borderId="0"/>
    <xf numFmtId="43" fontId="36" fillId="0" borderId="0" applyFont="0" applyFill="0" applyBorder="0" applyAlignment="0" applyProtection="0"/>
    <xf numFmtId="0" fontId="22" fillId="0" borderId="22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22"/>
    <xf numFmtId="0" fontId="22" fillId="0" borderId="22"/>
    <xf numFmtId="9" fontId="1" fillId="0" borderId="0" applyFont="0" applyFill="0" applyBorder="0" applyAlignment="0" applyProtection="0"/>
    <xf numFmtId="0" fontId="22" fillId="0" borderId="22"/>
    <xf numFmtId="10" fontId="25" fillId="7" borderId="1" applyNumberFormat="0" applyBorder="0" applyAlignment="0" applyProtection="0"/>
    <xf numFmtId="0" fontId="27" fillId="8" borderId="22"/>
    <xf numFmtId="0" fontId="22" fillId="0" borderId="22"/>
    <xf numFmtId="0" fontId="27" fillId="0" borderId="22"/>
    <xf numFmtId="0" fontId="22" fillId="0" borderId="22"/>
    <xf numFmtId="0" fontId="27" fillId="8" borderId="22"/>
    <xf numFmtId="0" fontId="22" fillId="0" borderId="22"/>
    <xf numFmtId="0" fontId="27" fillId="0" borderId="22"/>
    <xf numFmtId="0" fontId="22" fillId="0" borderId="22"/>
    <xf numFmtId="10" fontId="25" fillId="7" borderId="1" applyNumberFormat="0" applyBorder="0" applyAlignment="0" applyProtection="0"/>
    <xf numFmtId="0" fontId="27" fillId="8" borderId="22"/>
    <xf numFmtId="0" fontId="22" fillId="0" borderId="22"/>
    <xf numFmtId="0" fontId="27" fillId="0" borderId="22"/>
    <xf numFmtId="0" fontId="22" fillId="0" borderId="22"/>
    <xf numFmtId="0" fontId="27" fillId="8" borderId="22"/>
    <xf numFmtId="0" fontId="22" fillId="0" borderId="22"/>
    <xf numFmtId="0" fontId="27" fillId="0" borderId="22"/>
  </cellStyleXfs>
  <cellXfs count="214">
    <xf numFmtId="0" fontId="0" fillId="0" borderId="0" xfId="0"/>
    <xf numFmtId="0" fontId="3" fillId="0" borderId="0" xfId="0" applyFont="1"/>
    <xf numFmtId="165" fontId="4" fillId="0" borderId="6" xfId="0" applyNumberFormat="1" applyFont="1" applyBorder="1"/>
    <xf numFmtId="0" fontId="0" fillId="0" borderId="6" xfId="0" applyBorder="1"/>
    <xf numFmtId="165" fontId="0" fillId="0" borderId="6" xfId="0" applyNumberFormat="1" applyBorder="1"/>
    <xf numFmtId="9" fontId="1" fillId="0" borderId="0" xfId="3" applyFont="1"/>
    <xf numFmtId="165" fontId="0" fillId="0" borderId="5" xfId="0" applyNumberFormat="1" applyBorder="1"/>
    <xf numFmtId="0" fontId="0" fillId="0" borderId="7" xfId="0" applyBorder="1"/>
    <xf numFmtId="165" fontId="5" fillId="0" borderId="6" xfId="0" applyNumberFormat="1" applyFont="1" applyBorder="1"/>
    <xf numFmtId="0" fontId="0" fillId="0" borderId="8" xfId="0" applyFont="1" applyBorder="1"/>
    <xf numFmtId="166" fontId="0" fillId="0" borderId="0" xfId="0" applyNumberFormat="1"/>
    <xf numFmtId="0" fontId="0" fillId="0" borderId="9" xfId="0" applyFont="1" applyBorder="1"/>
    <xf numFmtId="166" fontId="0" fillId="0" borderId="9" xfId="0" applyNumberFormat="1" applyFont="1" applyFill="1" applyBorder="1"/>
    <xf numFmtId="0" fontId="0" fillId="0" borderId="9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/>
    <xf numFmtId="0" fontId="2" fillId="3" borderId="11" xfId="0" applyFont="1" applyFill="1" applyBorder="1"/>
    <xf numFmtId="0" fontId="0" fillId="0" borderId="13" xfId="0" applyFont="1" applyBorder="1"/>
    <xf numFmtId="0" fontId="6" fillId="0" borderId="13" xfId="0" applyFont="1" applyBorder="1"/>
    <xf numFmtId="0" fontId="0" fillId="0" borderId="15" xfId="0" applyFont="1" applyBorder="1"/>
    <xf numFmtId="0" fontId="0" fillId="0" borderId="12" xfId="0" applyFill="1" applyBorder="1"/>
    <xf numFmtId="0" fontId="0" fillId="0" borderId="12" xfId="0" applyFont="1" applyFill="1" applyBorder="1"/>
    <xf numFmtId="0" fontId="0" fillId="0" borderId="14" xfId="0" applyFill="1" applyBorder="1"/>
    <xf numFmtId="164" fontId="0" fillId="0" borderId="0" xfId="2" applyFont="1" applyAlignment="1">
      <alignment horizontal="right"/>
    </xf>
    <xf numFmtId="164" fontId="0" fillId="0" borderId="6" xfId="2" applyFont="1" applyBorder="1" applyAlignment="1">
      <alignment horizontal="right"/>
    </xf>
    <xf numFmtId="164" fontId="0" fillId="0" borderId="6" xfId="2" applyFont="1" applyBorder="1"/>
    <xf numFmtId="164" fontId="3" fillId="0" borderId="6" xfId="2" applyFont="1" applyBorder="1" applyAlignment="1">
      <alignment horizontal="right"/>
    </xf>
    <xf numFmtId="164" fontId="3" fillId="2" borderId="1" xfId="2" applyFont="1" applyFill="1" applyBorder="1" applyAlignment="1">
      <alignment horizontal="right"/>
    </xf>
    <xf numFmtId="165" fontId="3" fillId="2" borderId="5" xfId="0" applyNumberFormat="1" applyFont="1" applyFill="1" applyBorder="1" applyAlignment="1"/>
    <xf numFmtId="165" fontId="3" fillId="2" borderId="7" xfId="0" applyNumberFormat="1" applyFont="1" applyFill="1" applyBorder="1" applyAlignment="1"/>
    <xf numFmtId="164" fontId="3" fillId="2" borderId="6" xfId="2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165" fontId="0" fillId="2" borderId="1" xfId="0" applyNumberFormat="1" applyFill="1" applyBorder="1"/>
    <xf numFmtId="0" fontId="0" fillId="2" borderId="1" xfId="0" applyFill="1" applyBorder="1"/>
    <xf numFmtId="165" fontId="4" fillId="0" borderId="16" xfId="0" applyNumberFormat="1" applyFont="1" applyBorder="1"/>
    <xf numFmtId="165" fontId="5" fillId="0" borderId="16" xfId="0" applyNumberFormat="1" applyFont="1" applyBorder="1"/>
    <xf numFmtId="165" fontId="0" fillId="0" borderId="16" xfId="0" applyNumberFormat="1" applyBorder="1"/>
    <xf numFmtId="0" fontId="0" fillId="0" borderId="0" xfId="0" applyBorder="1"/>
    <xf numFmtId="9" fontId="1" fillId="0" borderId="0" xfId="3" applyFont="1" applyBorder="1"/>
    <xf numFmtId="0" fontId="0" fillId="0" borderId="17" xfId="0" applyBorder="1"/>
    <xf numFmtId="165" fontId="0" fillId="0" borderId="5" xfId="0" applyNumberFormat="1" applyFont="1" applyFill="1" applyBorder="1" applyAlignment="1">
      <alignment horizontal="left"/>
    </xf>
    <xf numFmtId="165" fontId="0" fillId="0" borderId="7" xfId="0" applyNumberFormat="1" applyFont="1" applyFill="1" applyBorder="1" applyAlignment="1">
      <alignment horizontal="left"/>
    </xf>
    <xf numFmtId="165" fontId="0" fillId="0" borderId="6" xfId="0" applyNumberFormat="1" applyFont="1" applyFill="1" applyBorder="1" applyAlignment="1">
      <alignment horizontal="left"/>
    </xf>
    <xf numFmtId="165" fontId="3" fillId="0" borderId="6" xfId="0" applyNumberFormat="1" applyFont="1" applyBorder="1" applyAlignment="1">
      <alignment horizontal="center"/>
    </xf>
    <xf numFmtId="165" fontId="3" fillId="0" borderId="16" xfId="0" applyNumberFormat="1" applyFont="1" applyFill="1" applyBorder="1" applyAlignment="1">
      <alignment horizontal="center"/>
    </xf>
    <xf numFmtId="165" fontId="3" fillId="0" borderId="18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left"/>
    </xf>
    <xf numFmtId="165" fontId="3" fillId="0" borderId="7" xfId="0" applyNumberFormat="1" applyFont="1" applyBorder="1" applyAlignment="1">
      <alignment horizontal="left"/>
    </xf>
    <xf numFmtId="165" fontId="3" fillId="0" borderId="5" xfId="0" applyNumberFormat="1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left"/>
    </xf>
    <xf numFmtId="165" fontId="3" fillId="0" borderId="6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8" fillId="0" borderId="0" xfId="0" applyFont="1"/>
    <xf numFmtId="0" fontId="9" fillId="0" borderId="19" xfId="0" applyFont="1" applyBorder="1" applyAlignment="1">
      <alignment horizontal="center"/>
    </xf>
    <xf numFmtId="16" fontId="9" fillId="0" borderId="0" xfId="0" quotePrefix="1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/>
    <xf numFmtId="0" fontId="7" fillId="0" borderId="0" xfId="0" applyFont="1"/>
    <xf numFmtId="0" fontId="11" fillId="0" borderId="0" xfId="0" applyFont="1" applyAlignment="1">
      <alignment horizontal="left"/>
    </xf>
    <xf numFmtId="0" fontId="11" fillId="0" borderId="0" xfId="1" applyNumberFormat="1" applyFont="1" applyAlignment="1">
      <alignment horizontal="center" vertical="center"/>
    </xf>
    <xf numFmtId="39" fontId="1" fillId="0" borderId="0" xfId="1" applyNumberFormat="1" applyFont="1"/>
    <xf numFmtId="0" fontId="9" fillId="0" borderId="0" xfId="0" applyFont="1" applyAlignment="1">
      <alignment horizontal="center"/>
    </xf>
    <xf numFmtId="39" fontId="9" fillId="0" borderId="19" xfId="1" quotePrefix="1" applyNumberFormat="1" applyFont="1" applyBorder="1" applyAlignment="1">
      <alignment horizontal="center"/>
    </xf>
    <xf numFmtId="39" fontId="9" fillId="0" borderId="0" xfId="1" quotePrefix="1" applyNumberFormat="1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39" fontId="15" fillId="0" borderId="0" xfId="1" applyNumberFormat="1" applyFont="1"/>
    <xf numFmtId="0" fontId="15" fillId="0" borderId="0" xfId="0" applyNumberFormat="1" applyFont="1" applyAlignment="1">
      <alignment horizontal="center"/>
    </xf>
    <xf numFmtId="39" fontId="15" fillId="0" borderId="0" xfId="1" applyNumberFormat="1" applyFont="1" applyFill="1"/>
    <xf numFmtId="39" fontId="14" fillId="0" borderId="0" xfId="1" applyNumberFormat="1" applyFont="1" applyFill="1"/>
    <xf numFmtId="165" fontId="3" fillId="2" borderId="2" xfId="0" applyNumberFormat="1" applyFont="1" applyFill="1" applyBorder="1" applyAlignment="1">
      <alignment horizontal="left"/>
    </xf>
    <xf numFmtId="167" fontId="3" fillId="2" borderId="1" xfId="0" applyNumberFormat="1" applyFont="1" applyFill="1" applyBorder="1" applyAlignment="1">
      <alignment horizontal="center" vertical="center"/>
    </xf>
    <xf numFmtId="39" fontId="3" fillId="2" borderId="2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4" borderId="0" xfId="0" applyFont="1" applyFill="1" applyBorder="1"/>
    <xf numFmtId="0" fontId="0" fillId="4" borderId="21" xfId="0" applyFont="1" applyFill="1" applyBorder="1"/>
    <xf numFmtId="0" fontId="0" fillId="4" borderId="8" xfId="0" applyFont="1" applyFill="1" applyBorder="1"/>
    <xf numFmtId="0" fontId="1" fillId="4" borderId="21" xfId="0" applyFont="1" applyFill="1" applyBorder="1"/>
    <xf numFmtId="0" fontId="1" fillId="4" borderId="0" xfId="0" applyFont="1" applyFill="1" applyBorder="1"/>
    <xf numFmtId="0" fontId="0" fillId="0" borderId="0" xfId="0" applyFill="1" applyBorder="1"/>
    <xf numFmtId="37" fontId="0" fillId="0" borderId="0" xfId="0" applyNumberFormat="1"/>
    <xf numFmtId="0" fontId="15" fillId="0" borderId="0" xfId="7" applyFont="1"/>
    <xf numFmtId="165" fontId="3" fillId="2" borderId="1" xfId="0" applyNumberFormat="1" applyFont="1" applyFill="1" applyBorder="1" applyAlignment="1">
      <alignment horizontal="left"/>
    </xf>
    <xf numFmtId="164" fontId="0" fillId="0" borderId="6" xfId="2" applyFont="1" applyFill="1" applyBorder="1"/>
    <xf numFmtId="0" fontId="0" fillId="4" borderId="6" xfId="0" applyFill="1" applyBorder="1"/>
    <xf numFmtId="0" fontId="7" fillId="0" borderId="0" xfId="0" applyFont="1" applyAlignment="1">
      <alignment horizontal="center"/>
    </xf>
    <xf numFmtId="0" fontId="7" fillId="0" borderId="0" xfId="7" applyFont="1" applyAlignment="1"/>
    <xf numFmtId="0" fontId="1" fillId="0" borderId="0" xfId="7"/>
    <xf numFmtId="39" fontId="1" fillId="0" borderId="0" xfId="9" applyNumberFormat="1" applyFont="1"/>
    <xf numFmtId="39" fontId="15" fillId="0" borderId="0" xfId="9" applyNumberFormat="1" applyFont="1"/>
    <xf numFmtId="184" fontId="15" fillId="0" borderId="0" xfId="82" applyNumberFormat="1" applyFont="1"/>
    <xf numFmtId="184" fontId="15" fillId="0" borderId="0" xfId="82" applyNumberFormat="1" applyFont="1" applyFill="1"/>
    <xf numFmtId="39" fontId="15" fillId="0" borderId="0" xfId="9" applyNumberFormat="1" applyFont="1" applyFill="1"/>
    <xf numFmtId="39" fontId="14" fillId="0" borderId="0" xfId="82" applyNumberFormat="1" applyFont="1" applyBorder="1"/>
    <xf numFmtId="184" fontId="14" fillId="10" borderId="3" xfId="82" applyNumberFormat="1" applyFont="1" applyFill="1" applyBorder="1"/>
    <xf numFmtId="184" fontId="14" fillId="0" borderId="3" xfId="82" applyNumberFormat="1" applyFont="1" applyBorder="1"/>
    <xf numFmtId="184" fontId="14" fillId="0" borderId="0" xfId="82" applyNumberFormat="1" applyFont="1" applyBorder="1"/>
    <xf numFmtId="184" fontId="14" fillId="0" borderId="20" xfId="82" applyNumberFormat="1" applyFont="1" applyBorder="1"/>
    <xf numFmtId="39" fontId="1" fillId="0" borderId="0" xfId="9" applyNumberFormat="1" applyFont="1" applyFill="1"/>
    <xf numFmtId="0" fontId="1" fillId="0" borderId="0" xfId="7" applyFill="1"/>
    <xf numFmtId="0" fontId="7" fillId="0" borderId="0" xfId="7" applyFont="1" applyFill="1" applyAlignment="1"/>
    <xf numFmtId="39" fontId="3" fillId="0" borderId="0" xfId="9" quotePrefix="1" applyNumberFormat="1" applyFont="1" applyFill="1" applyAlignment="1">
      <alignment horizontal="center"/>
    </xf>
    <xf numFmtId="39" fontId="15" fillId="0" borderId="0" xfId="9" applyNumberFormat="1" applyFont="1" applyBorder="1"/>
    <xf numFmtId="39" fontId="14" fillId="0" borderId="0" xfId="9" applyNumberFormat="1" applyFont="1" applyBorder="1"/>
    <xf numFmtId="184" fontId="14" fillId="0" borderId="26" xfId="82" applyNumberFormat="1" applyFont="1" applyBorder="1"/>
    <xf numFmtId="184" fontId="15" fillId="0" borderId="26" xfId="82" applyNumberFormat="1" applyFont="1" applyBorder="1"/>
    <xf numFmtId="38" fontId="14" fillId="0" borderId="26" xfId="82" applyNumberFormat="1" applyFont="1" applyBorder="1"/>
    <xf numFmtId="185" fontId="14" fillId="0" borderId="3" xfId="82" applyNumberFormat="1" applyFont="1" applyBorder="1"/>
    <xf numFmtId="9" fontId="0" fillId="0" borderId="0" xfId="3" applyFont="1"/>
    <xf numFmtId="0" fontId="3" fillId="0" borderId="0" xfId="9" quotePrefix="1" applyNumberFormat="1" applyFont="1" applyFill="1" applyAlignment="1">
      <alignment horizontal="center"/>
    </xf>
    <xf numFmtId="184" fontId="15" fillId="4" borderId="0" xfId="82" applyNumberFormat="1" applyFont="1" applyFill="1"/>
    <xf numFmtId="0" fontId="0" fillId="0" borderId="0" xfId="0" applyAlignment="1">
      <alignment horizontal="center" vertical="center"/>
    </xf>
    <xf numFmtId="0" fontId="1" fillId="0" borderId="0" xfId="7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3" applyFont="1" applyFill="1" applyAlignment="1">
      <alignment horizontal="center" vertical="center"/>
    </xf>
    <xf numFmtId="0" fontId="1" fillId="2" borderId="0" xfId="7" applyFill="1" applyAlignment="1">
      <alignment horizontal="center" vertical="center"/>
    </xf>
    <xf numFmtId="184" fontId="15" fillId="2" borderId="0" xfId="82" quotePrefix="1" applyNumberFormat="1" applyFont="1" applyFill="1" applyAlignment="1">
      <alignment horizontal="center" vertical="center"/>
    </xf>
    <xf numFmtId="9" fontId="0" fillId="4" borderId="0" xfId="3" applyFont="1" applyFill="1" applyAlignment="1">
      <alignment horizontal="center" vertical="center"/>
    </xf>
    <xf numFmtId="39" fontId="3" fillId="2" borderId="27" xfId="9" applyNumberFormat="1" applyFont="1" applyFill="1" applyBorder="1" applyAlignment="1">
      <alignment horizontal="center" vertical="center"/>
    </xf>
    <xf numFmtId="39" fontId="9" fillId="2" borderId="27" xfId="9" quotePrefix="1" applyNumberFormat="1" applyFont="1" applyFill="1" applyBorder="1" applyAlignment="1">
      <alignment horizontal="center"/>
    </xf>
    <xf numFmtId="39" fontId="3" fillId="2" borderId="27" xfId="9" applyNumberFormat="1" applyFont="1" applyFill="1" applyBorder="1" applyAlignment="1">
      <alignment horizontal="center"/>
    </xf>
    <xf numFmtId="39" fontId="3" fillId="2" borderId="32" xfId="9" applyNumberFormat="1" applyFont="1" applyFill="1" applyBorder="1" applyAlignment="1">
      <alignment horizontal="center"/>
    </xf>
    <xf numFmtId="164" fontId="3" fillId="0" borderId="6" xfId="2" applyFont="1" applyFill="1" applyBorder="1" applyAlignment="1">
      <alignment horizontal="right"/>
    </xf>
    <xf numFmtId="0" fontId="38" fillId="0" borderId="0" xfId="0" applyFont="1" applyAlignment="1">
      <alignment horizontal="center" vertical="center"/>
    </xf>
    <xf numFmtId="0" fontId="39" fillId="0" borderId="12" xfId="0" applyFont="1" applyFill="1" applyBorder="1"/>
    <xf numFmtId="0" fontId="39" fillId="0" borderId="21" xfId="0" applyFont="1" applyBorder="1"/>
    <xf numFmtId="0" fontId="2" fillId="11" borderId="0" xfId="0" applyFont="1" applyFill="1"/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67" fontId="2" fillId="11" borderId="0" xfId="0" applyNumberFormat="1" applyFont="1" applyFill="1" applyAlignment="1">
      <alignment horizontal="center"/>
    </xf>
    <xf numFmtId="167" fontId="2" fillId="12" borderId="0" xfId="0" applyNumberFormat="1" applyFont="1" applyFill="1" applyAlignment="1">
      <alignment horizontal="center"/>
    </xf>
    <xf numFmtId="167" fontId="2" fillId="11" borderId="0" xfId="0" applyNumberFormat="1" applyFont="1" applyFill="1" applyAlignment="1">
      <alignment horizontal="center" vertical="center"/>
    </xf>
    <xf numFmtId="16" fontId="2" fillId="11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3" fillId="12" borderId="0" xfId="0" applyFont="1" applyFill="1"/>
    <xf numFmtId="0" fontId="0" fillId="12" borderId="0" xfId="0" applyFill="1"/>
    <xf numFmtId="39" fontId="1" fillId="12" borderId="0" xfId="1" applyNumberFormat="1" applyFont="1" applyFill="1"/>
    <xf numFmtId="39" fontId="3" fillId="12" borderId="0" xfId="1" applyNumberFormat="1" applyFont="1" applyFill="1"/>
    <xf numFmtId="39" fontId="3" fillId="12" borderId="0" xfId="1" applyNumberFormat="1" applyFont="1" applyFill="1" applyAlignment="1">
      <alignment horizontal="right"/>
    </xf>
    <xf numFmtId="9" fontId="1" fillId="12" borderId="0" xfId="3" applyFont="1" applyFill="1"/>
    <xf numFmtId="9" fontId="3" fillId="12" borderId="0" xfId="3" applyFont="1" applyFill="1"/>
    <xf numFmtId="0" fontId="0" fillId="0" borderId="0" xfId="0" applyNumberFormat="1" applyFont="1"/>
    <xf numFmtId="164" fontId="0" fillId="0" borderId="0" xfId="2" applyFont="1"/>
    <xf numFmtId="164" fontId="0" fillId="0" borderId="0" xfId="0" applyNumberFormat="1"/>
    <xf numFmtId="164" fontId="0" fillId="0" borderId="0" xfId="2" applyFont="1" applyBorder="1"/>
    <xf numFmtId="39" fontId="0" fillId="0" borderId="0" xfId="9" applyNumberFormat="1" applyFont="1"/>
    <xf numFmtId="185" fontId="14" fillId="0" borderId="20" xfId="82" applyNumberFormat="1" applyFont="1" applyBorder="1"/>
    <xf numFmtId="185" fontId="15" fillId="0" borderId="0" xfId="82" applyNumberFormat="1" applyFont="1" applyBorder="1"/>
    <xf numFmtId="165" fontId="0" fillId="0" borderId="0" xfId="0" applyNumberFormat="1" applyBorder="1"/>
    <xf numFmtId="166" fontId="0" fillId="0" borderId="0" xfId="0" applyNumberFormat="1" applyFill="1"/>
    <xf numFmtId="14" fontId="2" fillId="3" borderId="9" xfId="0" applyNumberFormat="1" applyFont="1" applyFill="1" applyBorder="1" applyAlignment="1">
      <alignment horizontal="center" vertical="center"/>
    </xf>
    <xf numFmtId="0" fontId="0" fillId="4" borderId="9" xfId="0" applyFont="1" applyFill="1" applyBorder="1"/>
    <xf numFmtId="0" fontId="0" fillId="4" borderId="13" xfId="0" applyFont="1" applyFill="1" applyBorder="1"/>
    <xf numFmtId="0" fontId="0" fillId="4" borderId="12" xfId="0" applyFill="1" applyBorder="1"/>
    <xf numFmtId="0" fontId="0" fillId="4" borderId="12" xfId="0" applyFont="1" applyFill="1" applyBorder="1"/>
    <xf numFmtId="37" fontId="9" fillId="0" borderId="19" xfId="0" quotePrefix="1" applyNumberFormat="1" applyFont="1" applyBorder="1" applyAlignment="1">
      <alignment horizontal="center"/>
    </xf>
    <xf numFmtId="37" fontId="8" fillId="0" borderId="0" xfId="0" applyNumberFormat="1" applyFont="1"/>
    <xf numFmtId="37" fontId="8" fillId="0" borderId="0" xfId="1" applyNumberFormat="1" applyFont="1"/>
    <xf numFmtId="37" fontId="11" fillId="0" borderId="0" xfId="1" applyNumberFormat="1" applyFont="1"/>
    <xf numFmtId="37" fontId="11" fillId="0" borderId="0" xfId="0" applyNumberFormat="1" applyFont="1"/>
    <xf numFmtId="37" fontId="13" fillId="0" borderId="20" xfId="0" applyNumberFormat="1" applyFont="1" applyBorder="1"/>
    <xf numFmtId="37" fontId="7" fillId="0" borderId="0" xfId="0" applyNumberFormat="1" applyFont="1"/>
    <xf numFmtId="37" fontId="14" fillId="0" borderId="0" xfId="1" applyNumberFormat="1" applyFont="1" applyBorder="1"/>
    <xf numFmtId="37" fontId="14" fillId="0" borderId="19" xfId="1" applyNumberFormat="1" applyFont="1" applyBorder="1"/>
    <xf numFmtId="37" fontId="7" fillId="0" borderId="0" xfId="0" applyNumberFormat="1" applyFont="1" applyAlignment="1"/>
    <xf numFmtId="37" fontId="9" fillId="0" borderId="0" xfId="0" quotePrefix="1" applyNumberFormat="1" applyFont="1" applyBorder="1" applyAlignment="1">
      <alignment horizontal="center"/>
    </xf>
    <xf numFmtId="37" fontId="13" fillId="0" borderId="0" xfId="0" applyNumberFormat="1" applyFont="1" applyBorder="1"/>
    <xf numFmtId="166" fontId="0" fillId="0" borderId="0" xfId="0" applyNumberFormat="1" applyFont="1" applyFill="1" applyBorder="1"/>
    <xf numFmtId="165" fontId="0" fillId="0" borderId="6" xfId="0" applyNumberFormat="1" applyFill="1" applyBorder="1"/>
    <xf numFmtId="0" fontId="7" fillId="0" borderId="0" xfId="0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5" fontId="7" fillId="0" borderId="0" xfId="0" applyNumberFormat="1" applyFont="1" applyAlignment="1">
      <alignment horizontal="center"/>
    </xf>
    <xf numFmtId="164" fontId="0" fillId="0" borderId="0" xfId="2" applyFont="1" applyFill="1"/>
    <xf numFmtId="0" fontId="0" fillId="0" borderId="0" xfId="0" applyNumberFormat="1" applyFont="1" applyFill="1"/>
    <xf numFmtId="164" fontId="0" fillId="0" borderId="0" xfId="0" applyNumberFormat="1" applyFill="1"/>
    <xf numFmtId="38" fontId="14" fillId="0" borderId="3" xfId="82" applyNumberFormat="1" applyFont="1" applyBorder="1"/>
    <xf numFmtId="164" fontId="0" fillId="0" borderId="0" xfId="0" applyNumberFormat="1" applyBorder="1"/>
    <xf numFmtId="165" fontId="3" fillId="2" borderId="1" xfId="0" applyNumberFormat="1" applyFont="1" applyFill="1" applyBorder="1" applyAlignment="1">
      <alignment horizontal="left"/>
    </xf>
    <xf numFmtId="165" fontId="3" fillId="2" borderId="2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center" vertical="center"/>
    </xf>
    <xf numFmtId="39" fontId="9" fillId="0" borderId="0" xfId="1" quotePrefix="1" applyNumberFormat="1" applyFont="1" applyFill="1" applyBorder="1" applyAlignment="1">
      <alignment horizontal="center"/>
    </xf>
    <xf numFmtId="39" fontId="14" fillId="0" borderId="0" xfId="82" applyNumberFormat="1" applyFont="1" applyFill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15" fontId="7" fillId="0" borderId="0" xfId="0" applyNumberFormat="1" applyFont="1" applyFill="1" applyBorder="1" applyAlignment="1"/>
    <xf numFmtId="15" fontId="7" fillId="0" borderId="0" xfId="0" applyNumberFormat="1" applyFont="1" applyFill="1" applyBorder="1" applyAlignment="1">
      <alignment horizontal="center"/>
    </xf>
    <xf numFmtId="39" fontId="15" fillId="0" borderId="0" xfId="1" applyNumberFormat="1" applyFont="1" applyFill="1" applyBorder="1"/>
    <xf numFmtId="184" fontId="14" fillId="0" borderId="0" xfId="82" applyNumberFormat="1" applyFont="1" applyFill="1" applyBorder="1"/>
    <xf numFmtId="184" fontId="15" fillId="0" borderId="0" xfId="82" applyNumberFormat="1" applyFont="1" applyFill="1" applyBorder="1"/>
    <xf numFmtId="39" fontId="14" fillId="0" borderId="0" xfId="1" applyNumberFormat="1" applyFont="1" applyFill="1" applyBorder="1"/>
    <xf numFmtId="39" fontId="1" fillId="0" borderId="0" xfId="1" applyNumberFormat="1" applyFont="1" applyFill="1" applyBorder="1"/>
    <xf numFmtId="15" fontId="3" fillId="0" borderId="0" xfId="0" applyNumberFormat="1" applyFont="1" applyAlignment="1">
      <alignment horizontal="center"/>
    </xf>
    <xf numFmtId="15" fontId="3" fillId="0" borderId="0" xfId="0" applyNumberFormat="1" applyFont="1" applyFill="1"/>
    <xf numFmtId="0" fontId="7" fillId="0" borderId="0" xfId="0" applyFont="1" applyAlignment="1">
      <alignment horizontal="center"/>
    </xf>
    <xf numFmtId="15" fontId="7" fillId="0" borderId="0" xfId="0" applyNumberFormat="1" applyFont="1" applyAlignment="1">
      <alignment horizontal="center"/>
    </xf>
    <xf numFmtId="165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left"/>
    </xf>
    <xf numFmtId="165" fontId="3" fillId="2" borderId="4" xfId="0" applyNumberFormat="1" applyFont="1" applyFill="1" applyBorder="1" applyAlignment="1">
      <alignment horizontal="left"/>
    </xf>
    <xf numFmtId="9" fontId="0" fillId="2" borderId="28" xfId="3" applyFont="1" applyFill="1" applyBorder="1" applyAlignment="1">
      <alignment horizontal="center" vertical="center"/>
    </xf>
    <xf numFmtId="9" fontId="0" fillId="2" borderId="29" xfId="3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38" fillId="0" borderId="0" xfId="0" applyFont="1" applyAlignment="1">
      <alignment horizontal="center" vertical="center"/>
    </xf>
    <xf numFmtId="167" fontId="2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</cellXfs>
  <cellStyles count="151">
    <cellStyle name="¤@¯Elaroux" xfId="10"/>
    <cellStyle name="¤d¤À¦E0]_laroux" xfId="11"/>
    <cellStyle name="¤d¤À¦Elaroux" xfId="12"/>
    <cellStyle name="•W_4m stock" xfId="13"/>
    <cellStyle name="³f¹E[0]_laroux" xfId="14"/>
    <cellStyle name="³f¹ô_laroux" xfId="15"/>
    <cellStyle name="Comma" xfId="1" builtinId="3"/>
    <cellStyle name="Comma  - Style1" xfId="16"/>
    <cellStyle name="Comma  - Style2" xfId="17"/>
    <cellStyle name="Comma  - Style3" xfId="18"/>
    <cellStyle name="Comma  - Style4" xfId="19"/>
    <cellStyle name="Comma  - Style5" xfId="20"/>
    <cellStyle name="Comma  - Style6" xfId="21"/>
    <cellStyle name="Comma  - Style7" xfId="22"/>
    <cellStyle name="Comma  - Style8" xfId="23"/>
    <cellStyle name="Comma [0]" xfId="2" builtinId="6"/>
    <cellStyle name="Comma [0] 10 10" xfId="24"/>
    <cellStyle name="Comma [0] 2" xfId="4"/>
    <cellStyle name="Comma [0] 2 2" xfId="83"/>
    <cellStyle name="Comma [0] 2 3" xfId="111"/>
    <cellStyle name="Comma [0] 2 4" xfId="25"/>
    <cellStyle name="Comma [0] 3" xfId="84"/>
    <cellStyle name="Comma [0] 3 2" xfId="85"/>
    <cellStyle name="Comma [0] 4" xfId="26"/>
    <cellStyle name="Comma 10" xfId="86"/>
    <cellStyle name="Comma 11" xfId="82"/>
    <cellStyle name="Comma 2" xfId="27"/>
    <cellStyle name="Comma 2 2" xfId="87"/>
    <cellStyle name="Comma 2 3" xfId="88"/>
    <cellStyle name="Comma 2 4" xfId="112"/>
    <cellStyle name="Comma 2 5" xfId="122"/>
    <cellStyle name="Comma 2_TST" xfId="121"/>
    <cellStyle name="Comma 3" xfId="28"/>
    <cellStyle name="Comma 3 2" xfId="29"/>
    <cellStyle name="Comma 3 3" xfId="89"/>
    <cellStyle name="Comma 3 4" xfId="90"/>
    <cellStyle name="Comma 3 5" xfId="91"/>
    <cellStyle name="Comma 3 6" xfId="113"/>
    <cellStyle name="Comma 4" xfId="9"/>
    <cellStyle name="Comma 4 2" xfId="30"/>
    <cellStyle name="Comma 4 3" xfId="114"/>
    <cellStyle name="Comma 4_TST" xfId="126"/>
    <cellStyle name="Comma 5" xfId="31"/>
    <cellStyle name="Comma 6" xfId="32"/>
    <cellStyle name="Comma 7" xfId="33"/>
    <cellStyle name="Comma 8" xfId="92"/>
    <cellStyle name="Comma 9" xfId="93"/>
    <cellStyle name="comma zerodec" xfId="34"/>
    <cellStyle name="Curren - Style3" xfId="35"/>
    <cellStyle name="Curren - Style4" xfId="36"/>
    <cellStyle name="Currency1" xfId="37"/>
    <cellStyle name="Custom - Style8" xfId="38"/>
    <cellStyle name="Data   - Style2" xfId="39"/>
    <cellStyle name="Data   - Style2 2" xfId="123"/>
    <cellStyle name="Data   - Style2 2 2" xfId="147"/>
    <cellStyle name="Data   - Style2 2 3" xfId="138"/>
    <cellStyle name="Data   - Style2 3" xfId="142"/>
    <cellStyle name="Data   - Style2 4" xfId="133"/>
    <cellStyle name="Data   - Style2_TST" xfId="131"/>
    <cellStyle name="Date" xfId="40"/>
    <cellStyle name="Dollar (zero dec)" xfId="41"/>
    <cellStyle name="Euro" xfId="42"/>
    <cellStyle name="Fixed" xfId="43"/>
    <cellStyle name="GENERAL" xfId="44"/>
    <cellStyle name="Grey" xfId="45"/>
    <cellStyle name="Heading" xfId="46"/>
    <cellStyle name="Heading1" xfId="47"/>
    <cellStyle name="Heading2" xfId="48"/>
    <cellStyle name="Input [yellow]" xfId="49"/>
    <cellStyle name="Input [yellow] 2" xfId="143"/>
    <cellStyle name="Input [yellow] 3" xfId="134"/>
    <cellStyle name="Labels - Style3" xfId="50"/>
    <cellStyle name="Labels - Style3 2" xfId="124"/>
    <cellStyle name="Labels - Style3 2 2" xfId="148"/>
    <cellStyle name="Labels - Style3 2 3" xfId="139"/>
    <cellStyle name="Labels - Style3 3" xfId="144"/>
    <cellStyle name="Labels - Style3 4" xfId="135"/>
    <cellStyle name="Milliers [0]_AR1194" xfId="51"/>
    <cellStyle name="Milliers_AR1194" xfId="52"/>
    <cellStyle name="Monétaire [0]_AR1194" xfId="53"/>
    <cellStyle name="Monétaire_AR1194" xfId="54"/>
    <cellStyle name="no dec" xfId="55"/>
    <cellStyle name="Normal" xfId="0" builtinId="0"/>
    <cellStyle name="Normal - Style1" xfId="56"/>
    <cellStyle name="Normal - Style2" xfId="57"/>
    <cellStyle name="Normal - Style3" xfId="58"/>
    <cellStyle name="Normal - Style4" xfId="59"/>
    <cellStyle name="Normal - Style5" xfId="60"/>
    <cellStyle name="Normal - Style6" xfId="61"/>
    <cellStyle name="Normal - Style7" xfId="62"/>
    <cellStyle name="Normal - Style8" xfId="63"/>
    <cellStyle name="Normal 10" xfId="94"/>
    <cellStyle name="Normal 16 3" xfId="64"/>
    <cellStyle name="Normal 175" xfId="95"/>
    <cellStyle name="Normal 2" xfId="65"/>
    <cellStyle name="Normal 2 2" xfId="66"/>
    <cellStyle name="Normal 2 2 2 3" xfId="96"/>
    <cellStyle name="Normal 2 3" xfId="97"/>
    <cellStyle name="Normal 2 4" xfId="98"/>
    <cellStyle name="Normal 2 5" xfId="116"/>
    <cellStyle name="Normal 2 8" xfId="99"/>
    <cellStyle name="Normal 2_TST" xfId="125"/>
    <cellStyle name="Normal 3" xfId="6"/>
    <cellStyle name="Normal 3 2" xfId="100"/>
    <cellStyle name="Normal 3 3" xfId="101"/>
    <cellStyle name="Normal 3 4" xfId="117"/>
    <cellStyle name="Normal 3_TST" xfId="120"/>
    <cellStyle name="Normal 4" xfId="7"/>
    <cellStyle name="Normal 4 2" xfId="102"/>
    <cellStyle name="Normal 4 3" xfId="118"/>
    <cellStyle name="Normal 4_TST" xfId="115"/>
    <cellStyle name="Normal 5" xfId="103"/>
    <cellStyle name="Normal 6" xfId="104"/>
    <cellStyle name="Normal 7" xfId="105"/>
    <cellStyle name="Normal 8" xfId="106"/>
    <cellStyle name="Normal 9" xfId="107"/>
    <cellStyle name="Œ…‹æØ‚è [0.00]_4m stock" xfId="67"/>
    <cellStyle name="Œ…‹æØ‚è_4m stock" xfId="68"/>
    <cellStyle name="Percent" xfId="3" builtinId="5"/>
    <cellStyle name="Percent (0)" xfId="69"/>
    <cellStyle name="Percent [2]" xfId="70"/>
    <cellStyle name="Percent 2" xfId="71"/>
    <cellStyle name="Percent 2 2" xfId="72"/>
    <cellStyle name="Percent 2 3" xfId="108"/>
    <cellStyle name="Percent 2 4" xfId="119"/>
    <cellStyle name="Percent 3" xfId="73"/>
    <cellStyle name="Percent 3 3" xfId="109"/>
    <cellStyle name="Percent 4" xfId="8"/>
    <cellStyle name="Percent 5" xfId="110"/>
    <cellStyle name="Percent 6" xfId="128"/>
    <cellStyle name="Percent 7" xfId="132"/>
    <cellStyle name="Percent 8" xfId="129"/>
    <cellStyle name="Percent 9" xfId="5"/>
    <cellStyle name="PERCENTAGE" xfId="74"/>
    <cellStyle name="Quantity" xfId="75"/>
    <cellStyle name="Reset  - Style7" xfId="76"/>
    <cellStyle name="Table  - Style6" xfId="77"/>
    <cellStyle name="Table  - Style6 2" xfId="127"/>
    <cellStyle name="Table  - Style6 2 2" xfId="149"/>
    <cellStyle name="Table  - Style6 2 3" xfId="140"/>
    <cellStyle name="Table  - Style6 3" xfId="145"/>
    <cellStyle name="Table  - Style6 4" xfId="136"/>
    <cellStyle name="Tickmark" xfId="78"/>
    <cellStyle name="Title  - Style1" xfId="79"/>
    <cellStyle name="TotCol - Style5" xfId="80"/>
    <cellStyle name="TotRow - Style4" xfId="81"/>
    <cellStyle name="TotRow - Style4 2" xfId="130"/>
    <cellStyle name="TotRow - Style4 2 2" xfId="150"/>
    <cellStyle name="TotRow - Style4 2 3" xfId="141"/>
    <cellStyle name="TotRow - Style4 3" xfId="146"/>
    <cellStyle name="TotRow - Style4 4" xfId="137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rgb="FF00B050"/>
        </left>
        <right/>
        <top style="thin">
          <color rgb="FF00B050"/>
        </top>
        <bottom style="thin">
          <color rgb="FF00B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border>
        <top style="thin">
          <color rgb="FF00B050"/>
        </top>
      </border>
    </dxf>
    <dxf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rgb="FF00B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rgb="FF92D050"/>
        </patternFill>
      </fill>
      <border diagonalUp="0" diagonalDown="0">
        <left style="thin">
          <color rgb="FF00B050"/>
        </left>
        <right style="thin">
          <color rgb="FF00B050"/>
        </right>
        <top/>
        <bottom/>
        <vertical style="thin">
          <color rgb="FF00B050"/>
        </vertical>
        <horizontal style="thin">
          <color rgb="FF00B05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ookup_table" displayName="Lookup_table" ref="B1:C282" totalsRowShown="0" headerRowDxfId="6" dataDxfId="4" headerRowBorderDxfId="5" tableBorderDxfId="3" totalsRowBorderDxfId="2">
  <tableColumns count="2">
    <tableColumn id="2" name="ID" dataDxfId="1"/>
    <tableColumn id="1" name="Column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B2:H64"/>
  <sheetViews>
    <sheetView topLeftCell="A7" zoomScaleNormal="100" workbookViewId="0">
      <selection activeCell="J13" sqref="J13"/>
    </sheetView>
  </sheetViews>
  <sheetFormatPr defaultRowHeight="15"/>
  <cols>
    <col min="1" max="1" width="4.5703125" customWidth="1"/>
    <col min="2" max="2" width="45.28515625" customWidth="1"/>
    <col min="3" max="3" width="7.5703125" customWidth="1"/>
    <col min="4" max="4" width="2.85546875" customWidth="1"/>
    <col min="5" max="5" width="22.85546875" style="86" customWidth="1"/>
    <col min="6" max="6" width="1.28515625" style="86" customWidth="1"/>
    <col min="7" max="7" width="22.85546875" style="86" customWidth="1"/>
    <col min="8" max="8" width="1.28515625" style="86" customWidth="1"/>
  </cols>
  <sheetData>
    <row r="2" spans="2:8">
      <c r="B2" s="201" t="str">
        <f>DetaiLR!B2</f>
        <v>PT. AURORA ASSET MANAGEMENT</v>
      </c>
      <c r="C2" s="201"/>
      <c r="D2" s="201"/>
      <c r="E2" s="171"/>
      <c r="F2" s="178"/>
      <c r="G2" s="171"/>
      <c r="H2" s="176"/>
    </row>
    <row r="3" spans="2:8">
      <c r="B3" s="201" t="s">
        <v>533</v>
      </c>
      <c r="C3" s="201"/>
      <c r="D3" s="201"/>
      <c r="E3" s="171"/>
      <c r="F3" s="178"/>
      <c r="G3" s="171"/>
      <c r="H3" s="176"/>
    </row>
    <row r="4" spans="2:8">
      <c r="B4" s="202">
        <f>TrialBalance!B3</f>
        <v>0</v>
      </c>
      <c r="C4" s="202"/>
      <c r="D4" s="202"/>
      <c r="E4" s="171"/>
      <c r="F4" s="179"/>
      <c r="G4" s="171"/>
      <c r="H4" s="177"/>
    </row>
    <row r="5" spans="2:8">
      <c r="B5" s="201" t="s">
        <v>603</v>
      </c>
      <c r="C5" s="201"/>
      <c r="D5" s="201"/>
      <c r="E5" s="171"/>
      <c r="F5" s="178"/>
      <c r="G5" s="171"/>
      <c r="H5" s="176"/>
    </row>
    <row r="9" spans="2:8">
      <c r="B9" s="53"/>
      <c r="C9" s="54" t="s">
        <v>534</v>
      </c>
      <c r="D9" s="55"/>
      <c r="E9" s="162" t="str">
        <f>TrialBalance!E4</f>
        <v>BULAN SEBELUMNYA</v>
      </c>
      <c r="F9" s="172"/>
      <c r="G9" s="162" t="str">
        <f>TrialBalance!F4</f>
        <v>BULAN TERAKHIR</v>
      </c>
      <c r="H9" s="172"/>
    </row>
    <row r="10" spans="2:8" ht="18.75">
      <c r="B10" s="56" t="s">
        <v>535</v>
      </c>
      <c r="C10" s="53"/>
      <c r="D10" s="53"/>
      <c r="E10" s="163"/>
      <c r="F10" s="163"/>
      <c r="G10" s="163"/>
      <c r="H10" s="163"/>
    </row>
    <row r="11" spans="2:8">
      <c r="B11" s="53"/>
      <c r="C11" s="53"/>
      <c r="D11" s="53"/>
      <c r="E11" s="164"/>
      <c r="F11" s="163"/>
      <c r="G11" s="164"/>
      <c r="H11" s="163"/>
    </row>
    <row r="12" spans="2:8">
      <c r="B12" s="57" t="s">
        <v>536</v>
      </c>
      <c r="C12" s="63">
        <f>TB!A7</f>
        <v>1</v>
      </c>
      <c r="D12" s="57"/>
      <c r="E12" s="165">
        <f>TB!E15</f>
        <v>0</v>
      </c>
      <c r="F12" s="166"/>
      <c r="G12" s="165">
        <f>TB!F15</f>
        <v>0</v>
      </c>
      <c r="H12" s="166"/>
    </row>
    <row r="13" spans="2:8">
      <c r="B13" s="57"/>
      <c r="C13" s="58"/>
      <c r="D13" s="57"/>
      <c r="E13" s="165"/>
      <c r="F13" s="166"/>
      <c r="G13" s="165"/>
      <c r="H13" s="166"/>
    </row>
    <row r="14" spans="2:8">
      <c r="B14" s="57" t="s">
        <v>537</v>
      </c>
      <c r="C14" s="58">
        <f>TB!A16</f>
        <v>2</v>
      </c>
      <c r="D14" s="57"/>
      <c r="E14" s="165">
        <f>TB!E35</f>
        <v>0</v>
      </c>
      <c r="F14" s="166"/>
      <c r="G14" s="165">
        <f>TB!F35</f>
        <v>0</v>
      </c>
      <c r="H14" s="166"/>
    </row>
    <row r="15" spans="2:8" ht="9" customHeight="1">
      <c r="B15" s="57"/>
      <c r="C15" s="58"/>
      <c r="D15" s="57"/>
      <c r="E15" s="165"/>
      <c r="F15" s="166"/>
      <c r="G15" s="165"/>
      <c r="H15" s="166"/>
    </row>
    <row r="16" spans="2:8">
      <c r="B16" s="57" t="s">
        <v>538</v>
      </c>
      <c r="C16" s="58">
        <f>TB!A36</f>
        <v>4</v>
      </c>
      <c r="D16" s="57"/>
      <c r="E16" s="165">
        <f>TB!E39</f>
        <v>0</v>
      </c>
      <c r="F16" s="166"/>
      <c r="G16" s="165">
        <f>TB!F39</f>
        <v>0</v>
      </c>
      <c r="H16" s="166"/>
    </row>
    <row r="17" spans="2:8" ht="9" customHeight="1">
      <c r="B17" s="57"/>
      <c r="C17" s="58"/>
      <c r="D17" s="57"/>
      <c r="E17" s="165"/>
      <c r="F17" s="166"/>
      <c r="G17" s="165"/>
      <c r="H17" s="166"/>
    </row>
    <row r="18" spans="2:8" ht="9" customHeight="1">
      <c r="B18" s="57"/>
      <c r="C18" s="58"/>
      <c r="D18" s="57"/>
      <c r="E18" s="165"/>
      <c r="F18" s="166"/>
      <c r="G18" s="165"/>
      <c r="H18" s="166"/>
    </row>
    <row r="19" spans="2:8">
      <c r="B19" s="57" t="s">
        <v>539</v>
      </c>
      <c r="C19" s="58">
        <f>TB!A40</f>
        <v>5</v>
      </c>
      <c r="D19" s="57"/>
      <c r="E19" s="165">
        <f>TB!E46</f>
        <v>0</v>
      </c>
      <c r="F19" s="166"/>
      <c r="G19" s="165">
        <f>TB!F46</f>
        <v>0</v>
      </c>
      <c r="H19" s="166"/>
    </row>
    <row r="20" spans="2:8" ht="9" customHeight="1">
      <c r="B20" s="57"/>
      <c r="C20" s="58"/>
      <c r="D20" s="57"/>
      <c r="E20" s="165"/>
      <c r="F20" s="166"/>
      <c r="G20" s="165"/>
      <c r="H20" s="166"/>
    </row>
    <row r="21" spans="2:8">
      <c r="B21" s="57" t="s">
        <v>540</v>
      </c>
      <c r="C21" s="58">
        <f>TB!A47</f>
        <v>6</v>
      </c>
      <c r="D21" s="57"/>
      <c r="E21" s="165">
        <f>TB!E63</f>
        <v>0</v>
      </c>
      <c r="F21" s="166"/>
      <c r="G21" s="165">
        <f>TB!F63</f>
        <v>0</v>
      </c>
      <c r="H21" s="166"/>
    </row>
    <row r="22" spans="2:8" ht="9" customHeight="1">
      <c r="B22" s="57"/>
      <c r="C22" s="58"/>
      <c r="D22" s="57"/>
      <c r="E22" s="166"/>
      <c r="F22" s="166"/>
      <c r="G22" s="166"/>
      <c r="H22" s="166"/>
    </row>
    <row r="23" spans="2:8" hidden="1">
      <c r="B23" s="57" t="s">
        <v>541</v>
      </c>
      <c r="C23" s="58"/>
      <c r="D23" s="57"/>
      <c r="E23" s="166"/>
      <c r="F23" s="166"/>
      <c r="G23" s="166"/>
      <c r="H23" s="166"/>
    </row>
    <row r="24" spans="2:8" ht="9" hidden="1" customHeight="1">
      <c r="B24" s="57"/>
      <c r="C24" s="58"/>
      <c r="D24" s="57"/>
      <c r="E24" s="166"/>
      <c r="F24" s="166"/>
      <c r="G24" s="166"/>
      <c r="H24" s="166"/>
    </row>
    <row r="25" spans="2:8">
      <c r="B25" s="57"/>
      <c r="C25" s="58"/>
      <c r="D25" s="57"/>
      <c r="E25" s="166"/>
      <c r="F25" s="166"/>
      <c r="G25" s="166"/>
      <c r="H25" s="166"/>
    </row>
    <row r="26" spans="2:8">
      <c r="B26" s="57" t="s">
        <v>542</v>
      </c>
      <c r="C26" s="58">
        <f>TB!A64</f>
        <v>7</v>
      </c>
      <c r="D26" s="57"/>
      <c r="E26" s="166">
        <f>TB!E73-1</f>
        <v>-1</v>
      </c>
      <c r="F26" s="166"/>
      <c r="G26" s="166">
        <f>TB!F73-1</f>
        <v>-1</v>
      </c>
      <c r="H26" s="166"/>
    </row>
    <row r="27" spans="2:8">
      <c r="B27" s="57"/>
      <c r="C27" s="58"/>
      <c r="D27" s="57"/>
      <c r="E27" s="166"/>
      <c r="F27" s="166"/>
      <c r="G27" s="166"/>
      <c r="H27" s="166"/>
    </row>
    <row r="28" spans="2:8">
      <c r="B28" s="57" t="s">
        <v>543</v>
      </c>
      <c r="C28" s="58">
        <f>TB!A74</f>
        <v>8</v>
      </c>
      <c r="D28" s="57"/>
      <c r="E28" s="166">
        <f>TB!E79</f>
        <v>0</v>
      </c>
      <c r="F28" s="166"/>
      <c r="G28" s="166">
        <f>TB!F79</f>
        <v>0</v>
      </c>
      <c r="H28" s="166"/>
    </row>
    <row r="29" spans="2:8">
      <c r="B29" s="53"/>
      <c r="C29" s="59"/>
      <c r="D29" s="53"/>
      <c r="E29" s="163"/>
      <c r="F29" s="163"/>
      <c r="G29" s="163"/>
      <c r="H29" s="163"/>
    </row>
    <row r="30" spans="2:8" ht="16.5" thickBot="1">
      <c r="B30" s="60" t="s">
        <v>544</v>
      </c>
      <c r="C30" s="59"/>
      <c r="D30" s="53"/>
      <c r="E30" s="167">
        <f>SUM(E12:E29)</f>
        <v>-1</v>
      </c>
      <c r="F30" s="173"/>
      <c r="G30" s="167">
        <f>SUM(G12:G29)</f>
        <v>-1</v>
      </c>
      <c r="H30" s="173"/>
    </row>
    <row r="31" spans="2:8" ht="15.75" thickTop="1">
      <c r="B31" s="53"/>
      <c r="C31" s="59"/>
      <c r="D31" s="53"/>
      <c r="E31" s="163"/>
      <c r="F31" s="163"/>
      <c r="G31" s="163"/>
      <c r="H31" s="163"/>
    </row>
    <row r="32" spans="2:8">
      <c r="B32" s="53"/>
      <c r="C32" s="59"/>
      <c r="D32" s="53"/>
      <c r="E32" s="163"/>
      <c r="F32" s="163"/>
      <c r="G32" s="163"/>
      <c r="H32" s="163"/>
    </row>
    <row r="33" spans="2:8" ht="18.75">
      <c r="B33" s="56" t="s">
        <v>545</v>
      </c>
      <c r="C33" s="59"/>
      <c r="D33" s="53"/>
      <c r="E33" s="163"/>
      <c r="F33" s="163"/>
      <c r="G33" s="163"/>
      <c r="H33" s="163"/>
    </row>
    <row r="34" spans="2:8">
      <c r="B34" s="53"/>
      <c r="C34" s="59"/>
      <c r="D34" s="53"/>
      <c r="E34" s="163"/>
      <c r="F34" s="163"/>
      <c r="G34" s="163"/>
      <c r="H34" s="163"/>
    </row>
    <row r="35" spans="2:8" ht="15.75">
      <c r="B35" s="60" t="s">
        <v>546</v>
      </c>
      <c r="C35" s="59"/>
      <c r="D35" s="53"/>
      <c r="E35" s="163"/>
      <c r="F35" s="163"/>
      <c r="G35" s="163"/>
      <c r="H35" s="163"/>
    </row>
    <row r="36" spans="2:8">
      <c r="B36" s="53"/>
      <c r="C36" s="59"/>
      <c r="D36" s="53"/>
      <c r="E36" s="163"/>
      <c r="F36" s="163"/>
      <c r="G36" s="163"/>
      <c r="H36" s="163"/>
    </row>
    <row r="37" spans="2:8">
      <c r="B37" s="57"/>
      <c r="C37" s="58"/>
      <c r="D37" s="57"/>
      <c r="E37" s="166"/>
      <c r="F37" s="166"/>
      <c r="G37" s="166"/>
      <c r="H37" s="166"/>
    </row>
    <row r="38" spans="2:8">
      <c r="B38" s="57" t="s">
        <v>547</v>
      </c>
      <c r="C38" s="58">
        <f>TB!A80</f>
        <v>9</v>
      </c>
      <c r="D38" s="57"/>
      <c r="E38" s="166">
        <f>TB!E86</f>
        <v>0</v>
      </c>
      <c r="F38" s="166"/>
      <c r="G38" s="166">
        <f>TB!F86</f>
        <v>0</v>
      </c>
      <c r="H38" s="166"/>
    </row>
    <row r="39" spans="2:8">
      <c r="B39" s="57"/>
      <c r="C39" s="58"/>
      <c r="D39" s="57"/>
      <c r="E39" s="166"/>
      <c r="F39" s="166"/>
      <c r="G39" s="166"/>
      <c r="H39" s="166"/>
    </row>
    <row r="40" spans="2:8">
      <c r="B40" s="57" t="s">
        <v>548</v>
      </c>
      <c r="C40" s="58">
        <f>TB!A87</f>
        <v>10</v>
      </c>
      <c r="D40" s="57"/>
      <c r="E40" s="166">
        <f>TB!E97</f>
        <v>0</v>
      </c>
      <c r="F40" s="166"/>
      <c r="G40" s="166">
        <f>TB!F97</f>
        <v>0</v>
      </c>
      <c r="H40" s="166"/>
    </row>
    <row r="41" spans="2:8">
      <c r="B41" s="57"/>
      <c r="C41" s="58"/>
      <c r="D41" s="57"/>
      <c r="E41" s="166"/>
      <c r="F41" s="166"/>
      <c r="G41" s="166"/>
      <c r="H41" s="166"/>
    </row>
    <row r="42" spans="2:8">
      <c r="B42" s="57" t="s">
        <v>689</v>
      </c>
      <c r="C42" s="58">
        <v>11</v>
      </c>
      <c r="D42" s="57"/>
      <c r="E42" s="166">
        <f>TB!E99</f>
        <v>0</v>
      </c>
      <c r="F42" s="166"/>
      <c r="G42" s="166">
        <f>TB!F99</f>
        <v>0</v>
      </c>
      <c r="H42" s="166"/>
    </row>
    <row r="43" spans="2:8">
      <c r="B43" s="57"/>
      <c r="C43" s="58"/>
      <c r="D43" s="57"/>
      <c r="E43" s="166"/>
      <c r="F43" s="166"/>
      <c r="G43" s="166"/>
      <c r="H43" s="166"/>
    </row>
    <row r="44" spans="2:8">
      <c r="B44" s="57" t="s">
        <v>549</v>
      </c>
      <c r="C44" s="58"/>
      <c r="D44" s="57"/>
      <c r="E44" s="166"/>
      <c r="F44" s="166"/>
      <c r="G44" s="166"/>
      <c r="H44" s="166"/>
    </row>
    <row r="45" spans="2:8">
      <c r="B45" s="57"/>
      <c r="C45" s="58"/>
      <c r="D45" s="57"/>
      <c r="E45" s="166"/>
      <c r="F45" s="166"/>
      <c r="G45" s="166"/>
      <c r="H45" s="166"/>
    </row>
    <row r="46" spans="2:8">
      <c r="B46" s="61" t="s">
        <v>550</v>
      </c>
      <c r="C46" s="58"/>
      <c r="D46" s="57"/>
      <c r="E46" s="168">
        <f>SUM(E37:E44)</f>
        <v>0</v>
      </c>
      <c r="F46" s="168"/>
      <c r="G46" s="168">
        <f>SUM(G37:G44)</f>
        <v>0</v>
      </c>
      <c r="H46" s="168"/>
    </row>
    <row r="47" spans="2:8">
      <c r="B47" s="53"/>
      <c r="C47" s="59"/>
      <c r="D47" s="53"/>
      <c r="E47" s="163"/>
      <c r="F47" s="163"/>
      <c r="G47" s="163"/>
      <c r="H47" s="163"/>
    </row>
    <row r="48" spans="2:8" ht="15.75">
      <c r="B48" s="60" t="s">
        <v>551</v>
      </c>
      <c r="C48" s="59"/>
      <c r="D48" s="53"/>
      <c r="E48" s="163"/>
      <c r="F48" s="163"/>
      <c r="G48" s="163"/>
      <c r="H48" s="163"/>
    </row>
    <row r="49" spans="2:8">
      <c r="B49" s="57" t="s">
        <v>552</v>
      </c>
      <c r="C49" s="58">
        <v>12</v>
      </c>
      <c r="D49" s="57"/>
      <c r="E49" s="166"/>
      <c r="F49" s="166"/>
      <c r="G49" s="166"/>
      <c r="H49" s="166"/>
    </row>
    <row r="50" spans="2:8">
      <c r="B50" s="62" t="s">
        <v>553</v>
      </c>
      <c r="C50" s="58"/>
      <c r="D50" s="57"/>
      <c r="E50" s="166"/>
      <c r="F50" s="166"/>
      <c r="G50" s="166"/>
      <c r="H50" s="166"/>
    </row>
    <row r="51" spans="2:8">
      <c r="B51" s="62" t="s">
        <v>554</v>
      </c>
      <c r="C51" s="58"/>
      <c r="D51" s="57"/>
      <c r="E51" s="166"/>
      <c r="F51" s="166"/>
      <c r="G51" s="166"/>
      <c r="H51" s="166"/>
    </row>
    <row r="52" spans="2:8">
      <c r="B52" s="62" t="s">
        <v>555</v>
      </c>
      <c r="C52" s="58"/>
      <c r="D52" s="57"/>
      <c r="E52" s="166"/>
      <c r="F52" s="166"/>
      <c r="G52" s="166"/>
      <c r="H52" s="166"/>
    </row>
    <row r="53" spans="2:8">
      <c r="B53" s="62"/>
      <c r="C53" s="58"/>
      <c r="D53" s="57"/>
      <c r="E53" s="166"/>
      <c r="F53" s="166"/>
      <c r="G53" s="166"/>
      <c r="H53" s="166"/>
    </row>
    <row r="54" spans="2:8">
      <c r="B54" s="57" t="s">
        <v>556</v>
      </c>
      <c r="C54" s="58"/>
      <c r="D54" s="57"/>
      <c r="E54" s="166">
        <f>TB!E104</f>
        <v>0</v>
      </c>
      <c r="F54" s="166"/>
      <c r="G54" s="166">
        <f>TB!F104</f>
        <v>0</v>
      </c>
      <c r="H54" s="166"/>
    </row>
    <row r="55" spans="2:8">
      <c r="B55" s="57" t="s">
        <v>670</v>
      </c>
      <c r="C55" s="58"/>
      <c r="D55" s="57"/>
      <c r="E55" s="169">
        <f>TB!E106</f>
        <v>0</v>
      </c>
      <c r="F55" s="166"/>
      <c r="G55" s="169">
        <f>TB!F106</f>
        <v>0</v>
      </c>
      <c r="H55" s="166"/>
    </row>
    <row r="56" spans="2:8">
      <c r="B56" s="57" t="s">
        <v>676</v>
      </c>
      <c r="C56" s="58"/>
      <c r="D56" s="57"/>
      <c r="E56" s="170">
        <f>TB!E107</f>
        <v>0</v>
      </c>
      <c r="F56" s="166"/>
      <c r="G56" s="170">
        <f>TB!D107</f>
        <v>0</v>
      </c>
      <c r="H56" s="166"/>
    </row>
    <row r="57" spans="2:8">
      <c r="B57" s="57"/>
      <c r="C57" s="58"/>
      <c r="D57" s="57"/>
      <c r="E57" s="166"/>
      <c r="F57" s="166"/>
      <c r="G57" s="166"/>
      <c r="H57" s="166"/>
    </row>
    <row r="58" spans="2:8">
      <c r="B58" s="57"/>
      <c r="C58" s="58"/>
      <c r="D58" s="57"/>
      <c r="E58" s="166"/>
      <c r="F58" s="166"/>
      <c r="G58" s="166"/>
      <c r="H58" s="166"/>
    </row>
    <row r="59" spans="2:8">
      <c r="B59" s="57"/>
      <c r="C59" s="58"/>
      <c r="D59" s="57"/>
      <c r="E59" s="166"/>
      <c r="F59" s="166"/>
      <c r="G59" s="166"/>
      <c r="H59" s="166"/>
    </row>
    <row r="60" spans="2:8">
      <c r="B60" s="61" t="s">
        <v>557</v>
      </c>
      <c r="C60" s="58"/>
      <c r="D60" s="57"/>
      <c r="E60" s="168">
        <f>SUM(E49:E59)</f>
        <v>0</v>
      </c>
      <c r="F60" s="168"/>
      <c r="G60" s="168">
        <f>SUM(G49:G59)</f>
        <v>0</v>
      </c>
      <c r="H60" s="168"/>
    </row>
    <row r="61" spans="2:8">
      <c r="B61" s="53"/>
      <c r="C61" s="59"/>
      <c r="D61" s="53"/>
      <c r="E61" s="163"/>
      <c r="F61" s="163"/>
      <c r="G61" s="163"/>
      <c r="H61" s="163"/>
    </row>
    <row r="62" spans="2:8" ht="16.5" thickBot="1">
      <c r="B62" s="60" t="s">
        <v>558</v>
      </c>
      <c r="C62" s="59"/>
      <c r="D62" s="53"/>
      <c r="E62" s="167">
        <f>E60+E46</f>
        <v>0</v>
      </c>
      <c r="F62" s="173"/>
      <c r="G62" s="167">
        <f>G60+G46</f>
        <v>0</v>
      </c>
      <c r="H62" s="173"/>
    </row>
    <row r="63" spans="2:8" ht="15.75" thickTop="1"/>
    <row r="64" spans="2:8">
      <c r="E64" s="86">
        <f>E30-E62</f>
        <v>-1</v>
      </c>
      <c r="G64" s="86">
        <f>G30-G62</f>
        <v>-1</v>
      </c>
    </row>
  </sheetData>
  <mergeCells count="4">
    <mergeCell ref="B2:D2"/>
    <mergeCell ref="B3:D3"/>
    <mergeCell ref="B4:D4"/>
    <mergeCell ref="B5:D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AY122"/>
  <sheetViews>
    <sheetView topLeftCell="B1" zoomScaleNormal="100" workbookViewId="0">
      <selection activeCell="E14" sqref="E14"/>
    </sheetView>
  </sheetViews>
  <sheetFormatPr defaultRowHeight="15"/>
  <cols>
    <col min="1" max="1" width="3.42578125" customWidth="1"/>
    <col min="2" max="2" width="37.7109375" bestFit="1" customWidth="1"/>
    <col min="3" max="3" width="8.28515625" customWidth="1"/>
    <col min="4" max="4" width="4" customWidth="1"/>
    <col min="5" max="5" width="19.42578125" style="64" customWidth="1"/>
    <col min="6" max="6" width="2" style="64" customWidth="1"/>
    <col min="7" max="7" width="19.42578125" style="64" customWidth="1"/>
    <col min="8" max="8" width="2" style="64" customWidth="1"/>
    <col min="9" max="9" width="19.42578125" style="64" customWidth="1"/>
    <col min="10" max="10" width="2" style="64" customWidth="1"/>
    <col min="11" max="11" width="19.42578125" style="198" customWidth="1"/>
    <col min="12" max="12" width="2" style="198" customWidth="1"/>
    <col min="13" max="13" width="19.42578125" style="198" customWidth="1"/>
    <col min="14" max="14" width="2" style="198" customWidth="1"/>
    <col min="15" max="15" width="19.42578125" style="198" customWidth="1"/>
    <col min="16" max="16" width="2" style="198" customWidth="1"/>
    <col min="17" max="17" width="17.5703125" style="85" bestFit="1" customWidth="1"/>
    <col min="18" max="18" width="9.140625" style="85"/>
    <col min="19" max="19" width="18.5703125" style="85" bestFit="1" customWidth="1"/>
    <col min="21" max="21" width="9.140625" style="37"/>
    <col min="22" max="22" width="14.28515625" style="37" bestFit="1" customWidth="1"/>
    <col min="23" max="51" width="9.140625" style="37"/>
  </cols>
  <sheetData>
    <row r="2" spans="2:47">
      <c r="B2" s="201" t="str">
        <f>DetaiLR!B2</f>
        <v>PT. AURORA ASSET MANAGEMENT</v>
      </c>
      <c r="C2" s="201"/>
      <c r="D2" s="201"/>
      <c r="E2" s="201"/>
      <c r="F2" s="201"/>
      <c r="G2" s="178"/>
      <c r="H2" s="178"/>
      <c r="I2" s="176"/>
      <c r="J2" s="176"/>
      <c r="K2" s="190"/>
      <c r="L2" s="191"/>
      <c r="M2" s="190"/>
      <c r="N2" s="191"/>
      <c r="O2" s="190"/>
      <c r="P2" s="190"/>
    </row>
    <row r="3" spans="2:47">
      <c r="B3" s="201" t="s">
        <v>559</v>
      </c>
      <c r="C3" s="201"/>
      <c r="D3" s="201"/>
      <c r="E3" s="201"/>
      <c r="F3" s="201"/>
      <c r="G3" s="178"/>
      <c r="H3" s="178"/>
      <c r="I3" s="176"/>
      <c r="J3" s="176"/>
      <c r="K3" s="190"/>
      <c r="L3" s="191"/>
      <c r="M3" s="190"/>
      <c r="N3" s="191"/>
      <c r="O3" s="190"/>
      <c r="P3" s="190"/>
    </row>
    <row r="4" spans="2:47">
      <c r="B4" s="202">
        <f>Neraca!B4</f>
        <v>0</v>
      </c>
      <c r="C4" s="202"/>
      <c r="D4" s="202"/>
      <c r="E4" s="202"/>
      <c r="F4" s="202"/>
      <c r="G4" s="179"/>
      <c r="H4" s="179"/>
      <c r="I4" s="177"/>
      <c r="J4" s="177"/>
      <c r="K4" s="192"/>
      <c r="L4" s="193"/>
      <c r="M4" s="192"/>
      <c r="N4" s="193"/>
      <c r="O4" s="192"/>
      <c r="P4" s="192"/>
    </row>
    <row r="5" spans="2:47">
      <c r="B5" s="201" t="s">
        <v>603</v>
      </c>
      <c r="C5" s="201"/>
      <c r="D5" s="201"/>
      <c r="E5" s="201"/>
      <c r="F5" s="201"/>
      <c r="G5" s="178"/>
      <c r="H5" s="178"/>
      <c r="I5" s="176"/>
      <c r="J5" s="176"/>
      <c r="K5" s="190"/>
      <c r="L5" s="191"/>
      <c r="M5" s="190"/>
      <c r="N5" s="191"/>
      <c r="O5" s="190"/>
      <c r="P5" s="190"/>
    </row>
    <row r="7" spans="2:47">
      <c r="C7" s="54" t="s">
        <v>534</v>
      </c>
      <c r="D7" s="65"/>
      <c r="E7" s="66" t="s">
        <v>694</v>
      </c>
      <c r="F7" s="67"/>
      <c r="G7" s="66" t="str">
        <f>TrialBalance!E4</f>
        <v>BULAN SEBELUMNYA</v>
      </c>
      <c r="H7" s="67"/>
      <c r="I7" s="66" t="str">
        <f>TrialBalance!F4</f>
        <v>BULAN TERAKHIR</v>
      </c>
      <c r="J7" s="67"/>
      <c r="K7" s="188"/>
      <c r="L7" s="188"/>
      <c r="M7" s="188"/>
      <c r="N7" s="188"/>
      <c r="O7" s="188"/>
      <c r="P7" s="188"/>
      <c r="Q7" s="188"/>
      <c r="S7" s="188"/>
    </row>
    <row r="8" spans="2:47">
      <c r="B8" s="68" t="s">
        <v>560</v>
      </c>
      <c r="C8" s="69"/>
      <c r="D8" s="69"/>
      <c r="E8" s="70"/>
      <c r="F8" s="70"/>
      <c r="G8" s="70"/>
      <c r="H8" s="70"/>
      <c r="I8" s="70"/>
      <c r="J8" s="70"/>
      <c r="K8" s="194"/>
      <c r="L8" s="194"/>
      <c r="M8" s="194"/>
      <c r="N8" s="194"/>
      <c r="O8" s="194"/>
      <c r="P8" s="194"/>
      <c r="Q8" s="194"/>
      <c r="S8" s="194"/>
    </row>
    <row r="9" spans="2:47">
      <c r="B9" s="69" t="s">
        <v>561</v>
      </c>
      <c r="C9" s="71">
        <f>DetaiLR!A7</f>
        <v>12</v>
      </c>
      <c r="D9" s="69"/>
      <c r="E9" s="72">
        <f>DetaiLR!D25</f>
        <v>0</v>
      </c>
      <c r="F9" s="70"/>
      <c r="G9" s="72">
        <f>DetaiLR!E25</f>
        <v>0</v>
      </c>
      <c r="H9" s="70"/>
      <c r="I9" s="72">
        <f>DetaiLR!F25</f>
        <v>0</v>
      </c>
      <c r="J9" s="70"/>
      <c r="K9" s="194"/>
      <c r="L9" s="194"/>
      <c r="M9" s="194"/>
      <c r="N9" s="194"/>
      <c r="O9" s="194"/>
      <c r="P9" s="194"/>
      <c r="Q9" s="194"/>
      <c r="S9" s="194"/>
    </row>
    <row r="10" spans="2:47">
      <c r="B10" s="69" t="s">
        <v>562</v>
      </c>
      <c r="C10" s="71">
        <f>DetaiLR!A26</f>
        <v>13</v>
      </c>
      <c r="D10" s="69"/>
      <c r="E10" s="72">
        <f>DetaiLR!D41</f>
        <v>0</v>
      </c>
      <c r="F10" s="70"/>
      <c r="G10" s="72">
        <f>DetaiLR!E41</f>
        <v>0</v>
      </c>
      <c r="H10" s="70"/>
      <c r="I10" s="72">
        <f>DetaiLR!F41</f>
        <v>0</v>
      </c>
      <c r="J10" s="70"/>
      <c r="K10" s="194"/>
      <c r="L10" s="194"/>
      <c r="M10" s="194"/>
      <c r="N10" s="194"/>
      <c r="O10" s="194"/>
      <c r="P10" s="194"/>
      <c r="Q10" s="194"/>
      <c r="S10" s="194"/>
    </row>
    <row r="11" spans="2:47">
      <c r="B11" s="69" t="s">
        <v>563</v>
      </c>
      <c r="C11" s="71"/>
      <c r="D11" s="69"/>
      <c r="E11" s="72"/>
      <c r="F11" s="70"/>
      <c r="G11" s="72"/>
      <c r="H11" s="70"/>
      <c r="I11" s="72"/>
      <c r="J11" s="70"/>
      <c r="K11" s="194"/>
      <c r="L11" s="194"/>
      <c r="M11" s="194"/>
      <c r="N11" s="194"/>
      <c r="O11" s="194"/>
      <c r="P11" s="194"/>
      <c r="Q11" s="194"/>
      <c r="S11" s="194"/>
    </row>
    <row r="12" spans="2:47">
      <c r="B12" s="69" t="s">
        <v>564</v>
      </c>
      <c r="C12" s="71"/>
      <c r="D12" s="69"/>
      <c r="E12" s="72"/>
      <c r="F12" s="70"/>
      <c r="G12" s="72"/>
      <c r="H12" s="70"/>
      <c r="I12" s="72"/>
      <c r="J12" s="70"/>
      <c r="K12" s="194"/>
      <c r="L12" s="194"/>
      <c r="M12" s="194"/>
      <c r="N12" s="194"/>
      <c r="O12" s="194"/>
      <c r="P12" s="194"/>
      <c r="Q12" s="194"/>
      <c r="S12" s="194"/>
    </row>
    <row r="13" spans="2:47">
      <c r="B13" s="69" t="s">
        <v>565</v>
      </c>
      <c r="C13" s="71">
        <f>DetaiLR!A65</f>
        <v>19</v>
      </c>
      <c r="D13" s="69"/>
      <c r="E13" s="72">
        <f>DetaiLR!D69</f>
        <v>0</v>
      </c>
      <c r="F13" s="70"/>
      <c r="G13" s="72">
        <f>DetaiLR!E69</f>
        <v>0</v>
      </c>
      <c r="H13" s="70"/>
      <c r="I13" s="72">
        <f>DetaiLR!F69</f>
        <v>0</v>
      </c>
      <c r="J13" s="70"/>
      <c r="K13" s="194"/>
      <c r="L13" s="194"/>
      <c r="M13" s="194"/>
      <c r="N13" s="194"/>
      <c r="O13" s="194"/>
      <c r="P13" s="194"/>
      <c r="Q13" s="194"/>
      <c r="S13" s="194"/>
    </row>
    <row r="14" spans="2:47">
      <c r="B14" s="69" t="s">
        <v>669</v>
      </c>
      <c r="C14" s="71"/>
      <c r="D14" s="69"/>
      <c r="E14" s="72">
        <v>0</v>
      </c>
      <c r="F14" s="70"/>
      <c r="G14" s="72">
        <v>0</v>
      </c>
      <c r="H14" s="70"/>
      <c r="I14" s="72">
        <v>0</v>
      </c>
      <c r="J14" s="70"/>
      <c r="K14" s="194"/>
      <c r="L14" s="194"/>
      <c r="M14" s="194"/>
      <c r="N14" s="194"/>
      <c r="O14" s="194"/>
      <c r="P14" s="194"/>
      <c r="Q14" s="194"/>
      <c r="S14" s="194"/>
    </row>
    <row r="15" spans="2:47">
      <c r="B15" s="68" t="s">
        <v>566</v>
      </c>
      <c r="C15" s="71"/>
      <c r="D15" s="69"/>
      <c r="E15" s="100">
        <f>SUM(E9:E14)</f>
        <v>0</v>
      </c>
      <c r="F15" s="99"/>
      <c r="G15" s="100">
        <f>SUM(G9:G14)</f>
        <v>0</v>
      </c>
      <c r="H15" s="99"/>
      <c r="I15" s="100">
        <f>SUM(I9:I14)</f>
        <v>0</v>
      </c>
      <c r="J15" s="99"/>
      <c r="K15" s="195"/>
      <c r="L15" s="189"/>
      <c r="M15" s="195"/>
      <c r="N15" s="189"/>
      <c r="O15" s="195"/>
      <c r="P15" s="189"/>
      <c r="Q15" s="195"/>
      <c r="R15" s="196"/>
      <c r="S15" s="195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8"/>
      <c r="AQ15" s="109"/>
      <c r="AR15" s="109"/>
      <c r="AS15" s="109"/>
      <c r="AT15" s="109"/>
      <c r="AU15" s="109"/>
    </row>
    <row r="16" spans="2:47">
      <c r="B16" s="69"/>
      <c r="C16" s="71"/>
      <c r="D16" s="69"/>
      <c r="E16" s="70"/>
      <c r="F16" s="70"/>
      <c r="G16" s="70"/>
      <c r="H16" s="70"/>
      <c r="I16" s="70"/>
      <c r="J16" s="70"/>
      <c r="K16" s="194"/>
      <c r="L16" s="194"/>
      <c r="M16" s="194"/>
      <c r="N16" s="194"/>
      <c r="O16" s="194"/>
      <c r="P16" s="194"/>
      <c r="Q16" s="194"/>
      <c r="S16" s="194"/>
    </row>
    <row r="17" spans="2:19">
      <c r="B17" s="68" t="s">
        <v>567</v>
      </c>
      <c r="C17" s="71"/>
      <c r="D17" s="69"/>
      <c r="E17" s="70"/>
      <c r="F17" s="70"/>
      <c r="G17" s="70"/>
      <c r="H17" s="70"/>
      <c r="I17" s="70"/>
      <c r="J17" s="70"/>
      <c r="K17" s="194"/>
      <c r="L17" s="194"/>
      <c r="M17" s="194"/>
      <c r="N17" s="194"/>
      <c r="O17" s="194"/>
      <c r="P17" s="194"/>
      <c r="Q17" s="194"/>
      <c r="S17" s="194"/>
    </row>
    <row r="18" spans="2:19">
      <c r="B18" s="69" t="s">
        <v>568</v>
      </c>
      <c r="C18" s="71">
        <f>DetaiLR!A77</f>
        <v>21</v>
      </c>
      <c r="D18" s="69"/>
      <c r="E18" s="72">
        <f>DetaiLR!D96-DetaiLR!D93</f>
        <v>0</v>
      </c>
      <c r="F18" s="70"/>
      <c r="G18" s="72">
        <f>DetaiLR!E96-DetaiLR!E93</f>
        <v>0</v>
      </c>
      <c r="H18" s="70"/>
      <c r="I18" s="72">
        <f>DetaiLR!F96-DetaiLR!F93</f>
        <v>0</v>
      </c>
      <c r="J18" s="70"/>
      <c r="K18" s="194"/>
      <c r="L18" s="194"/>
      <c r="M18" s="194"/>
      <c r="N18" s="194"/>
      <c r="O18" s="194"/>
      <c r="P18" s="194"/>
      <c r="Q18" s="194"/>
      <c r="S18" s="194"/>
    </row>
    <row r="19" spans="2:19">
      <c r="B19" s="69" t="s">
        <v>672</v>
      </c>
      <c r="C19" s="71">
        <f>DetaiLR!A77</f>
        <v>21</v>
      </c>
      <c r="D19" s="69"/>
      <c r="E19" s="72">
        <f>DetaiLR!D93</f>
        <v>0</v>
      </c>
      <c r="F19" s="70"/>
      <c r="G19" s="72">
        <f>DetaiLR!E93</f>
        <v>0</v>
      </c>
      <c r="H19" s="70"/>
      <c r="I19" s="72">
        <f>DetaiLR!F93</f>
        <v>0</v>
      </c>
      <c r="J19" s="70"/>
      <c r="K19" s="194"/>
      <c r="L19" s="194"/>
      <c r="M19" s="194"/>
      <c r="N19" s="194"/>
      <c r="O19" s="194"/>
      <c r="P19" s="194"/>
      <c r="Q19" s="194"/>
      <c r="S19" s="194"/>
    </row>
    <row r="20" spans="2:19">
      <c r="B20" s="69" t="s">
        <v>376</v>
      </c>
      <c r="C20" s="71">
        <f>DetaiLR!A98</f>
        <v>22</v>
      </c>
      <c r="D20" s="69"/>
      <c r="E20" s="72">
        <f>DetaiLR!D104</f>
        <v>0</v>
      </c>
      <c r="F20" s="70"/>
      <c r="G20" s="72">
        <f>DetaiLR!E104</f>
        <v>0</v>
      </c>
      <c r="H20" s="70"/>
      <c r="I20" s="72">
        <f>DetaiLR!F104</f>
        <v>0</v>
      </c>
      <c r="J20" s="70"/>
      <c r="K20" s="194"/>
      <c r="L20" s="194"/>
      <c r="M20" s="194"/>
      <c r="N20" s="194"/>
      <c r="O20" s="194"/>
      <c r="P20" s="194"/>
      <c r="Q20" s="194"/>
      <c r="S20" s="194"/>
    </row>
    <row r="21" spans="2:19">
      <c r="B21" s="69" t="s">
        <v>569</v>
      </c>
      <c r="C21" s="71">
        <f>DetaiLR!A106</f>
        <v>23</v>
      </c>
      <c r="D21" s="69"/>
      <c r="E21" s="72">
        <f>DetaiLR!D116</f>
        <v>0</v>
      </c>
      <c r="F21" s="70"/>
      <c r="G21" s="72">
        <f>DetaiLR!E116</f>
        <v>0</v>
      </c>
      <c r="H21" s="70"/>
      <c r="I21" s="72">
        <f>DetaiLR!F116</f>
        <v>0</v>
      </c>
      <c r="J21" s="70"/>
      <c r="K21" s="194"/>
      <c r="L21" s="194"/>
      <c r="M21" s="194"/>
      <c r="N21" s="194"/>
      <c r="O21" s="194"/>
      <c r="P21" s="194"/>
      <c r="Q21" s="194"/>
      <c r="S21" s="194"/>
    </row>
    <row r="22" spans="2:19">
      <c r="B22" s="69" t="s">
        <v>456</v>
      </c>
      <c r="C22" s="71">
        <f>DetaiLR!A118</f>
        <v>24</v>
      </c>
      <c r="D22" s="69"/>
      <c r="E22" s="72">
        <f>DetaiLR!D126</f>
        <v>0</v>
      </c>
      <c r="F22" s="70"/>
      <c r="G22" s="72">
        <f>DetaiLR!E126</f>
        <v>0</v>
      </c>
      <c r="H22" s="70"/>
      <c r="I22" s="72">
        <f>DetaiLR!F126</f>
        <v>0</v>
      </c>
      <c r="J22" s="70"/>
      <c r="K22" s="194"/>
      <c r="L22" s="194"/>
      <c r="M22" s="194"/>
      <c r="N22" s="194"/>
      <c r="O22" s="194"/>
      <c r="P22" s="194"/>
      <c r="Q22" s="194"/>
      <c r="S22" s="194"/>
    </row>
    <row r="23" spans="2:19">
      <c r="B23" s="69" t="s">
        <v>570</v>
      </c>
      <c r="C23" s="71">
        <f>DetaiLR!A128</f>
        <v>25</v>
      </c>
      <c r="D23" s="69"/>
      <c r="E23" s="72">
        <f>DetaiLR!D136</f>
        <v>0</v>
      </c>
      <c r="F23" s="70"/>
      <c r="G23" s="72">
        <f>DetaiLR!E136</f>
        <v>0</v>
      </c>
      <c r="H23" s="70"/>
      <c r="I23" s="72">
        <f>DetaiLR!F136</f>
        <v>0</v>
      </c>
      <c r="J23" s="70"/>
      <c r="K23" s="194"/>
      <c r="L23" s="194"/>
      <c r="M23" s="194"/>
      <c r="N23" s="194"/>
      <c r="O23" s="194"/>
      <c r="P23" s="194"/>
      <c r="Q23" s="194"/>
      <c r="S23" s="194"/>
    </row>
    <row r="24" spans="2:19">
      <c r="B24" s="69" t="s">
        <v>673</v>
      </c>
      <c r="C24" s="71">
        <f>DetaiLR!A138</f>
        <v>26</v>
      </c>
      <c r="D24" s="69"/>
      <c r="E24" s="72">
        <f>DetaiLR!D142</f>
        <v>0</v>
      </c>
      <c r="F24" s="70"/>
      <c r="G24" s="72">
        <f>DetaiLR!E142</f>
        <v>0</v>
      </c>
      <c r="H24" s="70"/>
      <c r="I24" s="72">
        <f>DetaiLR!F142</f>
        <v>0</v>
      </c>
      <c r="J24" s="70"/>
      <c r="K24" s="194"/>
      <c r="L24" s="194"/>
      <c r="M24" s="194"/>
      <c r="N24" s="194"/>
      <c r="O24" s="194"/>
      <c r="P24" s="194"/>
      <c r="Q24" s="194"/>
      <c r="S24" s="194"/>
    </row>
    <row r="25" spans="2:19">
      <c r="B25" s="69" t="s">
        <v>571</v>
      </c>
      <c r="C25" s="71">
        <f>DetaiLR!A144</f>
        <v>27</v>
      </c>
      <c r="D25" s="69"/>
      <c r="E25" s="72">
        <f>DetaiLR!D157</f>
        <v>0</v>
      </c>
      <c r="F25" s="70"/>
      <c r="G25" s="72">
        <f>DetaiLR!E157</f>
        <v>0</v>
      </c>
      <c r="H25" s="70"/>
      <c r="I25" s="72">
        <f>DetaiLR!F157</f>
        <v>0</v>
      </c>
      <c r="J25" s="70"/>
      <c r="K25" s="194"/>
      <c r="L25" s="194"/>
      <c r="M25" s="194"/>
      <c r="N25" s="194"/>
      <c r="O25" s="194"/>
      <c r="P25" s="194"/>
      <c r="Q25" s="194"/>
      <c r="S25" s="194"/>
    </row>
    <row r="26" spans="2:19">
      <c r="B26" s="69" t="s">
        <v>572</v>
      </c>
      <c r="C26" s="71">
        <f>DetaiLR!A159</f>
        <v>28</v>
      </c>
      <c r="D26" s="69"/>
      <c r="E26" s="72">
        <f>DetaiLR!D168</f>
        <v>0</v>
      </c>
      <c r="F26" s="70"/>
      <c r="G26" s="72">
        <f>DetaiLR!E168</f>
        <v>0</v>
      </c>
      <c r="H26" s="70"/>
      <c r="I26" s="72">
        <f>DetaiLR!F168</f>
        <v>0</v>
      </c>
      <c r="J26" s="70"/>
      <c r="K26" s="194"/>
      <c r="L26" s="194"/>
      <c r="M26" s="194"/>
      <c r="N26" s="194"/>
      <c r="O26" s="194"/>
      <c r="P26" s="194"/>
      <c r="Q26" s="194"/>
      <c r="S26" s="194"/>
    </row>
    <row r="27" spans="2:19">
      <c r="B27" s="69" t="s">
        <v>573</v>
      </c>
      <c r="C27" s="71">
        <f>DetaiLR!A170</f>
        <v>28</v>
      </c>
      <c r="D27" s="69"/>
      <c r="E27" s="72">
        <f>DetaiLR!D174</f>
        <v>0</v>
      </c>
      <c r="F27" s="70"/>
      <c r="G27" s="72">
        <f>DetaiLR!E174</f>
        <v>0</v>
      </c>
      <c r="H27" s="70"/>
      <c r="I27" s="72">
        <f>DetaiLR!F174</f>
        <v>0</v>
      </c>
      <c r="J27" s="70"/>
      <c r="K27" s="194"/>
      <c r="L27" s="194"/>
      <c r="M27" s="194"/>
      <c r="N27" s="194"/>
      <c r="O27" s="194"/>
      <c r="P27" s="194"/>
      <c r="Q27" s="194"/>
      <c r="S27" s="194"/>
    </row>
    <row r="28" spans="2:19">
      <c r="B28" s="69" t="s">
        <v>574</v>
      </c>
      <c r="C28" s="71">
        <f>DetaiLR!A176</f>
        <v>29</v>
      </c>
      <c r="D28" s="69"/>
      <c r="E28" s="72">
        <f>DetaiLR!D190</f>
        <v>0</v>
      </c>
      <c r="F28" s="70"/>
      <c r="G28" s="72">
        <f>DetaiLR!E190</f>
        <v>0</v>
      </c>
      <c r="H28" s="70"/>
      <c r="I28" s="72">
        <f>DetaiLR!F190</f>
        <v>0</v>
      </c>
      <c r="J28" s="70"/>
      <c r="K28" s="194"/>
      <c r="L28" s="194"/>
      <c r="M28" s="194"/>
      <c r="N28" s="194"/>
      <c r="O28" s="194"/>
      <c r="P28" s="194"/>
      <c r="Q28" s="194"/>
      <c r="S28" s="194"/>
    </row>
    <row r="29" spans="2:19">
      <c r="B29" s="69" t="s">
        <v>575</v>
      </c>
      <c r="C29" s="71">
        <f>DetaiLR!A192</f>
        <v>30</v>
      </c>
      <c r="D29" s="69"/>
      <c r="E29" s="72">
        <f>DetaiLR!D196</f>
        <v>0</v>
      </c>
      <c r="F29" s="70"/>
      <c r="G29" s="72">
        <f>DetaiLR!E196</f>
        <v>0</v>
      </c>
      <c r="H29" s="70"/>
      <c r="I29" s="72">
        <f>DetaiLR!F196</f>
        <v>0</v>
      </c>
      <c r="J29" s="70"/>
      <c r="K29" s="194"/>
      <c r="L29" s="194"/>
      <c r="M29" s="194"/>
      <c r="N29" s="194"/>
      <c r="O29" s="194"/>
      <c r="P29" s="194"/>
      <c r="Q29" s="194"/>
      <c r="S29" s="194"/>
    </row>
    <row r="30" spans="2:19">
      <c r="B30" s="69" t="s">
        <v>677</v>
      </c>
      <c r="C30" s="71"/>
      <c r="D30" s="69"/>
      <c r="E30" s="72">
        <f>DetaiLR!D202</f>
        <v>0</v>
      </c>
      <c r="F30" s="70"/>
      <c r="G30" s="72">
        <f>DetaiLR!E202</f>
        <v>0</v>
      </c>
      <c r="H30" s="70"/>
      <c r="I30" s="72">
        <f>DetaiLR!F202</f>
        <v>0</v>
      </c>
      <c r="J30" s="70"/>
      <c r="K30" s="194"/>
      <c r="L30" s="194"/>
      <c r="M30" s="194"/>
      <c r="N30" s="194"/>
      <c r="O30" s="194"/>
      <c r="P30" s="194"/>
      <c r="Q30" s="194"/>
      <c r="S30" s="194"/>
    </row>
    <row r="31" spans="2:19">
      <c r="B31" s="69"/>
      <c r="C31" s="71"/>
      <c r="D31" s="69"/>
      <c r="E31" s="70"/>
      <c r="F31" s="70"/>
      <c r="G31" s="70"/>
      <c r="H31" s="70"/>
      <c r="I31" s="70"/>
      <c r="J31" s="70"/>
      <c r="K31" s="194"/>
      <c r="L31" s="194"/>
      <c r="M31" s="194"/>
      <c r="N31" s="194"/>
      <c r="O31" s="194"/>
      <c r="P31" s="194"/>
      <c r="Q31" s="194"/>
      <c r="S31" s="194"/>
    </row>
    <row r="32" spans="2:19">
      <c r="B32" s="69" t="s">
        <v>576</v>
      </c>
      <c r="C32" s="71">
        <f>DetaiLR!A204</f>
        <v>31</v>
      </c>
      <c r="D32" s="69"/>
      <c r="E32" s="72">
        <f>DetaiLR!D223+DetaiLR!D229</f>
        <v>0</v>
      </c>
      <c r="F32" s="70"/>
      <c r="G32" s="72">
        <f>DetaiLR!E223+DetaiLR!E229</f>
        <v>0</v>
      </c>
      <c r="H32" s="70"/>
      <c r="I32" s="72">
        <f>DetaiLR!F223+DetaiLR!F229</f>
        <v>0</v>
      </c>
      <c r="J32" s="70"/>
      <c r="K32" s="194"/>
      <c r="L32" s="194"/>
      <c r="M32" s="194"/>
      <c r="N32" s="194"/>
      <c r="O32" s="194"/>
      <c r="P32" s="194"/>
      <c r="Q32" s="194"/>
      <c r="S32" s="194"/>
    </row>
    <row r="33" spans="2:22">
      <c r="B33" s="69" t="s">
        <v>452</v>
      </c>
      <c r="C33" s="71"/>
      <c r="D33" s="69"/>
      <c r="E33" s="72">
        <v>0</v>
      </c>
      <c r="F33" s="70"/>
      <c r="G33" s="72">
        <v>0</v>
      </c>
      <c r="H33" s="70"/>
      <c r="I33" s="72">
        <v>0</v>
      </c>
      <c r="J33" s="70"/>
      <c r="K33" s="194"/>
      <c r="L33" s="194"/>
      <c r="M33" s="194"/>
      <c r="N33" s="194"/>
      <c r="O33" s="194"/>
      <c r="P33" s="194"/>
      <c r="Q33" s="194"/>
      <c r="S33" s="194"/>
    </row>
    <row r="34" spans="2:22">
      <c r="B34" s="68" t="s">
        <v>577</v>
      </c>
      <c r="C34" s="71"/>
      <c r="D34" s="69"/>
      <c r="E34" s="100">
        <f>SUM(E18:E33)</f>
        <v>0</v>
      </c>
      <c r="F34" s="99"/>
      <c r="G34" s="100">
        <f>SUM(G18:G33)</f>
        <v>0</v>
      </c>
      <c r="H34" s="99"/>
      <c r="I34" s="100">
        <f>SUM(I18:I33)</f>
        <v>0</v>
      </c>
      <c r="J34" s="99"/>
      <c r="K34" s="195"/>
      <c r="L34" s="189"/>
      <c r="M34" s="195"/>
      <c r="N34" s="189"/>
      <c r="O34" s="195"/>
      <c r="P34" s="189"/>
      <c r="Q34" s="195"/>
      <c r="S34" s="195"/>
    </row>
    <row r="35" spans="2:22">
      <c r="B35" s="68" t="s">
        <v>600</v>
      </c>
      <c r="C35" s="71"/>
      <c r="D35" s="69"/>
      <c r="E35" s="100">
        <f>E15-E34</f>
        <v>0</v>
      </c>
      <c r="F35" s="99"/>
      <c r="G35" s="100">
        <f>G15-G34</f>
        <v>0</v>
      </c>
      <c r="H35" s="99"/>
      <c r="I35" s="100">
        <f>I15-I34</f>
        <v>0</v>
      </c>
      <c r="J35" s="99"/>
      <c r="K35" s="195"/>
      <c r="L35" s="189"/>
      <c r="M35" s="195"/>
      <c r="N35" s="189"/>
      <c r="O35" s="195"/>
      <c r="P35" s="189"/>
      <c r="Q35" s="195"/>
      <c r="S35" s="195"/>
    </row>
    <row r="36" spans="2:22">
      <c r="B36" s="68"/>
      <c r="C36" s="71"/>
      <c r="D36" s="69"/>
      <c r="E36" s="70"/>
      <c r="F36" s="70"/>
      <c r="G36" s="70"/>
      <c r="H36" s="70"/>
      <c r="I36" s="70"/>
      <c r="J36" s="70"/>
      <c r="K36" s="194"/>
      <c r="L36" s="194"/>
      <c r="M36" s="194"/>
      <c r="N36" s="194"/>
      <c r="O36" s="194"/>
      <c r="P36" s="194"/>
      <c r="Q36" s="194"/>
      <c r="S36" s="194"/>
    </row>
    <row r="37" spans="2:22">
      <c r="B37" s="68" t="s">
        <v>578</v>
      </c>
      <c r="C37" s="71"/>
      <c r="D37" s="69"/>
      <c r="E37" s="70"/>
      <c r="F37" s="70"/>
      <c r="G37" s="70"/>
      <c r="H37" s="70"/>
      <c r="I37" s="70"/>
      <c r="J37" s="70"/>
      <c r="K37" s="194"/>
      <c r="L37" s="194"/>
      <c r="M37" s="194"/>
      <c r="N37" s="194"/>
      <c r="O37" s="194"/>
      <c r="P37" s="194"/>
      <c r="Q37" s="194"/>
      <c r="S37" s="194"/>
    </row>
    <row r="38" spans="2:22">
      <c r="B38" s="69" t="s">
        <v>579</v>
      </c>
      <c r="C38" s="71">
        <f>DetaiLR!A50</f>
        <v>16</v>
      </c>
      <c r="D38" s="69"/>
      <c r="E38" s="72">
        <f>DetaiLR!D54</f>
        <v>0</v>
      </c>
      <c r="F38" s="70"/>
      <c r="G38" s="72">
        <f>DetaiLR!E54</f>
        <v>0</v>
      </c>
      <c r="H38" s="70"/>
      <c r="I38" s="72">
        <f>DetaiLR!F54</f>
        <v>0</v>
      </c>
      <c r="J38" s="70"/>
      <c r="K38" s="194"/>
      <c r="L38" s="194"/>
      <c r="M38" s="194"/>
      <c r="N38" s="194"/>
      <c r="O38" s="194"/>
      <c r="P38" s="194"/>
      <c r="Q38" s="194"/>
      <c r="S38" s="194"/>
    </row>
    <row r="39" spans="2:22">
      <c r="B39" s="69"/>
      <c r="C39" s="71"/>
      <c r="D39" s="69"/>
      <c r="E39" s="70"/>
      <c r="F39" s="70"/>
      <c r="G39" s="70"/>
      <c r="H39" s="70"/>
      <c r="I39" s="70"/>
      <c r="J39" s="70"/>
      <c r="K39" s="194"/>
      <c r="L39" s="194"/>
      <c r="M39" s="194"/>
      <c r="N39" s="194"/>
      <c r="O39" s="194"/>
      <c r="P39" s="194"/>
      <c r="Q39" s="194"/>
      <c r="S39" s="194"/>
    </row>
    <row r="40" spans="2:22">
      <c r="B40" s="69" t="s">
        <v>580</v>
      </c>
      <c r="C40" s="71">
        <f>DetaiLR!A55</f>
        <v>17</v>
      </c>
      <c r="D40" s="69"/>
      <c r="E40" s="72">
        <f>DetaiLR!D58</f>
        <v>0</v>
      </c>
      <c r="F40" s="70"/>
      <c r="G40" s="72">
        <f>DetaiLR!E58</f>
        <v>0</v>
      </c>
      <c r="H40" s="70"/>
      <c r="I40" s="72">
        <f>DetaiLR!F58</f>
        <v>0</v>
      </c>
      <c r="J40" s="70"/>
      <c r="K40" s="194"/>
      <c r="L40" s="194"/>
      <c r="M40" s="194"/>
      <c r="N40" s="194"/>
      <c r="O40" s="194"/>
      <c r="P40" s="194"/>
      <c r="Q40" s="194"/>
      <c r="S40" s="194"/>
    </row>
    <row r="41" spans="2:22">
      <c r="B41" s="87" t="s">
        <v>675</v>
      </c>
      <c r="C41" s="71"/>
      <c r="D41" s="69"/>
      <c r="E41" s="72">
        <f>DetaiLR!D59</f>
        <v>0</v>
      </c>
      <c r="F41" s="70"/>
      <c r="G41" s="72">
        <f>DetaiLR!E43</f>
        <v>0</v>
      </c>
      <c r="H41" s="70"/>
      <c r="I41" s="72">
        <f>DetaiLR!F43</f>
        <v>0</v>
      </c>
      <c r="J41" s="70"/>
      <c r="K41" s="194"/>
      <c r="L41" s="194"/>
      <c r="M41" s="194"/>
      <c r="N41" s="194"/>
      <c r="O41" s="194"/>
      <c r="P41" s="194"/>
      <c r="Q41" s="194"/>
      <c r="S41" s="194"/>
      <c r="V41" s="151"/>
    </row>
    <row r="42" spans="2:22">
      <c r="B42" s="87" t="s">
        <v>728</v>
      </c>
      <c r="C42" s="71"/>
      <c r="D42" s="69"/>
      <c r="E42" s="72">
        <f>DetaiLR!D60</f>
        <v>0</v>
      </c>
      <c r="F42" s="70"/>
      <c r="G42" s="72">
        <f>DetaiLR!E44</f>
        <v>0</v>
      </c>
      <c r="H42" s="70"/>
      <c r="I42" s="72">
        <f>DetaiLR!F44</f>
        <v>0</v>
      </c>
      <c r="J42" s="70"/>
      <c r="K42" s="194"/>
      <c r="L42" s="194"/>
      <c r="M42" s="194"/>
      <c r="N42" s="194"/>
      <c r="O42" s="194"/>
      <c r="P42" s="194"/>
      <c r="Q42" s="194"/>
      <c r="R42" s="194"/>
      <c r="S42" s="194"/>
      <c r="V42" s="151"/>
    </row>
    <row r="43" spans="2:22">
      <c r="B43" s="69"/>
      <c r="C43" s="71"/>
      <c r="D43" s="69"/>
      <c r="E43" s="70"/>
      <c r="F43" s="70"/>
      <c r="G43" s="70"/>
      <c r="H43" s="70"/>
      <c r="I43" s="70"/>
      <c r="J43" s="70"/>
      <c r="K43" s="194"/>
      <c r="L43" s="194"/>
      <c r="M43" s="194"/>
      <c r="N43" s="194"/>
      <c r="O43" s="194"/>
      <c r="P43" s="194"/>
      <c r="Q43" s="194"/>
      <c r="S43" s="194"/>
    </row>
    <row r="44" spans="2:22">
      <c r="B44" s="69" t="s">
        <v>581</v>
      </c>
      <c r="C44" s="71">
        <f>DetaiLR!A59</f>
        <v>18</v>
      </c>
      <c r="D44" s="69"/>
      <c r="E44" s="72">
        <f>DetaiLR!D63</f>
        <v>0</v>
      </c>
      <c r="F44" s="70"/>
      <c r="G44" s="72">
        <f>DetaiLR!E63</f>
        <v>0</v>
      </c>
      <c r="H44" s="70"/>
      <c r="I44" s="72">
        <f>DetaiLR!F63</f>
        <v>0</v>
      </c>
      <c r="J44" s="70"/>
      <c r="K44" s="194"/>
      <c r="L44" s="194"/>
      <c r="M44" s="194"/>
      <c r="N44" s="194"/>
      <c r="O44" s="194"/>
      <c r="P44" s="194"/>
      <c r="Q44" s="194"/>
      <c r="S44" s="194"/>
    </row>
    <row r="45" spans="2:22">
      <c r="B45" s="68" t="s">
        <v>582</v>
      </c>
      <c r="C45" s="71"/>
      <c r="D45" s="69"/>
      <c r="E45" s="100">
        <f>SUM(E38:E44)</f>
        <v>0</v>
      </c>
      <c r="F45" s="99"/>
      <c r="G45" s="100">
        <f>SUM(G38:G44)</f>
        <v>0</v>
      </c>
      <c r="H45" s="99"/>
      <c r="I45" s="100">
        <f>SUM(I38:I44)</f>
        <v>0</v>
      </c>
      <c r="J45" s="99"/>
      <c r="K45" s="195"/>
      <c r="L45" s="189"/>
      <c r="M45" s="195"/>
      <c r="N45" s="189"/>
      <c r="O45" s="195"/>
      <c r="P45" s="189"/>
      <c r="Q45" s="195"/>
      <c r="S45" s="195"/>
    </row>
    <row r="46" spans="2:22">
      <c r="B46" s="69"/>
      <c r="C46" s="71"/>
      <c r="D46" s="69"/>
      <c r="E46" s="70"/>
      <c r="F46" s="70"/>
      <c r="G46" s="70"/>
      <c r="H46" s="70"/>
      <c r="I46" s="70"/>
      <c r="J46" s="70"/>
      <c r="K46" s="194"/>
      <c r="L46" s="194"/>
      <c r="M46" s="194"/>
      <c r="N46" s="194"/>
      <c r="O46" s="194"/>
      <c r="P46" s="194"/>
      <c r="Q46" s="194"/>
      <c r="S46" s="194"/>
    </row>
    <row r="47" spans="2:22">
      <c r="B47" s="68" t="s">
        <v>602</v>
      </c>
      <c r="C47" s="71"/>
      <c r="D47" s="69"/>
      <c r="E47" s="100">
        <f>E35+E45</f>
        <v>0</v>
      </c>
      <c r="F47" s="99"/>
      <c r="G47" s="100">
        <f>G35+G45</f>
        <v>0</v>
      </c>
      <c r="H47" s="99"/>
      <c r="I47" s="100">
        <f>I35+I45</f>
        <v>0</v>
      </c>
      <c r="J47" s="99"/>
      <c r="K47" s="195"/>
      <c r="L47" s="189"/>
      <c r="M47" s="195"/>
      <c r="N47" s="189"/>
      <c r="O47" s="195"/>
      <c r="P47" s="189"/>
      <c r="Q47" s="195"/>
      <c r="S47" s="195"/>
    </row>
    <row r="48" spans="2:22">
      <c r="B48" s="68"/>
      <c r="C48" s="71"/>
      <c r="D48" s="69"/>
      <c r="E48" s="73"/>
      <c r="F48" s="73"/>
      <c r="G48" s="73"/>
      <c r="H48" s="73"/>
      <c r="I48" s="73"/>
      <c r="J48" s="73"/>
      <c r="K48" s="197"/>
      <c r="L48" s="197"/>
      <c r="M48" s="197"/>
      <c r="N48" s="197"/>
      <c r="O48" s="197"/>
      <c r="P48" s="197"/>
      <c r="Q48" s="197"/>
      <c r="S48" s="197"/>
    </row>
    <row r="49" spans="2:19">
      <c r="B49" s="69"/>
      <c r="C49" s="71"/>
      <c r="D49" s="69"/>
      <c r="E49" s="70"/>
      <c r="F49" s="70"/>
      <c r="G49" s="70"/>
      <c r="H49" s="70"/>
      <c r="I49" s="70"/>
      <c r="J49" s="70"/>
      <c r="K49" s="194"/>
      <c r="L49" s="194"/>
      <c r="M49" s="194"/>
      <c r="N49" s="194"/>
      <c r="O49" s="194"/>
      <c r="P49" s="194"/>
      <c r="Q49" s="194"/>
      <c r="S49" s="194"/>
    </row>
    <row r="50" spans="2:19">
      <c r="B50" s="68" t="s">
        <v>583</v>
      </c>
      <c r="C50" s="71">
        <f>DetaiLR!A231</f>
        <v>32</v>
      </c>
      <c r="D50" s="69"/>
      <c r="E50" s="72">
        <f>DetaiLR!D235</f>
        <v>0</v>
      </c>
      <c r="F50" s="70"/>
      <c r="G50" s="72">
        <f>DetaiLR!E235</f>
        <v>0</v>
      </c>
      <c r="H50" s="70"/>
      <c r="I50" s="72">
        <f>DetaiLR!F235</f>
        <v>0</v>
      </c>
      <c r="J50" s="70"/>
      <c r="K50" s="194"/>
      <c r="L50" s="194"/>
      <c r="M50" s="194"/>
      <c r="N50" s="194"/>
      <c r="O50" s="194"/>
      <c r="P50" s="194"/>
      <c r="Q50" s="194"/>
      <c r="S50" s="194"/>
    </row>
    <row r="51" spans="2:19">
      <c r="B51" s="69"/>
      <c r="C51" s="71"/>
      <c r="D51" s="69"/>
      <c r="E51" s="70"/>
      <c r="F51" s="70"/>
      <c r="G51" s="70"/>
      <c r="H51" s="70"/>
      <c r="I51" s="70"/>
      <c r="J51" s="70"/>
      <c r="K51" s="194"/>
      <c r="L51" s="194"/>
      <c r="M51" s="194"/>
      <c r="N51" s="194"/>
      <c r="O51" s="194"/>
      <c r="P51" s="194"/>
      <c r="Q51" s="194"/>
      <c r="S51" s="194"/>
    </row>
    <row r="52" spans="2:19">
      <c r="B52" s="68" t="s">
        <v>601</v>
      </c>
      <c r="C52" s="71"/>
      <c r="D52" s="69"/>
      <c r="E52" s="100">
        <f>E47-E50</f>
        <v>0</v>
      </c>
      <c r="F52" s="99"/>
      <c r="G52" s="100">
        <f>G47-G50</f>
        <v>0</v>
      </c>
      <c r="H52" s="99"/>
      <c r="I52" s="100">
        <f>I47-I50</f>
        <v>0</v>
      </c>
      <c r="J52" s="99"/>
      <c r="K52" s="195"/>
      <c r="L52" s="189"/>
      <c r="M52" s="195"/>
      <c r="N52" s="189"/>
      <c r="O52" s="195"/>
      <c r="P52" s="189"/>
      <c r="Q52" s="195"/>
      <c r="S52" s="195"/>
    </row>
    <row r="53" spans="2:19">
      <c r="B53" s="69"/>
      <c r="C53" s="71"/>
      <c r="D53" s="69"/>
      <c r="E53" s="70"/>
      <c r="F53" s="70"/>
      <c r="G53" s="70"/>
      <c r="H53" s="70"/>
      <c r="I53" s="70"/>
      <c r="J53" s="70"/>
      <c r="K53" s="194"/>
      <c r="L53" s="194"/>
      <c r="M53" s="194"/>
      <c r="N53" s="194"/>
      <c r="O53" s="194"/>
      <c r="P53" s="194"/>
    </row>
    <row r="54" spans="2:19">
      <c r="B54" s="69"/>
      <c r="C54" s="71"/>
      <c r="D54" s="69"/>
      <c r="E54" s="73"/>
      <c r="F54" s="70"/>
      <c r="G54" s="73"/>
      <c r="H54" s="70"/>
      <c r="I54" s="73"/>
      <c r="J54" s="70"/>
      <c r="K54" s="197"/>
      <c r="L54" s="194"/>
      <c r="M54" s="197"/>
      <c r="N54" s="194"/>
      <c r="O54" s="197"/>
      <c r="P54" s="194"/>
    </row>
    <row r="71" spans="6:16">
      <c r="F71"/>
      <c r="H71"/>
      <c r="J71"/>
      <c r="L71" s="85"/>
      <c r="N71" s="85"/>
      <c r="P71" s="85"/>
    </row>
    <row r="72" spans="6:16">
      <c r="F72"/>
      <c r="H72"/>
      <c r="J72"/>
      <c r="L72" s="85"/>
      <c r="N72" s="85"/>
      <c r="P72" s="85"/>
    </row>
    <row r="97" spans="5:16">
      <c r="E97"/>
      <c r="F97"/>
      <c r="G97"/>
      <c r="H97"/>
      <c r="I97"/>
      <c r="J97"/>
      <c r="K97" s="85"/>
      <c r="L97" s="85"/>
      <c r="M97" s="85"/>
      <c r="N97" s="85"/>
      <c r="O97" s="85"/>
      <c r="P97" s="85"/>
    </row>
    <row r="98" spans="5:16">
      <c r="E98"/>
      <c r="F98"/>
      <c r="G98"/>
      <c r="H98"/>
      <c r="I98"/>
      <c r="J98"/>
      <c r="K98" s="85"/>
      <c r="L98" s="85"/>
      <c r="M98" s="85"/>
      <c r="N98" s="85"/>
      <c r="O98" s="85"/>
      <c r="P98" s="85"/>
    </row>
    <row r="99" spans="5:16">
      <c r="E99"/>
      <c r="F99"/>
      <c r="G99"/>
      <c r="H99"/>
      <c r="I99"/>
      <c r="J99"/>
      <c r="K99" s="85"/>
      <c r="L99" s="85"/>
      <c r="M99" s="85"/>
      <c r="N99" s="85"/>
      <c r="O99" s="85"/>
      <c r="P99" s="85"/>
    </row>
    <row r="100" spans="5:16">
      <c r="E100"/>
      <c r="F100"/>
      <c r="G100"/>
      <c r="H100"/>
      <c r="I100"/>
      <c r="J100"/>
      <c r="K100" s="85"/>
      <c r="L100" s="85"/>
      <c r="M100" s="85"/>
      <c r="N100" s="85"/>
      <c r="O100" s="85"/>
      <c r="P100" s="85"/>
    </row>
    <row r="101" spans="5:16">
      <c r="E101"/>
      <c r="F101"/>
      <c r="G101"/>
      <c r="H101"/>
      <c r="I101"/>
      <c r="J101"/>
      <c r="K101" s="85"/>
      <c r="L101" s="85"/>
      <c r="M101" s="85"/>
      <c r="N101" s="85"/>
      <c r="O101" s="85"/>
      <c r="P101" s="85"/>
    </row>
    <row r="102" spans="5:16">
      <c r="E102"/>
      <c r="F102"/>
      <c r="G102"/>
      <c r="H102"/>
      <c r="I102"/>
      <c r="J102"/>
      <c r="K102" s="85"/>
      <c r="L102" s="85"/>
      <c r="M102" s="85"/>
      <c r="N102" s="85"/>
      <c r="O102" s="85"/>
      <c r="P102" s="85"/>
    </row>
    <row r="103" spans="5:16">
      <c r="E103"/>
      <c r="F103"/>
      <c r="G103"/>
      <c r="H103"/>
      <c r="I103"/>
      <c r="J103"/>
      <c r="K103" s="85"/>
      <c r="L103" s="85"/>
      <c r="M103" s="85"/>
      <c r="N103" s="85"/>
      <c r="O103" s="85"/>
      <c r="P103" s="85"/>
    </row>
    <row r="104" spans="5:16">
      <c r="E104"/>
      <c r="F104"/>
      <c r="G104"/>
      <c r="H104"/>
      <c r="I104"/>
      <c r="J104"/>
      <c r="K104" s="85"/>
      <c r="L104" s="85"/>
      <c r="M104" s="85"/>
      <c r="N104" s="85"/>
      <c r="O104" s="85"/>
      <c r="P104" s="85"/>
    </row>
    <row r="105" spans="5:16">
      <c r="E105"/>
      <c r="F105"/>
      <c r="G105"/>
      <c r="H105"/>
      <c r="I105"/>
      <c r="J105"/>
      <c r="K105" s="85"/>
      <c r="L105" s="85"/>
      <c r="M105" s="85"/>
      <c r="N105" s="85"/>
      <c r="O105" s="85"/>
      <c r="P105" s="85"/>
    </row>
    <row r="106" spans="5:16">
      <c r="E106"/>
      <c r="F106"/>
      <c r="G106"/>
      <c r="H106"/>
      <c r="I106"/>
      <c r="J106"/>
      <c r="K106" s="85"/>
      <c r="L106" s="85"/>
      <c r="M106" s="85"/>
      <c r="N106" s="85"/>
      <c r="O106" s="85"/>
      <c r="P106" s="85"/>
    </row>
    <row r="107" spans="5:16">
      <c r="E107"/>
      <c r="F107"/>
      <c r="G107"/>
      <c r="H107"/>
      <c r="I107"/>
      <c r="J107"/>
      <c r="K107" s="85"/>
      <c r="L107" s="85"/>
      <c r="M107" s="85"/>
      <c r="N107" s="85"/>
      <c r="O107" s="85"/>
      <c r="P107" s="85"/>
    </row>
    <row r="108" spans="5:16">
      <c r="E108"/>
      <c r="F108"/>
      <c r="G108"/>
      <c r="H108"/>
      <c r="I108"/>
      <c r="J108"/>
      <c r="K108" s="85"/>
      <c r="L108" s="85"/>
      <c r="M108" s="85"/>
      <c r="N108" s="85"/>
      <c r="O108" s="85"/>
      <c r="P108" s="85"/>
    </row>
    <row r="109" spans="5:16">
      <c r="E109"/>
      <c r="F109"/>
      <c r="G109"/>
      <c r="H109"/>
      <c r="I109"/>
      <c r="J109"/>
      <c r="K109" s="85"/>
      <c r="L109" s="85"/>
      <c r="M109" s="85"/>
      <c r="N109" s="85"/>
      <c r="O109" s="85"/>
      <c r="P109" s="85"/>
    </row>
    <row r="110" spans="5:16">
      <c r="E110"/>
      <c r="F110"/>
      <c r="G110"/>
      <c r="H110"/>
      <c r="I110"/>
      <c r="J110"/>
      <c r="K110" s="85"/>
      <c r="L110" s="85"/>
      <c r="M110" s="85"/>
      <c r="N110" s="85"/>
      <c r="O110" s="85"/>
      <c r="P110" s="85"/>
    </row>
    <row r="111" spans="5:16">
      <c r="E111"/>
      <c r="F111"/>
      <c r="G111"/>
      <c r="H111"/>
      <c r="I111"/>
      <c r="J111"/>
      <c r="K111" s="85"/>
      <c r="L111" s="85"/>
      <c r="M111" s="85"/>
      <c r="N111" s="85"/>
      <c r="O111" s="85"/>
      <c r="P111" s="85"/>
    </row>
    <row r="112" spans="5:16">
      <c r="E112"/>
      <c r="F112"/>
      <c r="G112"/>
      <c r="H112"/>
      <c r="I112"/>
      <c r="J112"/>
      <c r="K112" s="85"/>
      <c r="L112" s="85"/>
      <c r="M112" s="85"/>
      <c r="N112" s="85"/>
      <c r="O112" s="85"/>
      <c r="P112" s="85"/>
    </row>
    <row r="113" spans="5:16">
      <c r="E113"/>
      <c r="F113"/>
      <c r="G113"/>
      <c r="H113"/>
      <c r="I113"/>
      <c r="J113"/>
      <c r="K113" s="85"/>
      <c r="L113" s="85"/>
      <c r="M113" s="85"/>
      <c r="N113" s="85"/>
      <c r="O113" s="85"/>
      <c r="P113" s="85"/>
    </row>
    <row r="114" spans="5:16">
      <c r="E114"/>
      <c r="F114"/>
      <c r="G114"/>
      <c r="H114"/>
      <c r="I114"/>
      <c r="J114"/>
      <c r="K114" s="85"/>
      <c r="L114" s="85"/>
      <c r="M114" s="85"/>
      <c r="N114" s="85"/>
      <c r="O114" s="85"/>
      <c r="P114" s="85"/>
    </row>
    <row r="115" spans="5:16">
      <c r="E115"/>
      <c r="F115"/>
      <c r="G115"/>
      <c r="H115"/>
      <c r="I115"/>
      <c r="J115"/>
      <c r="K115" s="85"/>
      <c r="L115" s="85"/>
      <c r="M115" s="85"/>
      <c r="N115" s="85"/>
      <c r="O115" s="85"/>
      <c r="P115" s="85"/>
    </row>
    <row r="116" spans="5:16">
      <c r="E116"/>
      <c r="F116"/>
      <c r="G116"/>
      <c r="H116"/>
      <c r="I116"/>
      <c r="J116"/>
      <c r="K116" s="85"/>
      <c r="L116" s="85"/>
      <c r="M116" s="85"/>
      <c r="N116" s="85"/>
      <c r="O116" s="85"/>
      <c r="P116" s="85"/>
    </row>
    <row r="117" spans="5:16">
      <c r="E117"/>
      <c r="F117"/>
      <c r="G117"/>
      <c r="H117"/>
      <c r="I117"/>
      <c r="J117"/>
      <c r="K117" s="85"/>
      <c r="L117" s="85"/>
      <c r="M117" s="85"/>
      <c r="N117" s="85"/>
      <c r="O117" s="85"/>
      <c r="P117" s="85"/>
    </row>
    <row r="118" spans="5:16">
      <c r="E118"/>
      <c r="F118"/>
      <c r="G118"/>
      <c r="H118"/>
      <c r="I118"/>
      <c r="J118"/>
      <c r="K118" s="85"/>
      <c r="L118" s="85"/>
      <c r="M118" s="85"/>
      <c r="N118" s="85"/>
      <c r="O118" s="85"/>
      <c r="P118" s="85"/>
    </row>
    <row r="119" spans="5:16">
      <c r="E119"/>
      <c r="F119"/>
      <c r="G119"/>
      <c r="H119"/>
      <c r="I119"/>
      <c r="J119"/>
      <c r="K119" s="85"/>
      <c r="L119" s="85"/>
      <c r="M119" s="85"/>
      <c r="N119" s="85"/>
      <c r="O119" s="85"/>
      <c r="P119" s="85"/>
    </row>
    <row r="120" spans="5:16">
      <c r="E120"/>
      <c r="F120"/>
      <c r="G120"/>
      <c r="H120"/>
      <c r="I120"/>
      <c r="J120"/>
      <c r="K120" s="85"/>
      <c r="L120" s="85"/>
      <c r="M120" s="85"/>
      <c r="N120" s="85"/>
      <c r="O120" s="85"/>
      <c r="P120" s="85"/>
    </row>
    <row r="121" spans="5:16">
      <c r="E121"/>
      <c r="F121"/>
      <c r="G121"/>
      <c r="H121"/>
      <c r="I121"/>
      <c r="J121"/>
      <c r="K121" s="85"/>
      <c r="L121" s="85"/>
      <c r="M121" s="85"/>
      <c r="N121" s="85"/>
      <c r="O121" s="85"/>
      <c r="P121" s="85"/>
    </row>
    <row r="122" spans="5:16">
      <c r="E122"/>
      <c r="F122"/>
      <c r="G122"/>
      <c r="H122"/>
      <c r="I122"/>
      <c r="J122"/>
      <c r="K122" s="85"/>
      <c r="L122" s="85"/>
      <c r="M122" s="85"/>
      <c r="N122" s="85"/>
      <c r="O122" s="85"/>
      <c r="P122" s="85"/>
    </row>
  </sheetData>
  <mergeCells count="4">
    <mergeCell ref="B5:F5"/>
    <mergeCell ref="B2:F2"/>
    <mergeCell ref="B3:F3"/>
    <mergeCell ref="B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0"/>
  <sheetViews>
    <sheetView topLeftCell="A100" zoomScaleNormal="100" workbookViewId="0">
      <selection activeCell="I106" sqref="I106"/>
    </sheetView>
  </sheetViews>
  <sheetFormatPr defaultRowHeight="15"/>
  <cols>
    <col min="2" max="2" width="15" customWidth="1"/>
    <col min="3" max="3" width="43.5703125" bestFit="1" customWidth="1"/>
    <col min="4" max="6" width="18.7109375" style="23" bestFit="1" customWidth="1"/>
    <col min="26" max="26" width="11" bestFit="1" customWidth="1"/>
  </cols>
  <sheetData>
    <row r="2" spans="1:26">
      <c r="B2" s="1" t="str">
        <f>DetaiLR!B2</f>
        <v>PT. AURORA ASSET MANAGEMENT</v>
      </c>
    </row>
    <row r="3" spans="1:26">
      <c r="B3" s="1" t="s">
        <v>0</v>
      </c>
    </row>
    <row r="4" spans="1:26">
      <c r="B4" s="199">
        <f>Neraca!B4</f>
        <v>0</v>
      </c>
    </row>
    <row r="5" spans="1:26">
      <c r="B5" s="204" t="s">
        <v>1</v>
      </c>
      <c r="C5" s="204" t="s">
        <v>2</v>
      </c>
      <c r="D5" s="76" t="str">
        <f>TrialBalance!F4</f>
        <v>BULAN TERAKHIR</v>
      </c>
      <c r="E5" s="76" t="str">
        <f>TrialBalance!E4</f>
        <v>BULAN SEBELUMNYA</v>
      </c>
      <c r="F5" s="76" t="s">
        <v>694</v>
      </c>
    </row>
    <row r="6" spans="1:26">
      <c r="B6" s="204"/>
      <c r="C6" s="204"/>
      <c r="D6" s="75"/>
      <c r="E6" s="75"/>
      <c r="F6" s="75"/>
    </row>
    <row r="7" spans="1:26" ht="15.75">
      <c r="A7">
        <v>1</v>
      </c>
      <c r="B7" s="2" t="s">
        <v>4</v>
      </c>
      <c r="C7" s="3"/>
      <c r="D7" s="24"/>
      <c r="E7" s="24"/>
      <c r="F7" s="24"/>
    </row>
    <row r="8" spans="1:26">
      <c r="B8" s="4" t="s">
        <v>22</v>
      </c>
      <c r="C8" s="3" t="str">
        <f>VLOOKUP(B8,Lookup!$B$2:$C$282,2)</f>
        <v>Petty Cash - General</v>
      </c>
      <c r="D8" s="25">
        <f>IFERROR(VLOOKUP(B8,TrialBalance!$B$5:$F$500,5,0),0)</f>
        <v>0</v>
      </c>
      <c r="E8" s="25">
        <f>IFERROR(VLOOKUP(B8,TrialBalance!$B$5:$F$500,4,0),0)</f>
        <v>0</v>
      </c>
      <c r="F8" s="25">
        <f>IFERROR(VLOOKUP(B8,TrialBalance!$B$5:$F$500,3,0),0)</f>
        <v>0</v>
      </c>
    </row>
    <row r="9" spans="1:26">
      <c r="B9" s="4" t="s">
        <v>32</v>
      </c>
      <c r="C9" s="3" t="str">
        <f>VLOOKUP(B9,Lookup!$B$2:$C$282,2)</f>
        <v>CIMB Niaga</v>
      </c>
      <c r="D9" s="25">
        <f>IFERROR(VLOOKUP(B9,TrialBalance!$B$5:$F$500,5,0),0)</f>
        <v>0</v>
      </c>
      <c r="E9" s="25">
        <f>IFERROR(VLOOKUP(B9,TrialBalance!$B$5:$F$500,4,0),0)</f>
        <v>0</v>
      </c>
      <c r="F9" s="25">
        <f>IFERROR(VLOOKUP(B9,TrialBalance!$B$5:$F$500,3,0),0)</f>
        <v>0</v>
      </c>
    </row>
    <row r="10" spans="1:26">
      <c r="B10" s="4" t="s">
        <v>34</v>
      </c>
      <c r="C10" s="3" t="str">
        <f>VLOOKUP(B10,Lookup!$B$2:$C$282,2)</f>
        <v>BCA</v>
      </c>
      <c r="D10" s="25">
        <f>IFERROR(VLOOKUP(B10,TrialBalance!$B$5:$F$500,5,0),0)</f>
        <v>0</v>
      </c>
      <c r="E10" s="25">
        <f>IFERROR(VLOOKUP(B10,TrialBalance!$B$5:$F$500,4,0),0)</f>
        <v>0</v>
      </c>
      <c r="F10" s="25">
        <f>IFERROR(VLOOKUP(B10,TrialBalance!$B$5:$F$500,3,0),0)</f>
        <v>0</v>
      </c>
    </row>
    <row r="11" spans="1:26">
      <c r="B11" s="4" t="s">
        <v>36</v>
      </c>
      <c r="C11" s="3" t="str">
        <f>VLOOKUP(B11,Lookup!$B$2:$C$282,2)</f>
        <v>Mega</v>
      </c>
      <c r="D11" s="25">
        <f>IFERROR(VLOOKUP(B11,TrialBalance!$B$5:$F$500,5,0),0)</f>
        <v>0</v>
      </c>
      <c r="E11" s="25">
        <f>IFERROR(VLOOKUP(B11,TrialBalance!$B$5:$F$500,4,0),0)</f>
        <v>0</v>
      </c>
      <c r="F11" s="25">
        <f>IFERROR(VLOOKUP(B11,TrialBalance!$B$5:$F$500,3,0),0)</f>
        <v>0</v>
      </c>
    </row>
    <row r="12" spans="1:26">
      <c r="B12" s="4" t="s">
        <v>47</v>
      </c>
      <c r="C12" s="3" t="str">
        <f>VLOOKUP(B12,Lookup!$B$2:$C$282,2)</f>
        <v>Time Deposit - (Rp)</v>
      </c>
      <c r="D12" s="25">
        <f>IFERROR(VLOOKUP(B12,TrialBalance!$B$5:$F$500,5,0),0)</f>
        <v>0</v>
      </c>
      <c r="E12" s="25">
        <f>IFERROR(VLOOKUP(B12,TrialBalance!$B$5:$F$500,4,0),0)</f>
        <v>0</v>
      </c>
      <c r="F12" s="25">
        <f>IFERROR(VLOOKUP(B12,TrialBalance!$B$5:$F$500,3,0),0)</f>
        <v>0</v>
      </c>
    </row>
    <row r="13" spans="1:26">
      <c r="B13" s="4" t="s">
        <v>41</v>
      </c>
      <c r="C13" s="3" t="str">
        <f>VLOOKUP(B13,Lookup!$B$2:$C$282,2)</f>
        <v>Deposito Berjangka 1-3 Bulan.</v>
      </c>
      <c r="D13" s="25">
        <f>IFERROR(VLOOKUP(B13,TrialBalance!$B$5:$F$500,5,0),0)</f>
        <v>0</v>
      </c>
      <c r="E13" s="25">
        <f>IFERROR(VLOOKUP(B13,TrialBalance!$B$5:$F$500,4,0),0)</f>
        <v>0</v>
      </c>
      <c r="F13" s="25">
        <f>IFERROR(VLOOKUP(B13,TrialBalance!$B$5:$F$500,3,0),0)</f>
        <v>0</v>
      </c>
    </row>
    <row r="14" spans="1:26">
      <c r="B14" s="4"/>
      <c r="C14" s="3"/>
      <c r="D14" s="24"/>
      <c r="E14" s="24"/>
      <c r="F14" s="24"/>
      <c r="Z14" s="5"/>
    </row>
    <row r="15" spans="1:26">
      <c r="B15" s="205" t="s">
        <v>5</v>
      </c>
      <c r="C15" s="206"/>
      <c r="D15" s="74">
        <f t="shared" ref="D15:E15" si="0">SUM(D8:D14)</f>
        <v>0</v>
      </c>
      <c r="E15" s="186">
        <f t="shared" si="0"/>
        <v>0</v>
      </c>
      <c r="F15" s="186">
        <f t="shared" ref="F15" si="1">SUM(F8:F14)</f>
        <v>0</v>
      </c>
      <c r="Z15" s="5"/>
    </row>
    <row r="16" spans="1:26" ht="15.75">
      <c r="A16">
        <v>2</v>
      </c>
      <c r="B16" s="2" t="s">
        <v>6</v>
      </c>
      <c r="C16" s="3"/>
      <c r="D16" s="26"/>
      <c r="E16" s="26"/>
      <c r="F16" s="26"/>
      <c r="Z16" s="5"/>
    </row>
    <row r="17" spans="1:26">
      <c r="B17" s="4" t="s">
        <v>53</v>
      </c>
      <c r="C17" s="3" t="str">
        <f>VLOOKUP(B17,Lookup!$B$2:$C$282,2)</f>
        <v>Equity</v>
      </c>
      <c r="D17" s="25">
        <f>IFERROR(VLOOKUP(B17,TrialBalance!$B$5:$F$500,5,0),0)</f>
        <v>0</v>
      </c>
      <c r="E17" s="25">
        <f>IFERROR(VLOOKUP(B17,TrialBalance!$B$5:$F$500,4,0),0)</f>
        <v>0</v>
      </c>
      <c r="F17" s="25">
        <f>IFERROR(VLOOKUP(B17,TrialBalance!$B$5:$F$500,3,0),0)</f>
        <v>0</v>
      </c>
      <c r="Z17" s="5"/>
    </row>
    <row r="18" spans="1:26">
      <c r="B18" s="4" t="s">
        <v>58</v>
      </c>
      <c r="C18" s="3" t="str">
        <f>VLOOKUP(B18,Lookup!$B$2:$C$282,2)</f>
        <v xml:space="preserve">Reksa Dana </v>
      </c>
      <c r="D18" s="25">
        <f>IFERROR(VLOOKUP(B18,TrialBalance!$B$5:$F$500,5,0),0)</f>
        <v>0</v>
      </c>
      <c r="E18" s="25">
        <f>IFERROR(VLOOKUP(B18,TrialBalance!$B$5:$F$500,4,0),0)</f>
        <v>0</v>
      </c>
      <c r="F18" s="25">
        <f>IFERROR(VLOOKUP(B18,TrialBalance!$B$5:$F$500,3,0),0)</f>
        <v>0</v>
      </c>
      <c r="Z18" s="5"/>
    </row>
    <row r="19" spans="1:26">
      <c r="B19" s="4" t="s">
        <v>68</v>
      </c>
      <c r="C19" s="3" t="str">
        <f>VLOOKUP(B19,Lookup!$B$2:$C$282,2)</f>
        <v>Bonds - Government (IDR)</v>
      </c>
      <c r="D19" s="25">
        <f>IFERROR(VLOOKUP(B19,TrialBalance!$B$5:$F$500,5,0),0)</f>
        <v>0</v>
      </c>
      <c r="E19" s="25">
        <f>IFERROR(VLOOKUP(B19,TrialBalance!$B$5:$F$500,4,0),0)</f>
        <v>0</v>
      </c>
      <c r="F19" s="25">
        <f>IFERROR(VLOOKUP(B19,TrialBalance!$B$5:$F$500,3,0),0)</f>
        <v>0</v>
      </c>
      <c r="Z19" s="5"/>
    </row>
    <row r="20" spans="1:26">
      <c r="B20" s="4" t="s">
        <v>72</v>
      </c>
      <c r="C20" s="3" t="str">
        <f>VLOOKUP(B20,Lookup!$B$2:$C$282,2)</f>
        <v>Bonds - Government (USD)</v>
      </c>
      <c r="D20" s="25">
        <f>IFERROR(VLOOKUP(B20,TrialBalance!$B$5:$F$500,5,0),0)</f>
        <v>0</v>
      </c>
      <c r="E20" s="25">
        <f>IFERROR(VLOOKUP(B20,TrialBalance!$B$5:$F$500,4,0),0)</f>
        <v>0</v>
      </c>
      <c r="F20" s="25">
        <f>IFERROR(VLOOKUP(B20,TrialBalance!$B$5:$F$500,3,0),0)</f>
        <v>0</v>
      </c>
      <c r="Z20" s="5"/>
    </row>
    <row r="21" spans="1:26">
      <c r="B21" s="4" t="s">
        <v>78</v>
      </c>
      <c r="C21" s="3" t="str">
        <f>VLOOKUP(B21,Lookup!$B$2:$C$282,2)</f>
        <v>Bonds - Corporate (IDR)</v>
      </c>
      <c r="D21" s="25">
        <f>IFERROR(VLOOKUP(B21,TrialBalance!$B$5:$F$500,5,0),0)</f>
        <v>0</v>
      </c>
      <c r="E21" s="25">
        <f>IFERROR(VLOOKUP(B21,TrialBalance!$B$5:$F$500,4,0),0)</f>
        <v>0</v>
      </c>
      <c r="F21" s="25">
        <f>IFERROR(VLOOKUP(B21,TrialBalance!$B$5:$F$500,3,0),0)</f>
        <v>0</v>
      </c>
      <c r="Z21" s="5"/>
    </row>
    <row r="22" spans="1:26">
      <c r="B22" s="4" t="s">
        <v>82</v>
      </c>
      <c r="C22" s="3" t="str">
        <f>VLOOKUP(B22,Lookup!$B$2:$C$282,2)</f>
        <v>Bonds - Corporate (USD)</v>
      </c>
      <c r="D22" s="25">
        <f>IFERROR(VLOOKUP(B22,TrialBalance!$B$5:$F$500,5,0),0)</f>
        <v>0</v>
      </c>
      <c r="E22" s="25">
        <f>IFERROR(VLOOKUP(B22,TrialBalance!$B$5:$F$500,4,0),0)</f>
        <v>0</v>
      </c>
      <c r="F22" s="25">
        <f>IFERROR(VLOOKUP(B22,TrialBalance!$B$5:$F$500,3,0),0)</f>
        <v>0</v>
      </c>
      <c r="Z22" s="5"/>
    </row>
    <row r="23" spans="1:26">
      <c r="B23" s="4"/>
      <c r="C23" s="3"/>
      <c r="D23" s="26"/>
      <c r="E23" s="26"/>
      <c r="F23" s="26"/>
      <c r="Z23" s="5"/>
    </row>
    <row r="24" spans="1:26">
      <c r="B24" s="28"/>
      <c r="C24" s="29" t="s">
        <v>7</v>
      </c>
      <c r="D24" s="30">
        <f t="shared" ref="D24:E24" si="2">SUM(D16:D23)</f>
        <v>0</v>
      </c>
      <c r="E24" s="30">
        <f t="shared" si="2"/>
        <v>0</v>
      </c>
      <c r="F24" s="30">
        <f t="shared" ref="F24" si="3">SUM(F16:F23)</f>
        <v>0</v>
      </c>
      <c r="Z24" s="5"/>
    </row>
    <row r="25" spans="1:26" ht="15.75">
      <c r="A25">
        <v>3</v>
      </c>
      <c r="B25" s="2" t="s">
        <v>501</v>
      </c>
      <c r="C25" s="3"/>
      <c r="D25" s="26"/>
      <c r="E25" s="26"/>
      <c r="F25" s="26"/>
      <c r="Z25" s="5"/>
    </row>
    <row r="26" spans="1:26">
      <c r="B26" s="4" t="s">
        <v>54</v>
      </c>
      <c r="C26" s="3" t="str">
        <f>VLOOKUP(B26,Lookup!$B$2:$C$282,2)</f>
        <v>Cadangan Kenaikan (Penurunan) Equity</v>
      </c>
      <c r="D26" s="25">
        <f>IFERROR(VLOOKUP(B26,TrialBalance!$B$5:$F$500,5,0),0)</f>
        <v>0</v>
      </c>
      <c r="E26" s="25">
        <f>IFERROR(VLOOKUP(B26,TrialBalance!$B$5:$F$500,4,0),0)</f>
        <v>0</v>
      </c>
      <c r="F26" s="25">
        <f>IFERROR(VLOOKUP(B26,TrialBalance!$B$5:$F$500,3,0),0)</f>
        <v>0</v>
      </c>
      <c r="Z26" s="5"/>
    </row>
    <row r="27" spans="1:26">
      <c r="B27" s="4" t="s">
        <v>60</v>
      </c>
      <c r="C27" s="3" t="str">
        <f>VLOOKUP(B27,Lookup!$B$2:$C$282,2)</f>
        <v xml:space="preserve">Cadangan Kenaikan (Penurunan) Reksadana   </v>
      </c>
      <c r="D27" s="25">
        <f>IFERROR(VLOOKUP(B27,TrialBalance!$B$5:$F$500,5,0),0)</f>
        <v>0</v>
      </c>
      <c r="E27" s="25">
        <f>IFERROR(VLOOKUP(B27,TrialBalance!$B$5:$F$500,4,0),0)</f>
        <v>0</v>
      </c>
      <c r="F27" s="25">
        <f>IFERROR(VLOOKUP(B27,TrialBalance!$B$5:$F$500,3,0),0)</f>
        <v>0</v>
      </c>
      <c r="Z27" s="5"/>
    </row>
    <row r="28" spans="1:26">
      <c r="B28" s="4" t="s">
        <v>70</v>
      </c>
      <c r="C28" s="3" t="str">
        <f>VLOOKUP(B28,Lookup!$B$2:$C$282,2)</f>
        <v>Cadangan Kenaikan (Penurunan) Bonds - Government (IDR)</v>
      </c>
      <c r="D28" s="25">
        <f>IFERROR(VLOOKUP(B28,TrialBalance!$B$5:$F$500,5,0),0)</f>
        <v>0</v>
      </c>
      <c r="E28" s="25">
        <f>IFERROR(VLOOKUP(B28,TrialBalance!$B$5:$F$500,4,0),0)</f>
        <v>0</v>
      </c>
      <c r="F28" s="25">
        <f>IFERROR(VLOOKUP(B28,TrialBalance!$B$5:$F$500,3,0),0)</f>
        <v>0</v>
      </c>
    </row>
    <row r="29" spans="1:26">
      <c r="B29" s="4" t="s">
        <v>74</v>
      </c>
      <c r="C29" s="3" t="str">
        <f>VLOOKUP(B29,Lookup!$B$2:$C$282,2)</f>
        <v>Cadangan Kenaikan (Penurunan) Bonds - Government (USD)</v>
      </c>
      <c r="D29" s="25">
        <f>IFERROR(VLOOKUP(B29,TrialBalance!$B$5:$F$500,5,0),0)</f>
        <v>0</v>
      </c>
      <c r="E29" s="25">
        <f>IFERROR(VLOOKUP(B29,TrialBalance!$B$5:$F$500,4,0),0)</f>
        <v>0</v>
      </c>
      <c r="F29" s="25">
        <f>IFERROR(VLOOKUP(B29,TrialBalance!$B$5:$F$500,3,0),0)</f>
        <v>0</v>
      </c>
    </row>
    <row r="30" spans="1:26">
      <c r="B30" s="4" t="s">
        <v>80</v>
      </c>
      <c r="C30" s="3" t="str">
        <f>VLOOKUP(B30,Lookup!$B$2:$C$282,2)</f>
        <v>Cadangan Kenaikan (Penurunan) Bonds - Corporate (IDR)</v>
      </c>
      <c r="D30" s="25">
        <f>IFERROR(VLOOKUP(B30,TrialBalance!$B$5:$F$500,5,0),0)</f>
        <v>0</v>
      </c>
      <c r="E30" s="25">
        <f>IFERROR(VLOOKUP(B30,TrialBalance!$B$5:$F$500,4,0),0)</f>
        <v>0</v>
      </c>
      <c r="F30" s="25">
        <f>IFERROR(VLOOKUP(B30,TrialBalance!$B$5:$F$500,3,0),0)</f>
        <v>0</v>
      </c>
    </row>
    <row r="31" spans="1:26">
      <c r="B31" s="4" t="s">
        <v>84</v>
      </c>
      <c r="C31" s="3" t="str">
        <f>VLOOKUP(B31,Lookup!$B$2:$C$282,2)</f>
        <v>Cadangan Kenaikan (Penurunan) Bonds - Corporate (USD)</v>
      </c>
      <c r="D31" s="25">
        <f>IFERROR(VLOOKUP(B31,TrialBalance!$B$5:$F$500,5,0),0)</f>
        <v>0</v>
      </c>
      <c r="E31" s="25">
        <f>IFERROR(VLOOKUP(B31,TrialBalance!$B$5:$F$500,4,0),0)</f>
        <v>0</v>
      </c>
      <c r="F31" s="25">
        <f>IFERROR(VLOOKUP(B31,TrialBalance!$B$5:$F$500,3,0),0)</f>
        <v>0</v>
      </c>
    </row>
    <row r="32" spans="1:26">
      <c r="B32" s="4"/>
      <c r="C32" s="3"/>
      <c r="D32" s="26"/>
      <c r="E32" s="26"/>
      <c r="F32" s="26"/>
    </row>
    <row r="33" spans="1:6">
      <c r="B33" s="28"/>
      <c r="C33" s="29" t="s">
        <v>7</v>
      </c>
      <c r="D33" s="30">
        <f t="shared" ref="D33:E33" si="4">SUM(D25:D32)</f>
        <v>0</v>
      </c>
      <c r="E33" s="30">
        <f t="shared" si="4"/>
        <v>0</v>
      </c>
      <c r="F33" s="30">
        <f t="shared" ref="F33" si="5">SUM(F25:F32)</f>
        <v>0</v>
      </c>
    </row>
    <row r="34" spans="1:6">
      <c r="B34" s="203" t="s">
        <v>8</v>
      </c>
      <c r="C34" s="203"/>
      <c r="D34" s="27">
        <f t="shared" ref="D34:E34" si="6">D24+D15</f>
        <v>0</v>
      </c>
      <c r="E34" s="27">
        <f t="shared" si="6"/>
        <v>0</v>
      </c>
      <c r="F34" s="27">
        <f t="shared" ref="F34" si="7">F24+F15</f>
        <v>0</v>
      </c>
    </row>
    <row r="35" spans="1:6">
      <c r="B35" s="203" t="s">
        <v>8</v>
      </c>
      <c r="C35" s="203"/>
      <c r="D35" s="27">
        <f t="shared" ref="D35:E35" si="8">D33+D24</f>
        <v>0</v>
      </c>
      <c r="E35" s="27">
        <f t="shared" si="8"/>
        <v>0</v>
      </c>
      <c r="F35" s="27">
        <f t="shared" ref="F35" si="9">F33+F24</f>
        <v>0</v>
      </c>
    </row>
    <row r="36" spans="1:6" ht="15.75">
      <c r="A36">
        <v>4</v>
      </c>
      <c r="B36" s="2" t="s">
        <v>502</v>
      </c>
      <c r="C36" s="3"/>
      <c r="D36" s="26"/>
      <c r="E36" s="26"/>
      <c r="F36" s="26"/>
    </row>
    <row r="37" spans="1:6">
      <c r="B37" s="9" t="s">
        <v>90</v>
      </c>
      <c r="C37" s="3" t="str">
        <f>VLOOKUP(B37,Lookup!$B$2:$C$282,2)</f>
        <v>Management Fee - Receivables</v>
      </c>
      <c r="D37" s="25">
        <f>IFERROR(VLOOKUP(B37,TrialBalance!$B$5:$F$500,5,0),0)</f>
        <v>0</v>
      </c>
      <c r="E37" s="25">
        <f>IFERROR(VLOOKUP(B37,TrialBalance!$B$5:$F$500,4,0),0)</f>
        <v>0</v>
      </c>
      <c r="F37" s="25">
        <f>IFERROR(VLOOKUP(B37,TrialBalance!$B$5:$F$500,3,0),0)</f>
        <v>0</v>
      </c>
    </row>
    <row r="38" spans="1:6">
      <c r="B38" s="4"/>
      <c r="C38" s="3"/>
      <c r="D38" s="26"/>
      <c r="E38" s="26"/>
      <c r="F38" s="26"/>
    </row>
    <row r="39" spans="1:6">
      <c r="B39" s="203" t="s">
        <v>9</v>
      </c>
      <c r="C39" s="203"/>
      <c r="D39" s="27">
        <f t="shared" ref="D39:E39" si="10">SUM(D36:D38)</f>
        <v>0</v>
      </c>
      <c r="E39" s="27">
        <f t="shared" si="10"/>
        <v>0</v>
      </c>
      <c r="F39" s="27">
        <f t="shared" ref="F39" si="11">SUM(F36:F38)</f>
        <v>0</v>
      </c>
    </row>
    <row r="40" spans="1:6" ht="15.75">
      <c r="A40">
        <v>5</v>
      </c>
      <c r="B40" s="2" t="s">
        <v>503</v>
      </c>
      <c r="C40" s="3"/>
      <c r="D40" s="26"/>
      <c r="E40" s="26"/>
      <c r="F40" s="26"/>
    </row>
    <row r="41" spans="1:6">
      <c r="B41" s="4" t="s">
        <v>106</v>
      </c>
      <c r="C41" s="3" t="str">
        <f>VLOOKUP(B41,Lookup!$B$2:$C$282,2)</f>
        <v>Trx Receivable</v>
      </c>
      <c r="D41" s="25">
        <f>IFERROR(VLOOKUP(B41,TrialBalance!$B$5:$F$500,5,0),0)</f>
        <v>0</v>
      </c>
      <c r="E41" s="25">
        <f>IFERROR(VLOOKUP(B41,TrialBalance!$B$5:$F$500,4,0),0)</f>
        <v>0</v>
      </c>
      <c r="F41" s="25">
        <f>IFERROR(VLOOKUP(B41,TrialBalance!$B$5:$F$500,3,0),0)</f>
        <v>0</v>
      </c>
    </row>
    <row r="42" spans="1:6">
      <c r="B42" s="4" t="s">
        <v>118</v>
      </c>
      <c r="C42" s="3" t="str">
        <f>VLOOKUP(B42,Lookup!$B$2:$C$282,2)</f>
        <v>Piutang Pemegang Saham</v>
      </c>
      <c r="D42" s="25">
        <f>IFERROR(VLOOKUP(B42,TrialBalance!$B$5:$F$500,5,0),0)</f>
        <v>0</v>
      </c>
      <c r="E42" s="25">
        <f>IFERROR(VLOOKUP(B42,TrialBalance!$B$5:$F$500,4,0),0)</f>
        <v>0</v>
      </c>
      <c r="F42" s="25">
        <f>IFERROR(VLOOKUP(B42,TrialBalance!$B$5:$F$500,3,0),0)</f>
        <v>0</v>
      </c>
    </row>
    <row r="43" spans="1:6">
      <c r="B43" s="4" t="s">
        <v>691</v>
      </c>
      <c r="C43" s="3" t="str">
        <f>VLOOKUP(B43,Lookup!$B$2:$C$282,2)</f>
        <v>Security Deposit</v>
      </c>
      <c r="D43" s="25">
        <f>IFERROR(VLOOKUP(B43,TrialBalance!$B$5:$F$500,5,0),0)</f>
        <v>0</v>
      </c>
      <c r="E43" s="25">
        <f>IFERROR(VLOOKUP(B43,TrialBalance!$B$5:$F$500,4,0),0)</f>
        <v>0</v>
      </c>
      <c r="F43" s="25">
        <f>IFERROR(VLOOKUP(B43,TrialBalance!$B$5:$F$500,3,0),0)</f>
        <v>0</v>
      </c>
    </row>
    <row r="44" spans="1:6">
      <c r="B44" s="4" t="s">
        <v>725</v>
      </c>
      <c r="C44" s="3" t="str">
        <f>VLOOKUP(B44,Lookup!$B$2:$C$282,2)</f>
        <v>Other Receivable</v>
      </c>
      <c r="D44" s="25">
        <f>IFERROR(VLOOKUP(B44,TrialBalance!$B$5:$F$500,5,0),0)</f>
        <v>0</v>
      </c>
      <c r="E44" s="25">
        <f>IFERROR(VLOOKUP(B44,TrialBalance!$B$5:$F$500,4,0),0)</f>
        <v>0</v>
      </c>
      <c r="F44" s="25">
        <f>IFERROR(VLOOKUP(B44,TrialBalance!$B$5:$F$500,3,0),0)</f>
        <v>0</v>
      </c>
    </row>
    <row r="45" spans="1:6">
      <c r="B45" s="4"/>
      <c r="C45" s="3"/>
      <c r="D45" s="26"/>
      <c r="E45" s="26"/>
      <c r="F45" s="25"/>
    </row>
    <row r="46" spans="1:6">
      <c r="B46" s="203" t="s">
        <v>10</v>
      </c>
      <c r="C46" s="203"/>
      <c r="D46" s="27">
        <f t="shared" ref="D46:E46" si="12">SUM(D40:D45)</f>
        <v>0</v>
      </c>
      <c r="E46" s="27">
        <f t="shared" si="12"/>
        <v>0</v>
      </c>
      <c r="F46" s="27">
        <f t="shared" ref="F46" si="13">SUM(F40:F45)</f>
        <v>0</v>
      </c>
    </row>
    <row r="47" spans="1:6" ht="15.75">
      <c r="A47">
        <v>6</v>
      </c>
      <c r="B47" s="2" t="s">
        <v>504</v>
      </c>
      <c r="C47" s="3"/>
      <c r="D47" s="26"/>
      <c r="E47" s="26"/>
      <c r="F47" s="26"/>
    </row>
    <row r="48" spans="1:6">
      <c r="B48" s="4" t="s">
        <v>110</v>
      </c>
      <c r="C48" s="3" t="str">
        <f>VLOOKUP(B48,Lookup!$B$2:$C$282,2)</f>
        <v>Cash Advance - Marketing dan Promotion</v>
      </c>
      <c r="D48" s="25">
        <f>IFERROR(VLOOKUP(B48,TrialBalance!$B$5:$F$500,5,0),0)</f>
        <v>0</v>
      </c>
      <c r="E48" s="25">
        <f>IFERROR(VLOOKUP(B48,TrialBalance!$B$5:$F$500,4,0),0)</f>
        <v>0</v>
      </c>
      <c r="F48" s="25">
        <f>IFERROR(VLOOKUP(B48,TrialBalance!$B$5:$F$500,3,0),0)</f>
        <v>0</v>
      </c>
    </row>
    <row r="49" spans="1:13">
      <c r="B49" s="4" t="s">
        <v>112</v>
      </c>
      <c r="C49" s="3" t="str">
        <f>VLOOKUP(B49,Lookup!$B$2:$C$282,2)</f>
        <v>Cash Advance - Operasional</v>
      </c>
      <c r="D49" s="25">
        <f>IFERROR(VLOOKUP(B49,TrialBalance!$B$5:$F$500,5,0),0)</f>
        <v>0</v>
      </c>
      <c r="E49" s="25">
        <f>IFERROR(VLOOKUP(B49,TrialBalance!$B$5:$F$500,4,0),0)</f>
        <v>0</v>
      </c>
      <c r="F49" s="25">
        <f>IFERROR(VLOOKUP(B49,TrialBalance!$B$5:$F$500,3,0),0)</f>
        <v>0</v>
      </c>
    </row>
    <row r="50" spans="1:13">
      <c r="B50" s="4" t="s">
        <v>114</v>
      </c>
      <c r="C50" s="3" t="str">
        <f>VLOOKUP(B50,Lookup!$B$2:$C$282,2)</f>
        <v>Cash Advance - Asset dan Infrastruktur</v>
      </c>
      <c r="D50" s="25">
        <f>IFERROR(VLOOKUP(B50,TrialBalance!$B$5:$F$500,5,0),0)</f>
        <v>0</v>
      </c>
      <c r="E50" s="25">
        <f>IFERROR(VLOOKUP(B50,TrialBalance!$B$5:$F$500,4,0),0)</f>
        <v>0</v>
      </c>
      <c r="F50" s="25">
        <f>IFERROR(VLOOKUP(B50,TrialBalance!$B$5:$F$500,3,0),0)</f>
        <v>0</v>
      </c>
    </row>
    <row r="51" spans="1:13">
      <c r="B51" s="4" t="s">
        <v>121</v>
      </c>
      <c r="C51" s="3" t="str">
        <f>VLOOKUP(B51,Lookup!$B$2:$C$282,2)</f>
        <v>Uang Muka Pajak Masukan</v>
      </c>
      <c r="D51" s="25">
        <f>IFERROR(VLOOKUP(B51,TrialBalance!$B$5:$F$500,5,0),0)</f>
        <v>0</v>
      </c>
      <c r="E51" s="25">
        <f>IFERROR(VLOOKUP(B51,TrialBalance!$B$5:$F$500,4,0),0)</f>
        <v>0</v>
      </c>
      <c r="F51" s="25">
        <f>IFERROR(VLOOKUP(B51,TrialBalance!$B$5:$F$500,3,0),0)</f>
        <v>0</v>
      </c>
    </row>
    <row r="52" spans="1:13">
      <c r="B52" s="4" t="s">
        <v>123</v>
      </c>
      <c r="C52" s="3" t="str">
        <f>VLOOKUP(B52,Lookup!$B$2:$C$282,2)</f>
        <v>Uang Muka Pajak PPh Pasal 23</v>
      </c>
      <c r="D52" s="25">
        <f>IFERROR(VLOOKUP(B52,TrialBalance!$B$5:$F$500,5,0),0)</f>
        <v>0</v>
      </c>
      <c r="E52" s="25">
        <f>IFERROR(VLOOKUP(B52,TrialBalance!$B$5:$F$500,4,0),0)</f>
        <v>0</v>
      </c>
      <c r="F52" s="25">
        <f>IFERROR(VLOOKUP(B52,TrialBalance!$B$5:$F$500,3,0),0)</f>
        <v>0</v>
      </c>
    </row>
    <row r="53" spans="1:13">
      <c r="B53" s="4" t="s">
        <v>125</v>
      </c>
      <c r="C53" s="3" t="str">
        <f>VLOOKUP(B53,Lookup!$B$2:$C$282,2)</f>
        <v>Uang Muka Pajak PPh Pasal 25</v>
      </c>
      <c r="D53" s="25">
        <f>IFERROR(VLOOKUP(B53,TrialBalance!$B$5:$F$500,5,0),0)</f>
        <v>0</v>
      </c>
      <c r="E53" s="25">
        <f>IFERROR(VLOOKUP(B53,TrialBalance!$B$5:$F$500,4,0),0)</f>
        <v>0</v>
      </c>
      <c r="F53" s="25">
        <f>IFERROR(VLOOKUP(B53,TrialBalance!$B$5:$F$500,3,0),0)</f>
        <v>0</v>
      </c>
      <c r="G53" s="78"/>
      <c r="H53" s="78"/>
      <c r="I53" s="78"/>
      <c r="J53" s="78"/>
      <c r="K53" s="78"/>
      <c r="L53" s="78"/>
      <c r="M53" s="78"/>
    </row>
    <row r="54" spans="1:13">
      <c r="B54" s="4" t="s">
        <v>137</v>
      </c>
      <c r="C54" s="3" t="str">
        <f>VLOOKUP(B54,Lookup!$B$2:$C$282,2)</f>
        <v>Prepaid Asuransi - Kendaraan</v>
      </c>
      <c r="D54" s="25">
        <f>IFERROR(VLOOKUP(B54,TrialBalance!$B$5:$F$500,5,0),0)</f>
        <v>0</v>
      </c>
      <c r="E54" s="25">
        <f>IFERROR(VLOOKUP(B54,TrialBalance!$B$5:$F$500,4,0),0)</f>
        <v>0</v>
      </c>
      <c r="F54" s="25">
        <f>IFERROR(VLOOKUP(B54,TrialBalance!$B$5:$F$500,3,0),0)</f>
        <v>0</v>
      </c>
      <c r="G54" s="78"/>
      <c r="H54" s="78"/>
      <c r="I54" s="78"/>
      <c r="J54" s="78"/>
      <c r="K54" s="78"/>
      <c r="L54" s="78"/>
      <c r="M54" s="78"/>
    </row>
    <row r="55" spans="1:13">
      <c r="B55" s="4" t="s">
        <v>139</v>
      </c>
      <c r="C55" s="3" t="str">
        <f>VLOOKUP(B55,Lookup!$B$2:$C$282,2)</f>
        <v>Prepaid Asuransi - Jiwa &amp; Kesehatan</v>
      </c>
      <c r="D55" s="25">
        <f>IFERROR(VLOOKUP(B55,TrialBalance!$B$5:$F$500,5,0),0)</f>
        <v>0</v>
      </c>
      <c r="E55" s="25">
        <f>IFERROR(VLOOKUP(B55,TrialBalance!$B$5:$F$500,4,0),0)</f>
        <v>0</v>
      </c>
      <c r="F55" s="25">
        <f>IFERROR(VLOOKUP(B55,TrialBalance!$B$5:$F$500,3,0),0)</f>
        <v>0</v>
      </c>
      <c r="G55" s="78"/>
      <c r="H55" s="78"/>
      <c r="I55" s="78"/>
      <c r="J55" s="78"/>
      <c r="K55" s="78"/>
      <c r="L55" s="78"/>
      <c r="M55" s="78"/>
    </row>
    <row r="56" spans="1:13">
      <c r="B56" s="4" t="s">
        <v>141</v>
      </c>
      <c r="C56" s="3" t="str">
        <f>VLOOKUP(B56,Lookup!$B$2:$C$282,2)</f>
        <v>Prepaid Asuransi - Aset Lainya</v>
      </c>
      <c r="D56" s="25">
        <f>IFERROR(VLOOKUP(B56,TrialBalance!$B$5:$F$500,5,0),0)</f>
        <v>0</v>
      </c>
      <c r="E56" s="25">
        <f>IFERROR(VLOOKUP(B56,TrialBalance!$B$5:$F$500,4,0),0)</f>
        <v>0</v>
      </c>
      <c r="F56" s="25">
        <f>IFERROR(VLOOKUP(B56,TrialBalance!$B$5:$F$500,3,0),0)</f>
        <v>0</v>
      </c>
      <c r="G56" s="78"/>
      <c r="H56" s="78"/>
      <c r="I56" s="78"/>
      <c r="J56" s="78"/>
      <c r="K56" s="78"/>
      <c r="L56" s="78"/>
      <c r="M56" s="78"/>
    </row>
    <row r="57" spans="1:13">
      <c r="B57" s="4" t="s">
        <v>133</v>
      </c>
      <c r="C57" s="3" t="str">
        <f>VLOOKUP(B57,Lookup!$B$2:$C$282,2)</f>
        <v>Prepayment - Rental Office</v>
      </c>
      <c r="D57" s="25">
        <f>IFERROR(VLOOKUP(B57,TrialBalance!$B$5:$F$500,5,0),0)</f>
        <v>0</v>
      </c>
      <c r="E57" s="25">
        <f>IFERROR(VLOOKUP(B57,TrialBalance!$B$5:$F$500,4,0),0)</f>
        <v>0</v>
      </c>
      <c r="F57" s="25">
        <f>IFERROR(VLOOKUP(B57,TrialBalance!$B$5:$F$500,3,0),0)</f>
        <v>0</v>
      </c>
      <c r="G57" s="78"/>
      <c r="H57" s="78"/>
      <c r="I57" s="78"/>
      <c r="J57" s="78"/>
      <c r="K57" s="78"/>
      <c r="L57" s="78"/>
      <c r="M57" s="78"/>
    </row>
    <row r="58" spans="1:13">
      <c r="B58" s="4" t="s">
        <v>145</v>
      </c>
      <c r="C58" s="3" t="str">
        <f>VLOOKUP(B58,Lookup!$B$2:$C$282,2)</f>
        <v>Prepayment - RTI/IBPA</v>
      </c>
      <c r="D58" s="25">
        <f>IFERROR(VLOOKUP(B58,TrialBalance!$B$5:$F$500,5,0),0)</f>
        <v>0</v>
      </c>
      <c r="E58" s="25">
        <f>IFERROR(VLOOKUP(B58,TrialBalance!$B$5:$F$500,4,0),0)</f>
        <v>0</v>
      </c>
      <c r="F58" s="25">
        <f>IFERROR(VLOOKUP(B58,TrialBalance!$B$5:$F$500,3,0),0)</f>
        <v>0</v>
      </c>
      <c r="G58" s="78"/>
      <c r="H58" s="78"/>
      <c r="I58" s="78"/>
      <c r="J58" s="78"/>
      <c r="K58" s="78"/>
      <c r="L58" s="78"/>
      <c r="M58" s="78"/>
    </row>
    <row r="59" spans="1:13">
      <c r="B59" s="4" t="s">
        <v>147</v>
      </c>
      <c r="C59" s="3" t="str">
        <f>VLOOKUP(B59,Lookup!$B$2:$C$282,2)</f>
        <v>Prepayment - Bloomberg</v>
      </c>
      <c r="D59" s="25">
        <f>IFERROR(VLOOKUP(B59,TrialBalance!$B$5:$F$500,5,0),0)</f>
        <v>0</v>
      </c>
      <c r="E59" s="25">
        <f>IFERROR(VLOOKUP(B59,TrialBalance!$B$5:$F$500,4,0),0)</f>
        <v>0</v>
      </c>
      <c r="F59" s="25">
        <f>IFERROR(VLOOKUP(B59,TrialBalance!$B$5:$F$500,3,0),0)</f>
        <v>0</v>
      </c>
      <c r="G59" s="78"/>
      <c r="H59" s="78"/>
      <c r="I59" s="78"/>
      <c r="J59" s="78"/>
      <c r="K59" s="78"/>
      <c r="L59" s="78"/>
      <c r="M59" s="78"/>
    </row>
    <row r="60" spans="1:13">
      <c r="B60" s="4" t="s">
        <v>153</v>
      </c>
      <c r="C60" s="3" t="str">
        <f>VLOOKUP(B60,Lookup!$B$2:$C$282,2)</f>
        <v>Prepayment - Others</v>
      </c>
      <c r="D60" s="25">
        <f>IFERROR(VLOOKUP(B60,TrialBalance!$B$5:$F$500,5,0),0)</f>
        <v>0</v>
      </c>
      <c r="E60" s="25">
        <f>IFERROR(VLOOKUP(B60,TrialBalance!$B$5:$F$500,4,0),0)</f>
        <v>0</v>
      </c>
      <c r="F60" s="25">
        <f>IFERROR(VLOOKUP(B60,TrialBalance!$B$5:$F$500,3,0),0)</f>
        <v>0</v>
      </c>
      <c r="G60" s="78"/>
      <c r="H60" s="78"/>
      <c r="I60" s="78"/>
      <c r="J60" s="78"/>
      <c r="K60" s="78"/>
      <c r="L60" s="78"/>
      <c r="M60" s="78"/>
    </row>
    <row r="61" spans="1:13">
      <c r="B61" s="4"/>
      <c r="C61" s="3"/>
      <c r="D61" s="25"/>
      <c r="E61" s="25"/>
      <c r="F61" s="25"/>
      <c r="G61" s="78"/>
      <c r="H61" s="78"/>
      <c r="I61" s="78"/>
      <c r="J61" s="78"/>
      <c r="K61" s="78"/>
      <c r="L61" s="78"/>
      <c r="M61" s="78"/>
    </row>
    <row r="62" spans="1:13">
      <c r="B62" s="4"/>
      <c r="C62" s="3"/>
      <c r="D62" s="26"/>
      <c r="E62" s="26"/>
      <c r="F62" s="26"/>
      <c r="G62" s="78"/>
      <c r="H62" s="78"/>
      <c r="I62" s="78"/>
      <c r="J62" s="78"/>
      <c r="K62" s="78"/>
      <c r="L62" s="78"/>
      <c r="M62" s="78"/>
    </row>
    <row r="63" spans="1:13">
      <c r="B63" s="203" t="s">
        <v>11</v>
      </c>
      <c r="C63" s="203"/>
      <c r="D63" s="27">
        <f>SUM(D47:D62)</f>
        <v>0</v>
      </c>
      <c r="E63" s="27">
        <f>SUM(E47:E62)</f>
        <v>0</v>
      </c>
      <c r="F63" s="27">
        <f>SUM(F47:F62)</f>
        <v>0</v>
      </c>
      <c r="G63" s="78"/>
      <c r="H63" s="78"/>
      <c r="I63" s="78"/>
      <c r="J63" s="78"/>
      <c r="K63" s="78"/>
      <c r="L63" s="78"/>
      <c r="M63" s="78"/>
    </row>
    <row r="64" spans="1:13" ht="15.75">
      <c r="A64">
        <v>7</v>
      </c>
      <c r="B64" s="2" t="s">
        <v>505</v>
      </c>
      <c r="C64" s="3"/>
      <c r="D64" s="26"/>
      <c r="E64" s="26"/>
      <c r="F64" s="26"/>
      <c r="G64" s="78"/>
      <c r="H64" s="78"/>
      <c r="I64" s="78"/>
      <c r="J64" s="78"/>
      <c r="K64" s="78"/>
      <c r="L64" s="78"/>
      <c r="M64" s="78"/>
    </row>
    <row r="65" spans="1:13">
      <c r="B65" s="4" t="s">
        <v>163</v>
      </c>
      <c r="C65" s="3" t="str">
        <f>VLOOKUP(B65,Lookup!$B$2:$C$282,2)</f>
        <v>Furniture &amp; Fixtures</v>
      </c>
      <c r="D65" s="25">
        <f>IFERROR(VLOOKUP(B65,TrialBalance!$B$5:$F$500,5,0),0)</f>
        <v>0</v>
      </c>
      <c r="E65" s="25">
        <f>IFERROR(VLOOKUP(B65,TrialBalance!$B$5:$F$500,4,0),0)</f>
        <v>0</v>
      </c>
      <c r="F65" s="25">
        <f>IFERROR(VLOOKUP(B65,TrialBalance!$B$5:$F$500,3,0),0)</f>
        <v>0</v>
      </c>
      <c r="G65" s="78"/>
      <c r="H65" s="78"/>
      <c r="I65" s="78"/>
      <c r="J65" s="78"/>
      <c r="K65" s="78"/>
      <c r="L65" s="78"/>
      <c r="M65" s="78"/>
    </row>
    <row r="66" spans="1:13">
      <c r="B66" s="4" t="s">
        <v>165</v>
      </c>
      <c r="C66" s="3" t="str">
        <f>VLOOKUP(B66,Lookup!$B$2:$C$282,2)</f>
        <v>Office Equipment</v>
      </c>
      <c r="D66" s="25">
        <f>IFERROR(VLOOKUP(B66,TrialBalance!$B$5:$F$500,5,0),0)</f>
        <v>0</v>
      </c>
      <c r="E66" s="25">
        <f>IFERROR(VLOOKUP(B66,TrialBalance!$B$5:$F$500,4,0),0)</f>
        <v>0</v>
      </c>
      <c r="F66" s="25">
        <f>IFERROR(VLOOKUP(B66,TrialBalance!$B$5:$F$500,3,0),0)</f>
        <v>0</v>
      </c>
      <c r="G66" s="78"/>
      <c r="H66" s="78"/>
      <c r="I66" s="78"/>
      <c r="J66" s="78"/>
      <c r="K66" s="78"/>
      <c r="L66" s="78"/>
      <c r="M66" s="78"/>
    </row>
    <row r="67" spans="1:13">
      <c r="B67" s="4" t="s">
        <v>167</v>
      </c>
      <c r="C67" s="3" t="str">
        <f>VLOOKUP(B67,Lookup!$B$2:$C$282,2)</f>
        <v>Motor Vehicles</v>
      </c>
      <c r="D67" s="25">
        <f>IFERROR(VLOOKUP(B67,TrialBalance!$B$5:$F$500,5,0),0)</f>
        <v>0</v>
      </c>
      <c r="E67" s="25">
        <f>IFERROR(VLOOKUP(B67,TrialBalance!$B$5:$F$500,4,0),0)</f>
        <v>0</v>
      </c>
      <c r="F67" s="25">
        <f>IFERROR(VLOOKUP(B67,TrialBalance!$B$5:$F$500,3,0),0)</f>
        <v>0</v>
      </c>
      <c r="G67" s="78"/>
      <c r="H67" s="78"/>
      <c r="I67" s="78"/>
      <c r="J67" s="78"/>
      <c r="K67" s="78"/>
      <c r="L67" s="78"/>
      <c r="M67" s="78"/>
    </row>
    <row r="68" spans="1:13">
      <c r="B68" s="4" t="s">
        <v>177</v>
      </c>
      <c r="C68" s="3" t="str">
        <f>VLOOKUP(B68,Lookup!$B$2:$C$282,2)</f>
        <v>Acc. Depr. of Furniture &amp; Fixtures</v>
      </c>
      <c r="D68" s="25">
        <f>IFERROR(VLOOKUP(B68,TrialBalance!$B$5:$F$500,5,0),0)</f>
        <v>0</v>
      </c>
      <c r="E68" s="25">
        <f>IFERROR(VLOOKUP(B68,TrialBalance!$B$5:$F$500,4,0),0)</f>
        <v>0</v>
      </c>
      <c r="F68" s="25">
        <f>IFERROR(VLOOKUP(B68,TrialBalance!$B$5:$F$500,3,0),0)</f>
        <v>0</v>
      </c>
      <c r="G68" s="78"/>
      <c r="H68" s="78"/>
      <c r="I68" s="78"/>
      <c r="J68" s="78"/>
      <c r="K68" s="78"/>
      <c r="L68" s="78"/>
      <c r="M68" s="78"/>
    </row>
    <row r="69" spans="1:13">
      <c r="B69" s="4" t="s">
        <v>179</v>
      </c>
      <c r="C69" s="3" t="str">
        <f>VLOOKUP(B69,Lookup!$B$2:$C$282,2)</f>
        <v>Acc. Depr. of Office Equipment</v>
      </c>
      <c r="D69" s="25">
        <f>IFERROR(VLOOKUP(B69,TrialBalance!$B$5:$F$500,5,0),0)</f>
        <v>0</v>
      </c>
      <c r="E69" s="25">
        <f>IFERROR(VLOOKUP(B69,TrialBalance!$B$5:$F$500,4,0),0)</f>
        <v>0</v>
      </c>
      <c r="F69" s="25">
        <f>IFERROR(VLOOKUP(B69,TrialBalance!$B$5:$F$500,3,0),0)</f>
        <v>0</v>
      </c>
      <c r="G69" s="78"/>
      <c r="H69" s="78"/>
      <c r="I69" s="78"/>
      <c r="J69" s="78"/>
      <c r="K69" s="78"/>
      <c r="L69" s="78"/>
      <c r="M69" s="78"/>
    </row>
    <row r="70" spans="1:13">
      <c r="B70" s="4" t="s">
        <v>181</v>
      </c>
      <c r="C70" s="3" t="str">
        <f>VLOOKUP(B70,Lookup!$B$2:$C$282,2)</f>
        <v>Acc. Depr. of Motor Vehicles</v>
      </c>
      <c r="D70" s="25">
        <f>IFERROR(VLOOKUP(B70,TrialBalance!$B$5:$F$500,5,0),0)</f>
        <v>0</v>
      </c>
      <c r="E70" s="25">
        <f>IFERROR(VLOOKUP(B70,TrialBalance!$B$5:$F$500,4,0),0)</f>
        <v>0</v>
      </c>
      <c r="F70" s="25">
        <f>IFERROR(VLOOKUP(B70,TrialBalance!$B$5:$F$500,3,0),0)</f>
        <v>0</v>
      </c>
      <c r="G70" s="78"/>
      <c r="H70" s="78"/>
      <c r="I70" s="78"/>
      <c r="J70" s="78"/>
      <c r="K70" s="78"/>
      <c r="L70" s="78"/>
      <c r="M70" s="78"/>
    </row>
    <row r="71" spans="1:13">
      <c r="B71" s="4" t="s">
        <v>185</v>
      </c>
      <c r="C71" s="3" t="str">
        <f>VLOOKUP(B71,Lookup!$B$2:$C$282,2)</f>
        <v>Acc. Depr. of Asset on Lease - Motor Vehicles</v>
      </c>
      <c r="D71" s="25">
        <f>IFERROR(VLOOKUP(B71,TrialBalance!$B$5:$F$500,5,0),0)</f>
        <v>0</v>
      </c>
      <c r="E71" s="25">
        <f>IFERROR(VLOOKUP(B71,TrialBalance!$B$5:$F$500,4,0),0)</f>
        <v>0</v>
      </c>
      <c r="F71" s="25">
        <f>IFERROR(VLOOKUP(B71,TrialBalance!$B$5:$F$500,3,0),0)</f>
        <v>0</v>
      </c>
      <c r="G71" s="78"/>
      <c r="H71" s="78"/>
      <c r="I71" s="78"/>
      <c r="J71" s="78"/>
      <c r="K71" s="78"/>
      <c r="L71" s="78"/>
      <c r="M71" s="78"/>
    </row>
    <row r="72" spans="1:13">
      <c r="B72" s="4"/>
      <c r="C72" s="3"/>
      <c r="D72" s="26"/>
      <c r="E72" s="26"/>
      <c r="F72" s="26"/>
      <c r="G72" s="78"/>
      <c r="H72" s="78"/>
      <c r="I72" s="78"/>
      <c r="J72" s="78"/>
      <c r="K72" s="78"/>
      <c r="L72" s="78"/>
      <c r="M72" s="78"/>
    </row>
    <row r="73" spans="1:13">
      <c r="B73" s="203" t="s">
        <v>11</v>
      </c>
      <c r="C73" s="203"/>
      <c r="D73" s="27">
        <f>SUM(D64:D71)</f>
        <v>0</v>
      </c>
      <c r="E73" s="27">
        <f>SUM(E64:E71)</f>
        <v>0</v>
      </c>
      <c r="F73" s="27">
        <f>SUM(F64:F71)</f>
        <v>0</v>
      </c>
      <c r="G73" s="78"/>
      <c r="H73" s="78"/>
      <c r="I73" s="78"/>
      <c r="J73" s="78"/>
      <c r="K73" s="78"/>
      <c r="L73" s="78"/>
      <c r="M73" s="78"/>
    </row>
    <row r="74" spans="1:13" ht="15.75">
      <c r="A74">
        <v>8</v>
      </c>
      <c r="B74" s="2" t="s">
        <v>506</v>
      </c>
      <c r="C74" s="3"/>
      <c r="D74" s="26"/>
      <c r="E74" s="26"/>
      <c r="F74" s="26"/>
      <c r="G74" s="78"/>
      <c r="H74" s="78"/>
      <c r="I74" s="78"/>
      <c r="J74" s="78"/>
      <c r="K74" s="78"/>
      <c r="L74" s="78"/>
      <c r="M74" s="78"/>
    </row>
    <row r="75" spans="1:13">
      <c r="B75" s="4" t="s">
        <v>193</v>
      </c>
      <c r="C75" s="3" t="str">
        <f>VLOOKUP(B75,Lookup!$B$2:$C$282,2)</f>
        <v>Software</v>
      </c>
      <c r="D75" s="25">
        <f>IFERROR(VLOOKUP(B75,TrialBalance!$B$5:$F$500,5,0),0)</f>
        <v>0</v>
      </c>
      <c r="E75" s="25">
        <f>IFERROR(VLOOKUP(B75,TrialBalance!$B$5:$F$500,4,0),0)</f>
        <v>0</v>
      </c>
      <c r="F75" s="25">
        <f>IFERROR(VLOOKUP(B75,TrialBalance!$B$5:$F$500,3,0),0)</f>
        <v>0</v>
      </c>
      <c r="G75" s="78"/>
      <c r="H75" s="78"/>
      <c r="I75" s="78"/>
      <c r="J75" s="78"/>
      <c r="K75" s="78"/>
      <c r="L75" s="78"/>
      <c r="M75" s="78"/>
    </row>
    <row r="76" spans="1:13">
      <c r="B76" s="4" t="s">
        <v>195</v>
      </c>
      <c r="C76" s="3" t="str">
        <f>VLOOKUP(B76,Lookup!$B$2:$C$282,2)</f>
        <v>Acc. Depr. of Software</v>
      </c>
      <c r="D76" s="25">
        <f>IFERROR(VLOOKUP(B76,TrialBalance!$B$5:$F$500,5,0),0)</f>
        <v>0</v>
      </c>
      <c r="E76" s="25">
        <f>IFERROR(VLOOKUP(B76,TrialBalance!$B$5:$F$500,4,0),0)</f>
        <v>0</v>
      </c>
      <c r="F76" s="25">
        <f>IFERROR(VLOOKUP(B76,TrialBalance!$B$5:$F$500,3,0),0)</f>
        <v>0</v>
      </c>
      <c r="G76" s="78"/>
      <c r="H76" s="78"/>
      <c r="I76" s="78"/>
      <c r="J76" s="78"/>
      <c r="K76" s="78"/>
      <c r="L76" s="78"/>
      <c r="M76" s="78"/>
    </row>
    <row r="77" spans="1:13">
      <c r="B77" s="4" t="s">
        <v>211</v>
      </c>
      <c r="C77" s="3" t="str">
        <f>VLOOKUP(B77,Lookup!$B$2:$C$282,2)</f>
        <v>Inventory Promosi</v>
      </c>
      <c r="D77" s="25">
        <f>IFERROR(VLOOKUP(B77,TrialBalance!$B$5:$F$500,5,0),0)</f>
        <v>0</v>
      </c>
      <c r="E77" s="25">
        <f>IFERROR(VLOOKUP(B77,TrialBalance!$B$5:$F$500,4,0),0)</f>
        <v>0</v>
      </c>
      <c r="F77" s="25">
        <f>IFERROR(VLOOKUP(B77,TrialBalance!$B$5:$F$500,3,0),0)</f>
        <v>0</v>
      </c>
      <c r="G77" s="78"/>
      <c r="H77" s="78"/>
      <c r="I77" s="78"/>
      <c r="J77" s="78"/>
      <c r="K77" s="78"/>
      <c r="L77" s="78"/>
      <c r="M77" s="78"/>
    </row>
    <row r="78" spans="1:13">
      <c r="B78" s="4"/>
      <c r="C78" s="3"/>
      <c r="D78" s="26"/>
      <c r="E78" s="26"/>
      <c r="F78" s="26"/>
      <c r="G78" s="78"/>
      <c r="H78" s="78"/>
      <c r="I78" s="78"/>
      <c r="J78" s="78"/>
      <c r="K78" s="78"/>
      <c r="L78" s="78"/>
      <c r="M78" s="78"/>
    </row>
    <row r="79" spans="1:13">
      <c r="B79" s="203" t="s">
        <v>11</v>
      </c>
      <c r="C79" s="203"/>
      <c r="D79" s="27">
        <f t="shared" ref="D79:E79" si="14">SUM(D74:D78)</f>
        <v>0</v>
      </c>
      <c r="E79" s="27">
        <f t="shared" si="14"/>
        <v>0</v>
      </c>
      <c r="F79" s="27">
        <f>SUM(F74:F78)</f>
        <v>0</v>
      </c>
      <c r="G79" s="78"/>
      <c r="H79" s="78"/>
      <c r="I79" s="78"/>
      <c r="J79" s="78"/>
      <c r="K79" s="78"/>
      <c r="L79" s="78"/>
    </row>
    <row r="80" spans="1:13" ht="15.75">
      <c r="A80">
        <v>9</v>
      </c>
      <c r="B80" s="2" t="s">
        <v>507</v>
      </c>
      <c r="C80" s="3"/>
      <c r="D80" s="26"/>
      <c r="E80" s="26"/>
      <c r="F80" s="26"/>
      <c r="G80" s="78"/>
      <c r="H80" s="78"/>
      <c r="I80" s="78"/>
      <c r="J80" s="78"/>
      <c r="K80" s="78"/>
      <c r="L80" s="78"/>
      <c r="M80" s="78"/>
    </row>
    <row r="81" spans="1:13">
      <c r="B81" s="4" t="s">
        <v>239</v>
      </c>
      <c r="C81" s="3" t="str">
        <f>VLOOKUP(B81,Lookup!$B$2:$C$282,2)</f>
        <v>Lease Payables</v>
      </c>
      <c r="D81" s="25">
        <f>IFERROR(VLOOKUP(B81,TrialBalance!$B$5:$F$500,5,0),0)</f>
        <v>0</v>
      </c>
      <c r="E81" s="25">
        <f>IFERROR(VLOOKUP(B81,TrialBalance!$B$5:$F$500,4,0),0)</f>
        <v>0</v>
      </c>
      <c r="F81" s="25">
        <f>IFERROR(VLOOKUP(B81,TrialBalance!$B$5:$F$500,3,0),0)</f>
        <v>0</v>
      </c>
      <c r="G81" s="78"/>
      <c r="H81" s="78"/>
      <c r="I81" s="78"/>
      <c r="J81" s="78"/>
      <c r="K81" s="78"/>
      <c r="L81" s="78"/>
      <c r="M81" s="78"/>
    </row>
    <row r="82" spans="1:13">
      <c r="B82" s="4" t="s">
        <v>241</v>
      </c>
      <c r="C82" s="3" t="str">
        <f>VLOOKUP(B82,Lookup!$B$2:$C$282,2)</f>
        <v>Trx Payables</v>
      </c>
      <c r="D82" s="25">
        <f>IFERROR(VLOOKUP(B82,TrialBalance!$B$5:$F$500,5,0),0)</f>
        <v>0</v>
      </c>
      <c r="E82" s="25">
        <f>IFERROR(VLOOKUP(B82,TrialBalance!$B$5:$F$500,4,0),0)</f>
        <v>0</v>
      </c>
      <c r="F82" s="25">
        <f>IFERROR(VLOOKUP(B82,TrialBalance!$B$5:$F$500,3,0),0)</f>
        <v>0</v>
      </c>
      <c r="G82" s="78"/>
      <c r="H82" s="78"/>
      <c r="I82" s="78"/>
      <c r="J82" s="78"/>
      <c r="K82" s="78"/>
      <c r="L82" s="78"/>
      <c r="M82" s="78"/>
    </row>
    <row r="83" spans="1:13">
      <c r="B83" s="4" t="s">
        <v>243</v>
      </c>
      <c r="C83" s="3" t="str">
        <f>VLOOKUP(B83,Lookup!$B$2:$C$282,2)</f>
        <v>Employee Benefits</v>
      </c>
      <c r="D83" s="25">
        <f>IFERROR(VLOOKUP(B83,TrialBalance!$B$5:$F$500,5,0),0)</f>
        <v>0</v>
      </c>
      <c r="E83" s="25">
        <f>IFERROR(VLOOKUP(B83,TrialBalance!$B$5:$F$500,4,0),0)</f>
        <v>0</v>
      </c>
      <c r="F83" s="25">
        <f>IFERROR(VLOOKUP(B83,TrialBalance!$B$5:$F$500,3,0),0)</f>
        <v>0</v>
      </c>
      <c r="G83" s="78"/>
      <c r="H83" s="78"/>
      <c r="I83" s="78"/>
      <c r="J83" s="78"/>
      <c r="K83" s="78"/>
      <c r="L83" s="78"/>
      <c r="M83" s="78"/>
    </row>
    <row r="84" spans="1:13">
      <c r="B84" s="6" t="s">
        <v>724</v>
      </c>
      <c r="C84" s="3" t="str">
        <f>VLOOKUP(B84,Lookup!$B$2:$C$282,2)</f>
        <v>Other Payables</v>
      </c>
      <c r="D84" s="25">
        <f>IFERROR(VLOOKUP(B84,TrialBalance!$B$5:$F$500,5,0),0)</f>
        <v>0</v>
      </c>
      <c r="E84" s="25">
        <f>IFERROR(VLOOKUP(B84,TrialBalance!$B$5:$F$500,4,0),0)</f>
        <v>0</v>
      </c>
      <c r="F84" s="25">
        <f>IFERROR(VLOOKUP(B84,TrialBalance!$B$5:$F$500,3,0),0)</f>
        <v>0</v>
      </c>
      <c r="G84" s="78"/>
      <c r="H84" s="78"/>
      <c r="I84" s="78"/>
      <c r="J84" s="78"/>
      <c r="K84" s="78"/>
      <c r="L84" s="78"/>
      <c r="M84" s="78"/>
    </row>
    <row r="85" spans="1:13">
      <c r="B85" s="6"/>
      <c r="C85" s="7"/>
      <c r="D85" s="26"/>
      <c r="E85" s="26"/>
      <c r="F85" s="26"/>
      <c r="G85" s="78"/>
      <c r="H85" s="78"/>
      <c r="I85" s="78"/>
      <c r="J85" s="78"/>
      <c r="K85" s="78"/>
      <c r="L85" s="78"/>
      <c r="M85" s="78"/>
    </row>
    <row r="86" spans="1:13">
      <c r="B86" s="205" t="s">
        <v>12</v>
      </c>
      <c r="C86" s="206"/>
      <c r="D86" s="27">
        <f>SUM(D80:D84)</f>
        <v>0</v>
      </c>
      <c r="E86" s="27">
        <f>SUM(E80:E84)</f>
        <v>0</v>
      </c>
      <c r="F86" s="27">
        <f>SUM(F80:F84)</f>
        <v>0</v>
      </c>
      <c r="G86" s="78"/>
      <c r="H86" s="78"/>
      <c r="I86" s="78"/>
      <c r="J86" s="78"/>
      <c r="K86" s="78"/>
      <c r="L86" s="78"/>
      <c r="M86" s="78"/>
    </row>
    <row r="87" spans="1:13" ht="15.75">
      <c r="A87">
        <v>10</v>
      </c>
      <c r="B87" s="2" t="s">
        <v>508</v>
      </c>
      <c r="C87" s="3"/>
      <c r="D87" s="26"/>
      <c r="E87" s="26"/>
      <c r="F87" s="26"/>
      <c r="G87" s="78"/>
      <c r="H87" s="78"/>
      <c r="I87" s="78"/>
      <c r="J87" s="78"/>
      <c r="K87" s="78"/>
      <c r="L87" s="78"/>
      <c r="M87" s="78"/>
    </row>
    <row r="88" spans="1:13">
      <c r="B88" s="4" t="s">
        <v>219</v>
      </c>
      <c r="C88" s="3" t="str">
        <f>VLOOKUP(B88,Lookup!$B$2:$C$282,2)</f>
        <v xml:space="preserve">Hutang Pajak PPn Keluaran </v>
      </c>
      <c r="D88" s="25">
        <f>IFERROR(VLOOKUP(B88,TrialBalance!$B$5:$F$500,5,0),0)</f>
        <v>0</v>
      </c>
      <c r="E88" s="25">
        <f>IFERROR(VLOOKUP(B88,TrialBalance!$B$5:$F$500,4,0),0)</f>
        <v>0</v>
      </c>
      <c r="F88" s="25">
        <f>IFERROR(VLOOKUP(B88,TrialBalance!$B$5:$F$500,3,0),0)</f>
        <v>0</v>
      </c>
      <c r="G88" s="78"/>
      <c r="H88" s="78"/>
      <c r="I88" s="78"/>
      <c r="J88" s="78"/>
      <c r="K88" s="78"/>
      <c r="L88" s="78"/>
      <c r="M88" s="78"/>
    </row>
    <row r="89" spans="1:13">
      <c r="B89" s="4" t="s">
        <v>221</v>
      </c>
      <c r="C89" s="3" t="str">
        <f>VLOOKUP(B89,Lookup!$B$2:$C$282,2)</f>
        <v>Hutang Pajak PPh Pasal 21</v>
      </c>
      <c r="D89" s="25">
        <f>IFERROR(VLOOKUP(B89,TrialBalance!$B$5:$F$500,5,0),0)</f>
        <v>0</v>
      </c>
      <c r="E89" s="25">
        <f>IFERROR(VLOOKUP(B89,TrialBalance!$B$5:$F$500,4,0),0)</f>
        <v>0</v>
      </c>
      <c r="F89" s="25">
        <f>IFERROR(VLOOKUP(B89,TrialBalance!$B$5:$F$500,3,0),0)</f>
        <v>0</v>
      </c>
      <c r="G89" s="78"/>
      <c r="H89" s="78"/>
      <c r="I89" s="78"/>
      <c r="J89" s="78"/>
      <c r="K89" s="78"/>
      <c r="L89" s="78"/>
      <c r="M89" s="78"/>
    </row>
    <row r="90" spans="1:13">
      <c r="B90" s="4" t="s">
        <v>223</v>
      </c>
      <c r="C90" s="3" t="str">
        <f>VLOOKUP(B90,Lookup!$B$2:$C$282,2)</f>
        <v>Hutang Pajak PPh Pasal 23</v>
      </c>
      <c r="D90" s="25">
        <f>IFERROR(VLOOKUP(B90,TrialBalance!$B$5:$F$500,5,0),0)</f>
        <v>0</v>
      </c>
      <c r="E90" s="25">
        <f>IFERROR(VLOOKUP(B90,TrialBalance!$B$5:$F$500,4,0),0)</f>
        <v>0</v>
      </c>
      <c r="F90" s="25">
        <f>IFERROR(VLOOKUP(B90,TrialBalance!$B$5:$F$500,3,0),0)</f>
        <v>0</v>
      </c>
      <c r="G90" s="78"/>
      <c r="H90" s="78"/>
      <c r="I90" s="78"/>
      <c r="J90" s="78"/>
      <c r="K90" s="78"/>
      <c r="L90" s="78"/>
      <c r="M90" s="78"/>
    </row>
    <row r="91" spans="1:13">
      <c r="B91" s="4" t="s">
        <v>225</v>
      </c>
      <c r="C91" s="3" t="str">
        <f>VLOOKUP(B91,Lookup!$B$2:$C$282,2)</f>
        <v>Hutang Pajak PPh Pasal 26</v>
      </c>
      <c r="D91" s="25">
        <f>IFERROR(VLOOKUP(B91,TrialBalance!$B$5:$F$500,5,0),0)</f>
        <v>0</v>
      </c>
      <c r="E91" s="25">
        <f>IFERROR(VLOOKUP(B91,TrialBalance!$B$5:$F$500,4,0),0)</f>
        <v>0</v>
      </c>
      <c r="F91" s="25">
        <f>IFERROR(VLOOKUP(B91,TrialBalance!$B$5:$F$500,3,0),0)</f>
        <v>0</v>
      </c>
      <c r="G91" s="78"/>
      <c r="H91" s="78"/>
      <c r="I91" s="78"/>
      <c r="J91" s="78"/>
      <c r="K91" s="78"/>
      <c r="L91" s="78"/>
      <c r="M91" s="78"/>
    </row>
    <row r="92" spans="1:13">
      <c r="B92" s="4" t="s">
        <v>227</v>
      </c>
      <c r="C92" s="3" t="str">
        <f>VLOOKUP(B92,Lookup!$B$2:$C$282,2)</f>
        <v>Hutang Pajak PPh Pasal 4 (2)</v>
      </c>
      <c r="D92" s="25">
        <f>IFERROR(VLOOKUP(B92,TrialBalance!$B$5:$F$500,5,0),0)</f>
        <v>0</v>
      </c>
      <c r="E92" s="25">
        <f>IFERROR(VLOOKUP(B92,TrialBalance!$B$5:$F$500,4,0),0)</f>
        <v>0</v>
      </c>
      <c r="F92" s="25">
        <f>IFERROR(VLOOKUP(B92,TrialBalance!$B$5:$F$500,3,0),0)</f>
        <v>0</v>
      </c>
      <c r="G92" s="78"/>
      <c r="H92" s="78"/>
      <c r="I92" s="78"/>
      <c r="J92" s="78"/>
      <c r="K92" s="78"/>
      <c r="L92" s="78"/>
      <c r="M92" s="78"/>
    </row>
    <row r="93" spans="1:13">
      <c r="B93" s="4" t="s">
        <v>229</v>
      </c>
      <c r="C93" s="3" t="str">
        <f>VLOOKUP(B93,Lookup!$B$2:$C$282,2)</f>
        <v>Hutang Pajak PPh Pasal 25</v>
      </c>
      <c r="D93" s="25">
        <f>IFERROR(VLOOKUP(B93,TrialBalance!$B$5:$F$500,5,0),0)</f>
        <v>0</v>
      </c>
      <c r="E93" s="25">
        <f>IFERROR(VLOOKUP(B93,TrialBalance!$B$5:$F$500,4,0),0)</f>
        <v>0</v>
      </c>
      <c r="F93" s="25">
        <f>IFERROR(VLOOKUP(B93,TrialBalance!$B$5:$F$500,3,0),0)</f>
        <v>0</v>
      </c>
    </row>
    <row r="94" spans="1:13">
      <c r="B94" s="4" t="s">
        <v>231</v>
      </c>
      <c r="C94" s="3" t="str">
        <f>VLOOKUP(B94,Lookup!$B$2:$C$282,2)</f>
        <v>Hutang Pajak PPh Pasal 29</v>
      </c>
      <c r="D94" s="25">
        <f>IFERROR(VLOOKUP(B94,TrialBalance!$B$5:$F$500,5,0),0)</f>
        <v>0</v>
      </c>
      <c r="E94" s="25">
        <f>IFERROR(VLOOKUP(B94,TrialBalance!$B$5:$F$500,4,0),0)</f>
        <v>0</v>
      </c>
      <c r="F94" s="25">
        <f>IFERROR(VLOOKUP(B94,TrialBalance!$B$5:$F$500,3,0),0)</f>
        <v>0</v>
      </c>
    </row>
    <row r="95" spans="1:13">
      <c r="B95" s="4" t="s">
        <v>233</v>
      </c>
      <c r="C95" s="3" t="str">
        <f>VLOOKUP(B95,Lookup!$B$2:$C$282,2)</f>
        <v>Hutang Pajak PPh Pasal 15</v>
      </c>
      <c r="D95" s="25">
        <f>IFERROR(VLOOKUP(B95,TrialBalance!$B$5:$F$500,5,0),0)</f>
        <v>0</v>
      </c>
      <c r="E95" s="25">
        <f>IFERROR(VLOOKUP(B95,TrialBalance!$B$5:$F$500,4,0),0)</f>
        <v>0</v>
      </c>
      <c r="F95" s="25">
        <f>IFERROR(VLOOKUP(B95,TrialBalance!$B$5:$F$500,3,0),0)</f>
        <v>0</v>
      </c>
    </row>
    <row r="96" spans="1:13">
      <c r="B96" s="4"/>
      <c r="C96" s="3"/>
      <c r="D96" s="26"/>
      <c r="E96" s="26"/>
      <c r="F96" s="26"/>
    </row>
    <row r="97" spans="1:9">
      <c r="B97" s="205" t="s">
        <v>13</v>
      </c>
      <c r="C97" s="206"/>
      <c r="D97" s="27">
        <f t="shared" ref="D97:E97" si="15">SUM(D87:D96)</f>
        <v>0</v>
      </c>
      <c r="E97" s="27">
        <f t="shared" si="15"/>
        <v>0</v>
      </c>
      <c r="F97" s="27">
        <f t="shared" ref="F97" si="16">SUM(F87:F96)</f>
        <v>0</v>
      </c>
    </row>
    <row r="98" spans="1:9" ht="15.75">
      <c r="B98" s="2" t="s">
        <v>690</v>
      </c>
      <c r="C98" s="3"/>
      <c r="D98" s="26"/>
      <c r="E98" s="26"/>
      <c r="F98" s="26"/>
    </row>
    <row r="99" spans="1:9">
      <c r="B99" s="11" t="s">
        <v>235</v>
      </c>
      <c r="C99" s="3" t="str">
        <f>VLOOKUP(B99,Lookup!$B$2:$C$282,2)</f>
        <v>Accrued Expenses</v>
      </c>
      <c r="D99" s="25">
        <f>IFERROR(VLOOKUP(B99,TrialBalance!$B$5:$F$500,5,0),0)</f>
        <v>0</v>
      </c>
      <c r="E99" s="25">
        <f>IFERROR(VLOOKUP(B99,TrialBalance!$B$5:$F$500,4,0),0)</f>
        <v>0</v>
      </c>
      <c r="F99" s="25">
        <f>IFERROR(VLOOKUP(B99,TrialBalance!$B$5:$F$500,3,0),0)</f>
        <v>0</v>
      </c>
    </row>
    <row r="100" spans="1:9">
      <c r="B100" s="4"/>
      <c r="C100" s="3"/>
      <c r="D100" s="26"/>
      <c r="E100" s="26"/>
      <c r="F100" s="26"/>
    </row>
    <row r="101" spans="1:9">
      <c r="B101" s="203" t="s">
        <v>9</v>
      </c>
      <c r="C101" s="203"/>
      <c r="D101" s="27">
        <f t="shared" ref="D101:E101" si="17">SUM(D98:D100)</f>
        <v>0</v>
      </c>
      <c r="E101" s="27">
        <f t="shared" si="17"/>
        <v>0</v>
      </c>
      <c r="F101" s="27">
        <f t="shared" ref="F101" si="18">SUM(F98:F100)</f>
        <v>0</v>
      </c>
    </row>
    <row r="102" spans="1:9">
      <c r="B102" s="48"/>
      <c r="C102" s="49"/>
      <c r="D102" s="128"/>
      <c r="E102" s="128"/>
      <c r="F102" s="128"/>
    </row>
    <row r="103" spans="1:9" ht="18.75">
      <c r="A103">
        <v>11</v>
      </c>
      <c r="B103" s="2" t="s">
        <v>509</v>
      </c>
      <c r="C103" s="8"/>
      <c r="D103" s="24"/>
      <c r="E103" s="24"/>
      <c r="F103" s="24"/>
    </row>
    <row r="104" spans="1:9">
      <c r="B104" s="4" t="s">
        <v>251</v>
      </c>
      <c r="C104" s="3" t="str">
        <f>VLOOKUP(B104,Lookup!$B$2:$C$282,2)</f>
        <v>Shares Capital</v>
      </c>
      <c r="D104" s="25">
        <f>IFERROR(VLOOKUP(B104,TrialBalance!$B$5:$F$500,5,0),0)</f>
        <v>0</v>
      </c>
      <c r="E104" s="25">
        <f>IFERROR(VLOOKUP(B104,TrialBalance!$B$5:$F$500,4,0),0)</f>
        <v>0</v>
      </c>
      <c r="F104" s="25">
        <f>IFERROR(VLOOKUP(B104,TrialBalance!$B$5:$F$500,3,0),0)</f>
        <v>0</v>
      </c>
    </row>
    <row r="105" spans="1:9">
      <c r="B105" s="4" t="s">
        <v>253</v>
      </c>
      <c r="C105" s="3" t="str">
        <f>VLOOKUP(B105,Lookup!$B$2:$C$282,2)</f>
        <v>Additional Paid- In Capital</v>
      </c>
      <c r="D105" s="25">
        <f>IFERROR(VLOOKUP(B105,TrialBalance!$B$5:$F$500,5,0),0)</f>
        <v>0</v>
      </c>
      <c r="E105" s="25">
        <f>IFERROR(VLOOKUP(B105,TrialBalance!$B$5:$F$500,4,0),0)</f>
        <v>0</v>
      </c>
      <c r="F105" s="25">
        <f>IFERROR(VLOOKUP(B105,TrialBalance!$B$5:$F$500,3,0),0)</f>
        <v>0</v>
      </c>
    </row>
    <row r="106" spans="1:9">
      <c r="B106" s="4" t="s">
        <v>257</v>
      </c>
      <c r="C106" s="3" t="str">
        <f>VLOOKUP(B106,Lookup!$B$2:$C$282,2)</f>
        <v>Retained Earnings - Prior Year</v>
      </c>
      <c r="D106" s="25">
        <f>IFERROR(VLOOKUP(B106,TrialBalance!$B$5:$F$500,5,0),0)</f>
        <v>0</v>
      </c>
      <c r="E106" s="25">
        <f>IFERROR(VLOOKUP(B106,TrialBalance!$B$5:$F$500,4,0),0)</f>
        <v>0</v>
      </c>
      <c r="F106" s="25">
        <f>IFERROR(VLOOKUP(B106,TrialBalance!$B$5:$F$500,3,0),0)</f>
        <v>0</v>
      </c>
    </row>
    <row r="107" spans="1:9" s="78" customFormat="1">
      <c r="A107"/>
      <c r="B107" s="4" t="s">
        <v>259</v>
      </c>
      <c r="C107" s="3" t="str">
        <f>VLOOKUP(B107,Lookup!$B$2:$C$282,2)</f>
        <v>Retained Earnings - Current Year</v>
      </c>
      <c r="D107" s="25">
        <f>IFERROR(VLOOKUP(B107,TrialBalance!$B$5:$F$500,5,0),0)</f>
        <v>0</v>
      </c>
      <c r="E107" s="25">
        <f>IFERROR(VLOOKUP(B107,TrialBalance!$B$5:$F$500,4,0),0)</f>
        <v>0</v>
      </c>
      <c r="F107" s="25"/>
      <c r="G107"/>
      <c r="H107"/>
      <c r="I107"/>
    </row>
    <row r="108" spans="1:9">
      <c r="B108" s="4"/>
      <c r="C108" s="3"/>
      <c r="D108" s="26"/>
      <c r="E108" s="26"/>
      <c r="F108" s="26"/>
    </row>
    <row r="109" spans="1:9">
      <c r="B109" s="4"/>
      <c r="C109" s="3"/>
      <c r="D109" s="26"/>
      <c r="E109" s="26"/>
      <c r="F109" s="26"/>
    </row>
    <row r="110" spans="1:9">
      <c r="B110" s="32"/>
      <c r="C110" s="33"/>
      <c r="D110" s="27">
        <f t="shared" ref="D110:E110" si="19">SUM(D104:D109)</f>
        <v>0</v>
      </c>
      <c r="E110" s="27">
        <f t="shared" si="19"/>
        <v>0</v>
      </c>
      <c r="F110" s="27">
        <f t="shared" ref="F110" si="20">SUM(F104:F109)</f>
        <v>0</v>
      </c>
    </row>
  </sheetData>
  <mergeCells count="13">
    <mergeCell ref="B101:C101"/>
    <mergeCell ref="B5:B6"/>
    <mergeCell ref="C5:C6"/>
    <mergeCell ref="B15:C15"/>
    <mergeCell ref="B34:C34"/>
    <mergeCell ref="B35:C35"/>
    <mergeCell ref="B73:C73"/>
    <mergeCell ref="B79:C79"/>
    <mergeCell ref="B86:C86"/>
    <mergeCell ref="B97:C97"/>
    <mergeCell ref="B39:C39"/>
    <mergeCell ref="B46:C46"/>
    <mergeCell ref="B63:C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7"/>
  <sheetViews>
    <sheetView tabSelected="1" topLeftCell="B10" zoomScaleNormal="100" workbookViewId="0">
      <selection activeCell="I27" sqref="I27"/>
    </sheetView>
  </sheetViews>
  <sheetFormatPr defaultRowHeight="15"/>
  <cols>
    <col min="2" max="2" width="15" customWidth="1"/>
    <col min="3" max="3" width="42.140625" customWidth="1"/>
    <col min="4" max="6" width="18.7109375" customWidth="1"/>
    <col min="7" max="7" width="10.5703125" bestFit="1" customWidth="1"/>
    <col min="15" max="15" width="11" bestFit="1" customWidth="1"/>
  </cols>
  <sheetData>
    <row r="2" spans="1:7">
      <c r="B2" s="1" t="s">
        <v>500</v>
      </c>
    </row>
    <row r="3" spans="1:7">
      <c r="B3" s="1" t="s">
        <v>0</v>
      </c>
    </row>
    <row r="4" spans="1:7">
      <c r="B4" s="199">
        <f>TrialBalance!B3</f>
        <v>0</v>
      </c>
    </row>
    <row r="5" spans="1:7">
      <c r="B5" s="204" t="s">
        <v>1</v>
      </c>
      <c r="C5" s="204" t="s">
        <v>2</v>
      </c>
      <c r="D5" s="75" t="s">
        <v>3</v>
      </c>
      <c r="E5" s="75" t="s">
        <v>3</v>
      </c>
      <c r="F5" s="75" t="s">
        <v>3</v>
      </c>
    </row>
    <row r="6" spans="1:7">
      <c r="B6" s="204"/>
      <c r="C6" s="204"/>
      <c r="D6" s="75" t="s">
        <v>694</v>
      </c>
      <c r="E6" s="75" t="str">
        <f>TrialBalance!E4</f>
        <v>BULAN SEBELUMNYA</v>
      </c>
      <c r="F6" s="75" t="str">
        <f>TrialBalance!F4</f>
        <v>BULAN TERAKHIR</v>
      </c>
    </row>
    <row r="7" spans="1:7" ht="18.75">
      <c r="A7">
        <v>12</v>
      </c>
      <c r="B7" s="34" t="s">
        <v>584</v>
      </c>
      <c r="C7" s="35"/>
      <c r="D7" s="36"/>
      <c r="E7" s="36"/>
      <c r="F7" s="36"/>
    </row>
    <row r="8" spans="1:7">
      <c r="B8" s="6" t="s">
        <v>269</v>
      </c>
      <c r="C8" s="3" t="s">
        <v>270</v>
      </c>
      <c r="D8" s="89">
        <f>IFERROR(VLOOKUP(B8,TrialBalance!$B$5:$F$500,3,0),0)</f>
        <v>0</v>
      </c>
      <c r="E8" s="89">
        <f>IFERROR(VLOOKUP(B8,TrialBalance!$B$5:$F$500,4,0),0)</f>
        <v>0</v>
      </c>
      <c r="F8" s="89">
        <f>IFERROR(VLOOKUP(B8,TrialBalance!$B$5:$F$500,5,0),0)</f>
        <v>0</v>
      </c>
    </row>
    <row r="9" spans="1:7" s="85" customFormat="1">
      <c r="A9"/>
      <c r="B9" s="6"/>
      <c r="C9" s="3"/>
      <c r="D9" s="89"/>
      <c r="E9" s="89"/>
      <c r="F9" s="89"/>
    </row>
    <row r="10" spans="1:7" s="85" customFormat="1">
      <c r="A10"/>
      <c r="B10" s="6"/>
      <c r="C10" s="3"/>
      <c r="D10" s="89"/>
      <c r="E10" s="89"/>
      <c r="F10" s="89"/>
    </row>
    <row r="11" spans="1:7" s="37" customFormat="1">
      <c r="A11"/>
      <c r="B11" s="6"/>
      <c r="C11" s="3"/>
      <c r="D11" s="89"/>
      <c r="E11" s="89"/>
      <c r="F11" s="89"/>
    </row>
    <row r="12" spans="1:7" s="37" customFormat="1">
      <c r="A12"/>
      <c r="B12" s="6"/>
      <c r="C12" s="3"/>
      <c r="D12" s="25"/>
      <c r="E12" s="25"/>
      <c r="F12" s="25"/>
    </row>
    <row r="13" spans="1:7" s="37" customFormat="1">
      <c r="A13"/>
      <c r="B13" s="6"/>
      <c r="C13" s="3"/>
      <c r="D13" s="25"/>
      <c r="E13" s="25"/>
      <c r="F13" s="25"/>
    </row>
    <row r="14" spans="1:7" s="37" customFormat="1">
      <c r="A14"/>
      <c r="B14" s="6"/>
      <c r="C14" s="3"/>
      <c r="D14" s="25"/>
      <c r="E14" s="25"/>
      <c r="F14" s="25"/>
      <c r="G14" s="184"/>
    </row>
    <row r="15" spans="1:7" s="37" customFormat="1">
      <c r="A15"/>
      <c r="B15" s="6"/>
      <c r="C15" s="3"/>
      <c r="D15" s="25"/>
      <c r="E15" s="25"/>
      <c r="F15" s="25"/>
    </row>
    <row r="16" spans="1:7" s="37" customFormat="1">
      <c r="A16"/>
      <c r="B16" s="6"/>
      <c r="C16" s="3"/>
      <c r="D16" s="25"/>
      <c r="E16" s="25"/>
      <c r="F16" s="25"/>
    </row>
    <row r="17" spans="1:15" s="37" customFormat="1">
      <c r="A17"/>
      <c r="B17" s="203"/>
      <c r="C17" s="203"/>
      <c r="D17" s="31">
        <f>SUM(D7:D16)</f>
        <v>0</v>
      </c>
      <c r="E17" s="185">
        <f>E8</f>
        <v>0</v>
      </c>
      <c r="F17" s="185">
        <f>F8</f>
        <v>0</v>
      </c>
      <c r="G17" s="155"/>
    </row>
    <row r="18" spans="1:15" s="37" customFormat="1" ht="15.75">
      <c r="A18"/>
      <c r="B18" s="2" t="s">
        <v>510</v>
      </c>
      <c r="C18" s="3"/>
      <c r="D18" s="4"/>
      <c r="E18" s="4"/>
      <c r="F18" s="4"/>
    </row>
    <row r="19" spans="1:15" s="37" customFormat="1">
      <c r="A19"/>
      <c r="B19" s="6" t="s">
        <v>469</v>
      </c>
      <c r="C19" s="3" t="str">
        <f>VLOOKUP(B19,Lookup!$B$2:$C$282,2)</f>
        <v>Biaya Pungutan OJK</v>
      </c>
      <c r="D19" s="89">
        <f>IFERROR(VLOOKUP(B19,TrialBalance!$B$5:$F$500,3,0),0)</f>
        <v>0</v>
      </c>
      <c r="E19" s="89">
        <f>IFERROR(VLOOKUP(B19,TrialBalance!$B$5:$F$500,4,0),0)</f>
        <v>0</v>
      </c>
      <c r="F19" s="89">
        <f>IFERROR(VLOOKUP(B19,TrialBalance!$B$5:$F$500,5,0),0)</f>
        <v>0</v>
      </c>
      <c r="G19" s="85"/>
      <c r="H19" s="85"/>
      <c r="I19" s="85"/>
      <c r="J19" s="85"/>
      <c r="K19" s="85"/>
      <c r="L19" s="85"/>
      <c r="M19" s="85"/>
      <c r="N19" s="85"/>
      <c r="O19" s="85"/>
    </row>
    <row r="20" spans="1:15" s="85" customFormat="1">
      <c r="A20"/>
      <c r="B20" s="6" t="s">
        <v>626</v>
      </c>
      <c r="C20" s="3" t="str">
        <f>VLOOKUP(B20,Lookup!$B$2:$C$282,2)</f>
        <v>Biaya Promosi Reksadana</v>
      </c>
      <c r="D20" s="89">
        <f>IFERROR(VLOOKUP(B20,TrialBalance!$B$5:$F$500,3,0),0)</f>
        <v>0</v>
      </c>
      <c r="E20" s="89">
        <f>IFERROR(VLOOKUP(B20,TrialBalance!$B$5:$F$500,4,0),0)</f>
        <v>0</v>
      </c>
      <c r="F20" s="89">
        <f>IFERROR(VLOOKUP(B20,TrialBalance!$B$5:$F$500,5,0),0)</f>
        <v>0</v>
      </c>
    </row>
    <row r="21" spans="1:15" s="37" customFormat="1">
      <c r="A21"/>
      <c r="B21" s="6" t="s">
        <v>630</v>
      </c>
      <c r="C21" s="3" t="str">
        <f>VLOOKUP(B21,Lookup!$B$2:$C$282,2)</f>
        <v>Biaya Representasi RD</v>
      </c>
      <c r="D21" s="89">
        <f>IFERROR(VLOOKUP(B21,TrialBalance!$B$5:$F$500,3,0),0)</f>
        <v>0</v>
      </c>
      <c r="E21" s="89">
        <f>IFERROR(VLOOKUP(B21,TrialBalance!$B$5:$F$500,4,0),0)</f>
        <v>0</v>
      </c>
      <c r="F21" s="89">
        <f>IFERROR(VLOOKUP(B21,TrialBalance!$B$5:$F$500,5,0),0)</f>
        <v>0</v>
      </c>
      <c r="G21" s="85"/>
      <c r="H21" s="85"/>
      <c r="I21" s="85"/>
      <c r="J21" s="85"/>
      <c r="K21" s="85"/>
      <c r="L21" s="85"/>
      <c r="M21" s="85"/>
      <c r="N21" s="85"/>
      <c r="O21" s="85"/>
    </row>
    <row r="22" spans="1:15" s="37" customFormat="1">
      <c r="A22"/>
      <c r="B22" s="6" t="s">
        <v>632</v>
      </c>
      <c r="C22" s="3" t="str">
        <f>VLOOKUP(B22,Lookup!$B$2:$C$282,2)</f>
        <v>Selling Fee</v>
      </c>
      <c r="D22" s="89">
        <f>IFERROR(VLOOKUP(B22,TrialBalance!$B$5:$F$500,3,0),0)</f>
        <v>0</v>
      </c>
      <c r="E22" s="89">
        <f>IFERROR(VLOOKUP(B22,TrialBalance!$B$5:$F$500,4,0),0)</f>
        <v>0</v>
      </c>
      <c r="F22" s="89">
        <f>IFERROR(VLOOKUP(B22,TrialBalance!$B$5:$F$500,5,0),0)</f>
        <v>0</v>
      </c>
      <c r="G22" s="85"/>
      <c r="H22" s="85"/>
      <c r="I22" s="85"/>
      <c r="J22" s="85"/>
      <c r="K22" s="85"/>
      <c r="L22" s="85"/>
      <c r="M22" s="85"/>
      <c r="N22" s="85"/>
      <c r="O22" s="85"/>
    </row>
    <row r="23" spans="1:15" s="37" customFormat="1">
      <c r="A23"/>
      <c r="B23" s="6" t="s">
        <v>732</v>
      </c>
      <c r="C23" s="3" t="str">
        <f>VLOOKUP(B23,Lookup!$B$2:$C$282,2)</f>
        <v>Biaya Bunga Leasing</v>
      </c>
      <c r="D23" s="89">
        <f>IFERROR(VLOOKUP(B23,TrialBalance!$B$5:$F$500,3,0),0)</f>
        <v>0</v>
      </c>
      <c r="E23" s="89">
        <f>IFERROR(VLOOKUP(B23,TrialBalance!$B$5:$F$500,4,0),0)</f>
        <v>0</v>
      </c>
      <c r="F23" s="89">
        <f>IFERROR(VLOOKUP(B23,TrialBalance!$B$5:$F$500,5,0),0)</f>
        <v>0</v>
      </c>
      <c r="G23" s="85"/>
      <c r="H23" s="85"/>
      <c r="I23" s="85"/>
      <c r="J23" s="85"/>
      <c r="K23" s="85"/>
      <c r="L23" s="85"/>
      <c r="M23" s="85"/>
      <c r="N23" s="85"/>
      <c r="O23" s="85"/>
    </row>
    <row r="24" spans="1:15" s="37" customFormat="1">
      <c r="A24"/>
      <c r="B24" s="203" t="s">
        <v>511</v>
      </c>
      <c r="C24" s="203"/>
      <c r="D24" s="31">
        <f>SUM(D19:D23)</f>
        <v>0</v>
      </c>
      <c r="E24" s="185">
        <f>SUM(E19:E23)</f>
        <v>0</v>
      </c>
      <c r="F24" s="185">
        <f>SUM(F19:F23)</f>
        <v>0</v>
      </c>
    </row>
    <row r="25" spans="1:15" s="37" customFormat="1">
      <c r="A25"/>
      <c r="B25" s="203" t="s">
        <v>512</v>
      </c>
      <c r="C25" s="203"/>
      <c r="D25" s="31">
        <f>D17-D24</f>
        <v>0</v>
      </c>
      <c r="E25" s="185">
        <f>E17-E24</f>
        <v>0</v>
      </c>
      <c r="F25" s="185">
        <f>F17-F24</f>
        <v>0</v>
      </c>
    </row>
    <row r="26" spans="1:15" ht="18.75">
      <c r="A26">
        <v>13</v>
      </c>
      <c r="B26" s="34" t="s">
        <v>585</v>
      </c>
      <c r="C26" s="35"/>
      <c r="D26" s="36"/>
      <c r="E26" s="36"/>
      <c r="F26" s="36"/>
    </row>
    <row r="27" spans="1:15" s="37" customFormat="1">
      <c r="A27"/>
      <c r="B27" s="6" t="s">
        <v>279</v>
      </c>
      <c r="C27" s="3" t="s">
        <v>280</v>
      </c>
      <c r="D27" s="89">
        <f>IFERROR(VLOOKUP(B27,TrialBalance!$B$5:$F$500,3,0),0)</f>
        <v>0</v>
      </c>
      <c r="E27" s="89">
        <f>IFERROR(VLOOKUP(B27,TrialBalance!$B$5:$F$500,4,0),0)</f>
        <v>0</v>
      </c>
      <c r="F27" s="89">
        <f>IFERROR(VLOOKUP(B27,TrialBalance!$B$5:$F$500,5,0),0)</f>
        <v>0</v>
      </c>
    </row>
    <row r="28" spans="1:15" s="37" customFormat="1">
      <c r="A28"/>
      <c r="B28" s="6" t="s">
        <v>285</v>
      </c>
      <c r="C28" s="3" t="s">
        <v>286</v>
      </c>
      <c r="D28" s="89">
        <f>IFERROR(VLOOKUP(B28,TrialBalance!$B$5:$F$500,3,0),0)</f>
        <v>0</v>
      </c>
      <c r="E28" s="89">
        <f>IFERROR(VLOOKUP(B28,TrialBalance!$B$5:$F$500,4,0),0)</f>
        <v>0</v>
      </c>
      <c r="F28" s="89">
        <f>IFERROR(VLOOKUP(B28,TrialBalance!$B$5:$F$500,5,0),0)</f>
        <v>0</v>
      </c>
    </row>
    <row r="29" spans="1:15" s="37" customFormat="1">
      <c r="A29"/>
      <c r="B29" s="6" t="s">
        <v>608</v>
      </c>
      <c r="C29" s="3" t="s">
        <v>609</v>
      </c>
      <c r="D29" s="89">
        <f>IFERROR(VLOOKUP(B29,TrialBalance!$B$5:$F$500,3,0),0)</f>
        <v>0</v>
      </c>
      <c r="E29" s="89">
        <f>IFERROR(VLOOKUP(B29,TrialBalance!$B$5:$F$500,4,0),0)</f>
        <v>0</v>
      </c>
      <c r="F29" s="89">
        <f>IFERROR(VLOOKUP(B29,TrialBalance!$B$5:$F$500,5,0),0)</f>
        <v>0</v>
      </c>
    </row>
    <row r="30" spans="1:15" s="37" customFormat="1">
      <c r="A30"/>
      <c r="B30" s="6"/>
      <c r="C30" s="39"/>
      <c r="D30" s="4"/>
      <c r="E30" s="4"/>
      <c r="F30" s="4"/>
      <c r="O30" s="38"/>
    </row>
    <row r="31" spans="1:15" s="37" customFormat="1">
      <c r="A31"/>
      <c r="B31" s="203" t="s">
        <v>513</v>
      </c>
      <c r="C31" s="203"/>
      <c r="D31" s="31">
        <f>SUM(D26:D30)</f>
        <v>0</v>
      </c>
      <c r="E31" s="185">
        <f>SUM(E26:E30)</f>
        <v>0</v>
      </c>
      <c r="F31" s="185">
        <f>SUM(F26:F30)</f>
        <v>0</v>
      </c>
      <c r="O31" s="38"/>
    </row>
    <row r="32" spans="1:15" s="37" customFormat="1">
      <c r="A32"/>
      <c r="B32" s="40"/>
      <c r="C32" s="41"/>
      <c r="D32" s="42"/>
      <c r="E32" s="42"/>
      <c r="F32" s="42"/>
      <c r="O32" s="38"/>
    </row>
    <row r="33" spans="1:15" s="37" customFormat="1" ht="18.75">
      <c r="A33"/>
      <c r="B33" s="2" t="s">
        <v>514</v>
      </c>
      <c r="C33" s="8"/>
      <c r="D33" s="4"/>
      <c r="E33" s="4"/>
      <c r="F33" s="4"/>
      <c r="O33" s="38"/>
    </row>
    <row r="34" spans="1:15" s="37" customFormat="1">
      <c r="A34"/>
      <c r="B34" s="4" t="s">
        <v>646</v>
      </c>
      <c r="C34" s="3" t="str">
        <f>VLOOKUP(B34,Lookup!$B$2:$C$282,2)</f>
        <v>Biaya Kutodian Efek Ekuitas</v>
      </c>
      <c r="D34" s="89">
        <f>IFERROR(VLOOKUP(B34,TrialBalance!$B$5:$F$500,3,0),0)</f>
        <v>0</v>
      </c>
      <c r="E34" s="89">
        <f>IFERROR(VLOOKUP(B34,TrialBalance!$B$5:$F$285,4,0),0)</f>
        <v>0</v>
      </c>
      <c r="F34" s="89">
        <f>IFERROR(VLOOKUP(B34,TrialBalance!$B$5:$F$500,5,0),0)</f>
        <v>0</v>
      </c>
      <c r="O34" s="38"/>
    </row>
    <row r="35" spans="1:15" s="37" customFormat="1">
      <c r="A35"/>
      <c r="B35" s="4" t="s">
        <v>648</v>
      </c>
      <c r="C35" s="3" t="str">
        <f>VLOOKUP(B35,Lookup!$B$2:$C$282,2)</f>
        <v>Biaya Brokerage</v>
      </c>
      <c r="D35" s="89">
        <f>IFERROR(VLOOKUP(B35,TrialBalance!$B$5:$F$500,3,0),0)</f>
        <v>0</v>
      </c>
      <c r="E35" s="89">
        <f>IFERROR(VLOOKUP(B35,TrialBalance!$B$5:$F$285,4,0),0)</f>
        <v>0</v>
      </c>
      <c r="F35" s="89">
        <f>IFERROR(VLOOKUP(B35,TrialBalance!$B$5:$F$500,5,0),0)</f>
        <v>0</v>
      </c>
      <c r="O35" s="38"/>
    </row>
    <row r="36" spans="1:15" s="37" customFormat="1">
      <c r="A36"/>
      <c r="B36" s="4" t="s">
        <v>650</v>
      </c>
      <c r="C36" s="3" t="str">
        <f>VLOOKUP(B36,Lookup!$B$2:$C$282,2)</f>
        <v>Biaya Bursa BEI</v>
      </c>
      <c r="D36" s="89">
        <f>IFERROR(VLOOKUP(B36,TrialBalance!$B$5:$F$500,3,0),0)</f>
        <v>0</v>
      </c>
      <c r="E36" s="89">
        <f>IFERROR(VLOOKUP(B36,TrialBalance!$B$5:$F$285,4,0),0)</f>
        <v>0</v>
      </c>
      <c r="F36" s="89">
        <f>IFERROR(VLOOKUP(B36,TrialBalance!$B$5:$F$500,5,0),0)</f>
        <v>0</v>
      </c>
      <c r="O36" s="38"/>
    </row>
    <row r="37" spans="1:15" s="37" customFormat="1">
      <c r="A37"/>
      <c r="B37" s="4" t="s">
        <v>652</v>
      </c>
      <c r="C37" s="3" t="str">
        <f>VLOOKUP(B37,Lookup!$B$2:$C$282,2)</f>
        <v>Biaya Pajak - PPN Saham</v>
      </c>
      <c r="D37" s="89">
        <f>IFERROR(VLOOKUP(B37,TrialBalance!$B$5:$F$500,3,0),0)</f>
        <v>0</v>
      </c>
      <c r="E37" s="89">
        <f>IFERROR(VLOOKUP(B37,TrialBalance!$B$5:$F$285,4,0),0)</f>
        <v>0</v>
      </c>
      <c r="F37" s="89">
        <f>IFERROR(VLOOKUP(B37,TrialBalance!$B$5:$F$500,5,0),0)</f>
        <v>0</v>
      </c>
      <c r="O37" s="38"/>
    </row>
    <row r="38" spans="1:15" s="37" customFormat="1">
      <c r="A38"/>
      <c r="B38" s="4" t="s">
        <v>654</v>
      </c>
      <c r="C38" s="3" t="str">
        <f>VLOOKUP(B38,Lookup!$B$2:$C$282,2)</f>
        <v>Biaya Pajak 0.1 %- Transaksi Jual Saham</v>
      </c>
      <c r="D38" s="89">
        <f>IFERROR(VLOOKUP(B38,TrialBalance!$B$5:$F$500,3,0),0)</f>
        <v>0</v>
      </c>
      <c r="E38" s="89">
        <f>IFERROR(VLOOKUP(B38,TrialBalance!$B$5:$F$285,4,0),0)</f>
        <v>0</v>
      </c>
      <c r="F38" s="89">
        <f>IFERROR(VLOOKUP(B38,TrialBalance!$B$5:$F$500,5,0),0)</f>
        <v>0</v>
      </c>
      <c r="O38" s="38"/>
    </row>
    <row r="39" spans="1:15" s="37" customFormat="1">
      <c r="A39"/>
      <c r="B39" s="4"/>
      <c r="C39" s="3"/>
      <c r="D39" s="4"/>
      <c r="E39" s="4"/>
      <c r="F39" s="4"/>
    </row>
    <row r="40" spans="1:15" s="37" customFormat="1">
      <c r="A40"/>
      <c r="B40" s="203" t="s">
        <v>532</v>
      </c>
      <c r="C40" s="203"/>
      <c r="D40" s="31">
        <f>SUM(D34:D39)</f>
        <v>0</v>
      </c>
      <c r="E40" s="185">
        <f>SUM(E34:E39)</f>
        <v>0</v>
      </c>
      <c r="F40" s="185">
        <f>SUM(F34:F39)</f>
        <v>0</v>
      </c>
    </row>
    <row r="41" spans="1:15" s="37" customFormat="1">
      <c r="A41"/>
      <c r="B41" s="203" t="s">
        <v>515</v>
      </c>
      <c r="C41" s="203"/>
      <c r="D41" s="31">
        <f>D31-D40</f>
        <v>0</v>
      </c>
      <c r="E41" s="185">
        <f>E31-E40</f>
        <v>0</v>
      </c>
      <c r="F41" s="185">
        <f>F31-F40</f>
        <v>0</v>
      </c>
    </row>
    <row r="42" spans="1:15" s="37" customFormat="1">
      <c r="A42"/>
      <c r="B42" s="4"/>
      <c r="C42" s="3"/>
      <c r="D42" s="25"/>
      <c r="E42" s="25"/>
      <c r="F42" s="25"/>
      <c r="O42" s="38"/>
    </row>
    <row r="43" spans="1:15" s="37" customFormat="1">
      <c r="A43"/>
      <c r="B43" s="4" t="s">
        <v>277</v>
      </c>
      <c r="C43" s="3" t="str">
        <f>VLOOKUP(B43,Lookup!$B$2:$C$282,2)</f>
        <v>Unrealized Gain/Loss - Stocks</v>
      </c>
      <c r="D43" s="89">
        <f>IFERROR(VLOOKUP(B43,TrialBalance!$B$5:$F$500,3,0),0)</f>
        <v>0</v>
      </c>
      <c r="E43" s="89">
        <f>IFERROR(VLOOKUP(B43,TrialBalance!$B$5:$F$285,4,0),0)</f>
        <v>0</v>
      </c>
      <c r="F43" s="89">
        <f>IFERROR(VLOOKUP(B43,TrialBalance!$B$5:$F$500,5,0),0)</f>
        <v>0</v>
      </c>
      <c r="O43" s="38"/>
    </row>
    <row r="44" spans="1:15" s="37" customFormat="1">
      <c r="A44"/>
      <c r="B44" s="4" t="s">
        <v>283</v>
      </c>
      <c r="C44" s="3" t="str">
        <f>VLOOKUP(B44,Lookup!$B$2:$C$282,2)</f>
        <v>Unrealized Gain/Loss - Reksadana</v>
      </c>
      <c r="D44" s="89">
        <f>IFERROR(VLOOKUP(B44,TrialBalance!$B$5:$F$500,3,0),0)</f>
        <v>0</v>
      </c>
      <c r="E44" s="89">
        <f>IFERROR(VLOOKUP(B44,TrialBalance!$B$5:$F$285,4,0),0)</f>
        <v>0</v>
      </c>
      <c r="F44" s="89">
        <f>IFERROR(VLOOKUP(B44,TrialBalance!$B$5:$F$500,5,0),0)</f>
        <v>0</v>
      </c>
      <c r="O44" s="38"/>
    </row>
    <row r="45" spans="1:15" s="37" customFormat="1">
      <c r="A45"/>
      <c r="B45" s="4" t="s">
        <v>606</v>
      </c>
      <c r="C45" s="3" t="str">
        <f>VLOOKUP(B45,Lookup!$B$2:$C$282,2)</f>
        <v>Unrealized Gain/Loss - Bonds</v>
      </c>
      <c r="D45" s="89">
        <f>IFERROR(VLOOKUP(B45,TrialBalance!$B$5:$F$500,3,0),0)</f>
        <v>0</v>
      </c>
      <c r="E45" s="89">
        <f>IFERROR(VLOOKUP(B45,TrialBalance!$B$5:$F$285,4,0),0)</f>
        <v>0</v>
      </c>
      <c r="F45" s="89">
        <f>IFERROR(VLOOKUP(B45,TrialBalance!$B$5:$F$500,5,0),0)</f>
        <v>0</v>
      </c>
      <c r="O45" s="38"/>
    </row>
    <row r="46" spans="1:15" s="37" customFormat="1">
      <c r="A46"/>
      <c r="B46" s="4"/>
      <c r="C46" s="3"/>
      <c r="D46" s="25"/>
      <c r="E46" s="25"/>
      <c r="F46" s="25"/>
      <c r="O46" s="38"/>
    </row>
    <row r="47" spans="1:15" s="37" customFormat="1">
      <c r="A47"/>
      <c r="B47" s="4"/>
      <c r="C47" s="3"/>
      <c r="D47" s="25"/>
      <c r="E47" s="25"/>
      <c r="F47" s="25"/>
      <c r="O47" s="38"/>
    </row>
    <row r="48" spans="1:15" s="37" customFormat="1">
      <c r="A48"/>
      <c r="B48" s="205" t="s">
        <v>662</v>
      </c>
      <c r="C48" s="206"/>
      <c r="D48" s="77">
        <f>SUM(D42:D47)</f>
        <v>0</v>
      </c>
      <c r="E48" s="185">
        <f>SUM(E42:E47)</f>
        <v>0</v>
      </c>
      <c r="F48" s="185">
        <f>SUM(F42:F47)</f>
        <v>0</v>
      </c>
      <c r="O48" s="38"/>
    </row>
    <row r="49" spans="1:6" s="37" customFormat="1">
      <c r="A49"/>
      <c r="B49" s="6"/>
      <c r="C49" s="7"/>
      <c r="D49" s="4"/>
      <c r="E49" s="4"/>
      <c r="F49" s="4"/>
    </row>
    <row r="50" spans="1:6" s="37" customFormat="1" ht="18.75">
      <c r="A50">
        <v>16</v>
      </c>
      <c r="B50" s="8" t="s">
        <v>586</v>
      </c>
      <c r="C50" s="8"/>
      <c r="D50" s="4"/>
      <c r="E50" s="4"/>
      <c r="F50" s="4"/>
    </row>
    <row r="51" spans="1:6" s="37" customFormat="1">
      <c r="A51"/>
      <c r="B51" s="4" t="s">
        <v>292</v>
      </c>
      <c r="C51" s="3" t="str">
        <f>VLOOKUP(B51,Lookup!$B$2:$C$282,2)</f>
        <v>Bunga Deposito</v>
      </c>
      <c r="D51" s="89">
        <f>IFERROR(VLOOKUP(B51,TrialBalance!$B$5:$F$500,3,0),0)</f>
        <v>0</v>
      </c>
      <c r="E51" s="89">
        <f>IFERROR(VLOOKUP(B51,TrialBalance!$B$5:$F$285,4,0),0)</f>
        <v>0</v>
      </c>
      <c r="F51" s="89">
        <f>IFERROR(VLOOKUP(B51,TrialBalance!$B$5:$F$500,5,0),0)</f>
        <v>0</v>
      </c>
    </row>
    <row r="52" spans="1:6" s="37" customFormat="1">
      <c r="A52"/>
      <c r="B52" s="4" t="s">
        <v>294</v>
      </c>
      <c r="C52" s="3" t="str">
        <f>VLOOKUP(B52,Lookup!$B$2:$C$282,2)</f>
        <v>Bunga Jasagiro</v>
      </c>
      <c r="D52" s="89">
        <f>IFERROR(VLOOKUP(B52,TrialBalance!$B$5:$F$500,3,0),0)</f>
        <v>0</v>
      </c>
      <c r="E52" s="89">
        <f>IFERROR(VLOOKUP(B52,TrialBalance!$B$5:$F$285,4,0),0)</f>
        <v>0</v>
      </c>
      <c r="F52" s="89">
        <f>IFERROR(VLOOKUP(B52,TrialBalance!$B$5:$F$500,5,0),0)</f>
        <v>0</v>
      </c>
    </row>
    <row r="53" spans="1:6" s="37" customFormat="1">
      <c r="A53"/>
      <c r="B53" s="4"/>
      <c r="C53" s="3"/>
      <c r="D53" s="4"/>
      <c r="E53" s="4"/>
      <c r="F53" s="4"/>
    </row>
    <row r="54" spans="1:6" s="37" customFormat="1">
      <c r="A54"/>
      <c r="B54" s="203" t="s">
        <v>516</v>
      </c>
      <c r="C54" s="203"/>
      <c r="D54" s="31">
        <f>SUM(D51:D53)</f>
        <v>0</v>
      </c>
      <c r="E54" s="185">
        <f>SUM(E51:E53)</f>
        <v>0</v>
      </c>
      <c r="F54" s="185">
        <f>SUM(F51:F53)</f>
        <v>0</v>
      </c>
    </row>
    <row r="55" spans="1:6" s="37" customFormat="1" ht="18.75">
      <c r="A55">
        <v>17</v>
      </c>
      <c r="B55" s="8" t="s">
        <v>587</v>
      </c>
      <c r="C55" s="8"/>
      <c r="D55" s="4"/>
      <c r="E55" s="4"/>
      <c r="F55" s="4"/>
    </row>
    <row r="56" spans="1:6" s="37" customFormat="1">
      <c r="A56"/>
      <c r="B56" s="4" t="s">
        <v>301</v>
      </c>
      <c r="C56" s="3" t="str">
        <f>VLOOKUP(B56,Lookup!$B$2:$C$282,2)</f>
        <v>Selisih Kurs</v>
      </c>
      <c r="D56" s="89">
        <f>IFERROR(VLOOKUP(B56,TrialBalance!$B$5:$F$500,3,0),0)</f>
        <v>0</v>
      </c>
      <c r="E56" s="89">
        <f>IFERROR(VLOOKUP(B56,TrialBalance!$B$5:$F$285,4,0),0)</f>
        <v>0</v>
      </c>
      <c r="F56" s="89">
        <f>IFERROR(VLOOKUP(B56,TrialBalance!$B$5:$F$500,5,0),0)</f>
        <v>0</v>
      </c>
    </row>
    <row r="57" spans="1:6" s="37" customFormat="1">
      <c r="A57"/>
      <c r="B57" s="4"/>
      <c r="C57" s="3"/>
      <c r="D57" s="4"/>
      <c r="E57" s="4"/>
      <c r="F57" s="4"/>
    </row>
    <row r="58" spans="1:6" s="37" customFormat="1">
      <c r="A58"/>
      <c r="B58" s="203" t="s">
        <v>517</v>
      </c>
      <c r="C58" s="203"/>
      <c r="D58" s="31">
        <f>SUM(D56:D56)</f>
        <v>0</v>
      </c>
      <c r="E58" s="185">
        <f>SUM(E56:E56)</f>
        <v>0</v>
      </c>
      <c r="F58" s="185">
        <f>SUM(F56:F56)</f>
        <v>0</v>
      </c>
    </row>
    <row r="59" spans="1:6" s="37" customFormat="1" ht="18.75">
      <c r="A59">
        <v>18</v>
      </c>
      <c r="B59" s="8" t="s">
        <v>588</v>
      </c>
      <c r="C59" s="8"/>
      <c r="D59" s="4"/>
      <c r="E59" s="4"/>
      <c r="F59" s="4"/>
    </row>
    <row r="60" spans="1:6" s="37" customFormat="1">
      <c r="A60"/>
      <c r="B60" s="4" t="s">
        <v>298</v>
      </c>
      <c r="C60" s="3" t="str">
        <f>VLOOKUP(B60,Lookup!$B$2:$C$282,2)</f>
        <v>Pendapatan Lain - Lain</v>
      </c>
      <c r="D60" s="89">
        <f>IFERROR(VLOOKUP(B60,TrialBalance!$B$5:$F$500,3,0),0)</f>
        <v>0</v>
      </c>
      <c r="E60" s="89">
        <f>IFERROR(VLOOKUP(B60,TrialBalance!$B$5:$F$285,4,0),0)</f>
        <v>0</v>
      </c>
      <c r="F60" s="89">
        <f>IFERROR(VLOOKUP(B60,TrialBalance!$B$5:$F$500,5,0),0)</f>
        <v>0</v>
      </c>
    </row>
    <row r="61" spans="1:6" s="37" customFormat="1">
      <c r="A61"/>
      <c r="B61" s="4" t="s">
        <v>299</v>
      </c>
      <c r="C61" s="3" t="str">
        <f>VLOOKUP(B61,Lookup!$B$2:$C$282,2)</f>
        <v>Pendapatan Bunga Lainnya</v>
      </c>
      <c r="D61" s="89">
        <f>IFERROR(VLOOKUP(B61,TrialBalance!$B$5:$F$500,3,0),0)</f>
        <v>0</v>
      </c>
      <c r="E61" s="89">
        <f>IFERROR(VLOOKUP(B61,TrialBalance!$B$5:$F$285,4,0),0)</f>
        <v>0</v>
      </c>
      <c r="F61" s="89">
        <f>IFERROR(VLOOKUP(B61,TrialBalance!$B$5:$F$500,5,0),0)</f>
        <v>0</v>
      </c>
    </row>
    <row r="62" spans="1:6" s="37" customFormat="1">
      <c r="A62"/>
      <c r="B62" s="4"/>
      <c r="C62" s="3"/>
      <c r="D62" s="4"/>
      <c r="E62" s="4"/>
      <c r="F62" s="4"/>
    </row>
    <row r="63" spans="1:6" s="37" customFormat="1">
      <c r="A63"/>
      <c r="B63" s="203" t="s">
        <v>518</v>
      </c>
      <c r="C63" s="203"/>
      <c r="D63" s="31">
        <f>SUM(D60:D62)</f>
        <v>0</v>
      </c>
      <c r="E63" s="185">
        <f>SUM(E60:E62)</f>
        <v>0</v>
      </c>
      <c r="F63" s="185">
        <f>SUM(F60:F62)</f>
        <v>0</v>
      </c>
    </row>
    <row r="64" spans="1:6" s="37" customFormat="1">
      <c r="A64"/>
      <c r="B64" s="43"/>
      <c r="C64" s="43"/>
      <c r="D64" s="4"/>
      <c r="E64" s="4"/>
      <c r="F64" s="4"/>
    </row>
    <row r="65" spans="1:6" s="37" customFormat="1" ht="18.75">
      <c r="A65">
        <v>19</v>
      </c>
      <c r="B65" s="8" t="s">
        <v>663</v>
      </c>
      <c r="C65" s="8"/>
      <c r="D65" s="4"/>
      <c r="E65" s="4"/>
      <c r="F65" s="4"/>
    </row>
    <row r="66" spans="1:6" s="37" customFormat="1">
      <c r="A66"/>
      <c r="B66" s="4" t="s">
        <v>611</v>
      </c>
      <c r="C66" s="3" t="str">
        <f>VLOOKUP(B66,Lookup!$B$2:$C$282,2)</f>
        <v xml:space="preserve">Dividen </v>
      </c>
      <c r="D66" s="89">
        <f>IFERROR(VLOOKUP(B66,TrialBalance!$B$5:$F$500,3,0),0)</f>
        <v>0</v>
      </c>
      <c r="E66" s="89">
        <f>IFERROR(VLOOKUP(B66,TrialBalance!$B$5:$F$285,4,0),0)</f>
        <v>0</v>
      </c>
      <c r="F66" s="89">
        <f>IFERROR(VLOOKUP(B66,TrialBalance!$B$5:$F$500,5,0),0)</f>
        <v>0</v>
      </c>
    </row>
    <row r="67" spans="1:6" s="37" customFormat="1">
      <c r="A67"/>
      <c r="B67" s="4" t="s">
        <v>613</v>
      </c>
      <c r="C67" s="3" t="str">
        <f>VLOOKUP(B67,Lookup!$B$2:$C$282,2)</f>
        <v>Kupon Obligasi</v>
      </c>
      <c r="D67" s="89">
        <f>IFERROR(VLOOKUP(B67,TrialBalance!$B$5:$F$500,3,0),0)</f>
        <v>0</v>
      </c>
      <c r="E67" s="89">
        <f>IFERROR(VLOOKUP(B67,TrialBalance!$B$5:$F$285,4,0),0)</f>
        <v>0</v>
      </c>
      <c r="F67" s="89">
        <f>IFERROR(VLOOKUP(B67,TrialBalance!$B$5:$F$500,5,0),0)</f>
        <v>0</v>
      </c>
    </row>
    <row r="68" spans="1:6" s="37" customFormat="1">
      <c r="A68"/>
      <c r="B68" s="4"/>
      <c r="C68" s="3"/>
      <c r="D68" s="4"/>
      <c r="E68" s="4"/>
      <c r="F68" s="4"/>
    </row>
    <row r="69" spans="1:6" s="37" customFormat="1">
      <c r="A69"/>
      <c r="B69" s="203" t="s">
        <v>671</v>
      </c>
      <c r="C69" s="203"/>
      <c r="D69" s="31">
        <f>SUM(D66:D68)</f>
        <v>0</v>
      </c>
      <c r="E69" s="185">
        <f>SUM(E66:E68)</f>
        <v>0</v>
      </c>
      <c r="F69" s="185">
        <f>SUM(F66:F68)</f>
        <v>0</v>
      </c>
    </row>
    <row r="70" spans="1:6" s="37" customFormat="1">
      <c r="A70"/>
      <c r="B70" s="43"/>
      <c r="C70" s="43"/>
      <c r="D70" s="4"/>
      <c r="E70" s="4"/>
      <c r="F70" s="4"/>
    </row>
    <row r="71" spans="1:6" s="37" customFormat="1" ht="18.75">
      <c r="A71">
        <v>20</v>
      </c>
      <c r="B71" s="8" t="s">
        <v>589</v>
      </c>
      <c r="C71" s="8"/>
      <c r="D71" s="4"/>
      <c r="E71" s="4"/>
      <c r="F71" s="4"/>
    </row>
    <row r="72" spans="1:6" s="37" customFormat="1">
      <c r="A72"/>
      <c r="B72" s="4"/>
      <c r="C72" s="3"/>
      <c r="D72" s="89"/>
      <c r="E72" s="89"/>
      <c r="F72" s="89"/>
    </row>
    <row r="73" spans="1:6" s="37" customFormat="1">
      <c r="A73"/>
      <c r="B73" s="4"/>
      <c r="C73" s="3"/>
      <c r="D73" s="4"/>
      <c r="E73" s="4"/>
      <c r="F73" s="4"/>
    </row>
    <row r="74" spans="1:6" s="37" customFormat="1">
      <c r="A74"/>
      <c r="B74" s="203" t="s">
        <v>519</v>
      </c>
      <c r="C74" s="203"/>
      <c r="D74" s="31">
        <f>SUM(D72:D73)</f>
        <v>0</v>
      </c>
      <c r="E74" s="185">
        <f>SUM(E72:E73)</f>
        <v>0</v>
      </c>
      <c r="F74" s="185">
        <f>SUM(F72:F73)</f>
        <v>0</v>
      </c>
    </row>
    <row r="75" spans="1:6" s="37" customFormat="1">
      <c r="A75"/>
      <c r="B75" s="43"/>
      <c r="C75" s="43"/>
      <c r="D75" s="4"/>
      <c r="E75" s="4"/>
      <c r="F75" s="4"/>
    </row>
    <row r="76" spans="1:6" s="37" customFormat="1">
      <c r="A76"/>
      <c r="B76" s="44"/>
      <c r="C76" s="44"/>
      <c r="D76" s="45"/>
      <c r="E76" s="45"/>
      <c r="F76" s="45"/>
    </row>
    <row r="77" spans="1:6" s="37" customFormat="1" ht="18.75">
      <c r="A77">
        <v>21</v>
      </c>
      <c r="B77" s="2" t="s">
        <v>590</v>
      </c>
      <c r="C77" s="8"/>
      <c r="D77" s="4"/>
      <c r="E77" s="4"/>
      <c r="F77" s="4"/>
    </row>
    <row r="78" spans="1:6" s="37" customFormat="1">
      <c r="A78"/>
      <c r="B78" s="46"/>
      <c r="C78" s="47"/>
      <c r="D78" s="4"/>
      <c r="E78" s="4"/>
      <c r="F78" s="4"/>
    </row>
    <row r="79" spans="1:6" s="37" customFormat="1">
      <c r="A79"/>
      <c r="B79" s="4" t="s">
        <v>308</v>
      </c>
      <c r="C79" s="3" t="str">
        <f>VLOOKUP(B79,Lookup!$B$2:$C$282,2)</f>
        <v>Tunjangan Makan</v>
      </c>
      <c r="D79" s="89">
        <f>IFERROR(VLOOKUP(B79,TrialBalance!$B$5:$F$500,3,0),0)</f>
        <v>0</v>
      </c>
      <c r="E79" s="89">
        <f>IFERROR(VLOOKUP(B79,TrialBalance!$B$5:$F$285,4,0),0)</f>
        <v>0</v>
      </c>
      <c r="F79" s="89">
        <f>IFERROR(VLOOKUP(B79,TrialBalance!$B$5:$F$500,5,0),0)</f>
        <v>0</v>
      </c>
    </row>
    <row r="80" spans="1:6" s="37" customFormat="1">
      <c r="A80"/>
      <c r="B80" s="4" t="s">
        <v>310</v>
      </c>
      <c r="C80" s="3" t="str">
        <f>VLOOKUP(B80,Lookup!$B$2:$C$282,2)</f>
        <v>Tunjangan Transport</v>
      </c>
      <c r="D80" s="89">
        <f>IFERROR(VLOOKUP(B80,TrialBalance!$B$5:$F$500,3,0),0)</f>
        <v>0</v>
      </c>
      <c r="E80" s="89">
        <f>IFERROR(VLOOKUP(B80,TrialBalance!$B$5:$F$285,4,0),0)</f>
        <v>0</v>
      </c>
      <c r="F80" s="89">
        <f>IFERROR(VLOOKUP(B80,TrialBalance!$B$5:$F$500,5,0),0)</f>
        <v>0</v>
      </c>
    </row>
    <row r="81" spans="1:6" s="37" customFormat="1">
      <c r="A81"/>
      <c r="B81" s="4" t="s">
        <v>311</v>
      </c>
      <c r="C81" s="3" t="str">
        <f>VLOOKUP(B81,Lookup!$B$2:$C$282,2)</f>
        <v>THR/Bonus</v>
      </c>
      <c r="D81" s="89">
        <f>IFERROR(VLOOKUP(B81,TrialBalance!$B$5:$F$500,3,0),0)</f>
        <v>0</v>
      </c>
      <c r="E81" s="89">
        <f>IFERROR(VLOOKUP(B81,TrialBalance!$B$5:$F$285,4,0),0)</f>
        <v>0</v>
      </c>
      <c r="F81" s="89">
        <f>IFERROR(VLOOKUP(B81,TrialBalance!$B$5:$F$500,5,0),0)</f>
        <v>0</v>
      </c>
    </row>
    <row r="82" spans="1:6" s="37" customFormat="1">
      <c r="A82"/>
      <c r="B82" s="4" t="s">
        <v>313</v>
      </c>
      <c r="C82" s="3" t="str">
        <f>VLOOKUP(B82,Lookup!$B$2:$C$282,2)</f>
        <v>Biaya Pajak PPh 21</v>
      </c>
      <c r="D82" s="89">
        <f>IFERROR(VLOOKUP(B82,TrialBalance!$B$5:$F$500,3,0),0)</f>
        <v>0</v>
      </c>
      <c r="E82" s="89">
        <f>IFERROR(VLOOKUP(B82,TrialBalance!$B$5:$F$285,4,0),0)</f>
        <v>0</v>
      </c>
      <c r="F82" s="89">
        <f>IFERROR(VLOOKUP(B82,TrialBalance!$B$5:$F$500,5,0),0)</f>
        <v>0</v>
      </c>
    </row>
    <row r="83" spans="1:6" s="37" customFormat="1">
      <c r="A83"/>
      <c r="B83" s="4" t="s">
        <v>315</v>
      </c>
      <c r="C83" s="3" t="str">
        <f>VLOOKUP(B83,Lookup!$B$2:$C$282,2)</f>
        <v>Astek</v>
      </c>
      <c r="D83" s="89">
        <f>IFERROR(VLOOKUP(B83,TrialBalance!$B$5:$F$500,3,0),0)</f>
        <v>0</v>
      </c>
      <c r="E83" s="89">
        <f>IFERROR(VLOOKUP(B83,TrialBalance!$B$5:$F$285,4,0),0)</f>
        <v>0</v>
      </c>
      <c r="F83" s="89">
        <f>IFERROR(VLOOKUP(B83,TrialBalance!$B$5:$F$500,5,0),0)</f>
        <v>0</v>
      </c>
    </row>
    <row r="84" spans="1:6" s="37" customFormat="1">
      <c r="A84"/>
      <c r="B84" s="4" t="s">
        <v>317</v>
      </c>
      <c r="C84" s="3" t="str">
        <f>VLOOKUP(B84,Lookup!$B$2:$C$282,2)</f>
        <v>Dana Pensiun</v>
      </c>
      <c r="D84" s="89">
        <f>IFERROR(VLOOKUP(B84,TrialBalance!$B$5:$F$500,3,0),0)</f>
        <v>0</v>
      </c>
      <c r="E84" s="89">
        <f>IFERROR(VLOOKUP(B84,TrialBalance!$B$5:$F$285,4,0),0)</f>
        <v>0</v>
      </c>
      <c r="F84" s="89">
        <f>IFERROR(VLOOKUP(B84,TrialBalance!$B$5:$F$500,5,0),0)</f>
        <v>0</v>
      </c>
    </row>
    <row r="85" spans="1:6" s="37" customFormat="1">
      <c r="A85"/>
      <c r="B85" s="4" t="s">
        <v>319</v>
      </c>
      <c r="C85" s="3" t="str">
        <f>VLOOKUP(B85,Lookup!$B$2:$C$282,2)</f>
        <v>Life and Health Insurance</v>
      </c>
      <c r="D85" s="89">
        <f>IFERROR(VLOOKUP(B85,TrialBalance!$B$5:$F$500,3,0),0)</f>
        <v>0</v>
      </c>
      <c r="E85" s="89">
        <f>IFERROR(VLOOKUP(B85,TrialBalance!$B$5:$F$285,4,0),0)</f>
        <v>0</v>
      </c>
      <c r="F85" s="89">
        <f>IFERROR(VLOOKUP(B85,TrialBalance!$B$5:$F$500,5,0),0)</f>
        <v>0</v>
      </c>
    </row>
    <row r="86" spans="1:6" s="37" customFormat="1">
      <c r="A86"/>
      <c r="B86" s="4" t="s">
        <v>321</v>
      </c>
      <c r="C86" s="3" t="str">
        <f>VLOOKUP(B86,Lookup!$B$2:$C$282,2)</f>
        <v>Medical reimbursement</v>
      </c>
      <c r="D86" s="89">
        <f>IFERROR(VLOOKUP(B86,TrialBalance!$B$5:$F$500,3,0),0)</f>
        <v>0</v>
      </c>
      <c r="E86" s="89">
        <f>IFERROR(VLOOKUP(B86,TrialBalance!$B$5:$F$285,4,0),0)</f>
        <v>0</v>
      </c>
      <c r="F86" s="89">
        <f>IFERROR(VLOOKUP(B86,TrialBalance!$B$5:$F$500,5,0),0)</f>
        <v>0</v>
      </c>
    </row>
    <row r="87" spans="1:6" s="37" customFormat="1">
      <c r="A87"/>
      <c r="B87" s="4" t="s">
        <v>323</v>
      </c>
      <c r="C87" s="3" t="str">
        <f>VLOOKUP(B87,Lookup!$B$2:$C$282,2)</f>
        <v>Employee Benefits Expenses</v>
      </c>
      <c r="D87" s="89">
        <f>IFERROR(VLOOKUP(B87,TrialBalance!$B$5:$F$500,3,0),0)</f>
        <v>0</v>
      </c>
      <c r="E87" s="89">
        <f>IFERROR(VLOOKUP(B87,TrialBalance!$B$5:$F$285,4,0),0)</f>
        <v>0</v>
      </c>
      <c r="F87" s="89">
        <f>IFERROR(VLOOKUP(B87,TrialBalance!$B$5:$F$500,5,0),0)</f>
        <v>0</v>
      </c>
    </row>
    <row r="88" spans="1:6" s="37" customFormat="1">
      <c r="A88"/>
      <c r="B88" s="4" t="s">
        <v>325</v>
      </c>
      <c r="C88" s="3" t="str">
        <f>VLOOKUP(B88,Lookup!$B$2:$C$282,2)</f>
        <v>Pelatihan dan Training</v>
      </c>
      <c r="D88" s="89">
        <f>IFERROR(VLOOKUP(B88,TrialBalance!$B$5:$F$500,3,0),0)</f>
        <v>0</v>
      </c>
      <c r="E88" s="89">
        <f>IFERROR(VLOOKUP(B88,TrialBalance!$B$5:$F$285,4,0),0)</f>
        <v>0</v>
      </c>
      <c r="F88" s="89">
        <f>IFERROR(VLOOKUP(B88,TrialBalance!$B$5:$F$500,5,0),0)</f>
        <v>0</v>
      </c>
    </row>
    <row r="89" spans="1:6" s="37" customFormat="1">
      <c r="A89"/>
      <c r="B89" s="4" t="s">
        <v>616</v>
      </c>
      <c r="C89" s="3" t="str">
        <f>VLOOKUP(B89,Lookup!$B$2:$C$282,2)</f>
        <v>Overtime</v>
      </c>
      <c r="D89" s="89">
        <f>IFERROR(VLOOKUP(B89,TrialBalance!$B$5:$F$500,3,0),0)</f>
        <v>0</v>
      </c>
      <c r="E89" s="89">
        <f>IFERROR(VLOOKUP(B89,TrialBalance!$B$5:$F$285,4,0),0)</f>
        <v>0</v>
      </c>
      <c r="F89" s="89">
        <f>IFERROR(VLOOKUP(B89,TrialBalance!$B$5:$F$500,5,0),0)</f>
        <v>0</v>
      </c>
    </row>
    <row r="90" spans="1:6" s="37" customFormat="1">
      <c r="A90"/>
      <c r="B90" s="4" t="s">
        <v>618</v>
      </c>
      <c r="C90" s="3" t="str">
        <f>VLOOKUP(B90,Lookup!$B$2:$C$282,2)</f>
        <v>Tunjangan Jabatan</v>
      </c>
      <c r="D90" s="89">
        <f>IFERROR(VLOOKUP(B90,TrialBalance!$B$5:$F$500,3,0),0)</f>
        <v>0</v>
      </c>
      <c r="E90" s="89">
        <f>IFERROR(VLOOKUP(B90,TrialBalance!$B$5:$F$285,4,0),0)</f>
        <v>0</v>
      </c>
      <c r="F90" s="89">
        <f>IFERROR(VLOOKUP(B90,TrialBalance!$B$5:$F$500,5,0),0)</f>
        <v>0</v>
      </c>
    </row>
    <row r="91" spans="1:6" s="37" customFormat="1">
      <c r="A91"/>
      <c r="B91" s="4" t="s">
        <v>620</v>
      </c>
      <c r="C91" s="3" t="str">
        <f>VLOOKUP(B91,Lookup!$B$2:$C$282,2)</f>
        <v>Transport dan dinner overtime</v>
      </c>
      <c r="D91" s="89">
        <f>IFERROR(VLOOKUP(B91,TrialBalance!$B$5:$F$500,3,0),0)</f>
        <v>0</v>
      </c>
      <c r="E91" s="89">
        <f>IFERROR(VLOOKUP(B91,TrialBalance!$B$5:$F$285,4,0),0)</f>
        <v>0</v>
      </c>
      <c r="F91" s="89">
        <f>IFERROR(VLOOKUP(B91,TrialBalance!$B$5:$F$500,5,0),0)</f>
        <v>0</v>
      </c>
    </row>
    <row r="92" spans="1:6" s="37" customFormat="1">
      <c r="A92"/>
      <c r="B92" s="4" t="s">
        <v>622</v>
      </c>
      <c r="C92" s="3" t="str">
        <f>VLOOKUP(B92,Lookup!$B$2:$C$282,2)</f>
        <v xml:space="preserve">Biaya Pegawai Kontrak </v>
      </c>
      <c r="D92" s="89">
        <f>IFERROR(VLOOKUP(B92,TrialBalance!$B$5:$F$500,3,0),0)</f>
        <v>0</v>
      </c>
      <c r="E92" s="89">
        <f>IFERROR(VLOOKUP(B92,TrialBalance!$B$5:$F$285,4,0),0)</f>
        <v>0</v>
      </c>
      <c r="F92" s="89">
        <f>IFERROR(VLOOKUP(B92,TrialBalance!$B$5:$F$500,5,0),0)</f>
        <v>0</v>
      </c>
    </row>
    <row r="93" spans="1:6" s="37" customFormat="1">
      <c r="A93"/>
      <c r="B93" s="4" t="s">
        <v>624</v>
      </c>
      <c r="C93" s="3" t="str">
        <f>VLOOKUP(B93,Lookup!$B$2:$C$282,2)</f>
        <v>Biaya Aktuaria</v>
      </c>
      <c r="D93" s="89">
        <f>IFERROR(VLOOKUP(B93,TrialBalance!$B$5:$F$500,3,0),0)</f>
        <v>0</v>
      </c>
      <c r="E93" s="89">
        <f>IFERROR(VLOOKUP(B93,TrialBalance!$B$5:$F$285,4,0),0)</f>
        <v>0</v>
      </c>
      <c r="F93" s="89">
        <f>IFERROR(VLOOKUP(B93,TrialBalance!$B$5:$F$500,5,0),0)</f>
        <v>0</v>
      </c>
    </row>
    <row r="94" spans="1:6" s="37" customFormat="1">
      <c r="A94"/>
      <c r="B94" s="4"/>
      <c r="C94" s="3"/>
      <c r="D94" s="25"/>
      <c r="E94" s="25"/>
      <c r="F94" s="25"/>
    </row>
    <row r="95" spans="1:6" s="37" customFormat="1">
      <c r="A95"/>
      <c r="B95" s="4"/>
      <c r="C95" s="3"/>
      <c r="D95" s="4"/>
      <c r="E95" s="4"/>
      <c r="F95" s="4"/>
    </row>
    <row r="96" spans="1:6" s="37" customFormat="1">
      <c r="A96"/>
      <c r="B96" s="203" t="s">
        <v>520</v>
      </c>
      <c r="C96" s="203"/>
      <c r="D96" s="31">
        <f>SUM(D79:D95)</f>
        <v>0</v>
      </c>
      <c r="E96" s="185">
        <f>SUM(E79:E95)</f>
        <v>0</v>
      </c>
      <c r="F96" s="185">
        <f>SUM(F79:F95)</f>
        <v>0</v>
      </c>
    </row>
    <row r="97" spans="1:6" s="37" customFormat="1">
      <c r="A97"/>
      <c r="B97" s="48"/>
      <c r="C97" s="49"/>
      <c r="D97" s="50"/>
      <c r="E97" s="50"/>
      <c r="F97" s="50"/>
    </row>
    <row r="98" spans="1:6" s="37" customFormat="1" ht="18.75">
      <c r="A98">
        <v>22</v>
      </c>
      <c r="B98" s="2" t="s">
        <v>591</v>
      </c>
      <c r="C98" s="8"/>
      <c r="D98" s="4"/>
      <c r="E98" s="4"/>
      <c r="F98" s="4"/>
    </row>
    <row r="99" spans="1:6" s="37" customFormat="1">
      <c r="A99"/>
      <c r="B99" s="46"/>
      <c r="C99" s="47"/>
      <c r="D99" s="4"/>
      <c r="E99" s="4"/>
      <c r="F99" s="4"/>
    </row>
    <row r="100" spans="1:6" s="37" customFormat="1">
      <c r="A100"/>
      <c r="B100" s="4" t="s">
        <v>377</v>
      </c>
      <c r="C100" s="3" t="str">
        <f>VLOOKUP(B100,Lookup!$B$2:$C$282,2)</f>
        <v>Sewa Kantor</v>
      </c>
      <c r="D100" s="89">
        <f>IFERROR(VLOOKUP(B100,TrialBalance!$B$5:$F$500,3,0),0)</f>
        <v>0</v>
      </c>
      <c r="E100" s="89">
        <f>IFERROR(VLOOKUP(B100,TrialBalance!$B$5:$F$285,4,0),0)</f>
        <v>0</v>
      </c>
      <c r="F100" s="89">
        <f>IFERROR(VLOOKUP(B100,TrialBalance!$B$5:$F$500,5,0),0)</f>
        <v>0</v>
      </c>
    </row>
    <row r="101" spans="1:6" s="37" customFormat="1">
      <c r="A101"/>
      <c r="B101" s="4" t="s">
        <v>379</v>
      </c>
      <c r="C101" s="3" t="str">
        <f>VLOOKUP(B101,Lookup!$B$2:$C$282,2)</f>
        <v>Sewa Kendaraan</v>
      </c>
      <c r="D101" s="89">
        <f>IFERROR(VLOOKUP(B101,TrialBalance!$B$5:$F$500,3,0),0)</f>
        <v>0</v>
      </c>
      <c r="E101" s="89">
        <f>IFERROR(VLOOKUP(B101,TrialBalance!$B$5:$F$285,4,0),0)</f>
        <v>0</v>
      </c>
      <c r="F101" s="89">
        <f>IFERROR(VLOOKUP(B101,TrialBalance!$B$5:$F$500,5,0),0)</f>
        <v>0</v>
      </c>
    </row>
    <row r="102" spans="1:6" s="37" customFormat="1">
      <c r="A102"/>
      <c r="B102" s="4" t="s">
        <v>381</v>
      </c>
      <c r="C102" s="3" t="str">
        <f>VLOOKUP(B102,Lookup!$B$2:$C$282,2)</f>
        <v>Sewa Lainnya</v>
      </c>
      <c r="D102" s="89">
        <f>IFERROR(VLOOKUP(B102,TrialBalance!$B$5:$F$500,3,0),0)</f>
        <v>0</v>
      </c>
      <c r="E102" s="89">
        <f>IFERROR(VLOOKUP(B102,TrialBalance!$B$5:$F$285,4,0),0)</f>
        <v>0</v>
      </c>
      <c r="F102" s="89">
        <f>IFERROR(VLOOKUP(B102,TrialBalance!$B$5:$F$500,5,0),0)</f>
        <v>0</v>
      </c>
    </row>
    <row r="103" spans="1:6" s="37" customFormat="1">
      <c r="A103"/>
      <c r="B103" s="4"/>
      <c r="C103" s="3"/>
      <c r="D103" s="175"/>
      <c r="E103" s="175"/>
      <c r="F103" s="175"/>
    </row>
    <row r="104" spans="1:6" s="37" customFormat="1">
      <c r="A104"/>
      <c r="B104" s="203" t="s">
        <v>521</v>
      </c>
      <c r="C104" s="203"/>
      <c r="D104" s="31">
        <f>SUM(D100:D103)</f>
        <v>0</v>
      </c>
      <c r="E104" s="185">
        <f>SUM(E100:E103)</f>
        <v>0</v>
      </c>
      <c r="F104" s="185">
        <f>SUM(F100:F103)</f>
        <v>0</v>
      </c>
    </row>
    <row r="105" spans="1:6" s="37" customFormat="1">
      <c r="A105"/>
      <c r="B105" s="48"/>
      <c r="C105" s="49"/>
      <c r="D105" s="50"/>
      <c r="E105" s="50"/>
      <c r="F105" s="50"/>
    </row>
    <row r="106" spans="1:6" s="37" customFormat="1" ht="18.75">
      <c r="A106">
        <v>23</v>
      </c>
      <c r="B106" s="2" t="s">
        <v>592</v>
      </c>
      <c r="C106" s="8"/>
      <c r="D106" s="4"/>
      <c r="E106" s="4"/>
      <c r="F106" s="4"/>
    </row>
    <row r="107" spans="1:6" s="37" customFormat="1">
      <c r="A107"/>
      <c r="B107" s="46"/>
      <c r="C107" s="47"/>
      <c r="D107" s="4"/>
      <c r="E107" s="4"/>
      <c r="F107" s="4"/>
    </row>
    <row r="108" spans="1:6" s="37" customFormat="1">
      <c r="A108"/>
      <c r="B108" s="4" t="s">
        <v>387</v>
      </c>
      <c r="C108" s="3" t="str">
        <f>VLOOKUP(B108,Lookup!$B$2:$C$282,2)</f>
        <v>Pos/Surat/Kargo</v>
      </c>
      <c r="D108" s="89">
        <f>IFERROR(VLOOKUP(B108,TrialBalance!$B$5:$F$500,3,0),0)</f>
        <v>0</v>
      </c>
      <c r="E108" s="89">
        <f>IFERROR(VLOOKUP(B108,TrialBalance!$B$5:$F$285,4,0),0)</f>
        <v>0</v>
      </c>
      <c r="F108" s="89">
        <f>IFERROR(VLOOKUP(B108,TrialBalance!$B$5:$F$500,5,0),0)</f>
        <v>0</v>
      </c>
    </row>
    <row r="109" spans="1:6" s="37" customFormat="1">
      <c r="A109"/>
      <c r="B109" s="4" t="s">
        <v>389</v>
      </c>
      <c r="C109" s="3" t="str">
        <f>VLOOKUP(B109,Lookup!$B$2:$C$282,2)</f>
        <v>Telepon/Fax/SLI/Orbit</v>
      </c>
      <c r="D109" s="89">
        <f>IFERROR(VLOOKUP(B109,TrialBalance!$B$5:$F$500,3,0),0)</f>
        <v>0</v>
      </c>
      <c r="E109" s="89">
        <f>IFERROR(VLOOKUP(B109,TrialBalance!$B$5:$F$285,4,0),0)</f>
        <v>0</v>
      </c>
      <c r="F109" s="89">
        <f>IFERROR(VLOOKUP(B109,TrialBalance!$B$5:$F$500,5,0),0)</f>
        <v>0</v>
      </c>
    </row>
    <row r="110" spans="1:6" s="37" customFormat="1">
      <c r="A110"/>
      <c r="B110" s="4" t="s">
        <v>391</v>
      </c>
      <c r="C110" s="3" t="str">
        <f>VLOOKUP(B110,Lookup!$B$2:$C$282,2)</f>
        <v>Internet</v>
      </c>
      <c r="D110" s="89">
        <f>IFERROR(VLOOKUP(B110,TrialBalance!$B$5:$F$500,3,0),0)</f>
        <v>0</v>
      </c>
      <c r="E110" s="89">
        <f>IFERROR(VLOOKUP(B110,TrialBalance!$B$5:$F$285,4,0),0)</f>
        <v>0</v>
      </c>
      <c r="F110" s="89">
        <f>IFERROR(VLOOKUP(B110,TrialBalance!$B$5:$F$500,5,0),0)</f>
        <v>0</v>
      </c>
    </row>
    <row r="111" spans="1:6" s="37" customFormat="1">
      <c r="A111"/>
      <c r="B111" s="4" t="s">
        <v>393</v>
      </c>
      <c r="C111" s="3" t="str">
        <f>VLOOKUP(B111,Lookup!$B$2:$C$282,2)</f>
        <v>Bloomberg</v>
      </c>
      <c r="D111" s="89">
        <f>IFERROR(VLOOKUP(B111,TrialBalance!$B$5:$F$500,3,0),0)</f>
        <v>0</v>
      </c>
      <c r="E111" s="89">
        <f>IFERROR(VLOOKUP(B111,TrialBalance!$B$5:$F$285,4,0),0)</f>
        <v>0</v>
      </c>
      <c r="F111" s="89">
        <f>IFERROR(VLOOKUP(B111,TrialBalance!$B$5:$F$500,5,0),0)</f>
        <v>0</v>
      </c>
    </row>
    <row r="112" spans="1:6" s="37" customFormat="1">
      <c r="A112"/>
      <c r="B112" s="4" t="s">
        <v>395</v>
      </c>
      <c r="C112" s="3" t="str">
        <f>VLOOKUP(B112,Lookup!$B$2:$C$282,2)</f>
        <v>IBPA, RTI, JSX, Invovesta</v>
      </c>
      <c r="D112" s="89">
        <f>IFERROR(VLOOKUP(B112,TrialBalance!$B$5:$F$500,3,0),0)</f>
        <v>0</v>
      </c>
      <c r="E112" s="89">
        <f>IFERROR(VLOOKUP(B112,TrialBalance!$B$5:$F$285,4,0),0)</f>
        <v>0</v>
      </c>
      <c r="F112" s="89">
        <f>IFERROR(VLOOKUP(B112,TrialBalance!$B$5:$F$500,5,0),0)</f>
        <v>0</v>
      </c>
    </row>
    <row r="113" spans="1:6" s="37" customFormat="1">
      <c r="A113"/>
      <c r="B113" s="4" t="s">
        <v>397</v>
      </c>
      <c r="C113" s="3" t="str">
        <f>VLOOKUP(B113,Lookup!$B$2:$C$282,2)</f>
        <v>Biaya Softwere</v>
      </c>
      <c r="D113" s="89">
        <f>IFERROR(VLOOKUP(B113,TrialBalance!$B$5:$F$500,3,0),0)</f>
        <v>0</v>
      </c>
      <c r="E113" s="89">
        <f>IFERROR(VLOOKUP(B113,TrialBalance!$B$5:$F$285,4,0),0)</f>
        <v>0</v>
      </c>
      <c r="F113" s="89">
        <f>IFERROR(VLOOKUP(B113,TrialBalance!$B$5:$F$500,5,0),0)</f>
        <v>0</v>
      </c>
    </row>
    <row r="114" spans="1:6" s="37" customFormat="1">
      <c r="A114"/>
      <c r="B114" s="4" t="s">
        <v>399</v>
      </c>
      <c r="C114" s="3" t="str">
        <f>VLOOKUP(B114,Lookup!$B$2:$C$282,2)</f>
        <v>Komunikasi dan Informasi lainnya</v>
      </c>
      <c r="D114" s="89">
        <f>IFERROR(VLOOKUP(B114,TrialBalance!$B$5:$F$500,3,0),0)</f>
        <v>0</v>
      </c>
      <c r="E114" s="89">
        <f>IFERROR(VLOOKUP(B114,TrialBalance!$B$5:$F$285,4,0),0)</f>
        <v>0</v>
      </c>
      <c r="F114" s="89">
        <f>IFERROR(VLOOKUP(B114,TrialBalance!$B$5:$F$500,5,0),0)</f>
        <v>0</v>
      </c>
    </row>
    <row r="115" spans="1:6" s="37" customFormat="1">
      <c r="A115"/>
      <c r="B115" s="4"/>
      <c r="C115" s="3"/>
      <c r="D115" s="4"/>
      <c r="E115" s="4"/>
      <c r="F115" s="4"/>
    </row>
    <row r="116" spans="1:6" s="37" customFormat="1">
      <c r="A116"/>
      <c r="B116" s="203" t="s">
        <v>522</v>
      </c>
      <c r="C116" s="203"/>
      <c r="D116" s="31">
        <f>SUM(D107:D115)</f>
        <v>0</v>
      </c>
      <c r="E116" s="185">
        <f>SUM(E107:E115)</f>
        <v>0</v>
      </c>
      <c r="F116" s="185">
        <f>SUM(F107:F115)</f>
        <v>0</v>
      </c>
    </row>
    <row r="117" spans="1:6" s="37" customFormat="1">
      <c r="A117"/>
      <c r="B117" s="48"/>
      <c r="C117" s="49"/>
      <c r="D117" s="50"/>
      <c r="E117" s="50"/>
      <c r="F117" s="50"/>
    </row>
    <row r="118" spans="1:6" s="37" customFormat="1" ht="18.75">
      <c r="A118">
        <v>24</v>
      </c>
      <c r="B118" s="2" t="s">
        <v>593</v>
      </c>
      <c r="C118" s="8"/>
      <c r="D118" s="4"/>
      <c r="E118" s="4"/>
      <c r="F118" s="4"/>
    </row>
    <row r="119" spans="1:6" s="37" customFormat="1">
      <c r="A119"/>
      <c r="B119" s="46"/>
      <c r="C119" s="47"/>
      <c r="D119" s="4"/>
      <c r="E119" s="4"/>
      <c r="F119" s="4"/>
    </row>
    <row r="120" spans="1:6" s="37" customFormat="1">
      <c r="A120"/>
      <c r="B120" s="4" t="s">
        <v>717</v>
      </c>
      <c r="C120" s="3" t="str">
        <f>VLOOKUP(B120,Lookup!$B$2:$C$282,2)</f>
        <v>Asuransi - Manulife</v>
      </c>
      <c r="D120" s="89">
        <f>IFERROR(VLOOKUP(B120,TrialBalance!$B$5:$F$500,3,0),0)</f>
        <v>0</v>
      </c>
      <c r="E120" s="89">
        <f>IFERROR(VLOOKUP(B120,TrialBalance!$B$5:$F$285,4,0),0)</f>
        <v>0</v>
      </c>
      <c r="F120" s="89">
        <f>IFERROR(VLOOKUP(B120,TrialBalance!$B$5:$F$500,5,0),0)</f>
        <v>0</v>
      </c>
    </row>
    <row r="121" spans="1:6" s="37" customFormat="1">
      <c r="A121"/>
      <c r="B121" s="4" t="s">
        <v>457</v>
      </c>
      <c r="C121" s="3" t="str">
        <f>VLOOKUP(B121,Lookup!$B$2:$C$282,2)</f>
        <v>Penyusutan - Furniture &amp; Fixtures</v>
      </c>
      <c r="D121" s="89">
        <f>IFERROR(VLOOKUP(B121,TrialBalance!$B$5:$F$500,3,0),0)</f>
        <v>0</v>
      </c>
      <c r="E121" s="89">
        <f>IFERROR(VLOOKUP(B121,TrialBalance!$B$5:$F$285,4,0),0)</f>
        <v>0</v>
      </c>
      <c r="F121" s="89">
        <f>IFERROR(VLOOKUP(B121,TrialBalance!$B$5:$F$500,5,0),0)</f>
        <v>0</v>
      </c>
    </row>
    <row r="122" spans="1:6" s="37" customFormat="1">
      <c r="A122"/>
      <c r="B122" s="4" t="s">
        <v>459</v>
      </c>
      <c r="C122" s="3" t="str">
        <f>VLOOKUP(B122,Lookup!$B$2:$C$282,2)</f>
        <v>Penyusutan - Office Equipment</v>
      </c>
      <c r="D122" s="89">
        <f>IFERROR(VLOOKUP(B122,TrialBalance!$B$5:$F$500,3,0),0)</f>
        <v>0</v>
      </c>
      <c r="E122" s="89">
        <f>IFERROR(VLOOKUP(B122,TrialBalance!$B$5:$F$285,4,0),0)</f>
        <v>0</v>
      </c>
      <c r="F122" s="89">
        <f>IFERROR(VLOOKUP(B122,TrialBalance!$B$5:$F$500,5,0),0)</f>
        <v>0</v>
      </c>
    </row>
    <row r="123" spans="1:6" s="37" customFormat="1">
      <c r="A123"/>
      <c r="B123" s="4" t="s">
        <v>461</v>
      </c>
      <c r="C123" s="3" t="str">
        <f>VLOOKUP(B123,Lookup!$B$2:$C$282,2)</f>
        <v>Penyusutan - Motor Vehicles</v>
      </c>
      <c r="D123" s="89">
        <f>IFERROR(VLOOKUP(B123,TrialBalance!$B$5:$F$500,3,0),0)</f>
        <v>0</v>
      </c>
      <c r="E123" s="89">
        <f>IFERROR(VLOOKUP(B123,TrialBalance!$B$5:$F$285,4,0),0)</f>
        <v>0</v>
      </c>
      <c r="F123" s="89">
        <f>IFERROR(VLOOKUP(B123,TrialBalance!$B$5:$F$500,5,0),0)</f>
        <v>0</v>
      </c>
    </row>
    <row r="124" spans="1:6" s="37" customFormat="1">
      <c r="A124"/>
      <c r="B124" s="4" t="s">
        <v>465</v>
      </c>
      <c r="C124" s="3" t="str">
        <f>VLOOKUP(B124,Lookup!$B$2:$C$282,2)</f>
        <v>Amortisasi - Software</v>
      </c>
      <c r="D124" s="89">
        <f>IFERROR(VLOOKUP(B124,TrialBalance!$B$5:$F$500,3,0),0)</f>
        <v>0</v>
      </c>
      <c r="E124" s="89">
        <f>IFERROR(VLOOKUP(B124,TrialBalance!$B$5:$F$285,4,0),0)</f>
        <v>0</v>
      </c>
      <c r="F124" s="89">
        <f>IFERROR(VLOOKUP(B124,TrialBalance!$B$5:$F$500,5,0),0)</f>
        <v>0</v>
      </c>
    </row>
    <row r="125" spans="1:6" s="37" customFormat="1">
      <c r="A125"/>
      <c r="B125" s="4"/>
      <c r="C125" s="3"/>
      <c r="D125" s="25"/>
      <c r="E125" s="25"/>
      <c r="F125" s="25"/>
    </row>
    <row r="126" spans="1:6" s="37" customFormat="1">
      <c r="A126"/>
      <c r="B126" s="205" t="s">
        <v>523</v>
      </c>
      <c r="C126" s="206"/>
      <c r="D126" s="31">
        <f>SUM(D120:D125)</f>
        <v>0</v>
      </c>
      <c r="E126" s="185">
        <f>SUM(E120:E125)</f>
        <v>0</v>
      </c>
      <c r="F126" s="185">
        <f>SUM(F120:F125)</f>
        <v>0</v>
      </c>
    </row>
    <row r="127" spans="1:6" s="37" customFormat="1">
      <c r="A127"/>
      <c r="B127" s="48"/>
      <c r="C127" s="49"/>
      <c r="D127" s="50"/>
      <c r="E127" s="50"/>
      <c r="F127" s="50"/>
    </row>
    <row r="128" spans="1:6" s="37" customFormat="1" ht="18.75">
      <c r="A128">
        <v>25</v>
      </c>
      <c r="B128" s="2" t="s">
        <v>594</v>
      </c>
      <c r="C128" s="8"/>
      <c r="D128" s="4"/>
      <c r="E128" s="4"/>
      <c r="F128" s="4"/>
    </row>
    <row r="129" spans="1:6" s="37" customFormat="1">
      <c r="A129"/>
      <c r="B129" s="46"/>
      <c r="C129" s="47"/>
      <c r="D129" s="4"/>
      <c r="E129" s="4"/>
      <c r="F129" s="4"/>
    </row>
    <row r="130" spans="1:6" s="37" customFormat="1">
      <c r="A130"/>
      <c r="B130" s="4" t="s">
        <v>365</v>
      </c>
      <c r="C130" s="3" t="str">
        <f>VLOOKUP(B130,Lookup!$B$2:$C$282,2)</f>
        <v>Audit Fee</v>
      </c>
      <c r="D130" s="89">
        <f>IFERROR(VLOOKUP(B130,TrialBalance!$B$5:$F$500,3,0),0)</f>
        <v>0</v>
      </c>
      <c r="E130" s="89">
        <f>IFERROR(VLOOKUP(B130,TrialBalance!$B$5:$F$285,4,0),0)</f>
        <v>0</v>
      </c>
      <c r="F130" s="89">
        <f>IFERROR(VLOOKUP(B130,TrialBalance!$B$5:$F$500,5,0),0)</f>
        <v>0</v>
      </c>
    </row>
    <row r="131" spans="1:6" s="37" customFormat="1">
      <c r="A131"/>
      <c r="B131" s="4" t="s">
        <v>367</v>
      </c>
      <c r="C131" s="3" t="str">
        <f>VLOOKUP(B131,Lookup!$B$2:$C$282,2)</f>
        <v>Legal Fee</v>
      </c>
      <c r="D131" s="89">
        <f>IFERROR(VLOOKUP(B131,TrialBalance!$B$5:$F$500,3,0),0)</f>
        <v>0</v>
      </c>
      <c r="E131" s="89">
        <f>IFERROR(VLOOKUP(B131,TrialBalance!$B$5:$F$285,4,0),0)</f>
        <v>0</v>
      </c>
      <c r="F131" s="89">
        <f>IFERROR(VLOOKUP(B131,TrialBalance!$B$5:$F$500,5,0),0)</f>
        <v>0</v>
      </c>
    </row>
    <row r="132" spans="1:6" s="37" customFormat="1">
      <c r="A132"/>
      <c r="B132" s="4" t="s">
        <v>369</v>
      </c>
      <c r="C132" s="3" t="str">
        <f>VLOOKUP(B132,Lookup!$B$2:$C$282,2)</f>
        <v>Notarial Fee</v>
      </c>
      <c r="D132" s="89">
        <f>IFERROR(VLOOKUP(B132,TrialBalance!$B$5:$F$500,3,0),0)</f>
        <v>0</v>
      </c>
      <c r="E132" s="89">
        <f>IFERROR(VLOOKUP(B132,TrialBalance!$B$5:$F$285,4,0),0)</f>
        <v>0</v>
      </c>
      <c r="F132" s="89">
        <f>IFERROR(VLOOKUP(B132,TrialBalance!$B$5:$F$500,5,0),0)</f>
        <v>0</v>
      </c>
    </row>
    <row r="133" spans="1:6" s="37" customFormat="1">
      <c r="A133"/>
      <c r="B133" s="4" t="s">
        <v>371</v>
      </c>
      <c r="C133" s="3" t="str">
        <f>VLOOKUP(B133,Lookup!$B$2:$C$282,2)</f>
        <v>License Fee</v>
      </c>
      <c r="D133" s="89">
        <f>IFERROR(VLOOKUP(B133,TrialBalance!$B$5:$F$500,3,0),0)</f>
        <v>0</v>
      </c>
      <c r="E133" s="89">
        <f>IFERROR(VLOOKUP(B133,TrialBalance!$B$5:$F$285,4,0),0)</f>
        <v>0</v>
      </c>
      <c r="F133" s="89">
        <f>IFERROR(VLOOKUP(B133,TrialBalance!$B$5:$F$500,5,0),0)</f>
        <v>0</v>
      </c>
    </row>
    <row r="134" spans="1:6" s="37" customFormat="1">
      <c r="A134"/>
      <c r="B134" s="4" t="s">
        <v>373</v>
      </c>
      <c r="C134" s="3" t="str">
        <f>VLOOKUP(B134,Lookup!$B$2:$C$282,2)</f>
        <v>Other Profesional Fee</v>
      </c>
      <c r="D134" s="89">
        <f>IFERROR(VLOOKUP(B134,TrialBalance!$B$5:$F$500,3,0),0)</f>
        <v>0</v>
      </c>
      <c r="E134" s="89">
        <f>IFERROR(VLOOKUP(B134,TrialBalance!$B$5:$F$285,4,0),0)</f>
        <v>0</v>
      </c>
      <c r="F134" s="89">
        <f>IFERROR(VLOOKUP(B134,TrialBalance!$B$5:$F$500,5,0),0)</f>
        <v>0</v>
      </c>
    </row>
    <row r="135" spans="1:6" s="37" customFormat="1">
      <c r="A135"/>
      <c r="B135" s="4"/>
      <c r="C135" s="3"/>
      <c r="D135" s="4"/>
      <c r="E135" s="4"/>
      <c r="F135" s="4"/>
    </row>
    <row r="136" spans="1:6" s="37" customFormat="1">
      <c r="A136"/>
      <c r="B136" s="205" t="s">
        <v>524</v>
      </c>
      <c r="C136" s="206"/>
      <c r="D136" s="31">
        <f>SUM(D130:D135)</f>
        <v>0</v>
      </c>
      <c r="E136" s="185">
        <f>SUM(E130:E135)</f>
        <v>0</v>
      </c>
      <c r="F136" s="185">
        <f>SUM(F130:F135)</f>
        <v>0</v>
      </c>
    </row>
    <row r="137" spans="1:6" s="85" customFormat="1">
      <c r="A137" s="78"/>
      <c r="B137" s="48"/>
      <c r="C137" s="49"/>
      <c r="D137" s="50"/>
      <c r="E137" s="50"/>
      <c r="F137" s="50"/>
    </row>
    <row r="138" spans="1:6" s="85" customFormat="1" ht="15.75">
      <c r="A138" s="78">
        <v>26</v>
      </c>
      <c r="B138" s="2" t="s">
        <v>664</v>
      </c>
      <c r="C138" s="49"/>
      <c r="D138" s="50"/>
      <c r="E138" s="50"/>
      <c r="F138" s="50"/>
    </row>
    <row r="139" spans="1:6" s="85" customFormat="1">
      <c r="A139" s="78"/>
      <c r="B139" s="48"/>
      <c r="C139" s="49"/>
      <c r="D139" s="50"/>
      <c r="E139" s="50"/>
      <c r="F139" s="50"/>
    </row>
    <row r="140" spans="1:6" s="85" customFormat="1">
      <c r="A140" s="78"/>
      <c r="B140" s="48" t="s">
        <v>629</v>
      </c>
      <c r="C140" s="3" t="str">
        <f>VLOOKUP(B140,Lookup!$B$2:$C$282,2)</f>
        <v>Biaya Representasi</v>
      </c>
      <c r="D140" s="89">
        <f>IFERROR(VLOOKUP(B140,TrialBalance!$B$5:$F$500,3,0),0)</f>
        <v>0</v>
      </c>
      <c r="E140" s="89">
        <f>IFERROR(VLOOKUP(B140,TrialBalance!$B$5:$F$285,4,0),0)</f>
        <v>0</v>
      </c>
      <c r="F140" s="89">
        <f>IFERROR(VLOOKUP(B140,TrialBalance!$B$5:$F$500,5,0),0)</f>
        <v>0</v>
      </c>
    </row>
    <row r="141" spans="1:6" s="85" customFormat="1">
      <c r="A141" s="78"/>
      <c r="B141" s="48"/>
      <c r="C141" s="49"/>
      <c r="D141" s="50"/>
      <c r="E141" s="50"/>
      <c r="F141" s="50"/>
    </row>
    <row r="142" spans="1:6" s="85" customFormat="1">
      <c r="A142" s="78"/>
      <c r="B142" s="205" t="s">
        <v>665</v>
      </c>
      <c r="C142" s="206"/>
      <c r="D142" s="77">
        <f>SUM(D139:D141)</f>
        <v>0</v>
      </c>
      <c r="E142" s="185">
        <f>SUM(E139:E141)</f>
        <v>0</v>
      </c>
      <c r="F142" s="185">
        <f>SUM(F139:F141)</f>
        <v>0</v>
      </c>
    </row>
    <row r="143" spans="1:6" s="37" customFormat="1">
      <c r="A143"/>
      <c r="B143" s="48"/>
      <c r="C143" s="49"/>
      <c r="D143" s="50"/>
      <c r="E143" s="50"/>
      <c r="F143" s="50"/>
    </row>
    <row r="144" spans="1:6" s="37" customFormat="1" ht="18.75">
      <c r="A144">
        <v>27</v>
      </c>
      <c r="B144" s="2" t="s">
        <v>666</v>
      </c>
      <c r="C144" s="8"/>
      <c r="D144" s="4"/>
      <c r="E144" s="4"/>
      <c r="F144" s="4"/>
    </row>
    <row r="145" spans="1:6" s="37" customFormat="1">
      <c r="A145"/>
      <c r="B145" s="46"/>
      <c r="C145" s="47"/>
      <c r="D145" s="4"/>
      <c r="E145" s="4"/>
      <c r="F145" s="4"/>
    </row>
    <row r="146" spans="1:6" s="37" customFormat="1">
      <c r="A146"/>
      <c r="B146" s="4" t="s">
        <v>407</v>
      </c>
      <c r="C146" s="3" t="str">
        <f>VLOOKUP(B146,Lookup!$B$2:$C$282,2)</f>
        <v>Asuransi - Kendaraan</v>
      </c>
      <c r="D146" s="89">
        <f>IFERROR(VLOOKUP(B146,TrialBalance!$B$5:$F$500,3,0),0)</f>
        <v>0</v>
      </c>
      <c r="E146" s="89">
        <f>IFERROR(VLOOKUP(B146,TrialBalance!$B$5:$F$285,4,0),0)</f>
        <v>0</v>
      </c>
      <c r="F146" s="89">
        <f>IFERROR(VLOOKUP(B146,TrialBalance!$B$5:$F$500,5,0),0)</f>
        <v>0</v>
      </c>
    </row>
    <row r="147" spans="1:6" s="37" customFormat="1">
      <c r="A147"/>
      <c r="B147" s="4" t="s">
        <v>409</v>
      </c>
      <c r="C147" s="3" t="str">
        <f>VLOOKUP(B147,Lookup!$B$2:$C$282,2)</f>
        <v>Asuransi - Aset Lainnya</v>
      </c>
      <c r="D147" s="89">
        <f>IFERROR(VLOOKUP(B147,TrialBalance!$B$5:$F$500,3,0),0)</f>
        <v>0</v>
      </c>
      <c r="E147" s="89">
        <f>IFERROR(VLOOKUP(B147,TrialBalance!$B$5:$F$285,4,0),0)</f>
        <v>0</v>
      </c>
      <c r="F147" s="89">
        <f>IFERROR(VLOOKUP(B147,TrialBalance!$B$5:$F$500,5,0),0)</f>
        <v>0</v>
      </c>
    </row>
    <row r="148" spans="1:6" s="37" customFormat="1">
      <c r="A148"/>
      <c r="B148" s="4" t="s">
        <v>413</v>
      </c>
      <c r="C148" s="3" t="str">
        <f>VLOOKUP(B148,Lookup!$B$2:$C$282,2)</f>
        <v xml:space="preserve">Perawatan - Kendaraan </v>
      </c>
      <c r="D148" s="89">
        <f>IFERROR(VLOOKUP(B148,TrialBalance!$B$5:$F$500,3,0),0)</f>
        <v>0</v>
      </c>
      <c r="E148" s="89">
        <f>IFERROR(VLOOKUP(B148,TrialBalance!$B$5:$F$285,4,0),0)</f>
        <v>0</v>
      </c>
      <c r="F148" s="89">
        <f>IFERROR(VLOOKUP(B148,TrialBalance!$B$5:$F$500,5,0),0)</f>
        <v>0</v>
      </c>
    </row>
    <row r="149" spans="1:6" s="37" customFormat="1">
      <c r="A149"/>
      <c r="B149" s="4" t="s">
        <v>415</v>
      </c>
      <c r="C149" s="3" t="str">
        <f>VLOOKUP(B149,Lookup!$B$2:$C$282,2)</f>
        <v>Perawatan - Aset Lainnya</v>
      </c>
      <c r="D149" s="89">
        <f>IFERROR(VLOOKUP(B149,TrialBalance!$B$5:$F$500,3,0),0)</f>
        <v>0</v>
      </c>
      <c r="E149" s="89">
        <f>IFERROR(VLOOKUP(B149,TrialBalance!$B$5:$F$285,4,0),0)</f>
        <v>0</v>
      </c>
      <c r="F149" s="89">
        <f>IFERROR(VLOOKUP(B149,TrialBalance!$B$5:$F$500,5,0),0)</f>
        <v>0</v>
      </c>
    </row>
    <row r="150" spans="1:6" s="37" customFormat="1">
      <c r="A150"/>
      <c r="B150" s="4" t="s">
        <v>417</v>
      </c>
      <c r="C150" s="3" t="str">
        <f>VLOOKUP(B150,Lookup!$B$2:$C$282,2)</f>
        <v xml:space="preserve">Perawatan - Peralatan Kantor </v>
      </c>
      <c r="D150" s="89">
        <f>IFERROR(VLOOKUP(B150,TrialBalance!$B$5:$F$500,3,0),0)</f>
        <v>0</v>
      </c>
      <c r="E150" s="89">
        <f>IFERROR(VLOOKUP(B150,TrialBalance!$B$5:$F$285,4,0),0)</f>
        <v>0</v>
      </c>
      <c r="F150" s="89">
        <f>IFERROR(VLOOKUP(B150,TrialBalance!$B$5:$F$500,5,0),0)</f>
        <v>0</v>
      </c>
    </row>
    <row r="151" spans="1:6" s="37" customFormat="1">
      <c r="A151"/>
      <c r="B151" s="4" t="s">
        <v>421</v>
      </c>
      <c r="C151" s="3" t="str">
        <f>VLOOKUP(B151,Lookup!$B$2:$C$282,2)</f>
        <v>Perbaikan dan Penggantian Spareparts - Kendaraan</v>
      </c>
      <c r="D151" s="89">
        <f>IFERROR(VLOOKUP(B151,TrialBalance!$B$5:$F$500,3,0),0)</f>
        <v>0</v>
      </c>
      <c r="E151" s="89">
        <f>IFERROR(VLOOKUP(B151,TrialBalance!$B$5:$F$285,4,0),0)</f>
        <v>0</v>
      </c>
      <c r="F151" s="89">
        <f>IFERROR(VLOOKUP(B151,TrialBalance!$B$5:$F$500,5,0),0)</f>
        <v>0</v>
      </c>
    </row>
    <row r="152" spans="1:6" s="37" customFormat="1">
      <c r="A152"/>
      <c r="B152" s="4" t="s">
        <v>423</v>
      </c>
      <c r="C152" s="3" t="str">
        <f>VLOOKUP(B152,Lookup!$B$2:$C$282,2)</f>
        <v>Perbaikan dan Penggantian Spareparts - Peralatan Kantor</v>
      </c>
      <c r="D152" s="89">
        <f>IFERROR(VLOOKUP(B152,TrialBalance!$B$5:$F$500,3,0),0)</f>
        <v>0</v>
      </c>
      <c r="E152" s="89">
        <f>IFERROR(VLOOKUP(B152,TrialBalance!$B$5:$F$285,4,0),0)</f>
        <v>0</v>
      </c>
      <c r="F152" s="89">
        <f>IFERROR(VLOOKUP(B152,TrialBalance!$B$5:$F$500,5,0),0)</f>
        <v>0</v>
      </c>
    </row>
    <row r="153" spans="1:6" s="37" customFormat="1">
      <c r="A153"/>
      <c r="B153" s="4" t="s">
        <v>425</v>
      </c>
      <c r="C153" s="3" t="str">
        <f>VLOOKUP(B153,Lookup!$B$2:$C$282,2)</f>
        <v>Perbaikan dan Penggantian Spareparts - Aset Lainnya</v>
      </c>
      <c r="D153" s="89">
        <f>IFERROR(VLOOKUP(B153,TrialBalance!$B$5:$F$500,3,0),0)</f>
        <v>0</v>
      </c>
      <c r="E153" s="89">
        <f>IFERROR(VLOOKUP(B153,TrialBalance!$B$5:$F$285,4,0),0)</f>
        <v>0</v>
      </c>
      <c r="F153" s="89">
        <f>IFERROR(VLOOKUP(B153,TrialBalance!$B$5:$F$500,5,0),0)</f>
        <v>0</v>
      </c>
    </row>
    <row r="154" spans="1:6" s="37" customFormat="1">
      <c r="A154"/>
      <c r="B154" s="4" t="s">
        <v>428</v>
      </c>
      <c r="C154" s="3" t="str">
        <f>VLOOKUP(B154,Lookup!$B$2:$C$282,2)</f>
        <v>Renovasi Ruang Kantor</v>
      </c>
      <c r="D154" s="89">
        <f>IFERROR(VLOOKUP(B154,TrialBalance!$B$5:$F$500,3,0),0)</f>
        <v>0</v>
      </c>
      <c r="E154" s="89">
        <f>IFERROR(VLOOKUP(B154,TrialBalance!$B$5:$F$285,4,0),0)</f>
        <v>0</v>
      </c>
      <c r="F154" s="89">
        <f>IFERROR(VLOOKUP(B154,TrialBalance!$B$5:$F$500,5,0),0)</f>
        <v>0</v>
      </c>
    </row>
    <row r="155" spans="1:6" s="37" customFormat="1">
      <c r="A155"/>
      <c r="B155" s="4"/>
      <c r="C155" s="3"/>
      <c r="D155" s="25"/>
      <c r="E155" s="25"/>
      <c r="F155" s="25"/>
    </row>
    <row r="156" spans="1:6" s="37" customFormat="1">
      <c r="A156"/>
      <c r="B156" s="4"/>
      <c r="C156" s="3"/>
      <c r="D156" s="4"/>
      <c r="E156" s="4"/>
      <c r="F156" s="4"/>
    </row>
    <row r="157" spans="1:6" s="37" customFormat="1">
      <c r="A157"/>
      <c r="B157" s="203" t="s">
        <v>525</v>
      </c>
      <c r="C157" s="203"/>
      <c r="D157" s="31">
        <f>SUM(D145:D156)</f>
        <v>0</v>
      </c>
      <c r="E157" s="185">
        <f>SUM(E145:E156)</f>
        <v>0</v>
      </c>
      <c r="F157" s="185">
        <f>SUM(F145:F156)</f>
        <v>0</v>
      </c>
    </row>
    <row r="158" spans="1:6" s="37" customFormat="1">
      <c r="A158"/>
      <c r="B158" s="48"/>
      <c r="C158" s="49"/>
      <c r="D158" s="50"/>
      <c r="E158" s="50"/>
      <c r="F158" s="50"/>
    </row>
    <row r="159" spans="1:6" s="37" customFormat="1" ht="18.75">
      <c r="A159">
        <v>28</v>
      </c>
      <c r="B159" s="2" t="s">
        <v>667</v>
      </c>
      <c r="C159" s="8"/>
      <c r="D159" s="4"/>
      <c r="E159" s="4"/>
      <c r="F159" s="4"/>
    </row>
    <row r="160" spans="1:6" s="37" customFormat="1">
      <c r="A160"/>
      <c r="B160" s="46"/>
      <c r="C160" s="47"/>
      <c r="D160" s="4"/>
      <c r="E160" s="4"/>
      <c r="F160" s="4"/>
    </row>
    <row r="161" spans="1:6" s="37" customFormat="1">
      <c r="A161"/>
      <c r="B161" s="4" t="s">
        <v>347</v>
      </c>
      <c r="C161" s="3" t="str">
        <f>VLOOKUP(B161,Lookup!$B$2:$C$282,2)</f>
        <v xml:space="preserve">Iklan dan Promosi </v>
      </c>
      <c r="D161" s="89">
        <f>IFERROR(VLOOKUP(B161,TrialBalance!$B$5:$F$500,3,0),0)</f>
        <v>0</v>
      </c>
      <c r="E161" s="89">
        <f>IFERROR(VLOOKUP(B161,TrialBalance!$B$5:$F$285,4,0),0)</f>
        <v>0</v>
      </c>
      <c r="F161" s="89">
        <f>IFERROR(VLOOKUP(B161,TrialBalance!$B$5:$F$500,5,0),0)</f>
        <v>0</v>
      </c>
    </row>
    <row r="162" spans="1:6" s="37" customFormat="1">
      <c r="A162"/>
      <c r="B162" s="4" t="s">
        <v>351</v>
      </c>
      <c r="C162" s="3" t="str">
        <f>VLOOKUP(B162,Lookup!$B$2:$C$282,2)</f>
        <v>Sumbangan</v>
      </c>
      <c r="D162" s="89">
        <f>IFERROR(VLOOKUP(B162,TrialBalance!$B$5:$F$500,3,0),0)</f>
        <v>0</v>
      </c>
      <c r="E162" s="89">
        <f>IFERROR(VLOOKUP(B162,TrialBalance!$B$5:$F$285,4,0),0)</f>
        <v>0</v>
      </c>
      <c r="F162" s="89">
        <f>IFERROR(VLOOKUP(B162,TrialBalance!$B$5:$F$500,5,0),0)</f>
        <v>0</v>
      </c>
    </row>
    <row r="163" spans="1:6" s="37" customFormat="1">
      <c r="A163"/>
      <c r="B163" s="4" t="s">
        <v>353</v>
      </c>
      <c r="C163" s="3" t="str">
        <f>VLOOKUP(B163,Lookup!$B$2:$C$282,2)</f>
        <v>Jamuan</v>
      </c>
      <c r="D163" s="89">
        <f>IFERROR(VLOOKUP(B163,TrialBalance!$B$5:$F$500,3,0),0)</f>
        <v>0</v>
      </c>
      <c r="E163" s="89">
        <f>IFERROR(VLOOKUP(B163,TrialBalance!$B$5:$F$285,4,0),0)</f>
        <v>0</v>
      </c>
      <c r="F163" s="89">
        <f>IFERROR(VLOOKUP(B163,TrialBalance!$B$5:$F$500,5,0),0)</f>
        <v>0</v>
      </c>
    </row>
    <row r="164" spans="1:6" s="37" customFormat="1">
      <c r="A164"/>
      <c r="B164" s="4" t="s">
        <v>355</v>
      </c>
      <c r="C164" s="3" t="str">
        <f>VLOOKUP(B164,Lookup!$B$2:$C$282,2)</f>
        <v>Reward</v>
      </c>
      <c r="D164" s="89">
        <f>IFERROR(VLOOKUP(B164,TrialBalance!$B$5:$F$500,3,0),0)</f>
        <v>0</v>
      </c>
      <c r="E164" s="89">
        <f>IFERROR(VLOOKUP(B164,TrialBalance!$B$5:$F$285,4,0),0)</f>
        <v>0</v>
      </c>
      <c r="F164" s="89">
        <f>IFERROR(VLOOKUP(B164,TrialBalance!$B$5:$F$500,5,0),0)</f>
        <v>0</v>
      </c>
    </row>
    <row r="165" spans="1:6" s="37" customFormat="1">
      <c r="A165"/>
      <c r="B165" s="4" t="s">
        <v>357</v>
      </c>
      <c r="C165" s="3" t="str">
        <f>VLOOKUP(B165,Lookup!$B$2:$C$282,2)</f>
        <v>Community Marketing</v>
      </c>
      <c r="D165" s="89">
        <f>IFERROR(VLOOKUP(B165,TrialBalance!$B$5:$F$500,3,0),0)</f>
        <v>0</v>
      </c>
      <c r="E165" s="89">
        <f>IFERROR(VLOOKUP(B165,TrialBalance!$B$5:$F$285,4,0),0)</f>
        <v>0</v>
      </c>
      <c r="F165" s="89">
        <f>IFERROR(VLOOKUP(B165,TrialBalance!$B$5:$F$500,5,0),0)</f>
        <v>0</v>
      </c>
    </row>
    <row r="166" spans="1:6" s="37" customFormat="1">
      <c r="A166"/>
      <c r="B166" s="4" t="s">
        <v>359</v>
      </c>
      <c r="C166" s="3" t="str">
        <f>VLOOKUP(B166,Lookup!$B$2:$C$282,2)</f>
        <v>Sponsorship dan Pameran</v>
      </c>
      <c r="D166" s="89">
        <f>IFERROR(VLOOKUP(B166,TrialBalance!$B$5:$F$500,3,0),0)</f>
        <v>0</v>
      </c>
      <c r="E166" s="89">
        <f>IFERROR(VLOOKUP(B166,TrialBalance!$B$5:$F$285,4,0),0)</f>
        <v>0</v>
      </c>
      <c r="F166" s="89">
        <f>IFERROR(VLOOKUP(B166,TrialBalance!$B$5:$F$500,5,0),0)</f>
        <v>0</v>
      </c>
    </row>
    <row r="167" spans="1:6" s="37" customFormat="1">
      <c r="A167"/>
      <c r="B167" s="4"/>
      <c r="C167" s="3"/>
      <c r="D167" s="4"/>
      <c r="E167" s="4"/>
      <c r="F167" s="4"/>
    </row>
    <row r="168" spans="1:6" s="37" customFormat="1">
      <c r="A168"/>
      <c r="B168" s="203" t="s">
        <v>526</v>
      </c>
      <c r="C168" s="203"/>
      <c r="D168" s="31">
        <f t="shared" ref="D168" si="0">SUM(D161:D167)</f>
        <v>0</v>
      </c>
      <c r="E168" s="185">
        <f t="shared" ref="E168:F168" si="1">SUM(E161:E167)</f>
        <v>0</v>
      </c>
      <c r="F168" s="185">
        <f t="shared" si="1"/>
        <v>0</v>
      </c>
    </row>
    <row r="169" spans="1:6" s="37" customFormat="1">
      <c r="A169"/>
      <c r="B169" s="46"/>
      <c r="C169" s="47"/>
      <c r="D169" s="4"/>
      <c r="E169" s="4"/>
      <c r="F169" s="4"/>
    </row>
    <row r="170" spans="1:6" s="37" customFormat="1" ht="18.75">
      <c r="A170">
        <v>28</v>
      </c>
      <c r="B170" s="2" t="s">
        <v>595</v>
      </c>
      <c r="C170" s="8"/>
      <c r="D170" s="4"/>
      <c r="E170" s="4"/>
      <c r="F170" s="4"/>
    </row>
    <row r="171" spans="1:6" s="37" customFormat="1">
      <c r="A171"/>
      <c r="B171" s="46"/>
      <c r="C171" s="47"/>
      <c r="D171" s="4"/>
      <c r="E171" s="4"/>
      <c r="F171" s="4"/>
    </row>
    <row r="172" spans="1:6" s="37" customFormat="1">
      <c r="A172"/>
      <c r="B172" s="4" t="s">
        <v>332</v>
      </c>
      <c r="C172" s="3" t="str">
        <f>VLOOKUP(B172,Lookup!$B$2:$C$282,2)</f>
        <v>Alat Tulis Kantor</v>
      </c>
      <c r="D172" s="89">
        <f>IFERROR(VLOOKUP(B172,TrialBalance!$B$5:$F$500,3,0),0)</f>
        <v>0</v>
      </c>
      <c r="E172" s="89">
        <f>IFERROR(VLOOKUP(B172,TrialBalance!$B$5:$F$285,4,0),0)</f>
        <v>0</v>
      </c>
      <c r="F172" s="89">
        <f>IFERROR(VLOOKUP(B172,TrialBalance!$B$5:$F$500,5,0),0)</f>
        <v>0</v>
      </c>
    </row>
    <row r="173" spans="1:6" s="37" customFormat="1">
      <c r="A173"/>
      <c r="B173" s="4"/>
      <c r="C173" s="3"/>
      <c r="D173" s="4"/>
      <c r="E173" s="4"/>
      <c r="F173" s="4"/>
    </row>
    <row r="174" spans="1:6" s="37" customFormat="1">
      <c r="A174"/>
      <c r="B174" s="203" t="s">
        <v>527</v>
      </c>
      <c r="C174" s="203"/>
      <c r="D174" s="31">
        <f>SUM(D172:D173)</f>
        <v>0</v>
      </c>
      <c r="E174" s="185">
        <f>SUM(E172:E173)</f>
        <v>0</v>
      </c>
      <c r="F174" s="185">
        <f>SUM(F172:F173)</f>
        <v>0</v>
      </c>
    </row>
    <row r="175" spans="1:6" s="37" customFormat="1">
      <c r="A175"/>
      <c r="B175" s="48"/>
      <c r="C175" s="49"/>
      <c r="D175" s="50"/>
      <c r="E175" s="50"/>
      <c r="F175" s="50"/>
    </row>
    <row r="176" spans="1:6" s="37" customFormat="1" ht="18.75">
      <c r="A176">
        <v>29</v>
      </c>
      <c r="B176" s="2" t="s">
        <v>596</v>
      </c>
      <c r="C176" s="8"/>
      <c r="D176" s="4"/>
      <c r="E176" s="4"/>
      <c r="F176" s="4"/>
    </row>
    <row r="177" spans="1:6" s="37" customFormat="1">
      <c r="A177"/>
      <c r="B177" s="46"/>
      <c r="C177" s="47"/>
      <c r="D177" s="4"/>
      <c r="E177" s="4"/>
      <c r="F177" s="4"/>
    </row>
    <row r="178" spans="1:6" s="37" customFormat="1">
      <c r="A178"/>
      <c r="B178" s="4" t="s">
        <v>431</v>
      </c>
      <c r="C178" s="3" t="str">
        <f>VLOOKUP(B178,Lookup!$B$2:$C$282,2)</f>
        <v>Perjalanan Dinas</v>
      </c>
      <c r="D178" s="89"/>
      <c r="E178" s="89"/>
      <c r="F178" s="89"/>
    </row>
    <row r="179" spans="1:6" s="37" customFormat="1">
      <c r="A179"/>
      <c r="B179" s="4" t="s">
        <v>433</v>
      </c>
      <c r="C179" s="3" t="str">
        <f>VLOOKUP(B179,Lookup!$B$2:$C$282,2)</f>
        <v>Perjalanan Dinas - Tiket</v>
      </c>
      <c r="D179" s="89">
        <f>IFERROR(VLOOKUP(B179,TrialBalance!$B$5:$F$500,3,0),0)</f>
        <v>0</v>
      </c>
      <c r="E179" s="89">
        <f>IFERROR(VLOOKUP(B179,TrialBalance!$B$5:$F$285,4,0),0)</f>
        <v>0</v>
      </c>
      <c r="F179" s="89">
        <f>IFERROR(VLOOKUP(B179,TrialBalance!$B$5:$F$500,5,0),0)</f>
        <v>0</v>
      </c>
    </row>
    <row r="180" spans="1:6" s="37" customFormat="1">
      <c r="A180"/>
      <c r="B180" s="4" t="s">
        <v>435</v>
      </c>
      <c r="C180" s="3" t="str">
        <f>VLOOKUP(B180,Lookup!$B$2:$C$282,2)</f>
        <v>Perjalanan Dinas - Akomodasi</v>
      </c>
      <c r="D180" s="89">
        <f>IFERROR(VLOOKUP(B180,TrialBalance!$B$5:$F$500,3,0),0)</f>
        <v>0</v>
      </c>
      <c r="E180" s="89">
        <f>IFERROR(VLOOKUP(B180,TrialBalance!$B$5:$F$285,4,0),0)</f>
        <v>0</v>
      </c>
      <c r="F180" s="89">
        <f>IFERROR(VLOOKUP(B180,TrialBalance!$B$5:$F$500,5,0),0)</f>
        <v>0</v>
      </c>
    </row>
    <row r="181" spans="1:6" s="37" customFormat="1">
      <c r="A181"/>
      <c r="B181" s="4" t="s">
        <v>437</v>
      </c>
      <c r="C181" s="3" t="str">
        <f>VLOOKUP(B181,Lookup!$B$2:$C$282,2)</f>
        <v>Perjalanan Dinas - Others</v>
      </c>
      <c r="D181" s="89">
        <f>IFERROR(VLOOKUP(B181,TrialBalance!$B$5:$F$500,3,0),0)</f>
        <v>0</v>
      </c>
      <c r="E181" s="89">
        <f>IFERROR(VLOOKUP(B181,TrialBalance!$B$5:$F$285,4,0),0)</f>
        <v>0</v>
      </c>
      <c r="F181" s="89">
        <f>IFERROR(VLOOKUP(B181,TrialBalance!$B$5:$F$500,5,0),0)</f>
        <v>0</v>
      </c>
    </row>
    <row r="182" spans="1:6" s="37" customFormat="1">
      <c r="A182"/>
      <c r="B182" s="4" t="s">
        <v>634</v>
      </c>
      <c r="C182" s="3" t="str">
        <f>VLOOKUP(B182,Lookup!$B$2:$C$282,2)</f>
        <v>BBM Kendaraan Direksi</v>
      </c>
      <c r="D182" s="89">
        <f>IFERROR(VLOOKUP(B182,TrialBalance!$B$5:$F$500,3,0),0)</f>
        <v>0</v>
      </c>
      <c r="E182" s="89">
        <f>IFERROR(VLOOKUP(B182,TrialBalance!$B$5:$F$285,4,0),0)</f>
        <v>0</v>
      </c>
      <c r="F182" s="89">
        <f>IFERROR(VLOOKUP(B182,TrialBalance!$B$5:$F$500,5,0),0)</f>
        <v>0</v>
      </c>
    </row>
    <row r="183" spans="1:6" s="37" customFormat="1">
      <c r="A183"/>
      <c r="B183" s="4" t="s">
        <v>636</v>
      </c>
      <c r="C183" s="3" t="str">
        <f>VLOOKUP(B183,Lookup!$B$2:$C$282,2)</f>
        <v>BBM Kendaraan Operasional</v>
      </c>
      <c r="D183" s="89">
        <f>IFERROR(VLOOKUP(B183,TrialBalance!$B$5:$F$500,3,0),0)</f>
        <v>0</v>
      </c>
      <c r="E183" s="89">
        <f>IFERROR(VLOOKUP(B183,TrialBalance!$B$5:$F$285,4,0),0)</f>
        <v>0</v>
      </c>
      <c r="F183" s="89">
        <f>IFERROR(VLOOKUP(B183,TrialBalance!$B$5:$F$500,5,0),0)</f>
        <v>0</v>
      </c>
    </row>
    <row r="184" spans="1:6" s="37" customFormat="1">
      <c r="A184"/>
      <c r="B184" s="4" t="s">
        <v>638</v>
      </c>
      <c r="C184" s="3" t="str">
        <f>VLOOKUP(B184,Lookup!$B$2:$C$282,2)</f>
        <v>Parkir Kendaraan Direksi</v>
      </c>
      <c r="D184" s="89">
        <f>IFERROR(VLOOKUP(B184,TrialBalance!$B$5:$F$500,3,0),0)</f>
        <v>0</v>
      </c>
      <c r="E184" s="89">
        <f>IFERROR(VLOOKUP(B184,TrialBalance!$B$5:$F$285,4,0),0)</f>
        <v>0</v>
      </c>
      <c r="F184" s="89">
        <f>IFERROR(VLOOKUP(B184,TrialBalance!$B$5:$F$500,5,0),0)</f>
        <v>0</v>
      </c>
    </row>
    <row r="185" spans="1:6" s="37" customFormat="1">
      <c r="A185"/>
      <c r="B185" s="4" t="s">
        <v>640</v>
      </c>
      <c r="C185" s="3" t="str">
        <f>VLOOKUP(B185,Lookup!$B$2:$C$282,2)</f>
        <v>Parkir Kendaraan Operasional</v>
      </c>
      <c r="D185" s="89">
        <f>IFERROR(VLOOKUP(B185,TrialBalance!$B$5:$F$500,3,0),0)</f>
        <v>0</v>
      </c>
      <c r="E185" s="89">
        <f>IFERROR(VLOOKUP(B185,TrialBalance!$B$5:$F$285,4,0),0)</f>
        <v>0</v>
      </c>
      <c r="F185" s="89">
        <f>IFERROR(VLOOKUP(B185,TrialBalance!$B$5:$F$500,5,0),0)</f>
        <v>0</v>
      </c>
    </row>
    <row r="186" spans="1:6" s="37" customFormat="1">
      <c r="A186"/>
      <c r="B186" s="4" t="s">
        <v>642</v>
      </c>
      <c r="C186" s="3" t="str">
        <f>VLOOKUP(B186,Lookup!$B$2:$C$282,2)</f>
        <v>Tol Kendaraan Direksi</v>
      </c>
      <c r="D186" s="89">
        <f>IFERROR(VLOOKUP(B186,TrialBalance!$B$5:$F$500,3,0),0)</f>
        <v>0</v>
      </c>
      <c r="E186" s="89">
        <f>IFERROR(VLOOKUP(B186,TrialBalance!$B$5:$F$285,4,0),0)</f>
        <v>0</v>
      </c>
      <c r="F186" s="89">
        <f>IFERROR(VLOOKUP(B186,TrialBalance!$B$5:$F$500,5,0),0)</f>
        <v>0</v>
      </c>
    </row>
    <row r="187" spans="1:6" s="37" customFormat="1">
      <c r="A187"/>
      <c r="B187" s="4" t="s">
        <v>644</v>
      </c>
      <c r="C187" s="3" t="str">
        <f>VLOOKUP(B187,Lookup!$B$2:$C$282,2)</f>
        <v>Tol Kendaraan Operasional</v>
      </c>
      <c r="D187" s="89">
        <f>IFERROR(VLOOKUP(B187,TrialBalance!$B$5:$F$500,3,0),0)</f>
        <v>0</v>
      </c>
      <c r="E187" s="89">
        <f>IFERROR(VLOOKUP(B187,TrialBalance!$B$5:$F$285,4,0),0)</f>
        <v>0</v>
      </c>
      <c r="F187" s="89">
        <f>IFERROR(VLOOKUP(B187,TrialBalance!$B$5:$F$500,5,0),0)</f>
        <v>0</v>
      </c>
    </row>
    <row r="188" spans="1:6" s="37" customFormat="1">
      <c r="A188"/>
      <c r="B188" s="4" t="s">
        <v>445</v>
      </c>
      <c r="C188" s="3" t="str">
        <f>VLOOKUP(B188,Lookup!$B$2:$C$282,2)</f>
        <v>Transportasi Lainnya</v>
      </c>
      <c r="D188" s="89">
        <f>IFERROR(VLOOKUP(B188,TrialBalance!$B$5:$F$500,3,0),0)</f>
        <v>0</v>
      </c>
      <c r="E188" s="89">
        <f>IFERROR(VLOOKUP(B188,TrialBalance!$B$5:$F$285,4,0),0)</f>
        <v>0</v>
      </c>
      <c r="F188" s="89">
        <f>IFERROR(VLOOKUP(B188,TrialBalance!$B$5:$F$500,5,0),0)</f>
        <v>0</v>
      </c>
    </row>
    <row r="189" spans="1:6" s="37" customFormat="1">
      <c r="A189"/>
      <c r="B189" s="4"/>
      <c r="C189" s="3"/>
      <c r="D189" s="4"/>
      <c r="E189" s="4"/>
      <c r="F189" s="4"/>
    </row>
    <row r="190" spans="1:6" s="37" customFormat="1">
      <c r="A190"/>
      <c r="B190" s="203" t="s">
        <v>528</v>
      </c>
      <c r="C190" s="203"/>
      <c r="D190" s="31">
        <f>SUM(D178:D189)</f>
        <v>0</v>
      </c>
      <c r="E190" s="185">
        <f>SUM(E178:E189)</f>
        <v>0</v>
      </c>
      <c r="F190" s="185">
        <f>SUM(F178:F189)</f>
        <v>0</v>
      </c>
    </row>
    <row r="191" spans="1:6" s="37" customFormat="1">
      <c r="A191"/>
      <c r="B191" s="48"/>
      <c r="C191" s="49"/>
      <c r="D191" s="50"/>
      <c r="E191" s="50"/>
      <c r="F191" s="50"/>
    </row>
    <row r="192" spans="1:6" s="37" customFormat="1" ht="18.75">
      <c r="A192">
        <v>30</v>
      </c>
      <c r="B192" s="2" t="s">
        <v>597</v>
      </c>
      <c r="C192" s="8"/>
      <c r="D192" s="4"/>
      <c r="E192" s="4"/>
      <c r="F192" s="4"/>
    </row>
    <row r="193" spans="1:6" s="37" customFormat="1">
      <c r="A193"/>
      <c r="B193" s="46"/>
      <c r="C193" s="47"/>
      <c r="D193" s="4"/>
      <c r="E193" s="4"/>
      <c r="F193" s="4"/>
    </row>
    <row r="194" spans="1:6" s="37" customFormat="1">
      <c r="A194"/>
      <c r="B194" s="4" t="s">
        <v>325</v>
      </c>
      <c r="C194" s="3" t="str">
        <f>VLOOKUP(B194,Lookup!$B$2:$C$282,2)</f>
        <v>Pelatihan dan Training</v>
      </c>
      <c r="D194" s="89">
        <f>IFERROR(VLOOKUP(B194,TrialBalance!$B$5:$F$500,3,0),0)</f>
        <v>0</v>
      </c>
      <c r="E194" s="89">
        <f>IFERROR(VLOOKUP(B194,TrialBalance!$B$5:$F$285,4,0),0)</f>
        <v>0</v>
      </c>
      <c r="F194" s="89">
        <f>IFERROR(VLOOKUP(B194,TrialBalance!$B$5:$F$500,5,0),0)</f>
        <v>0</v>
      </c>
    </row>
    <row r="195" spans="1:6" s="37" customFormat="1">
      <c r="A195"/>
      <c r="B195" s="4"/>
      <c r="C195" s="3"/>
      <c r="D195" s="4"/>
      <c r="E195" s="4"/>
      <c r="F195" s="4"/>
    </row>
    <row r="196" spans="1:6" s="37" customFormat="1">
      <c r="A196"/>
      <c r="B196" s="203" t="s">
        <v>529</v>
      </c>
      <c r="C196" s="203"/>
      <c r="D196" s="31">
        <f>SUM(D194:D195)</f>
        <v>0</v>
      </c>
      <c r="E196" s="185">
        <f>SUM(E194:E195)</f>
        <v>0</v>
      </c>
      <c r="F196" s="185">
        <f>SUM(F194:F195)</f>
        <v>0</v>
      </c>
    </row>
    <row r="197" spans="1:6" s="85" customFormat="1">
      <c r="A197" s="78"/>
      <c r="B197" s="48"/>
      <c r="C197" s="49"/>
      <c r="D197" s="50"/>
      <c r="E197" s="50"/>
      <c r="F197" s="50"/>
    </row>
    <row r="198" spans="1:6" s="85" customFormat="1">
      <c r="A198" s="78"/>
      <c r="B198" s="48" t="s">
        <v>668</v>
      </c>
      <c r="C198" s="49"/>
      <c r="D198" s="50"/>
      <c r="E198" s="50"/>
      <c r="F198" s="50"/>
    </row>
    <row r="199" spans="1:6" s="85" customFormat="1">
      <c r="A199" s="78"/>
      <c r="B199" s="48"/>
      <c r="C199" s="49"/>
      <c r="D199" s="50"/>
      <c r="E199" s="50"/>
      <c r="F199" s="50"/>
    </row>
    <row r="200" spans="1:6" s="85" customFormat="1">
      <c r="A200" s="78"/>
      <c r="B200" s="4" t="s">
        <v>658</v>
      </c>
      <c r="C200" s="3" t="str">
        <f>VLOOKUP(B200,Lookup!$B$2:$C$282,2)</f>
        <v>Biaya Keanggotaan</v>
      </c>
      <c r="D200" s="89">
        <f>IFERROR(VLOOKUP(B200,TrialBalance!$B$5:$F$500,3,0),0)</f>
        <v>0</v>
      </c>
      <c r="E200" s="89">
        <f>IFERROR(VLOOKUP(B200,TrialBalance!$B$5:$F$285,4,0),0)</f>
        <v>0</v>
      </c>
      <c r="F200" s="89">
        <f>IFERROR(VLOOKUP(B200,TrialBalance!$B$5:$F$500,5,0),0)</f>
        <v>0</v>
      </c>
    </row>
    <row r="201" spans="1:6" s="85" customFormat="1">
      <c r="A201" s="78"/>
      <c r="B201" s="48"/>
      <c r="C201" s="49"/>
      <c r="D201" s="50"/>
      <c r="E201" s="50"/>
      <c r="F201" s="50"/>
    </row>
    <row r="202" spans="1:6" s="85" customFormat="1">
      <c r="A202" s="78"/>
      <c r="B202" s="205" t="s">
        <v>659</v>
      </c>
      <c r="C202" s="206"/>
      <c r="D202" s="77">
        <f>SUM(D200:D201)</f>
        <v>0</v>
      </c>
      <c r="E202" s="185">
        <f>SUM(E200:E201)</f>
        <v>0</v>
      </c>
      <c r="F202" s="185">
        <f>SUM(F200:F201)</f>
        <v>0</v>
      </c>
    </row>
    <row r="203" spans="1:6" s="37" customFormat="1">
      <c r="A203"/>
      <c r="B203" s="51"/>
      <c r="C203" s="52"/>
      <c r="D203" s="4"/>
      <c r="E203" s="4"/>
      <c r="F203" s="4"/>
    </row>
    <row r="204" spans="1:6" s="37" customFormat="1" ht="18.75">
      <c r="A204">
        <v>31</v>
      </c>
      <c r="B204" s="2" t="s">
        <v>598</v>
      </c>
      <c r="C204" s="8"/>
      <c r="D204" s="4"/>
      <c r="E204" s="4"/>
      <c r="F204" s="4"/>
    </row>
    <row r="205" spans="1:6" s="37" customFormat="1">
      <c r="A205"/>
      <c r="B205" s="4"/>
      <c r="C205" s="3"/>
      <c r="D205" s="25"/>
      <c r="E205" s="25"/>
      <c r="F205" s="25"/>
    </row>
    <row r="206" spans="1:6" s="37" customFormat="1">
      <c r="A206"/>
      <c r="B206" s="4" t="s">
        <v>329</v>
      </c>
      <c r="C206" s="3" t="str">
        <f>VLOOKUP(B206,Lookup!$B$2:$C$282,2)</f>
        <v>PAM &amp; Listrik</v>
      </c>
      <c r="D206" s="89">
        <f>IFERROR(VLOOKUP(B206,TrialBalance!$B$5:$F$500,3,0),0)</f>
        <v>0</v>
      </c>
      <c r="E206" s="89">
        <f>IFERROR(VLOOKUP(B206,TrialBalance!$B$5:$F$285,4,0),0)</f>
        <v>0</v>
      </c>
      <c r="F206" s="89">
        <f>IFERROR(VLOOKUP(B206,TrialBalance!$B$5:$F$500,5,0),0)</f>
        <v>0</v>
      </c>
    </row>
    <row r="207" spans="1:6" s="37" customFormat="1">
      <c r="A207"/>
      <c r="B207" s="4" t="s">
        <v>333</v>
      </c>
      <c r="C207" s="3" t="str">
        <f>VLOOKUP(B207,Lookup!$B$2:$C$282,2)</f>
        <v>Cetakan / Print Out</v>
      </c>
      <c r="D207" s="89">
        <f>IFERROR(VLOOKUP(B207,TrialBalance!$B$5:$F$500,3,0),0)</f>
        <v>0</v>
      </c>
      <c r="E207" s="89">
        <f>IFERROR(VLOOKUP(B207,TrialBalance!$B$5:$F$285,4,0),0)</f>
        <v>0</v>
      </c>
      <c r="F207" s="89">
        <f>IFERROR(VLOOKUP(B207,TrialBalance!$B$5:$F$500,5,0),0)</f>
        <v>0</v>
      </c>
    </row>
    <row r="208" spans="1:6" s="37" customFormat="1">
      <c r="A208"/>
      <c r="B208" s="4" t="s">
        <v>335</v>
      </c>
      <c r="C208" s="3" t="str">
        <f>VLOOKUP(B208,Lookup!$B$2:$C$282,2)</f>
        <v>Photocopy</v>
      </c>
      <c r="D208" s="89">
        <f>IFERROR(VLOOKUP(B208,TrialBalance!$B$5:$F$500,3,0),0)</f>
        <v>0</v>
      </c>
      <c r="E208" s="89">
        <f>IFERROR(VLOOKUP(B208,TrialBalance!$B$5:$F$285,4,0),0)</f>
        <v>0</v>
      </c>
      <c r="F208" s="89">
        <f>IFERROR(VLOOKUP(B208,TrialBalance!$B$5:$F$500,5,0),0)</f>
        <v>0</v>
      </c>
    </row>
    <row r="209" spans="1:6" s="37" customFormat="1">
      <c r="A209"/>
      <c r="B209" s="4" t="s">
        <v>337</v>
      </c>
      <c r="C209" s="3" t="str">
        <f>VLOOKUP(B209,Lookup!$B$2:$C$282,2)</f>
        <v>Langganan Koran/Majalah</v>
      </c>
      <c r="D209" s="89">
        <f>IFERROR(VLOOKUP(B209,TrialBalance!$B$5:$F$500,3,0),0)</f>
        <v>0</v>
      </c>
      <c r="E209" s="89">
        <f>IFERROR(VLOOKUP(B209,TrialBalance!$B$5:$F$285,4,0),0)</f>
        <v>0</v>
      </c>
      <c r="F209" s="89">
        <f>IFERROR(VLOOKUP(B209,TrialBalance!$B$5:$F$500,5,0),0)</f>
        <v>0</v>
      </c>
    </row>
    <row r="210" spans="1:6" s="37" customFormat="1">
      <c r="A210"/>
      <c r="B210" s="4" t="s">
        <v>339</v>
      </c>
      <c r="C210" s="3" t="str">
        <f>VLOOKUP(B210,Lookup!$B$2:$C$282,2)</f>
        <v>Pengurusan Izin</v>
      </c>
      <c r="D210" s="89">
        <f>IFERROR(VLOOKUP(B210,TrialBalance!$B$5:$F$500,3,0),0)</f>
        <v>0</v>
      </c>
      <c r="E210" s="89">
        <f>IFERROR(VLOOKUP(B210,TrialBalance!$B$5:$F$285,4,0),0)</f>
        <v>0</v>
      </c>
      <c r="F210" s="89">
        <f>IFERROR(VLOOKUP(B210,TrialBalance!$B$5:$F$500,5,0),0)</f>
        <v>0</v>
      </c>
    </row>
    <row r="211" spans="1:6" s="37" customFormat="1">
      <c r="A211"/>
      <c r="B211" s="4" t="s">
        <v>341</v>
      </c>
      <c r="C211" s="3" t="str">
        <f>VLOOKUP(B211,Lookup!$B$2:$C$282,2)</f>
        <v>Perlengkapan Dapur /Kebersihan</v>
      </c>
      <c r="D211" s="89">
        <f>IFERROR(VLOOKUP(B211,TrialBalance!$B$5:$F$500,3,0),0)</f>
        <v>0</v>
      </c>
      <c r="E211" s="89">
        <f>IFERROR(VLOOKUP(B211,TrialBalance!$B$5:$F$285,4,0),0)</f>
        <v>0</v>
      </c>
      <c r="F211" s="89">
        <f>IFERROR(VLOOKUP(B211,TrialBalance!$B$5:$F$500,5,0),0)</f>
        <v>0</v>
      </c>
    </row>
    <row r="212" spans="1:6" s="37" customFormat="1">
      <c r="A212"/>
      <c r="B212" s="4" t="s">
        <v>343</v>
      </c>
      <c r="C212" s="3" t="str">
        <f>VLOOKUP(B212,Lookup!$B$2:$C$282,2)</f>
        <v>Biaya Kantor lainnya</v>
      </c>
      <c r="D212" s="89">
        <f>IFERROR(VLOOKUP(B212,TrialBalance!$B$5:$F$500,3,0),0)</f>
        <v>0</v>
      </c>
      <c r="E212" s="89">
        <f>IFERROR(VLOOKUP(B212,TrialBalance!$B$5:$F$285,4,0),0)</f>
        <v>0</v>
      </c>
      <c r="F212" s="89">
        <f>IFERROR(VLOOKUP(B212,TrialBalance!$B$5:$F$500,5,0),0)</f>
        <v>0</v>
      </c>
    </row>
    <row r="213" spans="1:6" s="37" customFormat="1">
      <c r="A213"/>
      <c r="B213" s="4" t="s">
        <v>477</v>
      </c>
      <c r="C213" s="3" t="str">
        <f>VLOOKUP(B213,Lookup!$B$2:$C$282,2)</f>
        <v>Biaya Transfer Bank</v>
      </c>
      <c r="D213" s="89">
        <f>IFERROR(VLOOKUP(B213,TrialBalance!$B$5:$F$500,3,0),0)</f>
        <v>0</v>
      </c>
      <c r="E213" s="89">
        <f>IFERROR(VLOOKUP(B213,TrialBalance!$B$5:$F$285,4,0),0)</f>
        <v>0</v>
      </c>
      <c r="F213" s="89">
        <f>IFERROR(VLOOKUP(B213,TrialBalance!$B$5:$F$500,5,0),0)</f>
        <v>0</v>
      </c>
    </row>
    <row r="214" spans="1:6" s="37" customFormat="1">
      <c r="A214"/>
      <c r="B214" s="4" t="s">
        <v>479</v>
      </c>
      <c r="C214" s="3" t="str">
        <f>VLOOKUP(B214,Lookup!$B$2:$C$282,2)</f>
        <v>Biaya Materai Bank</v>
      </c>
      <c r="D214" s="89">
        <f>IFERROR(VLOOKUP(B214,TrialBalance!$B$5:$F$500,3,0),0)</f>
        <v>0</v>
      </c>
      <c r="E214" s="89">
        <f>IFERROR(VLOOKUP(B214,TrialBalance!$B$5:$F$285,4,0),0)</f>
        <v>0</v>
      </c>
      <c r="F214" s="89">
        <f>IFERROR(VLOOKUP(B214,TrialBalance!$B$5:$F$500,5,0),0)</f>
        <v>0</v>
      </c>
    </row>
    <row r="215" spans="1:6" s="37" customFormat="1">
      <c r="A215"/>
      <c r="B215" s="4" t="s">
        <v>481</v>
      </c>
      <c r="C215" s="3" t="str">
        <f>VLOOKUP(B215,Lookup!$B$2:$C$282,2)</f>
        <v>Biaya Bank Lainnya</v>
      </c>
      <c r="D215" s="89">
        <f>IFERROR(VLOOKUP(B215,TrialBalance!$B$5:$F$500,3,0),0)</f>
        <v>0</v>
      </c>
      <c r="E215" s="89">
        <f>IFERROR(VLOOKUP(B215,TrialBalance!$B$5:$F$285,4,0),0)</f>
        <v>0</v>
      </c>
      <c r="F215" s="89">
        <f>IFERROR(VLOOKUP(B215,TrialBalance!$B$5:$F$500,5,0),0)</f>
        <v>0</v>
      </c>
    </row>
    <row r="216" spans="1:6" s="37" customFormat="1">
      <c r="A216"/>
      <c r="B216" s="4" t="s">
        <v>485</v>
      </c>
      <c r="C216" s="3" t="str">
        <f>VLOOKUP(B216,Lookup!$B$2:$C$282,2)</f>
        <v>Biaya Lain-lain</v>
      </c>
      <c r="D216" s="89">
        <f>IFERROR(VLOOKUP(B216,TrialBalance!$B$5:$F$500,3,0),0)</f>
        <v>0</v>
      </c>
      <c r="E216" s="89">
        <f>IFERROR(VLOOKUP(B216,TrialBalance!$B$5:$F$285,4,0),0)</f>
        <v>0</v>
      </c>
      <c r="F216" s="89">
        <f>IFERROR(VLOOKUP(B216,TrialBalance!$B$5:$F$500,5,0),0)</f>
        <v>0</v>
      </c>
    </row>
    <row r="217" spans="1:6" s="37" customFormat="1">
      <c r="A217"/>
      <c r="B217" s="4" t="s">
        <v>486</v>
      </c>
      <c r="C217" s="3" t="str">
        <f>VLOOKUP(B217,Lookup!$B$2:$C$282,2)</f>
        <v>Biaya Materai Lainnya</v>
      </c>
      <c r="D217" s="89">
        <f>IFERROR(VLOOKUP(B217,TrialBalance!$B$5:$F$500,3,0),0)</f>
        <v>0</v>
      </c>
      <c r="E217" s="89">
        <f>IFERROR(VLOOKUP(B217,TrialBalance!$B$5:$F$285,4,0),0)</f>
        <v>0</v>
      </c>
      <c r="F217" s="89">
        <f>IFERROR(VLOOKUP(B217,TrialBalance!$B$5:$F$500,5,0),0)</f>
        <v>0</v>
      </c>
    </row>
    <row r="218" spans="1:6" s="37" customFormat="1">
      <c r="A218"/>
      <c r="B218" s="4" t="s">
        <v>656</v>
      </c>
      <c r="C218" s="3" t="s">
        <v>680</v>
      </c>
      <c r="D218" s="89">
        <f>IFERROR(VLOOKUP(B218,TrialBalance!$B$5:$F$500,3,0),0)</f>
        <v>0</v>
      </c>
      <c r="E218" s="89">
        <f>IFERROR(VLOOKUP(B218,TrialBalance!$B$5:$F$285,4,0),0)</f>
        <v>0</v>
      </c>
      <c r="F218" s="89">
        <f>IFERROR(VLOOKUP(B218,TrialBalance!$B$5:$F$500,5,0),0)</f>
        <v>0</v>
      </c>
    </row>
    <row r="219" spans="1:6" s="37" customFormat="1">
      <c r="A219"/>
      <c r="B219" s="4" t="s">
        <v>660</v>
      </c>
      <c r="C219" s="3" t="s">
        <v>661</v>
      </c>
      <c r="D219" s="89">
        <f>IFERROR(VLOOKUP(B219,TrialBalance!$B$5:$F$500,3,0),0)</f>
        <v>0</v>
      </c>
      <c r="E219" s="89">
        <f>IFERROR(VLOOKUP(B219,TrialBalance!$B$5:$F$285,4,0),0)</f>
        <v>0</v>
      </c>
      <c r="F219" s="89">
        <f>IFERROR(VLOOKUP(B219,TrialBalance!$B$5:$F$500,5,0),0)</f>
        <v>0</v>
      </c>
    </row>
    <row r="220" spans="1:6" s="37" customFormat="1">
      <c r="A220"/>
      <c r="B220" s="4" t="s">
        <v>718</v>
      </c>
      <c r="C220" s="3" t="s">
        <v>720</v>
      </c>
      <c r="D220" s="89">
        <f>IFERROR(VLOOKUP(B220,TrialBalance!$B$5:$F$500,3,0),0)</f>
        <v>0</v>
      </c>
      <c r="E220" s="89">
        <f>IFERROR(VLOOKUP(B220,TrialBalance!$B$5:$F$285,4,0),0)</f>
        <v>0</v>
      </c>
      <c r="F220" s="89">
        <f>IFERROR(VLOOKUP(B220,TrialBalance!$B$5:$F$500,5,0),0)</f>
        <v>0</v>
      </c>
    </row>
    <row r="221" spans="1:6" s="37" customFormat="1">
      <c r="A221"/>
      <c r="B221" s="4"/>
      <c r="C221" s="3"/>
      <c r="D221" s="25"/>
      <c r="E221" s="25"/>
      <c r="F221" s="25"/>
    </row>
    <row r="222" spans="1:6" s="37" customFormat="1">
      <c r="A222"/>
      <c r="B222" s="4"/>
      <c r="C222" s="3"/>
      <c r="D222" s="25"/>
      <c r="E222" s="25"/>
      <c r="F222" s="25"/>
    </row>
    <row r="223" spans="1:6" s="37" customFormat="1">
      <c r="A223"/>
      <c r="B223" s="203" t="s">
        <v>530</v>
      </c>
      <c r="C223" s="203"/>
      <c r="D223" s="31">
        <f>SUM(D206:D220)</f>
        <v>0</v>
      </c>
      <c r="E223" s="185">
        <f>SUM(E206:E220)</f>
        <v>0</v>
      </c>
      <c r="F223" s="185">
        <f>SUM(F206:F220)</f>
        <v>0</v>
      </c>
    </row>
    <row r="224" spans="1:6" s="37" customFormat="1">
      <c r="A224"/>
      <c r="B224" s="3"/>
      <c r="C224" s="3"/>
      <c r="D224" s="3"/>
      <c r="E224" s="3"/>
      <c r="F224" s="3"/>
    </row>
    <row r="225" spans="1:6" s="37" customFormat="1" ht="18.75">
      <c r="A225"/>
      <c r="B225" s="2" t="s">
        <v>678</v>
      </c>
      <c r="C225" s="8"/>
      <c r="D225" s="4"/>
      <c r="E225" s="4"/>
      <c r="F225" s="4"/>
    </row>
    <row r="226" spans="1:6" s="37" customFormat="1">
      <c r="A226"/>
      <c r="B226" s="46"/>
      <c r="C226" s="47"/>
      <c r="D226" s="4"/>
      <c r="E226" s="4"/>
      <c r="F226" s="4"/>
    </row>
    <row r="227" spans="1:6" s="37" customFormat="1">
      <c r="A227"/>
      <c r="B227" s="4" t="s">
        <v>451</v>
      </c>
      <c r="C227" s="3" t="s">
        <v>679</v>
      </c>
      <c r="D227" s="89">
        <f>IFERROR(VLOOKUP(B227,TrialBalance!$B$5:$F$500,3,0),0)</f>
        <v>0</v>
      </c>
      <c r="E227" s="89">
        <f>IFERROR(VLOOKUP(B227,TrialBalance!$B$5:$F$285,4,0),0)</f>
        <v>0</v>
      </c>
      <c r="F227" s="89">
        <f>IFERROR(VLOOKUP(B227,TrialBalance!$B$5:$F$500,5,0),0)</f>
        <v>0</v>
      </c>
    </row>
    <row r="228" spans="1:6" s="37" customFormat="1">
      <c r="A228"/>
      <c r="B228" s="4"/>
      <c r="C228" s="3"/>
      <c r="D228" s="4"/>
      <c r="E228" s="4"/>
      <c r="F228" s="4"/>
    </row>
    <row r="229" spans="1:6" s="37" customFormat="1">
      <c r="A229"/>
      <c r="B229" s="203" t="s">
        <v>531</v>
      </c>
      <c r="C229" s="203"/>
      <c r="D229" s="88">
        <f>SUM(D227:D228)</f>
        <v>0</v>
      </c>
      <c r="E229" s="185">
        <f>SUM(E227:E228)</f>
        <v>0</v>
      </c>
      <c r="F229" s="185">
        <f>SUM(F227:F228)</f>
        <v>0</v>
      </c>
    </row>
    <row r="230" spans="1:6" s="37" customFormat="1">
      <c r="A230"/>
      <c r="B230" s="3"/>
      <c r="C230" s="3"/>
      <c r="D230" s="3"/>
      <c r="E230" s="3"/>
      <c r="F230" s="3"/>
    </row>
    <row r="231" spans="1:6" s="37" customFormat="1" ht="18.75">
      <c r="A231">
        <v>32</v>
      </c>
      <c r="B231" s="2" t="s">
        <v>599</v>
      </c>
      <c r="C231" s="8"/>
      <c r="D231" s="4"/>
      <c r="E231" s="4"/>
      <c r="F231" s="4"/>
    </row>
    <row r="232" spans="1:6" s="37" customFormat="1">
      <c r="A232"/>
      <c r="B232" s="46"/>
      <c r="C232" s="47"/>
      <c r="D232" s="4"/>
      <c r="E232" s="4"/>
      <c r="F232" s="4"/>
    </row>
    <row r="233" spans="1:6" s="37" customFormat="1">
      <c r="A233"/>
      <c r="B233" s="4" t="s">
        <v>488</v>
      </c>
      <c r="C233" s="3" t="str">
        <f>VLOOKUP(B233,Lookup!$B$2:$C$282,2)</f>
        <v>Corporate Tax Expense</v>
      </c>
      <c r="D233" s="89">
        <f>IFERROR(VLOOKUP(B233,TrialBalance!$B$5:$F$500,3,0),0)</f>
        <v>0</v>
      </c>
      <c r="E233" s="89">
        <f>IFERROR(VLOOKUP(B233,TrialBalance!$B$5:$F$285,4,0),0)</f>
        <v>0</v>
      </c>
      <c r="F233" s="89">
        <f>IFERROR(VLOOKUP(B233,TrialBalance!$B$5:$F$500,5,0),0)</f>
        <v>0</v>
      </c>
    </row>
    <row r="234" spans="1:6" s="37" customFormat="1">
      <c r="A234"/>
      <c r="B234" s="4"/>
      <c r="C234" s="3"/>
      <c r="D234" s="4"/>
      <c r="E234" s="4"/>
      <c r="F234" s="4"/>
    </row>
    <row r="235" spans="1:6" s="37" customFormat="1">
      <c r="A235"/>
      <c r="B235" s="203" t="s">
        <v>531</v>
      </c>
      <c r="C235" s="203"/>
      <c r="D235" s="31">
        <f>SUM(D233:D234)</f>
        <v>0</v>
      </c>
      <c r="E235" s="185">
        <f>SUM(E233:E234)</f>
        <v>0</v>
      </c>
      <c r="F235" s="185">
        <f>SUM(F233:F234)</f>
        <v>0</v>
      </c>
    </row>
    <row r="236" spans="1:6" s="37" customFormat="1">
      <c r="A236"/>
      <c r="B236" s="3"/>
      <c r="C236" s="3"/>
      <c r="D236" s="4"/>
      <c r="E236" s="4"/>
      <c r="F236" s="4"/>
    </row>
    <row r="237" spans="1:6" s="37" customFormat="1">
      <c r="A237"/>
      <c r="B237" s="39"/>
      <c r="C237" s="39"/>
      <c r="D237" s="39"/>
      <c r="E237" s="39"/>
      <c r="F237" s="39"/>
    </row>
  </sheetData>
  <mergeCells count="29">
    <mergeCell ref="B5:B6"/>
    <mergeCell ref="C5:C6"/>
    <mergeCell ref="B17:C17"/>
    <mergeCell ref="B24:C24"/>
    <mergeCell ref="B25:C25"/>
    <mergeCell ref="B31:C31"/>
    <mergeCell ref="B40:C40"/>
    <mergeCell ref="B41:C41"/>
    <mergeCell ref="B126:C126"/>
    <mergeCell ref="B54:C54"/>
    <mergeCell ref="B58:C58"/>
    <mergeCell ref="B63:C63"/>
    <mergeCell ref="B69:C69"/>
    <mergeCell ref="B74:C74"/>
    <mergeCell ref="B96:C96"/>
    <mergeCell ref="B104:C104"/>
    <mergeCell ref="B116:C116"/>
    <mergeCell ref="B48:C48"/>
    <mergeCell ref="B196:C196"/>
    <mergeCell ref="B223:C223"/>
    <mergeCell ref="B235:C235"/>
    <mergeCell ref="B136:C136"/>
    <mergeCell ref="B157:C157"/>
    <mergeCell ref="B168:C168"/>
    <mergeCell ref="B174:C174"/>
    <mergeCell ref="B190:C190"/>
    <mergeCell ref="B142:C142"/>
    <mergeCell ref="B202:C202"/>
    <mergeCell ref="B229:C2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2"/>
  <sheetViews>
    <sheetView zoomScale="115" zoomScaleNormal="115" workbookViewId="0">
      <selection activeCell="C9" sqref="C9"/>
    </sheetView>
  </sheetViews>
  <sheetFormatPr defaultRowHeight="15"/>
  <cols>
    <col min="2" max="2" width="13.85546875" customWidth="1"/>
    <col min="3" max="3" width="55.28515625" bestFit="1" customWidth="1"/>
    <col min="4" max="7" width="22.28515625" style="78" customWidth="1"/>
    <col min="8" max="8" width="17.7109375" customWidth="1"/>
    <col min="9" max="9" width="15.28515625" customWidth="1"/>
    <col min="10" max="10" width="41.5703125" bestFit="1" customWidth="1"/>
    <col min="11" max="11" width="15.28515625" style="149" customWidth="1"/>
    <col min="12" max="12" width="9.140625" customWidth="1"/>
    <col min="13" max="13" width="14.28515625" bestFit="1" customWidth="1"/>
  </cols>
  <sheetData>
    <row r="2" spans="2:12">
      <c r="B2" s="1" t="s">
        <v>14</v>
      </c>
      <c r="C2" s="1"/>
    </row>
    <row r="3" spans="2:12">
      <c r="B3" s="200"/>
      <c r="I3" s="78"/>
    </row>
    <row r="4" spans="2:12">
      <c r="B4" s="14" t="s">
        <v>15</v>
      </c>
      <c r="C4" s="14"/>
      <c r="D4" s="157" t="s">
        <v>694</v>
      </c>
      <c r="E4" s="157" t="s">
        <v>730</v>
      </c>
      <c r="F4" s="157" t="s">
        <v>731</v>
      </c>
      <c r="G4" s="187"/>
      <c r="I4" s="78"/>
    </row>
    <row r="5" spans="2:12">
      <c r="B5" s="11"/>
      <c r="C5" s="11"/>
      <c r="D5" s="12"/>
      <c r="E5" s="12"/>
      <c r="F5" s="12"/>
      <c r="G5" s="174"/>
      <c r="I5" s="78"/>
    </row>
    <row r="6" spans="2:12">
      <c r="B6" s="11"/>
      <c r="C6" s="11"/>
      <c r="D6" s="12"/>
      <c r="E6" s="12"/>
      <c r="F6" s="12"/>
      <c r="G6" s="174"/>
      <c r="H6" s="78"/>
      <c r="I6" s="78"/>
    </row>
    <row r="7" spans="2:12">
      <c r="B7" s="11"/>
      <c r="C7" s="11"/>
      <c r="D7" s="12"/>
      <c r="E7" s="12"/>
      <c r="F7" s="12"/>
      <c r="G7" s="174"/>
      <c r="H7" s="156"/>
      <c r="I7" s="174"/>
      <c r="J7" s="10"/>
    </row>
    <row r="8" spans="2:12">
      <c r="B8" s="11"/>
      <c r="C8" s="11"/>
      <c r="D8" s="12"/>
      <c r="E8" s="12"/>
      <c r="F8" s="12"/>
      <c r="G8" s="174"/>
      <c r="H8" s="78"/>
      <c r="I8" s="174"/>
    </row>
    <row r="9" spans="2:12">
      <c r="B9" s="11"/>
      <c r="C9" s="11"/>
      <c r="D9" s="12"/>
      <c r="E9" s="12"/>
      <c r="F9" s="12"/>
      <c r="G9" s="174"/>
      <c r="H9" s="78"/>
      <c r="I9" s="174"/>
    </row>
    <row r="10" spans="2:12">
      <c r="B10" s="11"/>
      <c r="C10" s="11"/>
      <c r="D10" s="12"/>
      <c r="E10" s="12"/>
      <c r="F10" s="12"/>
      <c r="G10" s="174"/>
      <c r="H10" s="78"/>
      <c r="I10" s="174"/>
    </row>
    <row r="11" spans="2:12">
      <c r="B11" s="11"/>
      <c r="C11" s="11"/>
      <c r="D11" s="12"/>
      <c r="E11" s="12"/>
      <c r="F11" s="12"/>
      <c r="G11" s="174"/>
      <c r="H11" s="78"/>
      <c r="I11" s="174"/>
    </row>
    <row r="12" spans="2:12">
      <c r="B12" s="11"/>
      <c r="C12" s="11"/>
      <c r="D12" s="12"/>
      <c r="E12" s="12"/>
      <c r="F12" s="12"/>
      <c r="G12" s="174"/>
      <c r="H12" s="78"/>
      <c r="I12" s="174"/>
    </row>
    <row r="13" spans="2:12">
      <c r="B13" s="11"/>
      <c r="C13" s="11"/>
      <c r="D13" s="12"/>
      <c r="E13" s="12"/>
      <c r="F13" s="12"/>
      <c r="G13" s="174"/>
      <c r="H13" s="78"/>
      <c r="I13" s="174"/>
    </row>
    <row r="14" spans="2:12">
      <c r="B14" s="11"/>
      <c r="C14" s="11"/>
      <c r="D14" s="12"/>
      <c r="E14" s="12"/>
      <c r="F14" s="12"/>
      <c r="G14" s="174"/>
      <c r="H14" s="156"/>
      <c r="I14" s="174"/>
      <c r="J14" s="10"/>
    </row>
    <row r="15" spans="2:12">
      <c r="B15" s="11"/>
      <c r="C15" s="11"/>
      <c r="D15" s="12"/>
      <c r="E15" s="12"/>
      <c r="F15" s="12"/>
      <c r="G15" s="174"/>
      <c r="H15" s="78"/>
      <c r="I15" s="174"/>
    </row>
    <row r="16" spans="2:12">
      <c r="B16" s="11"/>
      <c r="C16" s="11"/>
      <c r="D16" s="12"/>
      <c r="E16" s="12"/>
      <c r="F16" s="12"/>
      <c r="G16" s="174"/>
      <c r="H16" s="78"/>
      <c r="I16" s="174"/>
      <c r="K16" s="150"/>
      <c r="L16" s="150"/>
    </row>
    <row r="17" spans="2:9">
      <c r="B17" s="11"/>
      <c r="C17" s="11"/>
      <c r="D17" s="12"/>
      <c r="E17" s="12"/>
      <c r="F17" s="12"/>
      <c r="G17" s="174"/>
      <c r="H17" s="78"/>
      <c r="I17" s="174"/>
    </row>
    <row r="18" spans="2:9">
      <c r="B18" s="11"/>
      <c r="C18" s="11"/>
      <c r="D18" s="12"/>
      <c r="E18" s="12"/>
      <c r="F18" s="12"/>
      <c r="G18" s="174"/>
      <c r="H18" s="78"/>
      <c r="I18" s="174"/>
    </row>
    <row r="19" spans="2:9">
      <c r="B19" s="11"/>
      <c r="C19" s="11"/>
      <c r="D19" s="12"/>
      <c r="E19" s="12"/>
      <c r="F19" s="12"/>
      <c r="G19" s="174"/>
      <c r="H19" s="78"/>
      <c r="I19" s="174"/>
    </row>
    <row r="20" spans="2:9">
      <c r="B20" s="11"/>
      <c r="C20" s="11"/>
      <c r="D20" s="12"/>
      <c r="E20" s="12"/>
      <c r="F20" s="12"/>
      <c r="G20" s="174"/>
      <c r="H20" s="78"/>
      <c r="I20" s="174"/>
    </row>
    <row r="21" spans="2:9">
      <c r="B21" s="11"/>
      <c r="C21" s="11"/>
      <c r="D21" s="12"/>
      <c r="E21" s="12"/>
      <c r="F21" s="12"/>
      <c r="G21" s="174"/>
      <c r="H21" s="78"/>
      <c r="I21" s="174"/>
    </row>
    <row r="22" spans="2:9">
      <c r="B22" s="11"/>
      <c r="C22" s="11"/>
      <c r="D22" s="12"/>
      <c r="E22" s="12"/>
      <c r="F22" s="12"/>
      <c r="G22" s="174"/>
      <c r="H22" s="78"/>
      <c r="I22" s="174"/>
    </row>
    <row r="23" spans="2:9">
      <c r="B23" s="11"/>
      <c r="C23" s="11"/>
      <c r="D23" s="12"/>
      <c r="E23" s="12"/>
      <c r="F23" s="12"/>
      <c r="G23" s="174"/>
      <c r="H23" s="78"/>
      <c r="I23" s="174"/>
    </row>
    <row r="24" spans="2:9">
      <c r="B24" s="11"/>
      <c r="C24" s="11"/>
      <c r="D24" s="12"/>
      <c r="E24" s="12"/>
      <c r="F24" s="12"/>
      <c r="G24" s="174"/>
      <c r="H24" s="78"/>
      <c r="I24" s="174"/>
    </row>
    <row r="25" spans="2:9">
      <c r="B25" s="11"/>
      <c r="C25" s="11"/>
      <c r="D25" s="12"/>
      <c r="E25" s="12"/>
      <c r="F25" s="12"/>
      <c r="G25" s="174"/>
      <c r="H25" s="78"/>
      <c r="I25" s="174"/>
    </row>
    <row r="26" spans="2:9">
      <c r="B26" s="11"/>
      <c r="C26" s="11"/>
      <c r="D26" s="12"/>
      <c r="E26" s="12"/>
      <c r="F26" s="12"/>
      <c r="G26" s="174"/>
      <c r="H26" s="78"/>
      <c r="I26" s="174"/>
    </row>
    <row r="27" spans="2:9">
      <c r="B27" s="11"/>
      <c r="C27" s="11"/>
      <c r="D27" s="12"/>
      <c r="E27" s="12"/>
      <c r="F27" s="12"/>
      <c r="G27" s="174"/>
      <c r="H27" s="78"/>
      <c r="I27" s="174"/>
    </row>
    <row r="28" spans="2:9">
      <c r="B28" s="11"/>
      <c r="C28" s="11"/>
      <c r="D28" s="12"/>
      <c r="E28" s="12"/>
      <c r="F28" s="12"/>
      <c r="G28" s="174"/>
      <c r="H28" s="78"/>
      <c r="I28" s="174"/>
    </row>
    <row r="29" spans="2:9">
      <c r="B29" s="11"/>
      <c r="C29" s="11"/>
      <c r="D29" s="12"/>
      <c r="E29" s="12"/>
      <c r="F29" s="12"/>
      <c r="G29" s="174"/>
      <c r="H29" s="78"/>
      <c r="I29" s="174"/>
    </row>
    <row r="30" spans="2:9">
      <c r="B30" s="11"/>
      <c r="C30" s="11"/>
      <c r="D30" s="12"/>
      <c r="E30" s="12"/>
      <c r="F30" s="12"/>
      <c r="G30" s="174"/>
      <c r="H30" s="78"/>
      <c r="I30" s="174"/>
    </row>
    <row r="31" spans="2:9">
      <c r="B31" s="11"/>
      <c r="C31" s="11"/>
      <c r="D31" s="12"/>
      <c r="E31" s="12"/>
      <c r="F31" s="12"/>
      <c r="G31" s="174"/>
      <c r="H31" s="78"/>
      <c r="I31" s="174"/>
    </row>
    <row r="32" spans="2:9">
      <c r="B32" s="11"/>
      <c r="C32" s="11"/>
      <c r="D32" s="12"/>
      <c r="E32" s="12"/>
      <c r="F32" s="12"/>
      <c r="G32" s="174"/>
      <c r="H32" s="78"/>
      <c r="I32" s="174"/>
    </row>
    <row r="33" spans="2:11">
      <c r="B33" s="11"/>
      <c r="C33" s="11"/>
      <c r="D33" s="12"/>
      <c r="E33" s="12"/>
      <c r="F33" s="12"/>
      <c r="G33" s="174"/>
      <c r="H33" s="78"/>
      <c r="I33" s="174"/>
    </row>
    <row r="34" spans="2:11">
      <c r="B34" s="11"/>
      <c r="C34" s="11"/>
      <c r="D34" s="12"/>
      <c r="E34" s="12"/>
      <c r="F34" s="12"/>
      <c r="G34" s="174"/>
      <c r="H34" s="78"/>
      <c r="I34" s="174"/>
    </row>
    <row r="35" spans="2:11">
      <c r="B35" s="11"/>
      <c r="C35" s="11"/>
      <c r="D35" s="12"/>
      <c r="E35" s="12"/>
      <c r="F35" s="12"/>
      <c r="G35" s="174"/>
      <c r="H35" s="78"/>
      <c r="I35" s="174"/>
    </row>
    <row r="36" spans="2:11">
      <c r="B36" s="11"/>
      <c r="C36" s="11"/>
      <c r="D36" s="12"/>
      <c r="E36" s="12"/>
      <c r="F36" s="12"/>
      <c r="G36" s="174"/>
      <c r="H36" s="78"/>
      <c r="I36" s="174"/>
    </row>
    <row r="37" spans="2:11">
      <c r="B37" s="11"/>
      <c r="C37" s="11"/>
      <c r="D37" s="12"/>
      <c r="E37" s="12"/>
      <c r="F37" s="12"/>
      <c r="G37" s="174"/>
      <c r="H37" s="78"/>
      <c r="I37" s="174"/>
    </row>
    <row r="38" spans="2:11">
      <c r="B38" s="11"/>
      <c r="C38" s="11"/>
      <c r="D38" s="12"/>
      <c r="E38" s="12"/>
      <c r="F38" s="12"/>
      <c r="G38" s="174"/>
      <c r="H38" s="78"/>
      <c r="I38" s="174"/>
    </row>
    <row r="39" spans="2:11">
      <c r="B39" s="11"/>
      <c r="C39" s="11"/>
      <c r="D39" s="12"/>
      <c r="E39" s="12"/>
      <c r="F39" s="12"/>
      <c r="G39" s="174"/>
      <c r="H39" s="78"/>
      <c r="I39" s="174"/>
    </row>
    <row r="40" spans="2:11">
      <c r="B40" s="11"/>
      <c r="C40" s="11"/>
      <c r="D40" s="12"/>
      <c r="E40" s="12"/>
      <c r="F40" s="12"/>
      <c r="G40" s="174"/>
      <c r="H40" s="78"/>
      <c r="I40" s="174"/>
    </row>
    <row r="41" spans="2:11">
      <c r="B41" s="11"/>
      <c r="C41" s="11"/>
      <c r="D41" s="12"/>
      <c r="E41" s="12"/>
      <c r="F41" s="12"/>
      <c r="G41" s="174"/>
      <c r="H41" s="78"/>
      <c r="I41" s="174"/>
    </row>
    <row r="42" spans="2:11">
      <c r="B42" s="11"/>
      <c r="C42" s="11"/>
      <c r="D42" s="12"/>
      <c r="E42" s="12"/>
      <c r="F42" s="12"/>
      <c r="G42" s="174"/>
      <c r="H42" s="78"/>
      <c r="I42" s="174"/>
    </row>
    <row r="43" spans="2:11">
      <c r="B43" s="11"/>
      <c r="C43" s="11"/>
      <c r="D43" s="12"/>
      <c r="E43" s="12"/>
      <c r="F43" s="12"/>
      <c r="G43" s="174"/>
      <c r="H43" s="78"/>
      <c r="I43" s="174"/>
      <c r="K43" s="150"/>
    </row>
    <row r="44" spans="2:11">
      <c r="B44" s="11"/>
      <c r="C44" s="11"/>
      <c r="D44" s="12"/>
      <c r="E44" s="12"/>
      <c r="F44" s="12"/>
      <c r="G44" s="174"/>
      <c r="H44" s="78"/>
      <c r="I44" s="174"/>
    </row>
    <row r="45" spans="2:11">
      <c r="B45" s="11"/>
      <c r="C45" s="11"/>
      <c r="D45" s="12"/>
      <c r="E45" s="12"/>
      <c r="F45" s="12"/>
      <c r="G45" s="174"/>
      <c r="H45" s="78"/>
      <c r="I45" s="174"/>
    </row>
    <row r="46" spans="2:11">
      <c r="B46" s="11"/>
      <c r="C46" s="11"/>
      <c r="D46" s="12"/>
      <c r="E46" s="12"/>
      <c r="F46" s="12"/>
      <c r="G46" s="174"/>
      <c r="H46" s="78"/>
      <c r="I46" s="174"/>
    </row>
    <row r="47" spans="2:11">
      <c r="B47" s="11"/>
      <c r="C47" s="11"/>
      <c r="D47" s="12"/>
      <c r="E47" s="12"/>
      <c r="F47" s="12"/>
      <c r="G47" s="174"/>
      <c r="H47" s="78"/>
      <c r="I47" s="174"/>
    </row>
    <row r="48" spans="2:11">
      <c r="B48" s="11"/>
      <c r="C48" s="11"/>
      <c r="D48" s="12"/>
      <c r="E48" s="12"/>
      <c r="F48" s="12"/>
      <c r="G48" s="174"/>
      <c r="H48" s="78"/>
      <c r="I48" s="174"/>
      <c r="J48" s="78"/>
    </row>
    <row r="49" spans="2:10">
      <c r="B49" s="11"/>
      <c r="C49" s="11"/>
      <c r="D49" s="12"/>
      <c r="E49" s="12"/>
      <c r="F49" s="12"/>
      <c r="G49" s="174"/>
      <c r="H49" s="78"/>
      <c r="I49" s="174"/>
      <c r="J49" s="78"/>
    </row>
    <row r="50" spans="2:10">
      <c r="B50" s="11"/>
      <c r="C50" s="11"/>
      <c r="D50" s="12"/>
      <c r="E50" s="12"/>
      <c r="F50" s="12"/>
      <c r="G50" s="174"/>
      <c r="H50" s="78"/>
      <c r="I50" s="174"/>
      <c r="J50" s="78"/>
    </row>
    <row r="51" spans="2:10">
      <c r="B51" s="11"/>
      <c r="C51" s="11"/>
      <c r="D51" s="12"/>
      <c r="E51" s="12"/>
      <c r="F51" s="12"/>
      <c r="G51" s="174"/>
      <c r="H51" s="78"/>
      <c r="I51" s="174"/>
      <c r="J51" s="78"/>
    </row>
    <row r="52" spans="2:10">
      <c r="B52" s="11"/>
      <c r="C52" s="11"/>
      <c r="D52" s="12"/>
      <c r="E52" s="12"/>
      <c r="F52" s="12"/>
      <c r="G52" s="174"/>
      <c r="H52" s="78"/>
      <c r="I52" s="174"/>
      <c r="J52" s="78"/>
    </row>
    <row r="53" spans="2:10">
      <c r="B53" s="11"/>
      <c r="C53" s="11"/>
      <c r="D53" s="12"/>
      <c r="E53" s="12"/>
      <c r="F53" s="12"/>
      <c r="G53" s="174"/>
      <c r="H53" s="78"/>
      <c r="I53" s="174"/>
    </row>
    <row r="54" spans="2:10">
      <c r="B54" s="11"/>
      <c r="C54" s="11"/>
      <c r="D54" s="12"/>
      <c r="E54" s="12"/>
      <c r="F54" s="12"/>
      <c r="G54" s="174"/>
      <c r="H54" s="78"/>
      <c r="I54" s="174"/>
    </row>
    <row r="55" spans="2:10">
      <c r="B55" s="11"/>
      <c r="C55" s="11"/>
      <c r="D55" s="12"/>
      <c r="E55" s="12"/>
      <c r="F55" s="12"/>
      <c r="G55" s="174"/>
      <c r="H55" s="78"/>
      <c r="I55" s="174"/>
    </row>
    <row r="56" spans="2:10">
      <c r="B56" s="11"/>
      <c r="C56" s="11"/>
      <c r="D56" s="12"/>
      <c r="E56" s="12"/>
      <c r="F56" s="12"/>
      <c r="G56" s="174"/>
      <c r="H56" s="78"/>
      <c r="I56" s="174"/>
    </row>
    <row r="57" spans="2:10">
      <c r="B57" s="11"/>
      <c r="C57" s="11"/>
      <c r="D57" s="12"/>
      <c r="E57" s="12"/>
      <c r="F57" s="12"/>
      <c r="G57" s="174"/>
      <c r="H57" s="78"/>
      <c r="I57" s="174"/>
    </row>
    <row r="58" spans="2:10">
      <c r="B58" s="11"/>
      <c r="C58" s="148"/>
      <c r="D58" s="12"/>
      <c r="E58" s="12"/>
      <c r="F58" s="12"/>
      <c r="G58" s="174"/>
      <c r="H58" s="78"/>
      <c r="I58" s="174"/>
    </row>
    <row r="59" spans="2:10">
      <c r="B59" s="11"/>
      <c r="C59" s="11"/>
      <c r="D59" s="12"/>
      <c r="E59" s="12"/>
      <c r="F59" s="12"/>
      <c r="G59" s="174"/>
      <c r="H59" s="78"/>
      <c r="I59" s="174"/>
    </row>
    <row r="60" spans="2:10">
      <c r="B60" s="11"/>
      <c r="C60" s="11"/>
      <c r="D60" s="12"/>
      <c r="E60" s="12"/>
      <c r="F60" s="12"/>
      <c r="G60" s="174"/>
      <c r="H60" s="78"/>
      <c r="I60" s="174"/>
    </row>
    <row r="61" spans="2:10">
      <c r="B61" s="11"/>
      <c r="C61" s="11"/>
      <c r="D61" s="12"/>
      <c r="E61" s="12"/>
      <c r="F61" s="12"/>
      <c r="G61" s="174"/>
      <c r="H61" s="78"/>
      <c r="I61" s="174"/>
    </row>
    <row r="62" spans="2:10">
      <c r="B62" s="11"/>
      <c r="C62" s="11"/>
      <c r="D62" s="12"/>
      <c r="E62" s="12"/>
      <c r="F62" s="12"/>
      <c r="G62" s="174"/>
      <c r="H62" s="78"/>
      <c r="I62" s="174"/>
    </row>
    <row r="63" spans="2:10">
      <c r="B63" s="11"/>
      <c r="C63" s="11"/>
      <c r="D63" s="12"/>
      <c r="E63" s="12"/>
      <c r="F63" s="12"/>
      <c r="G63" s="174"/>
      <c r="H63" s="78"/>
      <c r="I63" s="174"/>
    </row>
    <row r="64" spans="2:10">
      <c r="B64" s="11"/>
      <c r="C64" s="11"/>
      <c r="D64" s="12"/>
      <c r="E64" s="12"/>
      <c r="F64" s="12"/>
      <c r="G64" s="174"/>
      <c r="H64" s="78"/>
      <c r="I64" s="174"/>
    </row>
    <row r="65" spans="2:9">
      <c r="B65" s="11"/>
      <c r="C65" s="11"/>
      <c r="D65" s="12"/>
      <c r="E65" s="12"/>
      <c r="F65" s="12"/>
      <c r="G65" s="174"/>
      <c r="H65" s="78"/>
      <c r="I65" s="174"/>
    </row>
    <row r="66" spans="2:9">
      <c r="B66" s="11"/>
      <c r="C66" s="11"/>
      <c r="D66" s="12"/>
      <c r="E66" s="12"/>
      <c r="F66" s="12"/>
      <c r="G66" s="174"/>
      <c r="H66" s="78"/>
      <c r="I66" s="174"/>
    </row>
    <row r="67" spans="2:9">
      <c r="B67" s="11"/>
      <c r="C67" s="11"/>
      <c r="D67" s="12"/>
      <c r="E67" s="12"/>
      <c r="F67" s="12"/>
      <c r="G67" s="174"/>
      <c r="H67" s="78"/>
      <c r="I67" s="174"/>
    </row>
    <row r="68" spans="2:9">
      <c r="B68" s="11"/>
      <c r="C68" s="11"/>
      <c r="D68" s="12"/>
      <c r="E68" s="12"/>
      <c r="F68" s="12"/>
      <c r="G68" s="174"/>
      <c r="H68" s="78"/>
      <c r="I68" s="174"/>
    </row>
    <row r="69" spans="2:9">
      <c r="B69" s="11"/>
      <c r="C69" s="11"/>
      <c r="D69" s="12"/>
      <c r="E69" s="12"/>
      <c r="F69" s="12"/>
      <c r="G69" s="174"/>
      <c r="H69" s="78"/>
      <c r="I69" s="174"/>
    </row>
    <row r="70" spans="2:9">
      <c r="B70" s="11"/>
      <c r="C70" s="11"/>
      <c r="D70" s="12"/>
      <c r="E70" s="12"/>
      <c r="F70" s="12"/>
      <c r="G70" s="174"/>
      <c r="H70" s="78"/>
      <c r="I70" s="174"/>
    </row>
    <row r="71" spans="2:9">
      <c r="B71" s="11"/>
      <c r="C71" s="11"/>
      <c r="D71" s="12"/>
      <c r="E71" s="12"/>
      <c r="F71" s="12"/>
      <c r="G71" s="174"/>
      <c r="H71" s="78"/>
      <c r="I71" s="174"/>
    </row>
    <row r="72" spans="2:9">
      <c r="B72" s="11"/>
      <c r="C72" s="11"/>
      <c r="D72" s="12"/>
      <c r="E72" s="12"/>
      <c r="F72" s="12"/>
      <c r="G72" s="174"/>
      <c r="H72" s="78"/>
      <c r="I72" s="174"/>
    </row>
    <row r="73" spans="2:9">
      <c r="B73" s="11"/>
      <c r="C73" s="11"/>
      <c r="D73" s="12"/>
      <c r="E73" s="12"/>
      <c r="F73" s="12"/>
      <c r="G73" s="174"/>
      <c r="H73" s="78"/>
      <c r="I73" s="174"/>
    </row>
    <row r="74" spans="2:9">
      <c r="B74" s="11"/>
      <c r="C74" s="11"/>
      <c r="D74" s="12"/>
      <c r="E74" s="12"/>
      <c r="F74" s="12"/>
      <c r="G74" s="174"/>
      <c r="H74" s="78"/>
      <c r="I74" s="174"/>
    </row>
    <row r="75" spans="2:9">
      <c r="B75" s="11"/>
      <c r="C75" s="11"/>
      <c r="D75" s="12"/>
      <c r="E75" s="12"/>
      <c r="F75" s="12"/>
      <c r="G75" s="174"/>
      <c r="H75" s="78"/>
      <c r="I75" s="174"/>
    </row>
    <row r="76" spans="2:9">
      <c r="B76" s="11"/>
      <c r="C76" s="11"/>
      <c r="D76" s="12"/>
      <c r="E76" s="12"/>
      <c r="F76" s="12"/>
      <c r="G76" s="174"/>
      <c r="H76" s="78"/>
      <c r="I76" s="174"/>
    </row>
    <row r="77" spans="2:9">
      <c r="B77" s="11"/>
      <c r="C77" s="11"/>
      <c r="D77" s="12"/>
      <c r="E77" s="12"/>
      <c r="F77" s="12"/>
      <c r="G77" s="174"/>
      <c r="H77" s="78"/>
      <c r="I77" s="174"/>
    </row>
    <row r="78" spans="2:9">
      <c r="B78" s="11"/>
      <c r="C78" s="11"/>
      <c r="D78" s="12"/>
      <c r="E78" s="12"/>
      <c r="F78" s="12"/>
      <c r="G78" s="174"/>
      <c r="H78" s="78"/>
      <c r="I78" s="174"/>
    </row>
    <row r="79" spans="2:9">
      <c r="B79" s="11"/>
      <c r="C79" s="11"/>
      <c r="D79" s="12"/>
      <c r="E79" s="12"/>
      <c r="F79" s="12"/>
      <c r="G79" s="174"/>
      <c r="H79" s="78"/>
      <c r="I79" s="174"/>
    </row>
    <row r="80" spans="2:9">
      <c r="B80" s="11"/>
      <c r="C80" s="11"/>
      <c r="D80" s="12"/>
      <c r="E80" s="12"/>
      <c r="F80" s="12"/>
      <c r="G80" s="174"/>
      <c r="H80" s="78"/>
      <c r="I80" s="174"/>
    </row>
    <row r="81" spans="2:9">
      <c r="B81" s="11"/>
      <c r="C81" s="11"/>
      <c r="D81" s="12"/>
      <c r="E81" s="12"/>
      <c r="F81" s="12"/>
      <c r="G81" s="174"/>
      <c r="H81" s="78"/>
      <c r="I81" s="174"/>
    </row>
    <row r="82" spans="2:9">
      <c r="B82" s="11"/>
      <c r="C82" s="11"/>
      <c r="D82" s="12"/>
      <c r="E82" s="12"/>
      <c r="F82" s="12"/>
      <c r="G82" s="174"/>
      <c r="H82" s="78"/>
      <c r="I82" s="174"/>
    </row>
    <row r="83" spans="2:9">
      <c r="B83" s="11"/>
      <c r="C83" s="11"/>
      <c r="D83" s="12"/>
      <c r="E83" s="12"/>
      <c r="F83" s="12"/>
      <c r="G83" s="174"/>
      <c r="H83" s="78"/>
      <c r="I83" s="174"/>
    </row>
    <row r="84" spans="2:9">
      <c r="B84" s="11"/>
      <c r="C84" s="11"/>
      <c r="D84" s="12"/>
      <c r="E84" s="12"/>
      <c r="F84" s="12"/>
      <c r="G84" s="174"/>
      <c r="H84" s="78"/>
      <c r="I84" s="174"/>
    </row>
    <row r="85" spans="2:9">
      <c r="B85" s="11"/>
      <c r="C85" s="11"/>
      <c r="D85" s="12"/>
      <c r="E85" s="12"/>
      <c r="F85" s="12"/>
      <c r="G85" s="174"/>
      <c r="H85" s="78"/>
      <c r="I85" s="174"/>
    </row>
    <row r="86" spans="2:9">
      <c r="B86" s="11"/>
      <c r="C86" s="11"/>
      <c r="D86" s="12"/>
      <c r="E86" s="12"/>
      <c r="F86" s="12"/>
      <c r="G86" s="174"/>
      <c r="H86" s="78"/>
      <c r="I86" s="174"/>
    </row>
    <row r="87" spans="2:9">
      <c r="B87" s="11"/>
      <c r="C87" s="11"/>
      <c r="D87" s="12"/>
      <c r="E87" s="12"/>
      <c r="F87" s="12"/>
      <c r="G87" s="174"/>
      <c r="H87" s="78"/>
      <c r="I87" s="174"/>
    </row>
    <row r="88" spans="2:9">
      <c r="B88" s="11"/>
      <c r="C88" s="11"/>
      <c r="D88" s="12"/>
      <c r="E88" s="12"/>
      <c r="F88" s="12"/>
      <c r="G88" s="174"/>
      <c r="H88" s="78"/>
      <c r="I88" s="174"/>
    </row>
    <row r="89" spans="2:9">
      <c r="B89" s="11"/>
      <c r="C89" s="11"/>
      <c r="D89" s="12"/>
      <c r="E89" s="12"/>
      <c r="F89" s="12"/>
      <c r="G89" s="174"/>
      <c r="H89" s="78"/>
      <c r="I89" s="174"/>
    </row>
    <row r="90" spans="2:9">
      <c r="B90" s="11"/>
      <c r="C90" s="11"/>
      <c r="D90" s="12"/>
      <c r="E90" s="12"/>
      <c r="F90" s="12"/>
      <c r="G90" s="174"/>
      <c r="H90" s="78"/>
      <c r="I90" s="174"/>
    </row>
    <row r="91" spans="2:9">
      <c r="B91" s="11"/>
      <c r="C91" s="11"/>
      <c r="D91" s="12"/>
      <c r="E91" s="12"/>
      <c r="F91" s="12"/>
      <c r="G91" s="174"/>
      <c r="H91" s="78"/>
      <c r="I91" s="174"/>
    </row>
    <row r="92" spans="2:9">
      <c r="B92" s="11"/>
      <c r="C92" s="11"/>
      <c r="D92" s="12"/>
      <c r="E92" s="12"/>
      <c r="F92" s="12"/>
      <c r="G92" s="174"/>
      <c r="H92" s="78"/>
      <c r="I92" s="174"/>
    </row>
    <row r="93" spans="2:9">
      <c r="B93" s="11"/>
      <c r="C93" s="11"/>
      <c r="D93" s="12"/>
      <c r="E93" s="12"/>
      <c r="F93" s="12"/>
      <c r="G93" s="174"/>
      <c r="H93" s="78"/>
      <c r="I93" s="174"/>
    </row>
    <row r="94" spans="2:9">
      <c r="B94" s="11"/>
      <c r="C94" s="11"/>
      <c r="D94" s="12"/>
      <c r="E94" s="12"/>
      <c r="F94" s="12"/>
      <c r="G94" s="174"/>
      <c r="H94" s="78"/>
      <c r="I94" s="174"/>
    </row>
    <row r="95" spans="2:9">
      <c r="B95" s="11"/>
      <c r="C95" s="11"/>
      <c r="D95" s="12"/>
      <c r="E95" s="12"/>
      <c r="F95" s="12"/>
      <c r="G95" s="174"/>
      <c r="H95" s="78"/>
      <c r="I95" s="174"/>
    </row>
    <row r="96" spans="2:9">
      <c r="B96" s="11"/>
      <c r="C96" s="11"/>
      <c r="D96" s="12"/>
      <c r="E96" s="12"/>
      <c r="F96" s="12"/>
      <c r="G96" s="174"/>
      <c r="H96" s="78"/>
      <c r="I96" s="174"/>
    </row>
    <row r="97" spans="2:10">
      <c r="B97" s="11"/>
      <c r="C97" s="11"/>
      <c r="D97" s="12"/>
      <c r="E97" s="12"/>
      <c r="F97" s="12"/>
      <c r="G97" s="174"/>
      <c r="H97" s="78"/>
      <c r="I97" s="174"/>
    </row>
    <row r="98" spans="2:10">
      <c r="B98" s="11"/>
      <c r="C98" s="11"/>
      <c r="D98" s="12"/>
      <c r="E98" s="12"/>
      <c r="F98" s="12"/>
      <c r="G98" s="174"/>
      <c r="H98" s="78"/>
      <c r="I98" s="174"/>
    </row>
    <row r="99" spans="2:10">
      <c r="B99" s="11"/>
      <c r="C99" s="11"/>
      <c r="D99" s="12"/>
      <c r="E99" s="12"/>
      <c r="F99" s="12"/>
      <c r="G99" s="174"/>
      <c r="H99" s="78"/>
      <c r="I99" s="174"/>
    </row>
    <row r="100" spans="2:10">
      <c r="B100" s="11"/>
      <c r="C100" s="11"/>
      <c r="D100" s="12"/>
      <c r="E100" s="12"/>
      <c r="F100" s="12"/>
      <c r="G100" s="174"/>
      <c r="H100" s="78"/>
      <c r="I100" s="174"/>
    </row>
    <row r="101" spans="2:10">
      <c r="B101" s="11"/>
      <c r="C101" s="11"/>
      <c r="D101" s="12"/>
      <c r="E101" s="12"/>
      <c r="F101" s="12"/>
      <c r="G101" s="174"/>
      <c r="H101" s="78"/>
      <c r="I101" s="174"/>
    </row>
    <row r="102" spans="2:10">
      <c r="B102" s="11"/>
      <c r="C102" s="11"/>
      <c r="D102" s="12"/>
      <c r="E102" s="12"/>
      <c r="F102" s="12"/>
      <c r="G102" s="174"/>
      <c r="H102" s="78"/>
      <c r="I102" s="174"/>
    </row>
    <row r="103" spans="2:10">
      <c r="B103" s="11"/>
      <c r="C103" s="11"/>
      <c r="D103" s="12"/>
      <c r="E103" s="12"/>
      <c r="F103" s="12"/>
      <c r="G103" s="174"/>
      <c r="H103" s="78"/>
      <c r="I103" s="174"/>
    </row>
    <row r="104" spans="2:10">
      <c r="B104" s="11"/>
      <c r="C104" s="11"/>
      <c r="D104" s="12"/>
      <c r="E104" s="12"/>
      <c r="F104" s="12"/>
      <c r="G104" s="174"/>
      <c r="H104" s="78"/>
      <c r="I104" s="174"/>
    </row>
    <row r="105" spans="2:10">
      <c r="B105" s="11"/>
      <c r="C105" s="11"/>
      <c r="D105" s="12"/>
      <c r="E105" s="12"/>
      <c r="F105" s="12"/>
      <c r="G105" s="174"/>
      <c r="H105" s="78"/>
      <c r="I105" s="174"/>
    </row>
    <row r="106" spans="2:10">
      <c r="B106" s="11"/>
      <c r="C106" s="11"/>
      <c r="D106" s="12"/>
      <c r="E106" s="12"/>
      <c r="F106" s="12"/>
      <c r="G106" s="174"/>
      <c r="H106" s="78"/>
      <c r="I106" s="174"/>
    </row>
    <row r="107" spans="2:10">
      <c r="B107" s="11"/>
      <c r="C107" s="11"/>
      <c r="D107" s="12"/>
      <c r="E107" s="12"/>
      <c r="F107" s="12"/>
      <c r="G107" s="174"/>
      <c r="H107" s="78"/>
      <c r="I107" s="174"/>
    </row>
    <row r="108" spans="2:10">
      <c r="B108" s="11"/>
      <c r="C108" s="11"/>
      <c r="D108" s="12"/>
      <c r="E108" s="12"/>
      <c r="F108" s="12"/>
      <c r="G108" s="174"/>
      <c r="H108" s="78"/>
      <c r="I108" s="174"/>
    </row>
    <row r="109" spans="2:10">
      <c r="B109" s="11"/>
      <c r="C109" s="11"/>
      <c r="D109" s="12"/>
      <c r="E109" s="12"/>
      <c r="F109" s="12"/>
      <c r="G109" s="174"/>
      <c r="H109" s="156"/>
      <c r="I109" s="174"/>
      <c r="J109" s="10"/>
    </row>
    <row r="110" spans="2:10">
      <c r="B110" s="11"/>
      <c r="C110" s="11"/>
      <c r="D110" s="12"/>
      <c r="E110" s="12"/>
      <c r="F110" s="12"/>
      <c r="G110" s="174"/>
      <c r="H110" s="78"/>
      <c r="I110" s="174"/>
    </row>
    <row r="111" spans="2:10">
      <c r="B111" s="11"/>
      <c r="C111" s="11"/>
      <c r="D111" s="12"/>
      <c r="E111" s="12"/>
      <c r="F111" s="12"/>
      <c r="G111" s="174"/>
      <c r="H111" s="78"/>
      <c r="I111" s="174"/>
    </row>
    <row r="112" spans="2:10">
      <c r="B112" s="11"/>
      <c r="C112" s="11"/>
      <c r="D112" s="12"/>
      <c r="E112" s="12"/>
      <c r="F112" s="12"/>
      <c r="G112" s="174"/>
      <c r="H112" s="78"/>
      <c r="I112" s="174"/>
    </row>
    <row r="113" spans="2:12">
      <c r="B113" s="11"/>
      <c r="C113" s="11"/>
      <c r="D113" s="12"/>
      <c r="E113" s="12"/>
      <c r="F113" s="12"/>
      <c r="G113" s="174"/>
      <c r="H113" s="78"/>
      <c r="I113" s="174"/>
    </row>
    <row r="114" spans="2:12">
      <c r="B114" s="11"/>
      <c r="C114" s="11"/>
      <c r="D114" s="12"/>
      <c r="E114" s="12"/>
      <c r="F114" s="12"/>
      <c r="G114" s="174"/>
      <c r="H114" s="78"/>
      <c r="I114" s="174"/>
    </row>
    <row r="115" spans="2:12">
      <c r="B115" s="11"/>
      <c r="C115" s="11"/>
      <c r="D115" s="12"/>
      <c r="E115" s="12"/>
      <c r="F115" s="12"/>
      <c r="G115" s="174"/>
      <c r="H115" s="78"/>
      <c r="I115" s="174"/>
    </row>
    <row r="116" spans="2:12">
      <c r="B116" s="11"/>
      <c r="C116" s="11"/>
      <c r="D116" s="12"/>
      <c r="E116" s="12"/>
      <c r="F116" s="12"/>
      <c r="G116" s="174"/>
      <c r="H116" s="78"/>
      <c r="I116" s="174"/>
    </row>
    <row r="117" spans="2:12">
      <c r="B117" s="11"/>
      <c r="C117" s="11"/>
      <c r="D117" s="12"/>
      <c r="E117" s="12"/>
      <c r="F117" s="12"/>
      <c r="G117" s="174"/>
      <c r="H117" s="78"/>
      <c r="I117" s="174"/>
    </row>
    <row r="118" spans="2:12">
      <c r="B118" s="11"/>
      <c r="C118" s="11"/>
      <c r="D118" s="12"/>
      <c r="E118" s="12"/>
      <c r="F118" s="12"/>
      <c r="G118" s="174"/>
      <c r="H118" s="78"/>
    </row>
    <row r="119" spans="2:12">
      <c r="B119" s="11"/>
      <c r="C119" s="11"/>
      <c r="D119" s="12"/>
      <c r="E119" s="12"/>
      <c r="F119" s="12"/>
      <c r="G119" s="174"/>
      <c r="H119" s="78"/>
    </row>
    <row r="120" spans="2:12">
      <c r="B120" s="11"/>
      <c r="C120" s="11"/>
      <c r="D120" s="12"/>
      <c r="E120" s="12"/>
      <c r="F120" s="12"/>
      <c r="G120" s="174"/>
      <c r="H120" s="78"/>
    </row>
    <row r="121" spans="2:12">
      <c r="B121" s="11"/>
      <c r="C121" s="11"/>
      <c r="D121" s="12"/>
      <c r="E121" s="12"/>
      <c r="F121" s="12"/>
      <c r="G121" s="174"/>
      <c r="H121" s="78"/>
      <c r="I121" s="149"/>
    </row>
    <row r="122" spans="2:12">
      <c r="B122" s="11"/>
      <c r="C122" s="11"/>
      <c r="D122" s="12"/>
      <c r="E122" s="12"/>
      <c r="F122" s="12"/>
      <c r="G122" s="174"/>
      <c r="H122" s="78"/>
    </row>
    <row r="123" spans="2:12">
      <c r="B123" s="11"/>
      <c r="C123" s="11"/>
      <c r="D123" s="12"/>
      <c r="E123" s="12"/>
      <c r="F123" s="12"/>
      <c r="G123" s="174"/>
      <c r="H123" s="78"/>
      <c r="I123" s="149"/>
    </row>
    <row r="124" spans="2:12">
      <c r="B124" s="11"/>
      <c r="C124" s="11"/>
      <c r="D124" s="12"/>
      <c r="E124" s="12"/>
      <c r="F124" s="12"/>
      <c r="G124" s="174"/>
      <c r="I124" s="149"/>
      <c r="L124" s="150"/>
    </row>
    <row r="125" spans="2:12">
      <c r="B125" s="11"/>
      <c r="C125" s="11"/>
      <c r="D125" s="12"/>
      <c r="E125" s="12"/>
      <c r="F125" s="12"/>
      <c r="G125" s="174"/>
      <c r="I125" s="149"/>
    </row>
    <row r="126" spans="2:12">
      <c r="B126" s="11"/>
      <c r="C126" s="11"/>
      <c r="D126" s="12"/>
      <c r="E126" s="12"/>
      <c r="F126" s="12"/>
      <c r="G126" s="174"/>
      <c r="I126" s="149"/>
      <c r="J126" s="149"/>
    </row>
    <row r="127" spans="2:12">
      <c r="B127" s="11"/>
      <c r="C127" s="11"/>
      <c r="D127" s="12"/>
      <c r="E127" s="12"/>
      <c r="F127" s="12"/>
      <c r="G127" s="174"/>
      <c r="H127" s="10"/>
    </row>
    <row r="128" spans="2:12">
      <c r="B128" s="11"/>
      <c r="C128" s="11"/>
      <c r="D128" s="12"/>
      <c r="E128" s="12"/>
      <c r="F128" s="12"/>
      <c r="G128" s="174"/>
    </row>
    <row r="129" spans="2:10">
      <c r="B129" s="11"/>
      <c r="C129" s="11"/>
      <c r="D129" s="12"/>
      <c r="E129" s="12"/>
      <c r="F129" s="12"/>
      <c r="G129" s="174"/>
    </row>
    <row r="130" spans="2:10">
      <c r="B130" s="11"/>
      <c r="C130" s="11"/>
      <c r="D130" s="12"/>
      <c r="E130" s="12"/>
      <c r="F130" s="12"/>
      <c r="G130" s="174"/>
      <c r="I130" s="149"/>
    </row>
    <row r="131" spans="2:10">
      <c r="B131" s="11"/>
      <c r="C131" s="11"/>
      <c r="D131" s="12"/>
      <c r="E131" s="12"/>
      <c r="F131" s="12"/>
      <c r="G131" s="174"/>
    </row>
    <row r="132" spans="2:10">
      <c r="B132" s="11"/>
      <c r="C132" s="11"/>
      <c r="D132" s="12"/>
      <c r="E132" s="12"/>
      <c r="F132" s="12"/>
      <c r="G132" s="174"/>
    </row>
    <row r="133" spans="2:10">
      <c r="B133" s="11"/>
      <c r="C133" s="11"/>
      <c r="D133" s="12"/>
      <c r="E133" s="12"/>
      <c r="F133" s="12"/>
      <c r="G133" s="174"/>
      <c r="I133" s="149"/>
    </row>
    <row r="134" spans="2:10">
      <c r="B134" s="11"/>
      <c r="C134" s="11"/>
      <c r="D134" s="12"/>
      <c r="E134" s="12"/>
      <c r="F134" s="12"/>
      <c r="G134" s="174"/>
      <c r="H134" s="78"/>
      <c r="I134" s="180"/>
      <c r="J134" s="78"/>
    </row>
    <row r="135" spans="2:10">
      <c r="B135" s="11"/>
      <c r="C135" s="11"/>
      <c r="D135" s="12"/>
      <c r="E135" s="12"/>
      <c r="F135" s="12"/>
      <c r="G135" s="174"/>
      <c r="H135" s="78"/>
      <c r="I135" s="180"/>
      <c r="J135" s="78"/>
    </row>
    <row r="136" spans="2:10">
      <c r="B136" s="11"/>
      <c r="C136" s="11"/>
      <c r="D136" s="12"/>
      <c r="E136" s="12"/>
      <c r="F136" s="12"/>
      <c r="G136" s="174"/>
      <c r="H136" s="156"/>
      <c r="I136" s="180"/>
      <c r="J136" s="78"/>
    </row>
    <row r="137" spans="2:10">
      <c r="B137" s="11"/>
      <c r="C137" s="11"/>
      <c r="D137" s="12"/>
      <c r="E137" s="12"/>
      <c r="F137" s="12"/>
      <c r="G137" s="174"/>
      <c r="H137" s="78"/>
      <c r="I137" s="180"/>
      <c r="J137" s="78"/>
    </row>
    <row r="138" spans="2:10">
      <c r="B138" s="11"/>
      <c r="C138" s="11"/>
      <c r="D138" s="12"/>
      <c r="E138" s="12"/>
      <c r="F138" s="12"/>
      <c r="G138" s="174"/>
      <c r="H138" s="78"/>
      <c r="I138" s="180"/>
      <c r="J138" s="78"/>
    </row>
    <row r="139" spans="2:10">
      <c r="B139" s="11"/>
      <c r="C139" s="11"/>
      <c r="D139" s="12"/>
      <c r="E139" s="12"/>
      <c r="F139" s="12"/>
      <c r="G139" s="174"/>
      <c r="H139" s="78"/>
      <c r="I139" s="180"/>
      <c r="J139" s="181"/>
    </row>
    <row r="140" spans="2:10">
      <c r="B140" s="11"/>
      <c r="C140" s="11"/>
      <c r="D140" s="12"/>
      <c r="E140" s="12"/>
      <c r="F140" s="12"/>
      <c r="G140" s="174"/>
      <c r="H140" s="78"/>
      <c r="I140" s="78"/>
      <c r="J140" s="78"/>
    </row>
    <row r="141" spans="2:10">
      <c r="B141" s="11"/>
      <c r="C141" s="11"/>
      <c r="D141" s="12"/>
      <c r="E141" s="12"/>
      <c r="F141" s="12"/>
      <c r="G141" s="174"/>
      <c r="H141" s="78"/>
      <c r="I141" s="78"/>
      <c r="J141" s="78"/>
    </row>
    <row r="142" spans="2:10">
      <c r="B142" s="11"/>
      <c r="C142" s="11"/>
      <c r="D142" s="12"/>
      <c r="E142" s="12"/>
      <c r="F142" s="12"/>
      <c r="G142" s="174"/>
      <c r="H142" s="78"/>
      <c r="I142" s="78"/>
      <c r="J142" s="78"/>
    </row>
    <row r="143" spans="2:10">
      <c r="B143" s="11"/>
      <c r="C143" s="11"/>
      <c r="D143" s="12"/>
      <c r="E143" s="12"/>
      <c r="F143" s="12"/>
      <c r="G143" s="174"/>
      <c r="H143" s="78"/>
      <c r="I143" s="180"/>
      <c r="J143" s="181"/>
    </row>
    <row r="144" spans="2:10">
      <c r="B144" s="11"/>
      <c r="C144" s="11"/>
      <c r="D144" s="12"/>
      <c r="E144" s="12"/>
      <c r="F144" s="12"/>
      <c r="G144" s="174"/>
      <c r="H144" s="78"/>
      <c r="I144" s="180"/>
      <c r="J144" s="181"/>
    </row>
    <row r="145" spans="2:13">
      <c r="B145" s="11"/>
      <c r="C145" s="11"/>
      <c r="D145" s="12"/>
      <c r="E145" s="12"/>
      <c r="F145" s="12"/>
      <c r="G145" s="174"/>
      <c r="H145" s="78"/>
      <c r="I145" s="78"/>
      <c r="J145" s="78"/>
    </row>
    <row r="146" spans="2:13">
      <c r="B146" s="11"/>
      <c r="C146" s="11"/>
      <c r="D146" s="12"/>
      <c r="E146" s="12"/>
      <c r="F146" s="12"/>
      <c r="G146" s="174"/>
      <c r="H146" s="78"/>
      <c r="I146" s="78"/>
      <c r="J146" s="78"/>
    </row>
    <row r="147" spans="2:13">
      <c r="B147" s="11"/>
      <c r="C147" s="11"/>
      <c r="D147" s="12"/>
      <c r="E147" s="12"/>
      <c r="F147" s="12"/>
      <c r="G147" s="174"/>
      <c r="H147" s="78"/>
      <c r="I147" s="78"/>
      <c r="J147" s="78"/>
    </row>
    <row r="148" spans="2:13">
      <c r="B148" s="11"/>
      <c r="C148" s="11"/>
      <c r="D148" s="12"/>
      <c r="E148" s="12"/>
      <c r="F148" s="12"/>
      <c r="G148" s="174"/>
      <c r="H148" s="78"/>
      <c r="I148" s="78"/>
      <c r="J148" s="78"/>
    </row>
    <row r="149" spans="2:13">
      <c r="B149" s="11"/>
      <c r="C149" s="11"/>
      <c r="D149" s="12"/>
      <c r="E149" s="12"/>
      <c r="F149" s="12"/>
      <c r="G149" s="174"/>
      <c r="H149" s="156"/>
      <c r="I149" s="78"/>
      <c r="J149" s="78"/>
    </row>
    <row r="150" spans="2:13">
      <c r="B150" s="11"/>
      <c r="C150" s="11"/>
      <c r="D150" s="12"/>
      <c r="E150" s="12"/>
      <c r="F150" s="12"/>
      <c r="G150" s="174"/>
      <c r="H150" s="78"/>
      <c r="I150" s="78"/>
      <c r="J150" s="78"/>
    </row>
    <row r="151" spans="2:13">
      <c r="B151" s="11"/>
      <c r="C151" s="11"/>
      <c r="D151" s="12"/>
      <c r="E151" s="12"/>
      <c r="F151" s="12"/>
      <c r="G151" s="174"/>
      <c r="H151" s="78"/>
      <c r="I151" s="78"/>
      <c r="J151" s="78"/>
    </row>
    <row r="152" spans="2:13">
      <c r="B152" s="11"/>
      <c r="C152" s="11"/>
      <c r="D152" s="12"/>
      <c r="E152" s="12"/>
      <c r="F152" s="12"/>
      <c r="G152" s="174"/>
      <c r="H152" s="78"/>
      <c r="I152" s="78"/>
      <c r="J152" s="78"/>
    </row>
    <row r="153" spans="2:13">
      <c r="B153" s="11"/>
      <c r="C153" s="11"/>
      <c r="D153" s="12"/>
      <c r="E153" s="12"/>
      <c r="F153" s="12"/>
      <c r="G153" s="174"/>
      <c r="H153" s="78"/>
      <c r="I153" s="78"/>
      <c r="J153" s="78"/>
    </row>
    <row r="154" spans="2:13">
      <c r="B154" s="11"/>
      <c r="C154" s="11"/>
      <c r="D154" s="12"/>
      <c r="E154" s="12"/>
      <c r="F154" s="12"/>
      <c r="G154" s="174"/>
      <c r="H154" s="78"/>
      <c r="I154" s="78"/>
      <c r="J154" s="78"/>
    </row>
    <row r="155" spans="2:13">
      <c r="B155" s="11"/>
      <c r="C155" s="11"/>
      <c r="D155" s="12"/>
      <c r="E155" s="12"/>
      <c r="F155" s="12"/>
      <c r="G155" s="174"/>
      <c r="H155" s="78"/>
      <c r="I155" s="78"/>
      <c r="J155" s="78"/>
      <c r="M155" s="149"/>
    </row>
    <row r="156" spans="2:13">
      <c r="B156" s="11"/>
      <c r="C156" s="11"/>
      <c r="D156" s="12"/>
      <c r="E156" s="12"/>
      <c r="F156" s="12"/>
      <c r="G156" s="174"/>
      <c r="H156" s="78"/>
      <c r="I156" s="180"/>
      <c r="J156" s="181"/>
      <c r="M156" s="149"/>
    </row>
    <row r="157" spans="2:13">
      <c r="B157" s="11"/>
      <c r="C157" s="11"/>
      <c r="D157" s="12"/>
      <c r="E157" s="12"/>
      <c r="F157" s="12"/>
      <c r="G157" s="174"/>
      <c r="H157" s="78"/>
      <c r="I157" s="180"/>
      <c r="J157" s="181"/>
      <c r="M157" s="150"/>
    </row>
    <row r="158" spans="2:13">
      <c r="B158" s="11"/>
      <c r="C158" s="11"/>
      <c r="D158" s="12"/>
      <c r="E158" s="12"/>
      <c r="F158" s="12"/>
      <c r="G158" s="174"/>
      <c r="H158" s="78"/>
      <c r="I158" s="78"/>
      <c r="J158" s="78"/>
    </row>
    <row r="159" spans="2:13">
      <c r="B159" s="11"/>
      <c r="C159" s="11"/>
      <c r="D159" s="12"/>
      <c r="E159" s="12"/>
      <c r="F159" s="12"/>
      <c r="G159" s="174"/>
      <c r="H159" s="78"/>
      <c r="I159" s="78"/>
      <c r="J159" s="78"/>
    </row>
    <row r="160" spans="2:13">
      <c r="B160" s="11"/>
      <c r="C160" s="11"/>
      <c r="D160" s="12"/>
      <c r="E160" s="12"/>
      <c r="F160" s="12"/>
      <c r="G160" s="174"/>
      <c r="H160" s="78"/>
      <c r="I160" s="78"/>
      <c r="J160" s="78"/>
    </row>
    <row r="161" spans="2:10">
      <c r="B161" s="11"/>
      <c r="C161" s="11"/>
      <c r="D161" s="12"/>
      <c r="E161" s="12"/>
      <c r="F161" s="12"/>
      <c r="G161" s="174"/>
      <c r="H161" s="78"/>
      <c r="I161" s="78"/>
      <c r="J161" s="78"/>
    </row>
    <row r="162" spans="2:10">
      <c r="B162" s="11"/>
      <c r="C162" s="11"/>
      <c r="D162" s="12"/>
      <c r="E162" s="12"/>
      <c r="F162" s="12"/>
      <c r="G162" s="174"/>
      <c r="H162" s="78"/>
      <c r="I162" s="78"/>
      <c r="J162" s="78"/>
    </row>
    <row r="163" spans="2:10">
      <c r="B163" s="11"/>
      <c r="C163" s="11"/>
      <c r="D163" s="12"/>
      <c r="E163" s="12"/>
      <c r="F163" s="12"/>
      <c r="G163" s="174"/>
      <c r="H163" s="78"/>
      <c r="I163" s="78"/>
      <c r="J163" s="78"/>
    </row>
    <row r="164" spans="2:10">
      <c r="B164" s="13"/>
      <c r="C164" s="11"/>
      <c r="D164" s="12"/>
      <c r="E164" s="12"/>
      <c r="F164" s="12"/>
      <c r="G164" s="174"/>
      <c r="H164" s="78"/>
      <c r="I164" s="78"/>
      <c r="J164" s="78"/>
    </row>
    <row r="165" spans="2:10">
      <c r="B165" s="13"/>
      <c r="C165" s="11"/>
      <c r="D165" s="12"/>
      <c r="E165" s="12"/>
      <c r="F165" s="12"/>
      <c r="G165" s="174"/>
      <c r="H165" s="78"/>
      <c r="I165" s="180"/>
      <c r="J165" s="181"/>
    </row>
    <row r="166" spans="2:10">
      <c r="B166" s="13"/>
      <c r="C166" s="11"/>
      <c r="D166" s="12"/>
      <c r="E166" s="12"/>
      <c r="F166" s="12"/>
      <c r="G166" s="174"/>
      <c r="H166" s="78"/>
      <c r="I166" s="180"/>
      <c r="J166" s="181"/>
    </row>
    <row r="167" spans="2:10">
      <c r="B167" s="13"/>
      <c r="C167" s="11"/>
      <c r="D167" s="12"/>
      <c r="E167" s="12"/>
      <c r="F167" s="12"/>
      <c r="G167" s="174"/>
      <c r="H167" s="78"/>
      <c r="I167" s="180"/>
      <c r="J167" s="181"/>
    </row>
    <row r="168" spans="2:10">
      <c r="B168" s="13"/>
      <c r="C168" s="11"/>
      <c r="D168" s="12"/>
      <c r="E168" s="12"/>
      <c r="F168" s="12"/>
      <c r="G168" s="174"/>
      <c r="H168" s="78"/>
      <c r="I168" s="180"/>
      <c r="J168" s="181"/>
    </row>
    <row r="169" spans="2:10">
      <c r="B169" s="13"/>
      <c r="C169" s="11"/>
      <c r="D169" s="12"/>
      <c r="E169" s="12"/>
      <c r="F169" s="12"/>
      <c r="G169" s="174"/>
      <c r="H169" s="78"/>
      <c r="I169" s="180"/>
      <c r="J169" s="181"/>
    </row>
    <row r="170" spans="2:10">
      <c r="B170" s="13"/>
      <c r="C170" s="11"/>
      <c r="D170" s="12"/>
      <c r="E170" s="12"/>
      <c r="F170" s="12"/>
      <c r="G170" s="174"/>
      <c r="H170" s="78"/>
      <c r="I170" s="78"/>
      <c r="J170" s="78"/>
    </row>
    <row r="171" spans="2:10">
      <c r="B171" s="13"/>
      <c r="C171" s="11"/>
      <c r="D171" s="12"/>
      <c r="E171" s="12"/>
      <c r="F171" s="12"/>
      <c r="G171" s="174"/>
      <c r="H171" s="78"/>
      <c r="I171" s="180"/>
      <c r="J171" s="181"/>
    </row>
    <row r="172" spans="2:10">
      <c r="B172" s="13"/>
      <c r="C172" s="11"/>
      <c r="D172" s="12"/>
      <c r="E172" s="12"/>
      <c r="F172" s="12"/>
      <c r="G172" s="174"/>
      <c r="H172" s="78"/>
      <c r="I172" s="182"/>
      <c r="J172" s="78"/>
    </row>
    <row r="173" spans="2:10">
      <c r="B173" s="13"/>
      <c r="C173" s="11"/>
      <c r="D173" s="12"/>
      <c r="E173" s="12"/>
      <c r="F173" s="12"/>
      <c r="G173" s="174"/>
      <c r="H173" s="78"/>
      <c r="I173" s="180"/>
      <c r="J173" s="181"/>
    </row>
    <row r="174" spans="2:10">
      <c r="B174" s="11"/>
      <c r="C174" s="11"/>
      <c r="D174" s="12"/>
      <c r="E174" s="12"/>
      <c r="F174" s="12"/>
      <c r="G174" s="174"/>
      <c r="H174" s="78"/>
      <c r="I174" s="78"/>
      <c r="J174" s="78"/>
    </row>
    <row r="175" spans="2:10">
      <c r="B175" s="11"/>
      <c r="C175" s="11"/>
      <c r="D175" s="12"/>
      <c r="E175" s="12"/>
      <c r="F175" s="12"/>
      <c r="G175" s="174"/>
      <c r="H175" s="78"/>
      <c r="I175" s="180"/>
      <c r="J175" s="181"/>
    </row>
    <row r="176" spans="2:10">
      <c r="B176" s="11"/>
      <c r="C176" s="11"/>
      <c r="D176" s="12"/>
      <c r="E176" s="12"/>
      <c r="F176" s="12"/>
      <c r="G176" s="174"/>
      <c r="H176" s="78"/>
      <c r="I176" s="180"/>
      <c r="J176" s="181"/>
    </row>
    <row r="177" spans="2:10">
      <c r="B177" s="11"/>
      <c r="C177" s="11"/>
      <c r="D177" s="12"/>
      <c r="E177" s="12"/>
      <c r="F177" s="12"/>
      <c r="G177" s="174"/>
      <c r="H177" s="78"/>
      <c r="I177" s="78"/>
      <c r="J177" s="78"/>
    </row>
    <row r="178" spans="2:10">
      <c r="B178" s="11"/>
      <c r="C178" s="11"/>
      <c r="D178" s="12"/>
      <c r="E178" s="12"/>
      <c r="F178" s="12"/>
      <c r="G178" s="174"/>
      <c r="H178" s="78"/>
      <c r="I178" s="78"/>
      <c r="J178" s="78"/>
    </row>
    <row r="179" spans="2:10">
      <c r="B179" s="11"/>
      <c r="C179" s="11"/>
      <c r="D179" s="12"/>
      <c r="E179" s="12"/>
      <c r="F179" s="12"/>
      <c r="G179" s="174"/>
      <c r="H179" s="78"/>
      <c r="I179" s="180"/>
      <c r="J179" s="181"/>
    </row>
    <row r="180" spans="2:10">
      <c r="B180" s="11"/>
      <c r="C180" s="11"/>
      <c r="D180" s="12"/>
      <c r="E180" s="12"/>
      <c r="F180" s="12"/>
      <c r="G180" s="174"/>
      <c r="H180" s="78"/>
      <c r="I180" s="78"/>
      <c r="J180" s="78"/>
    </row>
    <row r="181" spans="2:10">
      <c r="B181" s="11"/>
      <c r="C181" s="11"/>
      <c r="D181" s="12"/>
      <c r="E181" s="12"/>
      <c r="F181" s="12"/>
      <c r="G181" s="174"/>
      <c r="H181" s="78"/>
      <c r="I181" s="180"/>
      <c r="J181" s="181"/>
    </row>
    <row r="182" spans="2:10">
      <c r="B182" s="11"/>
      <c r="C182" s="11"/>
      <c r="D182" s="12"/>
      <c r="E182" s="12"/>
      <c r="F182" s="12"/>
      <c r="G182" s="174"/>
      <c r="H182" s="78"/>
      <c r="I182" s="78"/>
      <c r="J182" s="78"/>
    </row>
    <row r="183" spans="2:10">
      <c r="B183" s="11"/>
      <c r="C183" s="11"/>
      <c r="D183" s="12"/>
      <c r="E183" s="12"/>
      <c r="F183" s="12"/>
      <c r="G183" s="174"/>
      <c r="H183" s="78"/>
      <c r="I183" s="180"/>
      <c r="J183" s="181"/>
    </row>
    <row r="184" spans="2:10">
      <c r="B184" s="11"/>
      <c r="C184" s="11"/>
      <c r="D184" s="12"/>
      <c r="E184" s="12"/>
      <c r="F184" s="12"/>
      <c r="G184" s="174"/>
      <c r="H184" s="78"/>
      <c r="I184" s="180"/>
      <c r="J184" s="181"/>
    </row>
    <row r="185" spans="2:10">
      <c r="B185" s="11"/>
      <c r="C185" s="11"/>
      <c r="D185" s="12"/>
      <c r="E185" s="12"/>
      <c r="F185" s="12"/>
      <c r="G185" s="174"/>
      <c r="H185" s="78"/>
      <c r="I185" s="78"/>
      <c r="J185" s="78"/>
    </row>
    <row r="186" spans="2:10">
      <c r="B186" s="11"/>
      <c r="C186" s="11"/>
      <c r="D186" s="12"/>
      <c r="E186" s="12"/>
      <c r="F186" s="12"/>
      <c r="G186" s="174"/>
      <c r="H186" s="78"/>
      <c r="I186" s="78"/>
      <c r="J186" s="78"/>
    </row>
    <row r="187" spans="2:10">
      <c r="B187" s="11"/>
      <c r="C187" s="11"/>
      <c r="D187" s="12"/>
      <c r="E187" s="12"/>
      <c r="F187" s="12"/>
      <c r="G187" s="174"/>
      <c r="H187" s="78"/>
      <c r="I187" s="78"/>
      <c r="J187" s="78"/>
    </row>
    <row r="188" spans="2:10">
      <c r="B188" s="11"/>
      <c r="C188" s="11"/>
      <c r="D188" s="12"/>
      <c r="E188" s="12"/>
      <c r="F188" s="12"/>
      <c r="G188" s="174"/>
      <c r="H188" s="78"/>
      <c r="I188" s="180"/>
      <c r="J188" s="181"/>
    </row>
    <row r="189" spans="2:10">
      <c r="B189" s="11"/>
      <c r="C189" s="11"/>
      <c r="D189" s="12"/>
      <c r="E189" s="12"/>
      <c r="F189" s="12"/>
      <c r="G189" s="174"/>
      <c r="H189" s="78"/>
      <c r="I189" s="180"/>
      <c r="J189" s="181"/>
    </row>
    <row r="190" spans="2:10">
      <c r="B190" s="11"/>
      <c r="C190" s="11"/>
      <c r="D190" s="12"/>
      <c r="E190" s="12"/>
      <c r="F190" s="12"/>
      <c r="G190" s="174"/>
      <c r="H190" s="78"/>
      <c r="I190" s="180"/>
      <c r="J190" s="181"/>
    </row>
    <row r="191" spans="2:10">
      <c r="B191" s="11"/>
      <c r="C191" s="11"/>
      <c r="D191" s="12"/>
      <c r="E191" s="12"/>
      <c r="F191" s="12"/>
      <c r="G191" s="174"/>
      <c r="H191" s="78"/>
      <c r="I191" s="180"/>
      <c r="J191" s="181"/>
    </row>
    <row r="192" spans="2:10">
      <c r="B192" s="11"/>
      <c r="C192" s="11"/>
      <c r="D192" s="12"/>
      <c r="E192" s="12"/>
      <c r="F192" s="12"/>
      <c r="G192" s="174"/>
      <c r="H192" s="78"/>
      <c r="I192" s="78"/>
      <c r="J192" s="78"/>
    </row>
    <row r="193" spans="2:10">
      <c r="B193" s="11"/>
      <c r="C193" s="11"/>
      <c r="D193" s="12"/>
      <c r="E193" s="12"/>
      <c r="F193" s="12"/>
      <c r="G193" s="174"/>
      <c r="H193" s="78"/>
      <c r="I193" s="78"/>
      <c r="J193" s="78"/>
    </row>
    <row r="194" spans="2:10">
      <c r="B194" s="11"/>
      <c r="C194" s="11"/>
      <c r="D194" s="12"/>
      <c r="E194" s="12"/>
      <c r="F194" s="12"/>
      <c r="G194" s="174"/>
      <c r="H194" s="78"/>
      <c r="I194" s="78"/>
      <c r="J194" s="78"/>
    </row>
    <row r="195" spans="2:10">
      <c r="B195" s="11"/>
      <c r="C195" s="11"/>
      <c r="D195" s="12"/>
      <c r="E195" s="12"/>
      <c r="F195" s="12"/>
      <c r="G195" s="174"/>
      <c r="H195" s="78"/>
      <c r="I195" s="78"/>
      <c r="J195" s="78"/>
    </row>
    <row r="196" spans="2:10">
      <c r="B196" s="11"/>
      <c r="C196" s="11"/>
      <c r="D196" s="12"/>
      <c r="E196" s="12"/>
      <c r="F196" s="12"/>
      <c r="G196" s="174"/>
      <c r="H196" s="78"/>
      <c r="I196" s="78"/>
      <c r="J196" s="78"/>
    </row>
    <row r="197" spans="2:10">
      <c r="B197" s="11"/>
      <c r="C197" s="11"/>
      <c r="D197" s="12"/>
      <c r="E197" s="12"/>
      <c r="F197" s="12"/>
      <c r="G197" s="174"/>
      <c r="H197" s="78"/>
      <c r="I197" s="78"/>
      <c r="J197" s="78"/>
    </row>
    <row r="198" spans="2:10">
      <c r="B198" s="11"/>
      <c r="C198" s="11"/>
      <c r="D198" s="12"/>
      <c r="E198" s="12"/>
      <c r="F198" s="12"/>
      <c r="G198" s="174"/>
      <c r="H198" s="78"/>
      <c r="I198" s="78"/>
      <c r="J198" s="78"/>
    </row>
    <row r="199" spans="2:10">
      <c r="B199" s="11"/>
      <c r="C199" s="11"/>
      <c r="D199" s="12"/>
      <c r="E199" s="12"/>
      <c r="F199" s="12"/>
      <c r="G199" s="174"/>
      <c r="H199" s="78"/>
      <c r="I199" s="180"/>
      <c r="J199" s="181"/>
    </row>
    <row r="200" spans="2:10">
      <c r="B200" s="11"/>
      <c r="C200" s="11"/>
      <c r="D200" s="12"/>
      <c r="E200" s="12"/>
      <c r="F200" s="12"/>
      <c r="G200" s="174"/>
      <c r="H200" s="78"/>
      <c r="I200" s="78"/>
      <c r="J200" s="78"/>
    </row>
    <row r="201" spans="2:10">
      <c r="B201" s="11"/>
      <c r="C201" s="11"/>
      <c r="D201" s="12"/>
      <c r="E201" s="12"/>
      <c r="F201" s="12"/>
      <c r="G201" s="174"/>
      <c r="H201" s="78"/>
      <c r="I201" s="78"/>
      <c r="J201" s="78"/>
    </row>
    <row r="202" spans="2:10">
      <c r="B202" s="11"/>
      <c r="C202" s="11"/>
      <c r="D202" s="12"/>
      <c r="E202" s="12"/>
      <c r="F202" s="12"/>
      <c r="G202" s="174"/>
      <c r="H202" s="78"/>
      <c r="I202" s="180"/>
      <c r="J202" s="181"/>
    </row>
    <row r="203" spans="2:10">
      <c r="B203" s="11"/>
      <c r="C203" s="11"/>
      <c r="D203" s="12"/>
      <c r="E203" s="12"/>
      <c r="F203" s="12"/>
      <c r="G203" s="174"/>
      <c r="H203" s="78"/>
      <c r="I203" s="78"/>
      <c r="J203" s="78"/>
    </row>
    <row r="204" spans="2:10">
      <c r="B204" s="11"/>
      <c r="C204" s="11"/>
      <c r="D204" s="12"/>
      <c r="E204" s="12"/>
      <c r="F204" s="12"/>
      <c r="G204" s="174"/>
      <c r="H204" s="78"/>
      <c r="I204" s="78"/>
      <c r="J204" s="78"/>
    </row>
    <row r="205" spans="2:10">
      <c r="B205" s="11"/>
      <c r="C205" s="11"/>
      <c r="D205" s="12"/>
      <c r="E205" s="12"/>
      <c r="F205" s="12"/>
      <c r="G205" s="174"/>
      <c r="H205" s="78"/>
      <c r="I205" s="180"/>
      <c r="J205" s="181"/>
    </row>
    <row r="206" spans="2:10">
      <c r="B206" s="11"/>
      <c r="C206" s="11"/>
      <c r="D206" s="12"/>
      <c r="E206" s="12"/>
      <c r="F206" s="12"/>
      <c r="G206" s="174"/>
      <c r="H206" s="78"/>
      <c r="I206" s="180"/>
      <c r="J206" s="181"/>
    </row>
    <row r="207" spans="2:10">
      <c r="B207" s="11"/>
      <c r="C207" s="11"/>
      <c r="D207" s="12"/>
      <c r="E207" s="12"/>
      <c r="F207" s="12"/>
      <c r="G207" s="174"/>
      <c r="H207" s="78"/>
      <c r="I207" s="180"/>
      <c r="J207" s="181"/>
    </row>
    <row r="208" spans="2:10">
      <c r="B208" s="11"/>
      <c r="C208" s="11"/>
      <c r="D208" s="12"/>
      <c r="E208" s="12"/>
      <c r="F208" s="12"/>
      <c r="G208" s="174"/>
      <c r="H208" s="78"/>
      <c r="I208" s="78"/>
      <c r="J208" s="78"/>
    </row>
    <row r="209" spans="2:10">
      <c r="B209" s="11"/>
      <c r="C209" s="11"/>
      <c r="D209" s="12"/>
      <c r="E209" s="12"/>
      <c r="F209" s="12"/>
      <c r="G209" s="174"/>
      <c r="H209" s="78"/>
      <c r="I209" s="180"/>
      <c r="J209" s="181"/>
    </row>
    <row r="210" spans="2:10">
      <c r="B210" s="11"/>
      <c r="C210" s="11"/>
      <c r="D210" s="12"/>
      <c r="E210" s="12"/>
      <c r="F210" s="12"/>
      <c r="G210" s="174"/>
      <c r="H210" s="78"/>
      <c r="I210" s="78"/>
      <c r="J210" s="78"/>
    </row>
    <row r="211" spans="2:10">
      <c r="B211" s="11"/>
      <c r="C211" s="11"/>
      <c r="D211" s="12"/>
      <c r="E211" s="12"/>
      <c r="F211" s="12"/>
      <c r="G211" s="174"/>
      <c r="H211" s="78"/>
      <c r="I211" s="180"/>
      <c r="J211" s="181"/>
    </row>
    <row r="212" spans="2:10">
      <c r="B212" s="11"/>
      <c r="C212" s="11"/>
      <c r="D212" s="12"/>
      <c r="E212" s="12"/>
      <c r="F212" s="12"/>
      <c r="G212" s="174"/>
      <c r="H212" s="78"/>
      <c r="I212" s="78"/>
      <c r="J212" s="78"/>
    </row>
    <row r="213" spans="2:10">
      <c r="B213" s="11"/>
      <c r="C213" s="11"/>
      <c r="D213" s="12"/>
      <c r="E213" s="12"/>
      <c r="F213" s="12"/>
      <c r="G213" s="174"/>
      <c r="H213" s="78"/>
      <c r="I213" s="180"/>
      <c r="J213" s="181"/>
    </row>
    <row r="214" spans="2:10">
      <c r="B214" s="11"/>
      <c r="C214" s="11"/>
      <c r="D214" s="12"/>
      <c r="E214" s="12"/>
      <c r="F214" s="12"/>
      <c r="G214" s="174"/>
      <c r="H214" s="78"/>
      <c r="I214" s="78"/>
      <c r="J214" s="78"/>
    </row>
    <row r="215" spans="2:10">
      <c r="B215" s="11"/>
      <c r="C215" s="11"/>
      <c r="D215" s="12"/>
      <c r="E215" s="12"/>
      <c r="F215" s="12"/>
      <c r="G215" s="174"/>
      <c r="H215" s="78"/>
      <c r="I215" s="78"/>
      <c r="J215" s="78"/>
    </row>
    <row r="216" spans="2:10">
      <c r="B216" s="11"/>
      <c r="C216" s="11"/>
      <c r="D216" s="12"/>
      <c r="E216" s="12"/>
      <c r="F216" s="12"/>
      <c r="G216" s="174"/>
      <c r="H216" s="78"/>
      <c r="I216" s="180"/>
      <c r="J216" s="181"/>
    </row>
    <row r="217" spans="2:10">
      <c r="B217" s="11"/>
      <c r="C217" s="11"/>
      <c r="D217" s="12"/>
      <c r="E217" s="12"/>
      <c r="F217" s="12"/>
      <c r="G217" s="174"/>
      <c r="H217" s="78"/>
      <c r="I217" s="180"/>
      <c r="J217" s="181"/>
    </row>
    <row r="218" spans="2:10">
      <c r="B218" s="11"/>
      <c r="C218" s="11"/>
      <c r="D218" s="12"/>
      <c r="E218" s="12"/>
      <c r="F218" s="12"/>
      <c r="G218" s="174"/>
      <c r="H218" s="78"/>
      <c r="I218" s="180"/>
      <c r="J218" s="181"/>
    </row>
    <row r="219" spans="2:10">
      <c r="B219" s="11"/>
      <c r="C219" s="11"/>
      <c r="D219" s="12"/>
      <c r="E219" s="12"/>
      <c r="F219" s="12"/>
      <c r="G219" s="174"/>
      <c r="H219" s="78"/>
      <c r="I219" s="78"/>
      <c r="J219" s="78"/>
    </row>
    <row r="220" spans="2:10">
      <c r="B220" s="11"/>
      <c r="C220" s="11"/>
      <c r="D220" s="12"/>
      <c r="E220" s="12"/>
      <c r="F220" s="12"/>
      <c r="G220" s="174"/>
      <c r="H220" s="78"/>
      <c r="I220" s="78"/>
      <c r="J220" s="78"/>
    </row>
    <row r="221" spans="2:10">
      <c r="B221" s="11"/>
      <c r="C221" s="11"/>
      <c r="D221" s="12"/>
      <c r="E221" s="12"/>
      <c r="F221" s="12"/>
      <c r="G221" s="174"/>
      <c r="H221" s="78"/>
      <c r="I221" s="180"/>
      <c r="J221" s="181"/>
    </row>
    <row r="222" spans="2:10">
      <c r="B222" s="11"/>
      <c r="C222" s="11"/>
      <c r="D222" s="12"/>
      <c r="E222" s="12"/>
      <c r="F222" s="12"/>
      <c r="G222" s="174"/>
      <c r="H222" s="78"/>
      <c r="I222" s="180"/>
      <c r="J222" s="181"/>
    </row>
    <row r="223" spans="2:10">
      <c r="B223" s="11"/>
      <c r="C223" s="11"/>
      <c r="D223" s="12"/>
      <c r="E223" s="12"/>
      <c r="F223" s="12"/>
      <c r="G223" s="174"/>
      <c r="H223" s="78"/>
      <c r="I223" s="78"/>
      <c r="J223" s="78"/>
    </row>
    <row r="224" spans="2:10">
      <c r="B224" s="11"/>
      <c r="C224" s="11"/>
      <c r="D224" s="12"/>
      <c r="E224" s="12"/>
      <c r="F224" s="12"/>
      <c r="G224" s="174"/>
      <c r="H224" s="78"/>
    </row>
    <row r="225" spans="2:10">
      <c r="B225" s="11"/>
      <c r="C225" s="11"/>
      <c r="D225" s="12"/>
      <c r="E225" s="12"/>
      <c r="F225" s="12"/>
      <c r="G225" s="174"/>
      <c r="H225" s="78"/>
    </row>
    <row r="226" spans="2:10">
      <c r="B226" s="11"/>
      <c r="C226" s="148"/>
      <c r="D226" s="12"/>
      <c r="E226" s="12"/>
      <c r="F226" s="12"/>
      <c r="G226" s="174"/>
      <c r="H226" s="78"/>
    </row>
    <row r="227" spans="2:10">
      <c r="B227" s="11"/>
      <c r="C227" s="11"/>
      <c r="D227" s="12"/>
      <c r="E227" s="12"/>
      <c r="F227" s="12"/>
      <c r="G227" s="174"/>
      <c r="H227" s="78"/>
    </row>
    <row r="228" spans="2:10">
      <c r="B228" s="11"/>
      <c r="C228" s="11"/>
      <c r="D228" s="12"/>
      <c r="E228" s="12"/>
      <c r="F228" s="12"/>
      <c r="G228" s="174"/>
      <c r="H228" s="78"/>
      <c r="I228" s="149"/>
      <c r="J228" s="148"/>
    </row>
    <row r="229" spans="2:10">
      <c r="B229" s="11"/>
      <c r="C229" s="11"/>
      <c r="D229" s="12"/>
      <c r="E229" s="12"/>
      <c r="F229" s="12"/>
      <c r="G229" s="174"/>
      <c r="H229" s="78"/>
    </row>
    <row r="230" spans="2:10">
      <c r="B230" s="11"/>
      <c r="C230" s="11"/>
      <c r="D230" s="12"/>
      <c r="E230" s="12"/>
      <c r="F230" s="12"/>
      <c r="G230" s="174"/>
      <c r="H230" s="78"/>
      <c r="I230" s="149"/>
      <c r="J230" s="148"/>
    </row>
    <row r="231" spans="2:10">
      <c r="B231" s="11"/>
      <c r="C231" s="11"/>
      <c r="D231" s="12"/>
      <c r="E231" s="12"/>
      <c r="F231" s="12"/>
      <c r="G231" s="174"/>
      <c r="H231" s="78"/>
      <c r="I231" s="149"/>
      <c r="J231" s="148"/>
    </row>
    <row r="232" spans="2:10">
      <c r="B232" s="11"/>
      <c r="C232" s="11"/>
      <c r="D232" s="12"/>
      <c r="E232" s="12"/>
      <c r="F232" s="12"/>
      <c r="G232" s="174"/>
      <c r="H232" s="78"/>
    </row>
    <row r="233" spans="2:10">
      <c r="B233" s="11"/>
      <c r="C233" s="11"/>
      <c r="D233" s="12"/>
      <c r="E233" s="12"/>
      <c r="F233" s="12"/>
      <c r="G233" s="174"/>
      <c r="H233" s="78"/>
    </row>
    <row r="234" spans="2:10">
      <c r="B234" s="11"/>
      <c r="C234" s="11"/>
      <c r="D234" s="12"/>
      <c r="E234" s="12"/>
      <c r="F234" s="12"/>
      <c r="G234" s="174"/>
      <c r="H234" s="78"/>
    </row>
    <row r="235" spans="2:10">
      <c r="B235" s="11"/>
      <c r="C235" s="11"/>
      <c r="D235" s="12"/>
      <c r="E235" s="12"/>
      <c r="F235" s="12"/>
      <c r="G235" s="174"/>
      <c r="H235" s="78"/>
    </row>
    <row r="236" spans="2:10">
      <c r="B236" s="11"/>
      <c r="C236" s="11"/>
      <c r="D236" s="12"/>
      <c r="E236" s="12"/>
      <c r="F236" s="12"/>
      <c r="G236" s="174"/>
      <c r="H236" s="78"/>
    </row>
    <row r="237" spans="2:10">
      <c r="B237" s="11"/>
      <c r="C237" s="11"/>
      <c r="D237" s="12"/>
      <c r="E237" s="12"/>
      <c r="F237" s="12"/>
      <c r="G237" s="174"/>
      <c r="H237" s="78"/>
    </row>
    <row r="238" spans="2:10">
      <c r="B238" s="11"/>
      <c r="C238" s="11"/>
      <c r="D238" s="12"/>
      <c r="E238" s="12"/>
      <c r="F238" s="12"/>
      <c r="G238" s="174"/>
      <c r="H238" s="78"/>
    </row>
    <row r="239" spans="2:10">
      <c r="B239" s="11"/>
      <c r="C239" s="11"/>
      <c r="D239" s="12"/>
      <c r="E239" s="12"/>
      <c r="F239" s="12"/>
      <c r="G239" s="174"/>
      <c r="H239" s="78"/>
    </row>
    <row r="240" spans="2:10">
      <c r="B240" s="11"/>
      <c r="C240" s="11"/>
      <c r="D240" s="12"/>
      <c r="E240" s="12"/>
      <c r="F240" s="12"/>
      <c r="G240" s="174"/>
      <c r="H240" s="78"/>
    </row>
    <row r="241" spans="2:10">
      <c r="B241" s="11"/>
      <c r="C241" s="11"/>
      <c r="D241" s="12"/>
      <c r="E241" s="12"/>
      <c r="F241" s="12"/>
      <c r="G241" s="174"/>
      <c r="H241" s="78"/>
      <c r="I241" s="149"/>
      <c r="J241" s="148"/>
    </row>
    <row r="242" spans="2:10">
      <c r="B242" s="11"/>
      <c r="C242" s="11"/>
      <c r="D242" s="12"/>
      <c r="E242" s="12"/>
      <c r="F242" s="12"/>
      <c r="G242" s="174"/>
      <c r="H242" s="78"/>
      <c r="I242" s="149"/>
      <c r="J242" s="148"/>
    </row>
    <row r="243" spans="2:10">
      <c r="B243" s="11"/>
      <c r="C243" s="11"/>
      <c r="D243" s="12"/>
      <c r="E243" s="12"/>
      <c r="F243" s="12"/>
      <c r="G243" s="174"/>
      <c r="H243" s="78"/>
      <c r="I243" s="149"/>
      <c r="J243" s="148"/>
    </row>
    <row r="244" spans="2:10">
      <c r="B244" s="11"/>
      <c r="C244" s="11"/>
      <c r="D244" s="12"/>
      <c r="E244" s="12"/>
      <c r="F244" s="12"/>
      <c r="G244" s="174"/>
      <c r="H244" s="78"/>
    </row>
    <row r="245" spans="2:10">
      <c r="B245" s="11"/>
      <c r="C245" s="11"/>
      <c r="D245" s="12"/>
      <c r="E245" s="12"/>
      <c r="F245" s="12"/>
      <c r="G245" s="174"/>
      <c r="H245" s="78"/>
    </row>
    <row r="246" spans="2:10">
      <c r="B246" s="11"/>
      <c r="C246" s="11"/>
      <c r="D246" s="12"/>
      <c r="E246" s="12"/>
      <c r="F246" s="12"/>
      <c r="G246" s="174"/>
      <c r="H246" s="78"/>
      <c r="I246" s="149"/>
      <c r="J246" s="148"/>
    </row>
    <row r="247" spans="2:10">
      <c r="B247" s="11"/>
      <c r="C247" s="11"/>
      <c r="D247" s="12"/>
      <c r="E247" s="12"/>
      <c r="F247" s="12"/>
      <c r="G247" s="174"/>
      <c r="H247" s="78"/>
      <c r="I247" s="149"/>
      <c r="J247" s="148"/>
    </row>
    <row r="248" spans="2:10">
      <c r="B248" s="11"/>
      <c r="C248" s="11"/>
      <c r="D248" s="12"/>
      <c r="E248" s="12"/>
      <c r="F248" s="12"/>
      <c r="G248" s="174"/>
      <c r="H248" s="78"/>
    </row>
    <row r="249" spans="2:10">
      <c r="B249" s="11"/>
      <c r="C249" s="11"/>
      <c r="D249" s="12"/>
      <c r="E249" s="12"/>
      <c r="F249" s="12"/>
      <c r="G249" s="174"/>
      <c r="H249" s="78"/>
      <c r="I249" s="149"/>
      <c r="J249" s="148"/>
    </row>
    <row r="250" spans="2:10">
      <c r="B250" s="11"/>
      <c r="C250" s="11"/>
      <c r="D250" s="12"/>
      <c r="E250" s="12"/>
      <c r="F250" s="12"/>
      <c r="G250" s="174"/>
      <c r="H250" s="78"/>
      <c r="I250" s="149"/>
      <c r="J250" s="148"/>
    </row>
    <row r="251" spans="2:10">
      <c r="B251" s="11"/>
      <c r="C251" s="11"/>
      <c r="D251" s="12"/>
      <c r="E251" s="12"/>
      <c r="F251" s="12"/>
      <c r="G251" s="174"/>
      <c r="H251" s="78"/>
      <c r="I251" s="149"/>
      <c r="J251" s="148"/>
    </row>
    <row r="252" spans="2:10">
      <c r="B252" s="11"/>
      <c r="C252" s="11"/>
      <c r="D252" s="12"/>
      <c r="E252" s="12"/>
      <c r="F252" s="12"/>
      <c r="G252" s="174"/>
      <c r="H252" s="78"/>
    </row>
    <row r="253" spans="2:10">
      <c r="B253" s="11"/>
      <c r="C253" s="11"/>
      <c r="D253" s="12"/>
      <c r="E253" s="12"/>
      <c r="F253" s="12"/>
      <c r="G253" s="174"/>
      <c r="H253" s="78"/>
    </row>
    <row r="254" spans="2:10">
      <c r="B254" s="11"/>
      <c r="C254" s="11"/>
      <c r="D254" s="12"/>
      <c r="E254" s="12"/>
      <c r="F254" s="12"/>
      <c r="G254" s="174"/>
      <c r="H254" s="78"/>
    </row>
    <row r="255" spans="2:10">
      <c r="B255" s="11"/>
      <c r="C255" s="11"/>
      <c r="D255" s="12"/>
      <c r="E255" s="12"/>
      <c r="F255" s="12"/>
      <c r="G255" s="174"/>
      <c r="H255" s="78"/>
    </row>
    <row r="256" spans="2:10">
      <c r="B256" s="11"/>
      <c r="C256" s="11"/>
      <c r="D256" s="12"/>
      <c r="E256" s="12"/>
      <c r="F256" s="12"/>
      <c r="G256" s="174"/>
      <c r="H256" s="78"/>
      <c r="I256" s="149"/>
      <c r="J256" s="148"/>
    </row>
    <row r="257" spans="2:10">
      <c r="B257" s="11"/>
      <c r="C257" s="11"/>
      <c r="D257" s="12"/>
      <c r="E257" s="12"/>
      <c r="F257" s="12"/>
      <c r="G257" s="174"/>
      <c r="H257" s="78"/>
    </row>
    <row r="258" spans="2:10">
      <c r="B258" s="11"/>
      <c r="C258" s="11"/>
      <c r="D258" s="12"/>
      <c r="E258" s="12"/>
      <c r="F258" s="12"/>
      <c r="G258" s="174"/>
      <c r="H258" s="78"/>
    </row>
    <row r="259" spans="2:10">
      <c r="B259" s="11"/>
      <c r="C259" s="11"/>
      <c r="D259" s="12"/>
      <c r="E259" s="12"/>
      <c r="F259" s="12"/>
      <c r="G259" s="174"/>
      <c r="H259" s="78"/>
    </row>
    <row r="260" spans="2:10">
      <c r="B260" s="11"/>
      <c r="C260" s="11"/>
      <c r="D260" s="12"/>
      <c r="E260" s="12"/>
      <c r="F260" s="12"/>
      <c r="G260" s="174"/>
      <c r="H260" s="78"/>
      <c r="I260" s="149"/>
      <c r="J260" s="148"/>
    </row>
    <row r="261" spans="2:10">
      <c r="B261" s="11"/>
      <c r="C261" s="11"/>
      <c r="D261" s="12"/>
      <c r="E261" s="12"/>
      <c r="F261" s="12"/>
      <c r="G261" s="174"/>
      <c r="H261" s="78"/>
    </row>
    <row r="262" spans="2:10">
      <c r="B262" s="11"/>
      <c r="C262" s="11"/>
      <c r="D262" s="12"/>
      <c r="E262" s="12"/>
      <c r="F262" s="12"/>
      <c r="G262" s="174"/>
      <c r="H262" s="78"/>
    </row>
    <row r="263" spans="2:10">
      <c r="B263" s="11"/>
      <c r="C263" s="11"/>
      <c r="D263" s="12"/>
      <c r="E263" s="12"/>
      <c r="F263" s="12"/>
      <c r="G263" s="174"/>
      <c r="H263" s="78"/>
    </row>
    <row r="264" spans="2:10">
      <c r="B264" s="11"/>
      <c r="C264" s="11"/>
      <c r="D264" s="12"/>
      <c r="E264" s="12"/>
      <c r="F264" s="12"/>
      <c r="G264" s="174"/>
      <c r="H264" s="78"/>
    </row>
    <row r="265" spans="2:10">
      <c r="B265" s="11"/>
      <c r="C265" s="11"/>
      <c r="D265" s="12"/>
      <c r="E265" s="12"/>
      <c r="F265" s="12"/>
      <c r="G265" s="174"/>
      <c r="H265" s="78"/>
      <c r="I265" s="149"/>
      <c r="J265" s="148"/>
    </row>
    <row r="266" spans="2:10">
      <c r="B266" s="11"/>
      <c r="C266" s="11"/>
      <c r="D266" s="12"/>
      <c r="E266" s="12"/>
      <c r="F266" s="12"/>
      <c r="G266" s="174"/>
      <c r="H266" s="78"/>
    </row>
    <row r="267" spans="2:10">
      <c r="B267" s="11"/>
      <c r="C267" s="11"/>
      <c r="D267" s="12"/>
      <c r="E267" s="12"/>
      <c r="F267" s="12"/>
      <c r="G267" s="174"/>
      <c r="H267" s="78"/>
    </row>
    <row r="268" spans="2:10">
      <c r="B268" s="11"/>
      <c r="C268" s="11"/>
      <c r="D268" s="12"/>
      <c r="E268" s="12"/>
      <c r="F268" s="12"/>
      <c r="G268" s="174"/>
      <c r="H268" s="78"/>
      <c r="I268" s="149"/>
      <c r="J268" s="148"/>
    </row>
    <row r="269" spans="2:10">
      <c r="B269" s="11"/>
      <c r="C269" s="11"/>
      <c r="D269" s="12"/>
      <c r="E269" s="12"/>
      <c r="F269" s="12"/>
      <c r="G269" s="174"/>
      <c r="H269" s="78"/>
      <c r="I269" s="149"/>
      <c r="J269" s="148"/>
    </row>
    <row r="270" spans="2:10">
      <c r="B270" s="11"/>
      <c r="C270" s="11"/>
      <c r="D270" s="12"/>
      <c r="E270" s="12"/>
      <c r="F270" s="12"/>
      <c r="G270" s="174"/>
      <c r="H270" s="78"/>
      <c r="I270" s="149"/>
      <c r="J270" s="148"/>
    </row>
    <row r="271" spans="2:10">
      <c r="B271" s="11"/>
      <c r="C271" s="11"/>
      <c r="D271" s="12"/>
      <c r="E271" s="12"/>
      <c r="F271" s="12"/>
      <c r="G271" s="174"/>
      <c r="H271" s="78"/>
      <c r="I271" s="149"/>
      <c r="J271" s="148"/>
    </row>
    <row r="272" spans="2:10">
      <c r="B272" s="11"/>
      <c r="C272" s="11"/>
      <c r="D272" s="12"/>
      <c r="E272" s="12"/>
      <c r="F272" s="12"/>
      <c r="G272" s="174"/>
      <c r="H272" s="78"/>
    </row>
    <row r="273" spans="2:10">
      <c r="B273" s="13"/>
      <c r="C273" s="11"/>
      <c r="D273" s="12"/>
      <c r="E273" s="12"/>
      <c r="F273" s="12"/>
      <c r="G273" s="174"/>
      <c r="H273" s="78"/>
    </row>
    <row r="274" spans="2:10">
      <c r="B274" s="13"/>
      <c r="C274" s="11"/>
      <c r="D274" s="12"/>
      <c r="E274" s="12"/>
      <c r="F274" s="12"/>
      <c r="G274" s="174"/>
      <c r="H274" s="78"/>
      <c r="I274" s="149"/>
      <c r="J274" s="148"/>
    </row>
    <row r="275" spans="2:10">
      <c r="B275" s="13"/>
      <c r="C275" s="11"/>
      <c r="D275" s="12"/>
      <c r="E275" s="12"/>
      <c r="F275" s="12"/>
      <c r="G275" s="174"/>
      <c r="H275" s="78"/>
      <c r="I275" s="149"/>
      <c r="J275" s="148"/>
    </row>
    <row r="276" spans="2:10">
      <c r="B276" s="13"/>
      <c r="C276" s="11"/>
      <c r="D276" s="12"/>
      <c r="E276" s="12"/>
      <c r="F276" s="12"/>
      <c r="G276" s="174"/>
      <c r="H276" s="78"/>
      <c r="I276" s="149"/>
      <c r="J276" s="148"/>
    </row>
    <row r="277" spans="2:10">
      <c r="B277" s="13"/>
      <c r="C277" s="11"/>
      <c r="D277" s="12"/>
      <c r="E277" s="12"/>
      <c r="F277" s="12"/>
      <c r="G277" s="174"/>
      <c r="H277" s="78"/>
    </row>
    <row r="278" spans="2:10">
      <c r="B278" s="13"/>
      <c r="C278" s="90"/>
      <c r="D278" s="12"/>
      <c r="E278" s="12"/>
      <c r="F278" s="12"/>
      <c r="G278" s="174"/>
      <c r="H278" s="78"/>
      <c r="I278" s="149"/>
      <c r="J278" s="148"/>
    </row>
    <row r="279" spans="2:10">
      <c r="B279" s="13"/>
      <c r="C279" s="11"/>
      <c r="D279" s="12"/>
      <c r="E279" s="12"/>
      <c r="F279" s="12"/>
      <c r="G279" s="174"/>
      <c r="H279" s="78"/>
      <c r="J279" s="148"/>
    </row>
    <row r="280" spans="2:10">
      <c r="B280" s="13"/>
      <c r="C280" s="11"/>
      <c r="D280" s="12"/>
      <c r="E280" s="12"/>
      <c r="F280" s="12"/>
      <c r="G280" s="174"/>
      <c r="H280" s="78"/>
      <c r="J280" s="148"/>
    </row>
    <row r="281" spans="2:10">
      <c r="B281" s="13"/>
      <c r="C281" s="148"/>
      <c r="D281" s="12"/>
      <c r="E281" s="12"/>
      <c r="F281" s="12"/>
      <c r="G281" s="174"/>
      <c r="H281" s="78"/>
      <c r="J281" s="148"/>
    </row>
    <row r="282" spans="2:10">
      <c r="B282" s="13"/>
      <c r="C282" s="11"/>
      <c r="D282" s="12"/>
      <c r="E282" s="12"/>
      <c r="F282" s="12"/>
      <c r="G282" s="174"/>
      <c r="H282" s="78"/>
      <c r="J282" s="148"/>
    </row>
    <row r="283" spans="2:10">
      <c r="B283" s="13"/>
      <c r="C283" s="11"/>
      <c r="D283" s="12"/>
      <c r="E283" s="12"/>
      <c r="F283" s="12"/>
      <c r="G283" s="174"/>
      <c r="H283" s="78"/>
      <c r="I283" s="149"/>
      <c r="J283" s="148"/>
    </row>
    <row r="284" spans="2:10">
      <c r="B284" s="11"/>
      <c r="C284" s="11"/>
      <c r="D284" s="12"/>
      <c r="E284" s="12"/>
      <c r="F284" s="12"/>
      <c r="G284" s="174"/>
      <c r="H284" s="78"/>
    </row>
    <row r="285" spans="2:10">
      <c r="B285" s="11"/>
      <c r="C285" s="11"/>
      <c r="D285" s="12"/>
      <c r="E285" s="12"/>
      <c r="F285" s="12"/>
      <c r="G285" s="174"/>
      <c r="H285" s="78"/>
    </row>
    <row r="286" spans="2:10">
      <c r="D286" s="156"/>
      <c r="E286" s="156"/>
      <c r="F286" s="156"/>
      <c r="G286" s="156"/>
      <c r="H286" s="78"/>
    </row>
    <row r="287" spans="2:10">
      <c r="H287" s="78"/>
    </row>
    <row r="288" spans="2:10">
      <c r="H288" s="78"/>
    </row>
    <row r="289" spans="8:8">
      <c r="H289" s="78"/>
    </row>
    <row r="290" spans="8:8">
      <c r="H290" s="78"/>
    </row>
    <row r="291" spans="8:8">
      <c r="H291" s="78"/>
    </row>
    <row r="292" spans="8:8">
      <c r="H292" s="7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workbookViewId="0">
      <selection activeCell="C41" sqref="C41"/>
    </sheetView>
  </sheetViews>
  <sheetFormatPr defaultRowHeight="15"/>
  <cols>
    <col min="1" max="1" width="3.42578125" customWidth="1"/>
    <col min="2" max="2" width="37.7109375" bestFit="1" customWidth="1"/>
    <col min="3" max="4" width="17.28515625" style="94" customWidth="1"/>
    <col min="5" max="5" width="11.42578125" style="118" customWidth="1"/>
    <col min="6" max="6" width="14.85546875" style="105" bestFit="1" customWidth="1"/>
    <col min="7" max="7" width="18.7109375" style="104" customWidth="1"/>
    <col min="8" max="8" width="9.140625" style="117"/>
  </cols>
  <sheetData>
    <row r="1" spans="2:13">
      <c r="E1" s="117"/>
      <c r="F1" s="78"/>
    </row>
    <row r="2" spans="2:13" ht="15" customHeight="1">
      <c r="B2" s="211" t="s">
        <v>688</v>
      </c>
      <c r="C2" s="211"/>
      <c r="D2" s="92"/>
      <c r="E2" s="117"/>
      <c r="F2" s="78"/>
      <c r="G2" s="106"/>
    </row>
    <row r="3" spans="2:13" ht="15" customHeight="1">
      <c r="B3" s="211"/>
      <c r="C3" s="211"/>
      <c r="D3" s="92"/>
      <c r="E3" s="117"/>
      <c r="F3" s="78"/>
      <c r="G3" s="106"/>
    </row>
    <row r="4" spans="2:13" ht="15" customHeight="1">
      <c r="B4" s="129"/>
      <c r="C4" s="129"/>
      <c r="D4" s="92"/>
      <c r="E4" s="117"/>
      <c r="F4" s="78"/>
      <c r="G4" s="106"/>
    </row>
    <row r="5" spans="2:13" ht="15.75" thickBot="1">
      <c r="B5" s="91"/>
      <c r="D5" s="152"/>
      <c r="E5" s="117"/>
      <c r="F5" s="115"/>
      <c r="G5" s="107"/>
    </row>
    <row r="6" spans="2:13" ht="15.75" thickBot="1">
      <c r="B6" s="209"/>
      <c r="C6" s="124" t="s">
        <v>686</v>
      </c>
      <c r="D6" s="126" t="s">
        <v>682</v>
      </c>
      <c r="E6" s="207" t="s">
        <v>684</v>
      </c>
      <c r="F6" s="125" t="s">
        <v>729</v>
      </c>
      <c r="G6" s="127" t="s">
        <v>687</v>
      </c>
      <c r="H6" s="207" t="s">
        <v>684</v>
      </c>
    </row>
    <row r="7" spans="2:13" ht="15.75" thickBot="1">
      <c r="B7" s="210"/>
      <c r="C7" s="125" t="s">
        <v>729</v>
      </c>
      <c r="D7" s="125" t="s">
        <v>729</v>
      </c>
      <c r="E7" s="208"/>
      <c r="F7" s="125" t="s">
        <v>681</v>
      </c>
      <c r="G7" s="125" t="s">
        <v>681</v>
      </c>
      <c r="H7" s="208"/>
    </row>
    <row r="8" spans="2:13">
      <c r="B8" s="68" t="s">
        <v>560</v>
      </c>
      <c r="C8" s="95"/>
      <c r="D8" s="95"/>
      <c r="E8" s="119"/>
      <c r="F8" s="72"/>
      <c r="G8" s="98"/>
      <c r="H8" s="119"/>
      <c r="M8" s="114"/>
    </row>
    <row r="9" spans="2:13">
      <c r="B9" s="69" t="s">
        <v>561</v>
      </c>
      <c r="C9" s="97">
        <f>LR!E9</f>
        <v>0</v>
      </c>
      <c r="D9" s="97">
        <v>1452458333.3333333</v>
      </c>
      <c r="E9" s="120">
        <f>C9/D9</f>
        <v>0</v>
      </c>
      <c r="F9" s="97">
        <f>LR!S9</f>
        <v>0</v>
      </c>
      <c r="G9" s="97">
        <v>14296125000.000004</v>
      </c>
      <c r="H9" s="120">
        <f>F9/G9</f>
        <v>0</v>
      </c>
    </row>
    <row r="10" spans="2:13">
      <c r="B10" s="69" t="s">
        <v>562</v>
      </c>
      <c r="C10" s="97">
        <f>LR!E10</f>
        <v>0</v>
      </c>
      <c r="D10" s="97">
        <v>300000000</v>
      </c>
      <c r="E10" s="120">
        <f>C10/D10</f>
        <v>0</v>
      </c>
      <c r="F10" s="97">
        <f>LR!S10</f>
        <v>0</v>
      </c>
      <c r="G10" s="97">
        <v>3600000000</v>
      </c>
      <c r="H10" s="120">
        <f>F10/G10</f>
        <v>0</v>
      </c>
      <c r="K10" s="114"/>
    </row>
    <row r="11" spans="2:13">
      <c r="B11" s="69" t="s">
        <v>563</v>
      </c>
      <c r="C11" s="97"/>
      <c r="D11" s="97">
        <v>0</v>
      </c>
      <c r="E11" s="119"/>
      <c r="F11" s="97"/>
      <c r="G11" s="97">
        <v>0</v>
      </c>
      <c r="H11" s="119"/>
    </row>
    <row r="12" spans="2:13">
      <c r="B12" s="69" t="s">
        <v>564</v>
      </c>
      <c r="C12" s="97"/>
      <c r="D12" s="97">
        <v>0</v>
      </c>
      <c r="E12" s="119"/>
      <c r="F12" s="97"/>
      <c r="G12" s="97">
        <v>0</v>
      </c>
      <c r="H12" s="119"/>
    </row>
    <row r="13" spans="2:13">
      <c r="B13" s="69" t="s">
        <v>565</v>
      </c>
      <c r="C13" s="97">
        <v>0</v>
      </c>
      <c r="D13" s="97">
        <v>0</v>
      </c>
      <c r="E13" s="119"/>
      <c r="F13" s="97">
        <v>0</v>
      </c>
      <c r="G13" s="97">
        <v>0</v>
      </c>
      <c r="H13" s="119"/>
    </row>
    <row r="14" spans="2:13">
      <c r="B14" s="69" t="s">
        <v>669</v>
      </c>
      <c r="C14" s="97"/>
      <c r="D14" s="97">
        <v>0</v>
      </c>
      <c r="E14" s="119"/>
      <c r="F14" s="72"/>
      <c r="G14" s="97">
        <v>40000000</v>
      </c>
      <c r="H14" s="119"/>
    </row>
    <row r="15" spans="2:13">
      <c r="B15" s="68" t="s">
        <v>566</v>
      </c>
      <c r="C15" s="101">
        <f>SUM(C9:C14)</f>
        <v>0</v>
      </c>
      <c r="D15" s="101">
        <f>SUM(D9:D14)</f>
        <v>1752458333.3333333</v>
      </c>
      <c r="E15" s="120">
        <f>C15/D15</f>
        <v>0</v>
      </c>
      <c r="F15" s="101">
        <f>SUM(F9:F14)</f>
        <v>0</v>
      </c>
      <c r="G15" s="101">
        <f>SUM(G9:G14)</f>
        <v>17936125000.000004</v>
      </c>
      <c r="H15" s="120">
        <f>F15/G15</f>
        <v>0</v>
      </c>
    </row>
    <row r="16" spans="2:13">
      <c r="B16" s="69"/>
      <c r="C16" s="96"/>
      <c r="D16" s="96"/>
      <c r="E16" s="120"/>
      <c r="F16" s="72"/>
      <c r="G16" s="97"/>
      <c r="H16" s="120"/>
    </row>
    <row r="17" spans="2:8">
      <c r="B17" s="68" t="s">
        <v>567</v>
      </c>
      <c r="C17" s="96"/>
      <c r="D17" s="96"/>
      <c r="E17" s="121"/>
      <c r="F17" s="72"/>
      <c r="G17" s="97"/>
      <c r="H17" s="121"/>
    </row>
    <row r="18" spans="2:8">
      <c r="B18" s="69" t="s">
        <v>568</v>
      </c>
      <c r="C18" s="97">
        <f>LR!E18</f>
        <v>0</v>
      </c>
      <c r="D18" s="97">
        <v>605000000</v>
      </c>
      <c r="E18" s="120">
        <f t="shared" ref="E18:E34" si="0">C18/D18</f>
        <v>0</v>
      </c>
      <c r="F18" s="97">
        <f>LR!S18</f>
        <v>0</v>
      </c>
      <c r="G18" s="97">
        <v>7164000000</v>
      </c>
      <c r="H18" s="120">
        <f t="shared" ref="H18:H34" si="1">F18/G18</f>
        <v>0</v>
      </c>
    </row>
    <row r="19" spans="2:8">
      <c r="B19" s="69" t="s">
        <v>672</v>
      </c>
      <c r="C19" s="97">
        <f>LR!E19</f>
        <v>0</v>
      </c>
      <c r="D19" s="97">
        <v>20000000</v>
      </c>
      <c r="E19" s="120">
        <f t="shared" si="0"/>
        <v>0</v>
      </c>
      <c r="F19" s="97">
        <f>LR!S19</f>
        <v>0</v>
      </c>
      <c r="G19" s="97">
        <v>240000000</v>
      </c>
      <c r="H19" s="120">
        <f t="shared" si="1"/>
        <v>0</v>
      </c>
    </row>
    <row r="20" spans="2:8">
      <c r="B20" s="69" t="s">
        <v>376</v>
      </c>
      <c r="C20" s="97">
        <f>LR!E20</f>
        <v>0</v>
      </c>
      <c r="D20" s="97">
        <v>245000000</v>
      </c>
      <c r="E20" s="120">
        <f t="shared" si="0"/>
        <v>0</v>
      </c>
      <c r="F20" s="97">
        <f>LR!S20</f>
        <v>0</v>
      </c>
      <c r="G20" s="97">
        <v>2550000000</v>
      </c>
      <c r="H20" s="120">
        <f t="shared" si="1"/>
        <v>0</v>
      </c>
    </row>
    <row r="21" spans="2:8">
      <c r="B21" s="69" t="s">
        <v>569</v>
      </c>
      <c r="C21" s="97">
        <f>LR!E21</f>
        <v>0</v>
      </c>
      <c r="D21" s="97">
        <v>70000000</v>
      </c>
      <c r="E21" s="120">
        <f t="shared" si="0"/>
        <v>0</v>
      </c>
      <c r="F21" s="97">
        <f>LR!S21</f>
        <v>0</v>
      </c>
      <c r="G21" s="97">
        <v>840000000</v>
      </c>
      <c r="H21" s="120">
        <f t="shared" si="1"/>
        <v>0</v>
      </c>
    </row>
    <row r="22" spans="2:8">
      <c r="B22" s="69" t="s">
        <v>456</v>
      </c>
      <c r="C22" s="97">
        <f>LR!E22</f>
        <v>0</v>
      </c>
      <c r="D22" s="97">
        <v>7000000</v>
      </c>
      <c r="E22" s="120">
        <f t="shared" si="0"/>
        <v>0</v>
      </c>
      <c r="F22" s="97">
        <f>LR!S22</f>
        <v>0</v>
      </c>
      <c r="G22" s="97">
        <v>84000000</v>
      </c>
      <c r="H22" s="120">
        <f t="shared" si="1"/>
        <v>0</v>
      </c>
    </row>
    <row r="23" spans="2:8">
      <c r="B23" s="69" t="s">
        <v>570</v>
      </c>
      <c r="C23" s="116">
        <f>LR!E23</f>
        <v>0</v>
      </c>
      <c r="D23" s="116">
        <v>35000000</v>
      </c>
      <c r="E23" s="123">
        <f t="shared" si="0"/>
        <v>0</v>
      </c>
      <c r="F23" s="97">
        <f>LR!S23</f>
        <v>0</v>
      </c>
      <c r="G23" s="97">
        <v>420000000</v>
      </c>
      <c r="H23" s="120">
        <f t="shared" si="1"/>
        <v>0</v>
      </c>
    </row>
    <row r="24" spans="2:8">
      <c r="B24" s="69" t="s">
        <v>673</v>
      </c>
      <c r="C24" s="97">
        <f>LR!E24</f>
        <v>0</v>
      </c>
      <c r="D24" s="97">
        <v>4500000</v>
      </c>
      <c r="E24" s="120">
        <f t="shared" si="0"/>
        <v>0</v>
      </c>
      <c r="F24" s="97">
        <f>LR!S24</f>
        <v>0</v>
      </c>
      <c r="G24" s="97">
        <v>54000000</v>
      </c>
      <c r="H24" s="120">
        <f t="shared" si="1"/>
        <v>0</v>
      </c>
    </row>
    <row r="25" spans="2:8">
      <c r="B25" s="69" t="s">
        <v>571</v>
      </c>
      <c r="C25" s="116">
        <f>LR!E25</f>
        <v>0</v>
      </c>
      <c r="D25" s="116">
        <v>5000000</v>
      </c>
      <c r="E25" s="123">
        <f t="shared" si="0"/>
        <v>0</v>
      </c>
      <c r="F25" s="97">
        <f>LR!S25</f>
        <v>0</v>
      </c>
      <c r="G25" s="97">
        <v>60000000</v>
      </c>
      <c r="H25" s="120">
        <f t="shared" si="1"/>
        <v>0</v>
      </c>
    </row>
    <row r="26" spans="2:8">
      <c r="B26" s="69" t="s">
        <v>572</v>
      </c>
      <c r="C26" s="97">
        <f>LR!E26</f>
        <v>0</v>
      </c>
      <c r="D26" s="97">
        <v>10000000</v>
      </c>
      <c r="E26" s="120">
        <f t="shared" si="0"/>
        <v>0</v>
      </c>
      <c r="F26" s="97">
        <f>LR!S26</f>
        <v>0</v>
      </c>
      <c r="G26" s="97">
        <v>130000000</v>
      </c>
      <c r="H26" s="120">
        <f t="shared" si="1"/>
        <v>0</v>
      </c>
    </row>
    <row r="27" spans="2:8">
      <c r="B27" s="69" t="s">
        <v>573</v>
      </c>
      <c r="C27" s="97">
        <f>LR!E27</f>
        <v>0</v>
      </c>
      <c r="D27" s="97">
        <v>10000000</v>
      </c>
      <c r="E27" s="120">
        <f t="shared" si="0"/>
        <v>0</v>
      </c>
      <c r="F27" s="97">
        <f>LR!S27</f>
        <v>0</v>
      </c>
      <c r="G27" s="97">
        <v>120000000</v>
      </c>
      <c r="H27" s="120">
        <f t="shared" si="1"/>
        <v>0</v>
      </c>
    </row>
    <row r="28" spans="2:8">
      <c r="B28" s="69" t="s">
        <v>574</v>
      </c>
      <c r="C28" s="97">
        <f>LR!E28</f>
        <v>0</v>
      </c>
      <c r="D28" s="97">
        <v>10000000</v>
      </c>
      <c r="E28" s="120">
        <f t="shared" si="0"/>
        <v>0</v>
      </c>
      <c r="F28" s="97">
        <f>LR!S28</f>
        <v>0</v>
      </c>
      <c r="G28" s="97">
        <v>120000000</v>
      </c>
      <c r="H28" s="120">
        <f t="shared" si="1"/>
        <v>0</v>
      </c>
    </row>
    <row r="29" spans="2:8">
      <c r="B29" s="69" t="s">
        <v>575</v>
      </c>
      <c r="C29" s="97">
        <f>LR!E29</f>
        <v>0</v>
      </c>
      <c r="D29" s="97">
        <v>0</v>
      </c>
      <c r="E29" s="120">
        <v>0</v>
      </c>
      <c r="F29" s="97">
        <f>LR!S29</f>
        <v>0</v>
      </c>
      <c r="G29" s="97">
        <v>5000000</v>
      </c>
      <c r="H29" s="120">
        <f t="shared" si="1"/>
        <v>0</v>
      </c>
    </row>
    <row r="30" spans="2:8">
      <c r="B30" s="69" t="s">
        <v>677</v>
      </c>
      <c r="C30" s="97">
        <f>LR!E30</f>
        <v>0</v>
      </c>
      <c r="D30" s="97">
        <v>2000000</v>
      </c>
      <c r="E30" s="120">
        <f t="shared" si="0"/>
        <v>0</v>
      </c>
      <c r="F30" s="97">
        <f>LR!S30</f>
        <v>0</v>
      </c>
      <c r="G30" s="97">
        <v>24000000</v>
      </c>
      <c r="H30" s="120">
        <f t="shared" si="1"/>
        <v>0</v>
      </c>
    </row>
    <row r="31" spans="2:8">
      <c r="B31" s="69"/>
      <c r="C31" s="97"/>
      <c r="D31" s="96"/>
      <c r="E31" s="120"/>
      <c r="F31" s="97">
        <f>LR!S31</f>
        <v>0</v>
      </c>
      <c r="G31" s="97">
        <v>0</v>
      </c>
      <c r="H31" s="120"/>
    </row>
    <row r="32" spans="2:8">
      <c r="B32" s="69" t="s">
        <v>576</v>
      </c>
      <c r="C32" s="116">
        <f>LR!E32</f>
        <v>0</v>
      </c>
      <c r="D32" s="116">
        <v>10000000</v>
      </c>
      <c r="E32" s="123">
        <f t="shared" si="0"/>
        <v>0</v>
      </c>
      <c r="F32" s="116">
        <f>LR!S32</f>
        <v>0</v>
      </c>
      <c r="G32" s="116">
        <v>120000000</v>
      </c>
      <c r="H32" s="123">
        <f t="shared" si="1"/>
        <v>0</v>
      </c>
    </row>
    <row r="33" spans="2:8">
      <c r="B33" s="69"/>
      <c r="C33" s="97">
        <f>LR!E33</f>
        <v>0</v>
      </c>
      <c r="D33" s="96"/>
      <c r="E33" s="122" t="s">
        <v>685</v>
      </c>
      <c r="F33" s="97"/>
      <c r="G33" s="97"/>
      <c r="H33" s="122" t="s">
        <v>685</v>
      </c>
    </row>
    <row r="34" spans="2:8">
      <c r="B34" s="68" t="s">
        <v>577</v>
      </c>
      <c r="C34" s="110">
        <f>SUM(C18:C33)</f>
        <v>0</v>
      </c>
      <c r="D34" s="112">
        <f>SUM(D18:D33)</f>
        <v>1033500000</v>
      </c>
      <c r="E34" s="120">
        <f t="shared" si="0"/>
        <v>0</v>
      </c>
      <c r="F34" s="110">
        <f t="shared" ref="F34:G34" si="2">SUM(F18:F33)</f>
        <v>0</v>
      </c>
      <c r="G34" s="110">
        <f t="shared" si="2"/>
        <v>11931000000</v>
      </c>
      <c r="H34" s="120">
        <f t="shared" si="1"/>
        <v>0</v>
      </c>
    </row>
    <row r="35" spans="2:8">
      <c r="B35" s="68" t="s">
        <v>600</v>
      </c>
      <c r="C35" s="112">
        <f>C15-C34</f>
        <v>0</v>
      </c>
      <c r="D35" s="183">
        <f>D15-D34</f>
        <v>718958333.33333325</v>
      </c>
      <c r="E35" s="120"/>
      <c r="F35" s="101">
        <f>F15-F34</f>
        <v>0</v>
      </c>
      <c r="G35" s="101">
        <f>G15-G34</f>
        <v>6005125000.0000038</v>
      </c>
      <c r="H35" s="119"/>
    </row>
    <row r="36" spans="2:8">
      <c r="B36" s="68"/>
      <c r="C36" s="111"/>
      <c r="D36" s="96"/>
      <c r="E36" s="119"/>
      <c r="F36" s="72"/>
      <c r="G36" s="97"/>
      <c r="H36" s="119"/>
    </row>
    <row r="37" spans="2:8">
      <c r="B37" s="68" t="s">
        <v>578</v>
      </c>
      <c r="C37" s="96"/>
      <c r="D37" s="96"/>
      <c r="E37" s="119"/>
      <c r="F37" s="72"/>
      <c r="G37" s="97"/>
      <c r="H37" s="119"/>
    </row>
    <row r="38" spans="2:8">
      <c r="B38" s="69" t="s">
        <v>579</v>
      </c>
      <c r="C38" s="97">
        <f>LR!E38</f>
        <v>0</v>
      </c>
      <c r="D38" s="96">
        <v>36000000</v>
      </c>
      <c r="E38" s="120">
        <f t="shared" ref="E38" si="3">C38/D38</f>
        <v>0</v>
      </c>
      <c r="F38" s="97">
        <f>LR!S38</f>
        <v>0</v>
      </c>
      <c r="G38" s="97">
        <v>432000000</v>
      </c>
      <c r="H38" s="120">
        <f t="shared" ref="H38" si="4">F38/G38</f>
        <v>0</v>
      </c>
    </row>
    <row r="39" spans="2:8">
      <c r="B39" s="69"/>
      <c r="C39" s="96"/>
      <c r="D39" s="96">
        <v>0</v>
      </c>
      <c r="E39" s="119"/>
      <c r="F39" s="97"/>
      <c r="G39" s="97">
        <v>0</v>
      </c>
      <c r="H39" s="119"/>
    </row>
    <row r="40" spans="2:8">
      <c r="B40" s="69" t="s">
        <v>580</v>
      </c>
      <c r="C40" s="96">
        <v>0</v>
      </c>
      <c r="D40" s="96">
        <v>0</v>
      </c>
      <c r="E40" s="119"/>
      <c r="F40" s="97">
        <v>0</v>
      </c>
      <c r="G40" s="97">
        <v>0</v>
      </c>
      <c r="H40" s="119"/>
    </row>
    <row r="41" spans="2:8">
      <c r="B41" s="69" t="s">
        <v>675</v>
      </c>
      <c r="C41" s="154">
        <f>LR!E41</f>
        <v>0</v>
      </c>
      <c r="D41" s="96">
        <v>0</v>
      </c>
      <c r="E41" s="120"/>
      <c r="F41" s="97">
        <f>LR!S41</f>
        <v>0</v>
      </c>
      <c r="G41" s="97">
        <v>0</v>
      </c>
      <c r="H41" s="119"/>
    </row>
    <row r="42" spans="2:8">
      <c r="B42" s="69" t="s">
        <v>728</v>
      </c>
      <c r="C42" s="154">
        <f>LR!E42</f>
        <v>0</v>
      </c>
      <c r="D42" s="96"/>
      <c r="E42" s="120"/>
      <c r="F42" s="97">
        <f>LR!S42</f>
        <v>0</v>
      </c>
      <c r="G42" s="97">
        <v>0</v>
      </c>
      <c r="H42" s="120"/>
    </row>
    <row r="43" spans="2:8">
      <c r="B43" s="69"/>
      <c r="C43" s="96"/>
      <c r="D43" s="96">
        <v>0</v>
      </c>
      <c r="E43" s="119"/>
      <c r="F43" s="97"/>
      <c r="G43" s="97">
        <v>0</v>
      </c>
      <c r="H43" s="119"/>
    </row>
    <row r="44" spans="2:8">
      <c r="B44" s="69" t="s">
        <v>581</v>
      </c>
      <c r="C44" s="96">
        <v>0</v>
      </c>
      <c r="D44" s="96"/>
      <c r="E44" s="119"/>
      <c r="F44" s="97">
        <v>0</v>
      </c>
      <c r="G44" s="97">
        <v>0</v>
      </c>
      <c r="H44" s="119"/>
    </row>
    <row r="45" spans="2:8">
      <c r="B45" s="68" t="s">
        <v>582</v>
      </c>
      <c r="C45" s="113">
        <f>SUM(C38:C44)</f>
        <v>0</v>
      </c>
      <c r="D45" s="113">
        <f>SUM(D38:D44)</f>
        <v>36000000</v>
      </c>
      <c r="E45" s="120">
        <f t="shared" ref="E45" si="5">C45/D45</f>
        <v>0</v>
      </c>
      <c r="F45" s="101">
        <f>SUM(F38:F44)</f>
        <v>0</v>
      </c>
      <c r="G45" s="101">
        <f>SUM(G38:G44)</f>
        <v>432000000</v>
      </c>
      <c r="H45" s="120"/>
    </row>
    <row r="46" spans="2:8">
      <c r="B46" s="69"/>
      <c r="C46" s="96"/>
      <c r="D46" s="96"/>
      <c r="E46" s="119"/>
      <c r="F46" s="96"/>
      <c r="G46" s="96"/>
      <c r="H46" s="119"/>
    </row>
    <row r="47" spans="2:8">
      <c r="B47" s="68" t="s">
        <v>683</v>
      </c>
      <c r="C47" s="113">
        <f>C45+C35</f>
        <v>0</v>
      </c>
      <c r="D47" s="113">
        <f>D45+D35</f>
        <v>754958333.33333325</v>
      </c>
      <c r="E47" s="120">
        <f t="shared" ref="E47" si="6">C47/D47</f>
        <v>0</v>
      </c>
      <c r="F47" s="101">
        <f>F45+F35</f>
        <v>0</v>
      </c>
      <c r="G47" s="101">
        <f>G45+G35</f>
        <v>6437125000.0000038</v>
      </c>
      <c r="H47" s="120">
        <f t="shared" ref="H47" si="7">F47/G47</f>
        <v>0</v>
      </c>
    </row>
    <row r="48" spans="2:8">
      <c r="B48" s="68"/>
      <c r="C48" s="96"/>
      <c r="D48" s="96"/>
      <c r="E48" s="119"/>
      <c r="F48" s="96"/>
      <c r="G48" s="96"/>
      <c r="H48" s="119"/>
    </row>
    <row r="49" spans="2:8">
      <c r="B49" s="68" t="s">
        <v>583</v>
      </c>
      <c r="C49" s="96">
        <v>0</v>
      </c>
      <c r="D49" s="96">
        <v>0</v>
      </c>
      <c r="E49" s="119"/>
      <c r="F49" s="96">
        <v>0</v>
      </c>
      <c r="G49" s="96">
        <v>0</v>
      </c>
      <c r="H49" s="119"/>
    </row>
    <row r="50" spans="2:8">
      <c r="B50" s="69"/>
      <c r="C50" s="96"/>
      <c r="D50" s="96"/>
      <c r="E50" s="121"/>
      <c r="F50" s="96"/>
      <c r="G50" s="96"/>
      <c r="H50" s="119"/>
    </row>
    <row r="51" spans="2:8" ht="15.75" thickBot="1">
      <c r="B51" s="68" t="s">
        <v>601</v>
      </c>
      <c r="C51" s="153">
        <f>C47-C49</f>
        <v>0</v>
      </c>
      <c r="D51" s="153">
        <f>D47-D49</f>
        <v>754958333.33333325</v>
      </c>
      <c r="E51" s="120">
        <f t="shared" ref="E51" si="8">C51/D51</f>
        <v>0</v>
      </c>
      <c r="F51" s="103">
        <f>F47-F49</f>
        <v>0</v>
      </c>
      <c r="G51" s="103">
        <f>G47-G49</f>
        <v>6437125000.0000038</v>
      </c>
      <c r="H51" s="120">
        <f t="shared" ref="H51" si="9">F51/G51</f>
        <v>0</v>
      </c>
    </row>
    <row r="52" spans="2:8" ht="15.75" thickTop="1">
      <c r="B52" s="69"/>
      <c r="C52" s="96"/>
      <c r="D52" s="96"/>
      <c r="G52" s="97"/>
    </row>
    <row r="53" spans="2:8">
      <c r="B53" s="69"/>
      <c r="C53" s="95"/>
      <c r="D53" s="95"/>
      <c r="G53" s="98"/>
    </row>
    <row r="57" spans="2:8">
      <c r="E57" s="117"/>
      <c r="F57" s="78"/>
    </row>
    <row r="58" spans="2:8">
      <c r="E58" s="117"/>
      <c r="F58" s="78"/>
    </row>
    <row r="59" spans="2:8">
      <c r="E59" s="117"/>
      <c r="F59" s="78"/>
    </row>
    <row r="60" spans="2:8">
      <c r="E60" s="117"/>
      <c r="F60" s="78"/>
    </row>
    <row r="61" spans="2:8">
      <c r="E61" s="117"/>
      <c r="F61" s="78"/>
    </row>
    <row r="62" spans="2:8">
      <c r="E62" s="117"/>
      <c r="F62" s="78"/>
    </row>
    <row r="63" spans="2:8">
      <c r="E63" s="117"/>
      <c r="F63" s="78"/>
    </row>
    <row r="64" spans="2:8">
      <c r="C64" s="93"/>
      <c r="D64" s="93"/>
      <c r="E64" s="117"/>
      <c r="F64" s="78"/>
    </row>
    <row r="65" spans="3:7">
      <c r="C65" s="93"/>
      <c r="D65" s="93"/>
      <c r="E65" s="117"/>
      <c r="F65" s="78"/>
    </row>
    <row r="66" spans="3:7">
      <c r="C66" s="93"/>
      <c r="D66" s="93"/>
      <c r="E66" s="117"/>
      <c r="F66" s="78"/>
    </row>
    <row r="67" spans="3:7">
      <c r="C67" s="93"/>
      <c r="D67" s="93"/>
      <c r="E67" s="117"/>
      <c r="F67" s="78"/>
    </row>
    <row r="68" spans="3:7">
      <c r="C68" s="93"/>
      <c r="D68" s="93"/>
      <c r="E68" s="117"/>
      <c r="F68" s="78"/>
    </row>
    <row r="69" spans="3:7">
      <c r="C69" s="93"/>
      <c r="D69" s="93"/>
      <c r="E69" s="117"/>
      <c r="F69" s="78"/>
    </row>
    <row r="70" spans="3:7">
      <c r="C70" s="93"/>
      <c r="D70" s="93"/>
      <c r="E70" s="117"/>
      <c r="F70" s="78"/>
    </row>
    <row r="71" spans="3:7">
      <c r="C71" s="93"/>
      <c r="D71" s="93"/>
      <c r="E71" s="117"/>
      <c r="F71" s="78"/>
    </row>
    <row r="72" spans="3:7">
      <c r="C72" s="93"/>
      <c r="D72" s="93"/>
      <c r="E72" s="117"/>
      <c r="F72" s="78"/>
    </row>
    <row r="73" spans="3:7">
      <c r="C73" s="93"/>
      <c r="D73" s="93"/>
      <c r="E73" s="117"/>
      <c r="F73" s="78"/>
    </row>
    <row r="74" spans="3:7">
      <c r="E74" s="117"/>
      <c r="F74" s="78"/>
    </row>
    <row r="75" spans="3:7">
      <c r="C75" s="93"/>
      <c r="D75" s="93"/>
      <c r="E75" s="117"/>
      <c r="F75" s="78"/>
    </row>
    <row r="76" spans="3:7">
      <c r="C76" s="93"/>
      <c r="D76" s="93"/>
      <c r="E76" s="117"/>
      <c r="F76" s="78"/>
    </row>
    <row r="77" spans="3:7">
      <c r="C77" s="93"/>
      <c r="D77" s="93"/>
      <c r="E77" s="117"/>
      <c r="F77" s="78"/>
    </row>
    <row r="78" spans="3:7">
      <c r="C78" s="93"/>
      <c r="D78" s="93"/>
      <c r="E78" s="117"/>
      <c r="F78" s="78"/>
    </row>
    <row r="79" spans="3:7">
      <c r="C79" s="93"/>
      <c r="D79" s="93"/>
      <c r="E79" s="117"/>
      <c r="F79" s="78"/>
    </row>
    <row r="80" spans="3:7">
      <c r="C80" s="93"/>
      <c r="D80" s="93"/>
      <c r="E80" s="117"/>
      <c r="F80" s="78"/>
      <c r="G80" s="105"/>
    </row>
    <row r="81" spans="3:7">
      <c r="C81" s="93"/>
      <c r="D81" s="93"/>
      <c r="E81" s="117"/>
      <c r="F81" s="78"/>
      <c r="G81" s="105"/>
    </row>
    <row r="82" spans="3:7">
      <c r="E82" s="117"/>
      <c r="F82" s="78"/>
    </row>
    <row r="83" spans="3:7">
      <c r="E83" s="117"/>
      <c r="F83" s="78"/>
    </row>
    <row r="84" spans="3:7">
      <c r="E84" s="117"/>
      <c r="F84" s="78"/>
    </row>
    <row r="85" spans="3:7">
      <c r="E85" s="117"/>
      <c r="F85" s="78"/>
    </row>
    <row r="86" spans="3:7">
      <c r="E86" s="117"/>
      <c r="F86" s="78"/>
    </row>
    <row r="87" spans="3:7">
      <c r="E87" s="117"/>
      <c r="F87" s="78"/>
    </row>
    <row r="88" spans="3:7">
      <c r="E88" s="117"/>
      <c r="F88" s="78"/>
    </row>
    <row r="89" spans="3:7">
      <c r="E89" s="117"/>
      <c r="F89" s="78"/>
    </row>
    <row r="90" spans="3:7">
      <c r="E90" s="117"/>
      <c r="F90" s="78"/>
    </row>
    <row r="91" spans="3:7">
      <c r="E91" s="117"/>
      <c r="F91" s="78"/>
    </row>
    <row r="92" spans="3:7">
      <c r="E92" s="117"/>
      <c r="F92" s="78"/>
    </row>
    <row r="93" spans="3:7">
      <c r="E93" s="117"/>
      <c r="F93" s="78"/>
    </row>
    <row r="94" spans="3:7">
      <c r="E94" s="117"/>
      <c r="F94" s="78"/>
    </row>
    <row r="95" spans="3:7">
      <c r="E95" s="117"/>
      <c r="F95" s="78"/>
    </row>
    <row r="96" spans="3:7">
      <c r="E96" s="117"/>
      <c r="F96" s="78"/>
    </row>
    <row r="97" spans="3:7">
      <c r="E97" s="117"/>
      <c r="F97" s="78"/>
    </row>
    <row r="98" spans="3:7">
      <c r="C98" s="93"/>
      <c r="D98" s="93"/>
      <c r="E98" s="117"/>
      <c r="F98" s="78"/>
      <c r="G98" s="105"/>
    </row>
    <row r="99" spans="3:7">
      <c r="C99" s="93"/>
      <c r="D99" s="93"/>
      <c r="E99" s="117"/>
      <c r="F99" s="78"/>
      <c r="G99" s="105"/>
    </row>
    <row r="100" spans="3:7">
      <c r="C100" s="93"/>
      <c r="D100" s="93"/>
      <c r="E100" s="117"/>
      <c r="F100" s="78"/>
      <c r="G100" s="105"/>
    </row>
    <row r="101" spans="3:7">
      <c r="C101" s="93"/>
      <c r="D101" s="93"/>
      <c r="E101" s="117"/>
      <c r="F101" s="78"/>
      <c r="G101" s="105"/>
    </row>
    <row r="102" spans="3:7">
      <c r="C102" s="93"/>
      <c r="D102" s="93"/>
      <c r="E102" s="117"/>
      <c r="F102" s="78"/>
      <c r="G102" s="105"/>
    </row>
    <row r="103" spans="3:7">
      <c r="C103" s="93"/>
      <c r="D103" s="93"/>
      <c r="E103" s="117"/>
      <c r="F103" s="78"/>
      <c r="G103" s="105"/>
    </row>
    <row r="104" spans="3:7">
      <c r="C104" s="93"/>
      <c r="D104" s="93"/>
      <c r="E104" s="117"/>
      <c r="F104" s="78"/>
      <c r="G104" s="105"/>
    </row>
    <row r="105" spans="3:7">
      <c r="C105" s="93"/>
      <c r="D105" s="93"/>
      <c r="E105" s="117"/>
      <c r="F105" s="78"/>
      <c r="G105" s="105"/>
    </row>
    <row r="106" spans="3:7">
      <c r="C106" s="93"/>
      <c r="D106" s="93"/>
      <c r="E106" s="117"/>
      <c r="F106" s="78"/>
      <c r="G106" s="105"/>
    </row>
    <row r="107" spans="3:7">
      <c r="C107" s="93"/>
      <c r="D107" s="93"/>
      <c r="E107" s="117"/>
      <c r="F107" s="78"/>
      <c r="G107" s="105"/>
    </row>
    <row r="108" spans="3:7">
      <c r="C108" s="93"/>
      <c r="D108" s="93"/>
      <c r="E108" s="117"/>
      <c r="F108" s="78"/>
      <c r="G108" s="105"/>
    </row>
    <row r="109" spans="3:7">
      <c r="C109" s="93"/>
      <c r="D109" s="93"/>
      <c r="E109" s="117"/>
      <c r="F109" s="78"/>
      <c r="G109" s="105"/>
    </row>
    <row r="110" spans="3:7">
      <c r="C110" s="93"/>
      <c r="D110" s="93"/>
      <c r="E110" s="117"/>
      <c r="F110" s="78"/>
      <c r="G110" s="105"/>
    </row>
    <row r="111" spans="3:7">
      <c r="C111" s="93"/>
      <c r="D111" s="93"/>
      <c r="E111" s="117"/>
      <c r="F111" s="78"/>
      <c r="G111" s="105"/>
    </row>
    <row r="112" spans="3:7">
      <c r="C112" s="93"/>
      <c r="D112" s="93"/>
      <c r="E112" s="117"/>
      <c r="F112" s="78"/>
      <c r="G112" s="105"/>
    </row>
    <row r="113" spans="3:7">
      <c r="C113" s="93"/>
      <c r="D113" s="93"/>
      <c r="E113" s="117"/>
      <c r="F113" s="78"/>
      <c r="G113" s="105"/>
    </row>
    <row r="114" spans="3:7">
      <c r="C114" s="93"/>
      <c r="D114" s="93"/>
      <c r="E114" s="117"/>
      <c r="F114" s="78"/>
      <c r="G114" s="105"/>
    </row>
    <row r="115" spans="3:7">
      <c r="C115" s="93"/>
      <c r="D115" s="93"/>
      <c r="E115" s="117"/>
      <c r="F115" s="78"/>
      <c r="G115" s="105"/>
    </row>
    <row r="116" spans="3:7">
      <c r="C116" s="93"/>
      <c r="D116" s="93"/>
      <c r="E116" s="117"/>
      <c r="F116" s="78"/>
      <c r="G116" s="105"/>
    </row>
    <row r="117" spans="3:7">
      <c r="C117" s="93"/>
      <c r="D117" s="93"/>
      <c r="E117" s="117"/>
      <c r="F117" s="78"/>
      <c r="G117" s="105"/>
    </row>
    <row r="118" spans="3:7">
      <c r="C118" s="93"/>
      <c r="D118" s="93"/>
      <c r="G118" s="105"/>
    </row>
    <row r="119" spans="3:7">
      <c r="C119" s="93"/>
      <c r="D119" s="93"/>
      <c r="G119" s="105"/>
    </row>
    <row r="120" spans="3:7">
      <c r="C120" s="93"/>
      <c r="D120" s="93"/>
      <c r="G120" s="105"/>
    </row>
    <row r="121" spans="3:7">
      <c r="C121" s="93"/>
      <c r="D121" s="93"/>
      <c r="G121" s="105"/>
    </row>
    <row r="122" spans="3:7">
      <c r="C122" s="93"/>
      <c r="D122" s="93"/>
      <c r="G122" s="105"/>
    </row>
    <row r="123" spans="3:7">
      <c r="C123" s="93"/>
      <c r="D123" s="93"/>
      <c r="G123" s="105"/>
    </row>
  </sheetData>
  <mergeCells count="4">
    <mergeCell ref="E6:E7"/>
    <mergeCell ref="H6:H7"/>
    <mergeCell ref="B6:B7"/>
    <mergeCell ref="B2:C3"/>
  </mergeCells>
  <pageMargins left="0.7" right="0.7" top="0.75" bottom="0.75" header="0.3" footer="0.3"/>
  <pageSetup paperSize="1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26" sqref="G8:G26"/>
    </sheetView>
  </sheetViews>
  <sheetFormatPr defaultRowHeight="15"/>
  <cols>
    <col min="1" max="1" width="25.7109375" customWidth="1"/>
    <col min="2" max="2" width="10.42578125" bestFit="1" customWidth="1"/>
  </cols>
  <sheetData>
    <row r="1" spans="1:11">
      <c r="A1" t="s">
        <v>693</v>
      </c>
    </row>
    <row r="3" spans="1:11">
      <c r="A3" s="132"/>
      <c r="B3" s="212">
        <v>43085</v>
      </c>
      <c r="C3" s="133" t="s">
        <v>694</v>
      </c>
      <c r="D3" s="133" t="s">
        <v>694</v>
      </c>
      <c r="E3" s="213" t="s">
        <v>695</v>
      </c>
      <c r="F3" s="134"/>
      <c r="G3" s="212">
        <v>43252</v>
      </c>
      <c r="H3" s="212">
        <v>43282</v>
      </c>
      <c r="I3" s="133" t="s">
        <v>696</v>
      </c>
      <c r="J3" s="133" t="s">
        <v>696</v>
      </c>
      <c r="K3" s="213" t="s">
        <v>697</v>
      </c>
    </row>
    <row r="4" spans="1:11">
      <c r="A4" s="132"/>
      <c r="B4" s="212"/>
      <c r="C4" s="135">
        <v>43282</v>
      </c>
      <c r="D4" s="135">
        <v>43282</v>
      </c>
      <c r="E4" s="213"/>
      <c r="F4" s="136"/>
      <c r="G4" s="212"/>
      <c r="H4" s="212"/>
      <c r="I4" s="133" t="s">
        <v>698</v>
      </c>
      <c r="J4" s="135">
        <v>43282</v>
      </c>
      <c r="K4" s="213"/>
    </row>
    <row r="5" spans="1:11">
      <c r="A5" s="132"/>
      <c r="B5" s="137" t="s">
        <v>699</v>
      </c>
      <c r="C5" s="135" t="s">
        <v>700</v>
      </c>
      <c r="D5" s="138" t="s">
        <v>701</v>
      </c>
      <c r="E5" s="213"/>
      <c r="F5" s="136"/>
      <c r="G5" s="135" t="s">
        <v>700</v>
      </c>
      <c r="H5" s="135" t="s">
        <v>700</v>
      </c>
      <c r="I5" s="133"/>
      <c r="J5" s="138" t="s">
        <v>701</v>
      </c>
      <c r="K5" s="213"/>
    </row>
    <row r="7" spans="1:11">
      <c r="A7" s="139" t="s">
        <v>702</v>
      </c>
    </row>
    <row r="8" spans="1:11">
      <c r="A8" s="140" t="s">
        <v>703</v>
      </c>
      <c r="C8" s="143">
        <f>LR!$S$9/1000000000</f>
        <v>0</v>
      </c>
      <c r="D8" s="143">
        <f>'Realisasi Budget'!$G$9/1000000000</f>
        <v>14.296125000000004</v>
      </c>
      <c r="E8" s="146">
        <f>C8/D8</f>
        <v>0</v>
      </c>
      <c r="G8" s="143">
        <f>LR!$G$9/1000000000</f>
        <v>0</v>
      </c>
      <c r="H8" s="143">
        <f>LR!$E$9/1000000000</f>
        <v>0</v>
      </c>
      <c r="I8" s="143" t="e">
        <f>(H8-G8)/G8</f>
        <v>#DIV/0!</v>
      </c>
      <c r="J8" s="143">
        <f>'Realisasi Budget'!$D$9/1000000000</f>
        <v>1.4524583333333332</v>
      </c>
      <c r="K8" s="146">
        <f>H8/J8</f>
        <v>0</v>
      </c>
    </row>
    <row r="9" spans="1:11">
      <c r="A9" s="141" t="s">
        <v>704</v>
      </c>
      <c r="C9" s="144">
        <f>SUM(C8)</f>
        <v>0</v>
      </c>
      <c r="D9" s="144">
        <f>SUM(D8)</f>
        <v>14.296125000000004</v>
      </c>
      <c r="E9" s="147">
        <f>C9/D9</f>
        <v>0</v>
      </c>
      <c r="G9" s="144">
        <f>SUM(G8)</f>
        <v>0</v>
      </c>
      <c r="H9" s="144">
        <f>SUM(H8)</f>
        <v>0</v>
      </c>
      <c r="I9" s="144" t="e">
        <f>(H9-G9)/G9</f>
        <v>#DIV/0!</v>
      </c>
      <c r="J9" s="144">
        <f>SUM(J8)</f>
        <v>1.4524583333333332</v>
      </c>
      <c r="K9" s="147">
        <f t="shared" ref="K9:K26" si="0">H9/J9</f>
        <v>0</v>
      </c>
    </row>
    <row r="10" spans="1:11">
      <c r="A10" s="142"/>
      <c r="C10" s="143"/>
      <c r="D10" s="143"/>
      <c r="E10" s="146"/>
      <c r="G10" s="143"/>
      <c r="H10" s="143"/>
      <c r="I10" s="143"/>
      <c r="J10" s="143"/>
      <c r="K10" s="146"/>
    </row>
    <row r="11" spans="1:11">
      <c r="A11" s="140" t="s">
        <v>705</v>
      </c>
      <c r="C11" s="143">
        <f>(LR!$S$10+LR!$S$41+LR!$S$42)/1000000000</f>
        <v>0</v>
      </c>
      <c r="D11" s="143">
        <f>('Realisasi Budget'!$G$10+'Realisasi Budget'!$G$41+'Realisasi Budget'!$G$42)/1000000000</f>
        <v>3.6</v>
      </c>
      <c r="E11" s="146">
        <f>C11/D11</f>
        <v>0</v>
      </c>
      <c r="G11" s="143">
        <f>(LR!$G$10+LR!$G$41+LR!$G$42)/1000000000</f>
        <v>0</v>
      </c>
      <c r="H11" s="143">
        <f>(LR!$E$10+LR!$E$41+LR!$E$42)/1000000000</f>
        <v>0</v>
      </c>
      <c r="I11" s="143" t="e">
        <f t="shared" ref="I11:I26" si="1">(H11-G11)/G11</f>
        <v>#DIV/0!</v>
      </c>
      <c r="J11" s="143">
        <f>('Realisasi Budget'!$D$10+'Realisasi Budget'!$D$41+'Realisasi Budget'!$D$42)/1000000000</f>
        <v>0.3</v>
      </c>
      <c r="K11" s="146">
        <f t="shared" si="0"/>
        <v>0</v>
      </c>
    </row>
    <row r="12" spans="1:11">
      <c r="A12" s="140" t="s">
        <v>706</v>
      </c>
      <c r="C12" s="143">
        <f>LR!$S$13/1000000000</f>
        <v>0</v>
      </c>
      <c r="D12" s="143">
        <f>'Realisasi Budget'!$G$13/1000000000</f>
        <v>0</v>
      </c>
      <c r="E12" s="146">
        <v>0</v>
      </c>
      <c r="G12" s="143">
        <f>LR!$G$13/1000000000</f>
        <v>0</v>
      </c>
      <c r="H12" s="143">
        <f>LR!$E$13/1000000000</f>
        <v>0</v>
      </c>
      <c r="I12" s="143">
        <v>0</v>
      </c>
      <c r="J12" s="143">
        <f>'Realisasi Budget'!$D$13/1000000000</f>
        <v>0</v>
      </c>
      <c r="K12" s="146">
        <v>0</v>
      </c>
    </row>
    <row r="13" spans="1:11">
      <c r="A13" s="140" t="s">
        <v>707</v>
      </c>
      <c r="C13" s="143">
        <f>(LR!$S$14+LR!$S$38+LR!$S$40+LR!$S$44)/1000000000</f>
        <v>0</v>
      </c>
      <c r="D13" s="143">
        <f>('Realisasi Budget'!$G$14+'Realisasi Budget'!$G$38+'Realisasi Budget'!$G$40+'Realisasi Budget'!$G$44)/1000000000</f>
        <v>0.47199999999999998</v>
      </c>
      <c r="E13" s="146">
        <f>C13/D13</f>
        <v>0</v>
      </c>
      <c r="G13" s="143">
        <f>(LR!$G$14+LR!$G$38+LR!$G$40+LR!$G$44)/1000000000</f>
        <v>0</v>
      </c>
      <c r="H13" s="143">
        <f>(LR!$E$14+LR!$E$38+LR!$E$40+LR!$E$44)/1000000000</f>
        <v>0</v>
      </c>
      <c r="I13" s="143" t="e">
        <f t="shared" si="1"/>
        <v>#DIV/0!</v>
      </c>
      <c r="J13" s="143">
        <f>('Realisasi Budget'!$D$14+'Realisasi Budget'!$D$38+'Realisasi Budget'!$D$40+'Realisasi Budget'!$D$44)/1000000000</f>
        <v>3.5999999999999997E-2</v>
      </c>
      <c r="K13" s="146">
        <f t="shared" si="0"/>
        <v>0</v>
      </c>
    </row>
    <row r="14" spans="1:11">
      <c r="A14" s="139" t="s">
        <v>708</v>
      </c>
      <c r="C14" s="144">
        <f>SUM(C11:C13)</f>
        <v>0</v>
      </c>
      <c r="D14" s="144">
        <f>SUM(D11:D13)</f>
        <v>4.0720000000000001</v>
      </c>
      <c r="E14" s="147">
        <f>C14/D14</f>
        <v>0</v>
      </c>
      <c r="G14" s="144">
        <f>SUM(G11:G13)</f>
        <v>0</v>
      </c>
      <c r="H14" s="144">
        <f>SUM(H11:H13)</f>
        <v>0</v>
      </c>
      <c r="I14" s="144" t="e">
        <f t="shared" si="1"/>
        <v>#DIV/0!</v>
      </c>
      <c r="J14" s="144">
        <f>SUM(J11:J13)</f>
        <v>0.33599999999999997</v>
      </c>
      <c r="K14" s="147">
        <f t="shared" si="0"/>
        <v>0</v>
      </c>
    </row>
    <row r="15" spans="1:11">
      <c r="A15" s="142"/>
      <c r="C15" s="143"/>
      <c r="D15" s="143"/>
      <c r="E15" s="146"/>
      <c r="G15" s="143"/>
      <c r="H15" s="143"/>
      <c r="I15" s="143"/>
      <c r="J15" s="143"/>
      <c r="K15" s="146"/>
    </row>
    <row r="16" spans="1:11">
      <c r="A16" s="139" t="s">
        <v>709</v>
      </c>
      <c r="C16" s="145">
        <f>C9+C14</f>
        <v>0</v>
      </c>
      <c r="D16" s="145">
        <f>D9+D14</f>
        <v>18.368125000000003</v>
      </c>
      <c r="E16" s="147">
        <f>C16/D16</f>
        <v>0</v>
      </c>
      <c r="G16" s="145">
        <f>G9+G14</f>
        <v>0</v>
      </c>
      <c r="H16" s="145">
        <f>H9+H14</f>
        <v>0</v>
      </c>
      <c r="I16" s="145" t="e">
        <f t="shared" si="1"/>
        <v>#DIV/0!</v>
      </c>
      <c r="J16" s="145">
        <f>J9+J14</f>
        <v>1.7884583333333333</v>
      </c>
      <c r="K16" s="147">
        <f t="shared" si="0"/>
        <v>0</v>
      </c>
    </row>
    <row r="17" spans="1:11">
      <c r="A17" s="142"/>
      <c r="C17" s="143"/>
      <c r="D17" s="143"/>
      <c r="E17" s="146"/>
      <c r="G17" s="143"/>
      <c r="H17" s="143"/>
      <c r="I17" s="143"/>
      <c r="J17" s="143"/>
      <c r="K17" s="146"/>
    </row>
    <row r="18" spans="1:11">
      <c r="A18" s="141" t="s">
        <v>710</v>
      </c>
      <c r="C18" s="143"/>
      <c r="D18" s="143"/>
      <c r="E18" s="146"/>
      <c r="G18" s="143"/>
      <c r="H18" s="143"/>
      <c r="I18" s="143"/>
      <c r="J18" s="143"/>
      <c r="K18" s="146"/>
    </row>
    <row r="19" spans="1:11">
      <c r="A19" s="140" t="s">
        <v>711</v>
      </c>
      <c r="C19" s="143">
        <f>LR!$S$18/1000000000</f>
        <v>0</v>
      </c>
      <c r="D19" s="143">
        <f>'Realisasi Budget'!$G$18/1000000000</f>
        <v>7.1639999999999997</v>
      </c>
      <c r="E19" s="146">
        <f>C19/D19</f>
        <v>0</v>
      </c>
      <c r="G19" s="143">
        <f>LR!$G$18/1000000000</f>
        <v>0</v>
      </c>
      <c r="H19" s="143">
        <f>LR!$E$18/1000000000</f>
        <v>0</v>
      </c>
      <c r="I19" s="143" t="e">
        <f t="shared" si="1"/>
        <v>#DIV/0!</v>
      </c>
      <c r="J19" s="143">
        <f>'Realisasi Budget'!$D$18/1000000000</f>
        <v>0.60499999999999998</v>
      </c>
      <c r="K19" s="146">
        <f t="shared" si="0"/>
        <v>0</v>
      </c>
    </row>
    <row r="20" spans="1:11">
      <c r="A20" s="140" t="s">
        <v>712</v>
      </c>
      <c r="C20" s="143">
        <f>(SUM(LR!$S$19:$S$33)/1000000000)</f>
        <v>0</v>
      </c>
      <c r="D20" s="143">
        <f>(SUM('Realisasi Budget'!$G$19:$G$33)/1000000000)</f>
        <v>4.7670000000000003</v>
      </c>
      <c r="E20" s="146">
        <f>C20/D20</f>
        <v>0</v>
      </c>
      <c r="G20" s="143">
        <f>(SUM(LR!$G$19:$G$33)/1000000000)</f>
        <v>0</v>
      </c>
      <c r="H20" s="143">
        <f>(SUM(LR!$E$19:$E$33)/1000000000)</f>
        <v>0</v>
      </c>
      <c r="I20" s="143" t="e">
        <f t="shared" si="1"/>
        <v>#DIV/0!</v>
      </c>
      <c r="J20" s="143">
        <f>(SUM('Realisasi Budget'!$D$19:$D$33)/1000000000)</f>
        <v>0.42849999999999999</v>
      </c>
      <c r="K20" s="146">
        <f t="shared" si="0"/>
        <v>0</v>
      </c>
    </row>
    <row r="21" spans="1:11">
      <c r="A21" s="139" t="s">
        <v>713</v>
      </c>
      <c r="C21" s="144">
        <f>SUM(C19:C20)</f>
        <v>0</v>
      </c>
      <c r="D21" s="144">
        <f>SUM(D19:D20)</f>
        <v>11.931000000000001</v>
      </c>
      <c r="E21" s="147">
        <f>C21/D21</f>
        <v>0</v>
      </c>
      <c r="G21" s="144">
        <f>SUM(G19:G20)</f>
        <v>0</v>
      </c>
      <c r="H21" s="144">
        <f>SUM(H19:H20)</f>
        <v>0</v>
      </c>
      <c r="I21" s="144" t="e">
        <f t="shared" si="1"/>
        <v>#DIV/0!</v>
      </c>
      <c r="J21" s="144">
        <f>SUM(J19:J20)</f>
        <v>1.0335000000000001</v>
      </c>
      <c r="K21" s="147">
        <f t="shared" si="0"/>
        <v>0</v>
      </c>
    </row>
    <row r="22" spans="1:11">
      <c r="A22" s="142"/>
      <c r="C22" s="143"/>
      <c r="D22" s="143"/>
      <c r="E22" s="146"/>
      <c r="G22" s="143"/>
      <c r="H22" s="143"/>
      <c r="I22" s="143"/>
      <c r="J22" s="143"/>
      <c r="K22" s="146"/>
    </row>
    <row r="23" spans="1:11">
      <c r="A23" s="141" t="s">
        <v>716</v>
      </c>
      <c r="C23" s="144">
        <f>C16-C21</f>
        <v>0</v>
      </c>
      <c r="D23" s="144">
        <f>D16-D21</f>
        <v>6.4371250000000018</v>
      </c>
      <c r="E23" s="147">
        <f>C23/D23</f>
        <v>0</v>
      </c>
      <c r="G23" s="144">
        <f>G16-G21</f>
        <v>0</v>
      </c>
      <c r="H23" s="144">
        <f>H16-H21</f>
        <v>0</v>
      </c>
      <c r="I23" s="144" t="e">
        <f t="shared" si="1"/>
        <v>#DIV/0!</v>
      </c>
      <c r="J23" s="144">
        <f>J16-J21</f>
        <v>0.75495833333333318</v>
      </c>
      <c r="K23" s="147">
        <f t="shared" si="0"/>
        <v>0</v>
      </c>
    </row>
    <row r="24" spans="1:11">
      <c r="A24" s="142"/>
      <c r="C24" s="143"/>
      <c r="D24" s="143"/>
    </row>
    <row r="25" spans="1:11">
      <c r="A25" s="142" t="s">
        <v>714</v>
      </c>
      <c r="C25" s="143">
        <f>LR!$S$50/1000000000</f>
        <v>0</v>
      </c>
      <c r="D25" s="143">
        <f>'Realisasi Budget'!$G$50/1000000000</f>
        <v>0</v>
      </c>
      <c r="E25" s="146">
        <v>0</v>
      </c>
      <c r="G25" s="143">
        <f>LR!$G$50/1000000000</f>
        <v>0</v>
      </c>
      <c r="H25" s="143">
        <f>LR!$E$50/1000000000</f>
        <v>0</v>
      </c>
      <c r="I25" s="143">
        <v>0</v>
      </c>
      <c r="J25" s="143">
        <f>'Realisasi Budget'!$D$50/1000000000</f>
        <v>0</v>
      </c>
      <c r="K25" s="146">
        <v>0</v>
      </c>
    </row>
    <row r="26" spans="1:11">
      <c r="A26" s="141" t="s">
        <v>715</v>
      </c>
      <c r="C26" s="144">
        <f>C23-C25</f>
        <v>0</v>
      </c>
      <c r="D26" s="144">
        <f>D23-D25</f>
        <v>6.4371250000000018</v>
      </c>
      <c r="E26" s="147">
        <f t="shared" ref="E26" si="2">C26/D26</f>
        <v>0</v>
      </c>
      <c r="G26" s="144">
        <f>G23-G25</f>
        <v>0</v>
      </c>
      <c r="H26" s="144">
        <f>H23-H25</f>
        <v>0</v>
      </c>
      <c r="I26" s="144" t="e">
        <f t="shared" si="1"/>
        <v>#DIV/0!</v>
      </c>
      <c r="J26" s="144">
        <f>J23-J25</f>
        <v>0.75495833333333318</v>
      </c>
      <c r="K26" s="147">
        <f t="shared" si="0"/>
        <v>0</v>
      </c>
    </row>
  </sheetData>
  <mergeCells count="5">
    <mergeCell ref="B3:B4"/>
    <mergeCell ref="E3:E5"/>
    <mergeCell ref="G3:G4"/>
    <mergeCell ref="H3:H4"/>
    <mergeCell ref="K3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2"/>
  <sheetViews>
    <sheetView topLeftCell="A136" workbookViewId="0">
      <selection activeCell="C191" sqref="C191"/>
    </sheetView>
  </sheetViews>
  <sheetFormatPr defaultRowHeight="15"/>
  <cols>
    <col min="2" max="2" width="12.7109375" bestFit="1" customWidth="1"/>
    <col min="3" max="3" width="55.28515625" bestFit="1" customWidth="1"/>
  </cols>
  <sheetData>
    <row r="1" spans="2:3">
      <c r="B1" s="15" t="s">
        <v>496</v>
      </c>
      <c r="C1" s="16" t="s">
        <v>497</v>
      </c>
    </row>
    <row r="2" spans="2:3">
      <c r="B2" s="20" t="s">
        <v>16</v>
      </c>
      <c r="C2" s="17" t="s">
        <v>17</v>
      </c>
    </row>
    <row r="3" spans="2:3">
      <c r="B3" s="20" t="s">
        <v>18</v>
      </c>
      <c r="C3" s="17" t="s">
        <v>19</v>
      </c>
    </row>
    <row r="4" spans="2:3">
      <c r="B4" s="20" t="s">
        <v>20</v>
      </c>
      <c r="C4" s="17" t="s">
        <v>21</v>
      </c>
    </row>
    <row r="5" spans="2:3">
      <c r="B5" s="20" t="s">
        <v>22</v>
      </c>
      <c r="C5" s="17" t="s">
        <v>23</v>
      </c>
    </row>
    <row r="6" spans="2:3">
      <c r="B6" s="20" t="s">
        <v>24</v>
      </c>
      <c r="C6" s="17" t="s">
        <v>25</v>
      </c>
    </row>
    <row r="7" spans="2:3">
      <c r="B7" s="20" t="s">
        <v>26</v>
      </c>
      <c r="C7" s="17" t="s">
        <v>27</v>
      </c>
    </row>
    <row r="8" spans="2:3">
      <c r="B8" s="20" t="s">
        <v>28</v>
      </c>
      <c r="C8" s="17" t="s">
        <v>29</v>
      </c>
    </row>
    <row r="9" spans="2:3">
      <c r="B9" s="20" t="s">
        <v>30</v>
      </c>
      <c r="C9" s="17" t="s">
        <v>31</v>
      </c>
    </row>
    <row r="10" spans="2:3">
      <c r="B10" s="20" t="s">
        <v>32</v>
      </c>
      <c r="C10" s="17" t="s">
        <v>33</v>
      </c>
    </row>
    <row r="11" spans="2:3">
      <c r="B11" s="20" t="s">
        <v>34</v>
      </c>
      <c r="C11" s="17" t="s">
        <v>35</v>
      </c>
    </row>
    <row r="12" spans="2:3">
      <c r="B12" s="20" t="s">
        <v>36</v>
      </c>
      <c r="C12" s="18" t="s">
        <v>498</v>
      </c>
    </row>
    <row r="13" spans="2:3">
      <c r="B13" s="20" t="s">
        <v>37</v>
      </c>
      <c r="C13" s="17" t="s">
        <v>38</v>
      </c>
    </row>
    <row r="14" spans="2:3">
      <c r="B14" s="20" t="s">
        <v>39</v>
      </c>
      <c r="C14" s="17" t="s">
        <v>40</v>
      </c>
    </row>
    <row r="15" spans="2:3">
      <c r="B15" s="20" t="s">
        <v>41</v>
      </c>
      <c r="C15" s="17" t="s">
        <v>42</v>
      </c>
    </row>
    <row r="16" spans="2:3">
      <c r="B16" s="20" t="s">
        <v>43</v>
      </c>
      <c r="C16" s="17" t="s">
        <v>44</v>
      </c>
    </row>
    <row r="17" spans="2:3">
      <c r="B17" s="20" t="s">
        <v>45</v>
      </c>
      <c r="C17" s="17" t="s">
        <v>46</v>
      </c>
    </row>
    <row r="18" spans="2:3">
      <c r="B18" s="20" t="s">
        <v>47</v>
      </c>
      <c r="C18" s="17" t="s">
        <v>48</v>
      </c>
    </row>
    <row r="19" spans="2:3">
      <c r="B19" s="20" t="s">
        <v>49</v>
      </c>
      <c r="C19" s="17" t="s">
        <v>50</v>
      </c>
    </row>
    <row r="20" spans="2:3">
      <c r="B20" s="20" t="s">
        <v>51</v>
      </c>
      <c r="C20" s="17" t="s">
        <v>52</v>
      </c>
    </row>
    <row r="21" spans="2:3">
      <c r="B21" s="20" t="s">
        <v>53</v>
      </c>
      <c r="C21" s="17" t="s">
        <v>52</v>
      </c>
    </row>
    <row r="22" spans="2:3">
      <c r="B22" s="20" t="s">
        <v>54</v>
      </c>
      <c r="C22" s="17" t="s">
        <v>55</v>
      </c>
    </row>
    <row r="23" spans="2:3">
      <c r="B23" s="20" t="s">
        <v>56</v>
      </c>
      <c r="C23" s="17" t="s">
        <v>57</v>
      </c>
    </row>
    <row r="24" spans="2:3">
      <c r="B24" s="20" t="s">
        <v>58</v>
      </c>
      <c r="C24" s="17" t="s">
        <v>59</v>
      </c>
    </row>
    <row r="25" spans="2:3">
      <c r="B25" s="20" t="s">
        <v>60</v>
      </c>
      <c r="C25" s="17" t="s">
        <v>61</v>
      </c>
    </row>
    <row r="26" spans="2:3">
      <c r="B26" s="20" t="s">
        <v>62</v>
      </c>
      <c r="C26" s="17" t="s">
        <v>63</v>
      </c>
    </row>
    <row r="27" spans="2:3">
      <c r="B27" s="20" t="s">
        <v>64</v>
      </c>
      <c r="C27" s="17" t="s">
        <v>65</v>
      </c>
    </row>
    <row r="28" spans="2:3">
      <c r="B28" s="20" t="s">
        <v>66</v>
      </c>
      <c r="C28" s="17" t="s">
        <v>67</v>
      </c>
    </row>
    <row r="29" spans="2:3">
      <c r="B29" s="20" t="s">
        <v>68</v>
      </c>
      <c r="C29" s="17" t="s">
        <v>69</v>
      </c>
    </row>
    <row r="30" spans="2:3">
      <c r="B30" s="20" t="s">
        <v>70</v>
      </c>
      <c r="C30" s="17" t="s">
        <v>71</v>
      </c>
    </row>
    <row r="31" spans="2:3">
      <c r="B31" s="20" t="s">
        <v>72</v>
      </c>
      <c r="C31" s="17" t="s">
        <v>73</v>
      </c>
    </row>
    <row r="32" spans="2:3">
      <c r="B32" s="20" t="s">
        <v>74</v>
      </c>
      <c r="C32" s="17" t="s">
        <v>75</v>
      </c>
    </row>
    <row r="33" spans="2:5">
      <c r="B33" s="20" t="s">
        <v>76</v>
      </c>
      <c r="C33" s="17" t="s">
        <v>77</v>
      </c>
    </row>
    <row r="34" spans="2:5">
      <c r="B34" s="20" t="s">
        <v>78</v>
      </c>
      <c r="C34" s="17" t="s">
        <v>79</v>
      </c>
    </row>
    <row r="35" spans="2:5">
      <c r="B35" s="20" t="s">
        <v>80</v>
      </c>
      <c r="C35" s="17" t="s">
        <v>81</v>
      </c>
    </row>
    <row r="36" spans="2:5">
      <c r="B36" s="20" t="s">
        <v>82</v>
      </c>
      <c r="C36" s="17" t="s">
        <v>83</v>
      </c>
    </row>
    <row r="37" spans="2:5">
      <c r="B37" s="20" t="s">
        <v>84</v>
      </c>
      <c r="C37" s="17" t="s">
        <v>85</v>
      </c>
    </row>
    <row r="38" spans="2:5">
      <c r="B38" s="20" t="s">
        <v>86</v>
      </c>
      <c r="C38" s="17" t="s">
        <v>87</v>
      </c>
    </row>
    <row r="39" spans="2:5">
      <c r="B39" s="20" t="s">
        <v>88</v>
      </c>
      <c r="C39" s="17" t="s">
        <v>89</v>
      </c>
    </row>
    <row r="40" spans="2:5">
      <c r="B40" s="20" t="s">
        <v>90</v>
      </c>
      <c r="C40" s="17" t="s">
        <v>91</v>
      </c>
    </row>
    <row r="41" spans="2:5">
      <c r="B41" s="20" t="s">
        <v>92</v>
      </c>
      <c r="C41" s="17" t="s">
        <v>93</v>
      </c>
    </row>
    <row r="42" spans="2:5">
      <c r="B42" s="20" t="s">
        <v>94</v>
      </c>
      <c r="C42" s="17" t="s">
        <v>95</v>
      </c>
    </row>
    <row r="43" spans="2:5">
      <c r="B43" s="20" t="s">
        <v>96</v>
      </c>
      <c r="C43" s="17" t="s">
        <v>97</v>
      </c>
    </row>
    <row r="44" spans="2:5">
      <c r="B44" s="20" t="s">
        <v>98</v>
      </c>
      <c r="C44" s="17" t="s">
        <v>99</v>
      </c>
    </row>
    <row r="45" spans="2:5">
      <c r="B45" s="20" t="s">
        <v>100</v>
      </c>
      <c r="C45" s="17" t="s">
        <v>101</v>
      </c>
    </row>
    <row r="46" spans="2:5">
      <c r="B46" s="20" t="s">
        <v>102</v>
      </c>
      <c r="C46" s="17" t="s">
        <v>103</v>
      </c>
    </row>
    <row r="47" spans="2:5">
      <c r="B47" s="20" t="s">
        <v>104</v>
      </c>
      <c r="C47" s="17" t="s">
        <v>105</v>
      </c>
      <c r="E47" s="148"/>
    </row>
    <row r="48" spans="2:5">
      <c r="B48" s="20" t="s">
        <v>106</v>
      </c>
      <c r="C48" s="159" t="s">
        <v>726</v>
      </c>
    </row>
    <row r="49" spans="2:3">
      <c r="B49" s="20" t="s">
        <v>108</v>
      </c>
      <c r="C49" s="17" t="s">
        <v>109</v>
      </c>
    </row>
    <row r="50" spans="2:3">
      <c r="B50" s="20" t="s">
        <v>110</v>
      </c>
      <c r="C50" s="17" t="s">
        <v>111</v>
      </c>
    </row>
    <row r="51" spans="2:3">
      <c r="B51" s="20" t="s">
        <v>112</v>
      </c>
      <c r="C51" s="17" t="s">
        <v>113</v>
      </c>
    </row>
    <row r="52" spans="2:3">
      <c r="B52" s="20" t="s">
        <v>114</v>
      </c>
      <c r="C52" s="17" t="s">
        <v>115</v>
      </c>
    </row>
    <row r="53" spans="2:3">
      <c r="B53" s="20" t="s">
        <v>116</v>
      </c>
      <c r="C53" s="17" t="s">
        <v>117</v>
      </c>
    </row>
    <row r="54" spans="2:3">
      <c r="B54" s="20" t="s">
        <v>118</v>
      </c>
      <c r="C54" s="17" t="s">
        <v>117</v>
      </c>
    </row>
    <row r="55" spans="2:3">
      <c r="B55" s="130" t="s">
        <v>691</v>
      </c>
      <c r="C55" s="131" t="s">
        <v>692</v>
      </c>
    </row>
    <row r="56" spans="2:3">
      <c r="B56" s="161" t="s">
        <v>725</v>
      </c>
      <c r="C56" s="159" t="s">
        <v>107</v>
      </c>
    </row>
    <row r="57" spans="2:3">
      <c r="B57" s="20" t="s">
        <v>119</v>
      </c>
      <c r="C57" s="17" t="s">
        <v>120</v>
      </c>
    </row>
    <row r="58" spans="2:3">
      <c r="B58" s="20" t="s">
        <v>121</v>
      </c>
      <c r="C58" s="17" t="s">
        <v>122</v>
      </c>
    </row>
    <row r="59" spans="2:3">
      <c r="B59" s="20" t="s">
        <v>123</v>
      </c>
      <c r="C59" s="17" t="s">
        <v>124</v>
      </c>
    </row>
    <row r="60" spans="2:3">
      <c r="B60" s="20" t="s">
        <v>125</v>
      </c>
      <c r="C60" s="17" t="s">
        <v>126</v>
      </c>
    </row>
    <row r="61" spans="2:3">
      <c r="B61" s="20" t="s">
        <v>127</v>
      </c>
      <c r="C61" s="17" t="s">
        <v>128</v>
      </c>
    </row>
    <row r="62" spans="2:3">
      <c r="B62" s="20" t="s">
        <v>129</v>
      </c>
      <c r="C62" s="17" t="s">
        <v>130</v>
      </c>
    </row>
    <row r="63" spans="2:3">
      <c r="B63" s="20" t="s">
        <v>131</v>
      </c>
      <c r="C63" s="17" t="s">
        <v>132</v>
      </c>
    </row>
    <row r="64" spans="2:3">
      <c r="B64" s="20" t="s">
        <v>133</v>
      </c>
      <c r="C64" s="17" t="s">
        <v>134</v>
      </c>
    </row>
    <row r="65" spans="2:3">
      <c r="B65" s="20" t="s">
        <v>135</v>
      </c>
      <c r="C65" s="17" t="s">
        <v>136</v>
      </c>
    </row>
    <row r="66" spans="2:3">
      <c r="B66" s="20" t="s">
        <v>137</v>
      </c>
      <c r="C66" s="17" t="s">
        <v>138</v>
      </c>
    </row>
    <row r="67" spans="2:3">
      <c r="B67" s="20" t="s">
        <v>139</v>
      </c>
      <c r="C67" s="17" t="s">
        <v>140</v>
      </c>
    </row>
    <row r="68" spans="2:3">
      <c r="B68" s="20" t="s">
        <v>141</v>
      </c>
      <c r="C68" s="17" t="s">
        <v>142</v>
      </c>
    </row>
    <row r="69" spans="2:3">
      <c r="B69" s="20" t="s">
        <v>143</v>
      </c>
      <c r="C69" s="17" t="s">
        <v>144</v>
      </c>
    </row>
    <row r="70" spans="2:3">
      <c r="B70" s="20" t="s">
        <v>145</v>
      </c>
      <c r="C70" s="17" t="s">
        <v>146</v>
      </c>
    </row>
    <row r="71" spans="2:3">
      <c r="B71" s="20" t="s">
        <v>147</v>
      </c>
      <c r="C71" s="17" t="s">
        <v>148</v>
      </c>
    </row>
    <row r="72" spans="2:3">
      <c r="B72" s="20" t="s">
        <v>149</v>
      </c>
      <c r="C72" s="17" t="s">
        <v>150</v>
      </c>
    </row>
    <row r="73" spans="2:3">
      <c r="B73" s="20" t="s">
        <v>151</v>
      </c>
      <c r="C73" s="17" t="s">
        <v>152</v>
      </c>
    </row>
    <row r="74" spans="2:3">
      <c r="B74" s="20" t="s">
        <v>153</v>
      </c>
      <c r="C74" s="17" t="s">
        <v>154</v>
      </c>
    </row>
    <row r="75" spans="2:3">
      <c r="B75" s="20" t="s">
        <v>155</v>
      </c>
      <c r="C75" s="17" t="s">
        <v>156</v>
      </c>
    </row>
    <row r="76" spans="2:3">
      <c r="B76" s="20" t="s">
        <v>157</v>
      </c>
      <c r="C76" s="17" t="s">
        <v>158</v>
      </c>
    </row>
    <row r="77" spans="2:3">
      <c r="B77" s="20" t="s">
        <v>159</v>
      </c>
      <c r="C77" s="17" t="s">
        <v>160</v>
      </c>
    </row>
    <row r="78" spans="2:3">
      <c r="B78" s="20" t="s">
        <v>161</v>
      </c>
      <c r="C78" s="17" t="s">
        <v>162</v>
      </c>
    </row>
    <row r="79" spans="2:3">
      <c r="B79" s="20" t="s">
        <v>163</v>
      </c>
      <c r="C79" s="17" t="s">
        <v>164</v>
      </c>
    </row>
    <row r="80" spans="2:3">
      <c r="B80" s="20" t="s">
        <v>165</v>
      </c>
      <c r="C80" s="17" t="s">
        <v>166</v>
      </c>
    </row>
    <row r="81" spans="2:3">
      <c r="B81" s="20" t="s">
        <v>167</v>
      </c>
      <c r="C81" s="17" t="s">
        <v>168</v>
      </c>
    </row>
    <row r="82" spans="2:3">
      <c r="B82" s="20" t="s">
        <v>169</v>
      </c>
      <c r="C82" s="17" t="s">
        <v>170</v>
      </c>
    </row>
    <row r="83" spans="2:3">
      <c r="B83" s="20" t="s">
        <v>171</v>
      </c>
      <c r="C83" s="17" t="s">
        <v>168</v>
      </c>
    </row>
    <row r="84" spans="2:3">
      <c r="B84" s="20" t="s">
        <v>172</v>
      </c>
      <c r="C84" s="17" t="s">
        <v>166</v>
      </c>
    </row>
    <row r="85" spans="2:3">
      <c r="B85" s="20" t="s">
        <v>173</v>
      </c>
      <c r="C85" s="17" t="s">
        <v>174</v>
      </c>
    </row>
    <row r="86" spans="2:3">
      <c r="B86" s="20" t="s">
        <v>175</v>
      </c>
      <c r="C86" s="17" t="s">
        <v>176</v>
      </c>
    </row>
    <row r="87" spans="2:3">
      <c r="B87" s="20" t="s">
        <v>177</v>
      </c>
      <c r="C87" s="17" t="s">
        <v>178</v>
      </c>
    </row>
    <row r="88" spans="2:3">
      <c r="B88" s="20" t="s">
        <v>179</v>
      </c>
      <c r="C88" s="17" t="s">
        <v>180</v>
      </c>
    </row>
    <row r="89" spans="2:3">
      <c r="B89" s="20" t="s">
        <v>181</v>
      </c>
      <c r="C89" s="17" t="s">
        <v>182</v>
      </c>
    </row>
    <row r="90" spans="2:3">
      <c r="B90" s="20" t="s">
        <v>183</v>
      </c>
      <c r="C90" s="17" t="s">
        <v>184</v>
      </c>
    </row>
    <row r="91" spans="2:3">
      <c r="B91" s="20" t="s">
        <v>185</v>
      </c>
      <c r="C91" s="17" t="s">
        <v>186</v>
      </c>
    </row>
    <row r="92" spans="2:3">
      <c r="B92" s="20" t="s">
        <v>187</v>
      </c>
      <c r="C92" s="17" t="s">
        <v>188</v>
      </c>
    </row>
    <row r="93" spans="2:3">
      <c r="B93" s="20" t="s">
        <v>189</v>
      </c>
      <c r="C93" s="17" t="s">
        <v>190</v>
      </c>
    </row>
    <row r="94" spans="2:3">
      <c r="B94" s="20" t="s">
        <v>191</v>
      </c>
      <c r="C94" s="17" t="s">
        <v>192</v>
      </c>
    </row>
    <row r="95" spans="2:3">
      <c r="B95" s="20" t="s">
        <v>193</v>
      </c>
      <c r="C95" s="17" t="s">
        <v>194</v>
      </c>
    </row>
    <row r="96" spans="2:3">
      <c r="B96" s="20" t="s">
        <v>195</v>
      </c>
      <c r="C96" s="17" t="s">
        <v>196</v>
      </c>
    </row>
    <row r="97" spans="2:3">
      <c r="B97" s="20" t="s">
        <v>197</v>
      </c>
      <c r="C97" s="17" t="s">
        <v>198</v>
      </c>
    </row>
    <row r="98" spans="2:3">
      <c r="B98" s="20" t="s">
        <v>199</v>
      </c>
      <c r="C98" s="17" t="s">
        <v>200</v>
      </c>
    </row>
    <row r="99" spans="2:3">
      <c r="B99" s="20" t="s">
        <v>201</v>
      </c>
      <c r="C99" s="17" t="s">
        <v>202</v>
      </c>
    </row>
    <row r="100" spans="2:3">
      <c r="B100" s="20" t="s">
        <v>203</v>
      </c>
      <c r="C100" s="17" t="s">
        <v>204</v>
      </c>
    </row>
    <row r="101" spans="2:3">
      <c r="B101" s="20" t="s">
        <v>205</v>
      </c>
      <c r="C101" s="17" t="s">
        <v>206</v>
      </c>
    </row>
    <row r="102" spans="2:3">
      <c r="B102" s="20" t="s">
        <v>207</v>
      </c>
      <c r="C102" s="17" t="s">
        <v>208</v>
      </c>
    </row>
    <row r="103" spans="2:3">
      <c r="B103" s="20" t="s">
        <v>209</v>
      </c>
      <c r="C103" s="17" t="s">
        <v>210</v>
      </c>
    </row>
    <row r="104" spans="2:3">
      <c r="B104" s="20" t="s">
        <v>211</v>
      </c>
      <c r="C104" s="17" t="s">
        <v>212</v>
      </c>
    </row>
    <row r="105" spans="2:3">
      <c r="B105" s="20" t="s">
        <v>213</v>
      </c>
      <c r="C105" s="17" t="s">
        <v>214</v>
      </c>
    </row>
    <row r="106" spans="2:3">
      <c r="B106" s="20" t="s">
        <v>215</v>
      </c>
      <c r="C106" s="17" t="s">
        <v>216</v>
      </c>
    </row>
    <row r="107" spans="2:3">
      <c r="B107" s="20" t="s">
        <v>217</v>
      </c>
      <c r="C107" s="17" t="s">
        <v>218</v>
      </c>
    </row>
    <row r="108" spans="2:3">
      <c r="B108" s="20" t="s">
        <v>219</v>
      </c>
      <c r="C108" s="17" t="s">
        <v>220</v>
      </c>
    </row>
    <row r="109" spans="2:3">
      <c r="B109" s="20" t="s">
        <v>221</v>
      </c>
      <c r="C109" s="17" t="s">
        <v>222</v>
      </c>
    </row>
    <row r="110" spans="2:3">
      <c r="B110" s="20" t="s">
        <v>223</v>
      </c>
      <c r="C110" s="17" t="s">
        <v>224</v>
      </c>
    </row>
    <row r="111" spans="2:3">
      <c r="B111" s="20" t="s">
        <v>225</v>
      </c>
      <c r="C111" s="17" t="s">
        <v>226</v>
      </c>
    </row>
    <row r="112" spans="2:3">
      <c r="B112" s="20" t="s">
        <v>227</v>
      </c>
      <c r="C112" s="17" t="s">
        <v>228</v>
      </c>
    </row>
    <row r="113" spans="2:3">
      <c r="B113" s="20" t="s">
        <v>229</v>
      </c>
      <c r="C113" s="17" t="s">
        <v>230</v>
      </c>
    </row>
    <row r="114" spans="2:3">
      <c r="B114" s="20" t="s">
        <v>231</v>
      </c>
      <c r="C114" s="17" t="s">
        <v>232</v>
      </c>
    </row>
    <row r="115" spans="2:3">
      <c r="B115" s="20" t="s">
        <v>233</v>
      </c>
      <c r="C115" s="17" t="s">
        <v>234</v>
      </c>
    </row>
    <row r="116" spans="2:3">
      <c r="B116" s="20" t="s">
        <v>235</v>
      </c>
      <c r="C116" s="17" t="s">
        <v>236</v>
      </c>
    </row>
    <row r="117" spans="2:3">
      <c r="B117" s="20" t="s">
        <v>237</v>
      </c>
      <c r="C117" s="17" t="s">
        <v>238</v>
      </c>
    </row>
    <row r="118" spans="2:3">
      <c r="B118" s="20" t="s">
        <v>239</v>
      </c>
      <c r="C118" s="17" t="s">
        <v>240</v>
      </c>
    </row>
    <row r="119" spans="2:3">
      <c r="B119" s="20" t="s">
        <v>241</v>
      </c>
      <c r="C119" s="159" t="s">
        <v>723</v>
      </c>
    </row>
    <row r="120" spans="2:3">
      <c r="B120" s="160" t="s">
        <v>724</v>
      </c>
      <c r="C120" s="159" t="s">
        <v>242</v>
      </c>
    </row>
    <row r="121" spans="2:3">
      <c r="B121" s="20" t="s">
        <v>243</v>
      </c>
      <c r="C121" s="17" t="s">
        <v>244</v>
      </c>
    </row>
    <row r="122" spans="2:3">
      <c r="B122" s="20" t="s">
        <v>245</v>
      </c>
      <c r="C122" s="17" t="s">
        <v>246</v>
      </c>
    </row>
    <row r="123" spans="2:3">
      <c r="B123" s="20" t="s">
        <v>247</v>
      </c>
      <c r="C123" s="17" t="s">
        <v>248</v>
      </c>
    </row>
    <row r="124" spans="2:3">
      <c r="B124" s="20" t="s">
        <v>249</v>
      </c>
      <c r="C124" s="17" t="s">
        <v>250</v>
      </c>
    </row>
    <row r="125" spans="2:3">
      <c r="B125" s="20" t="s">
        <v>251</v>
      </c>
      <c r="C125" s="17" t="s">
        <v>252</v>
      </c>
    </row>
    <row r="126" spans="2:3">
      <c r="B126" s="20" t="s">
        <v>253</v>
      </c>
      <c r="C126" s="17" t="s">
        <v>254</v>
      </c>
    </row>
    <row r="127" spans="2:3">
      <c r="B127" s="20" t="s">
        <v>255</v>
      </c>
      <c r="C127" s="17" t="s">
        <v>256</v>
      </c>
    </row>
    <row r="128" spans="2:3">
      <c r="B128" s="20" t="s">
        <v>257</v>
      </c>
      <c r="C128" s="17" t="s">
        <v>258</v>
      </c>
    </row>
    <row r="129" spans="2:3">
      <c r="B129" s="20" t="s">
        <v>259</v>
      </c>
      <c r="C129" s="17" t="s">
        <v>260</v>
      </c>
    </row>
    <row r="130" spans="2:3">
      <c r="B130" s="20" t="s">
        <v>261</v>
      </c>
      <c r="C130" s="17" t="s">
        <v>262</v>
      </c>
    </row>
    <row r="131" spans="2:3">
      <c r="B131" s="20" t="s">
        <v>263</v>
      </c>
      <c r="C131" s="17" t="s">
        <v>264</v>
      </c>
    </row>
    <row r="132" spans="2:3">
      <c r="B132" s="20" t="s">
        <v>265</v>
      </c>
      <c r="C132" s="17" t="s">
        <v>266</v>
      </c>
    </row>
    <row r="133" spans="2:3">
      <c r="B133" s="20" t="s">
        <v>267</v>
      </c>
      <c r="C133" s="17" t="s">
        <v>268</v>
      </c>
    </row>
    <row r="134" spans="2:3">
      <c r="B134" s="20" t="s">
        <v>269</v>
      </c>
      <c r="C134" s="17" t="s">
        <v>270</v>
      </c>
    </row>
    <row r="135" spans="2:3">
      <c r="B135" s="20" t="s">
        <v>271</v>
      </c>
      <c r="C135" s="17" t="s">
        <v>272</v>
      </c>
    </row>
    <row r="136" spans="2:3">
      <c r="B136" s="20" t="s">
        <v>273</v>
      </c>
      <c r="C136" s="17" t="s">
        <v>274</v>
      </c>
    </row>
    <row r="137" spans="2:3">
      <c r="B137" s="20" t="s">
        <v>275</v>
      </c>
      <c r="C137" s="17" t="s">
        <v>276</v>
      </c>
    </row>
    <row r="138" spans="2:3">
      <c r="B138" s="20" t="s">
        <v>277</v>
      </c>
      <c r="C138" s="17" t="s">
        <v>278</v>
      </c>
    </row>
    <row r="139" spans="2:3">
      <c r="B139" s="20" t="s">
        <v>279</v>
      </c>
      <c r="C139" s="17" t="s">
        <v>280</v>
      </c>
    </row>
    <row r="140" spans="2:3">
      <c r="B140" s="20" t="s">
        <v>281</v>
      </c>
      <c r="C140" s="17" t="s">
        <v>282</v>
      </c>
    </row>
    <row r="141" spans="2:3">
      <c r="B141" s="20" t="s">
        <v>283</v>
      </c>
      <c r="C141" s="17" t="s">
        <v>284</v>
      </c>
    </row>
    <row r="142" spans="2:3">
      <c r="B142" s="20" t="s">
        <v>285</v>
      </c>
      <c r="C142" s="17" t="s">
        <v>286</v>
      </c>
    </row>
    <row r="143" spans="2:3">
      <c r="B143" s="79" t="s">
        <v>604</v>
      </c>
      <c r="C143" s="80" t="s">
        <v>605</v>
      </c>
    </row>
    <row r="144" spans="2:3">
      <c r="B144" s="79" t="s">
        <v>606</v>
      </c>
      <c r="C144" s="80" t="s">
        <v>607</v>
      </c>
    </row>
    <row r="145" spans="2:3">
      <c r="B145" s="79" t="s">
        <v>608</v>
      </c>
      <c r="C145" s="80" t="s">
        <v>609</v>
      </c>
    </row>
    <row r="146" spans="2:3">
      <c r="B146" s="20" t="s">
        <v>287</v>
      </c>
      <c r="C146" s="17" t="s">
        <v>288</v>
      </c>
    </row>
    <row r="147" spans="2:3">
      <c r="B147" s="79" t="s">
        <v>289</v>
      </c>
      <c r="C147" s="80" t="s">
        <v>610</v>
      </c>
    </row>
    <row r="148" spans="2:3">
      <c r="B148" s="79" t="s">
        <v>611</v>
      </c>
      <c r="C148" s="80" t="s">
        <v>612</v>
      </c>
    </row>
    <row r="149" spans="2:3">
      <c r="B149" s="79" t="s">
        <v>613</v>
      </c>
      <c r="C149" s="80" t="s">
        <v>614</v>
      </c>
    </row>
    <row r="150" spans="2:3">
      <c r="B150" s="20" t="s">
        <v>290</v>
      </c>
      <c r="C150" s="17" t="s">
        <v>291</v>
      </c>
    </row>
    <row r="151" spans="2:3">
      <c r="B151" s="20" t="s">
        <v>292</v>
      </c>
      <c r="C151" s="17" t="s">
        <v>293</v>
      </c>
    </row>
    <row r="152" spans="2:3">
      <c r="B152" s="20" t="s">
        <v>294</v>
      </c>
      <c r="C152" s="17" t="s">
        <v>295</v>
      </c>
    </row>
    <row r="153" spans="2:3">
      <c r="B153" s="20" t="s">
        <v>296</v>
      </c>
      <c r="C153" s="17" t="s">
        <v>297</v>
      </c>
    </row>
    <row r="154" spans="2:3">
      <c r="B154" s="20" t="s">
        <v>298</v>
      </c>
      <c r="C154" s="17" t="s">
        <v>297</v>
      </c>
    </row>
    <row r="155" spans="2:3">
      <c r="B155" s="20" t="s">
        <v>299</v>
      </c>
      <c r="C155" s="17" t="s">
        <v>300</v>
      </c>
    </row>
    <row r="156" spans="2:3">
      <c r="B156" s="20" t="s">
        <v>301</v>
      </c>
      <c r="C156" s="17" t="s">
        <v>302</v>
      </c>
    </row>
    <row r="157" spans="2:3">
      <c r="B157" s="20" t="s">
        <v>303</v>
      </c>
      <c r="C157" s="17" t="s">
        <v>304</v>
      </c>
    </row>
    <row r="158" spans="2:3">
      <c r="B158" s="20" t="s">
        <v>305</v>
      </c>
      <c r="C158" s="80" t="s">
        <v>615</v>
      </c>
    </row>
    <row r="159" spans="2:3">
      <c r="B159" s="20" t="s">
        <v>306</v>
      </c>
      <c r="C159" s="17" t="s">
        <v>307</v>
      </c>
    </row>
    <row r="160" spans="2:3">
      <c r="B160" s="20" t="s">
        <v>308</v>
      </c>
      <c r="C160" s="17" t="s">
        <v>309</v>
      </c>
    </row>
    <row r="161" spans="2:3">
      <c r="B161" s="20" t="s">
        <v>310</v>
      </c>
      <c r="C161" s="17" t="s">
        <v>674</v>
      </c>
    </row>
    <row r="162" spans="2:3">
      <c r="B162" s="20" t="s">
        <v>311</v>
      </c>
      <c r="C162" s="17" t="s">
        <v>312</v>
      </c>
    </row>
    <row r="163" spans="2:3">
      <c r="B163" s="20" t="s">
        <v>313</v>
      </c>
      <c r="C163" s="17" t="s">
        <v>314</v>
      </c>
    </row>
    <row r="164" spans="2:3">
      <c r="B164" s="20" t="s">
        <v>315</v>
      </c>
      <c r="C164" s="17" t="s">
        <v>316</v>
      </c>
    </row>
    <row r="165" spans="2:3">
      <c r="B165" s="20" t="s">
        <v>317</v>
      </c>
      <c r="C165" s="17" t="s">
        <v>318</v>
      </c>
    </row>
    <row r="166" spans="2:3">
      <c r="B166" s="20" t="s">
        <v>319</v>
      </c>
      <c r="C166" s="17" t="s">
        <v>320</v>
      </c>
    </row>
    <row r="167" spans="2:3">
      <c r="B167" s="20" t="s">
        <v>321</v>
      </c>
      <c r="C167" s="17" t="s">
        <v>322</v>
      </c>
    </row>
    <row r="168" spans="2:3">
      <c r="B168" s="20" t="s">
        <v>323</v>
      </c>
      <c r="C168" s="17" t="s">
        <v>324</v>
      </c>
    </row>
    <row r="169" spans="2:3">
      <c r="B169" s="20" t="s">
        <v>325</v>
      </c>
      <c r="C169" s="17" t="s">
        <v>326</v>
      </c>
    </row>
    <row r="170" spans="2:3">
      <c r="B170" s="79" t="s">
        <v>616</v>
      </c>
      <c r="C170" s="81" t="s">
        <v>617</v>
      </c>
    </row>
    <row r="171" spans="2:3">
      <c r="B171" s="79" t="s">
        <v>618</v>
      </c>
      <c r="C171" s="80" t="s">
        <v>619</v>
      </c>
    </row>
    <row r="172" spans="2:3">
      <c r="B172" s="79" t="s">
        <v>620</v>
      </c>
      <c r="C172" s="80" t="s">
        <v>621</v>
      </c>
    </row>
    <row r="173" spans="2:3">
      <c r="B173" s="79" t="s">
        <v>622</v>
      </c>
      <c r="C173" s="80" t="s">
        <v>623</v>
      </c>
    </row>
    <row r="174" spans="2:3">
      <c r="B174" s="79" t="s">
        <v>624</v>
      </c>
      <c r="C174" s="80" t="s">
        <v>625</v>
      </c>
    </row>
    <row r="175" spans="2:3">
      <c r="B175" s="20" t="s">
        <v>327</v>
      </c>
      <c r="C175" s="17" t="s">
        <v>328</v>
      </c>
    </row>
    <row r="176" spans="2:3">
      <c r="B176" s="20" t="s">
        <v>329</v>
      </c>
      <c r="C176" s="17" t="s">
        <v>328</v>
      </c>
    </row>
    <row r="177" spans="2:3">
      <c r="B177" s="21" t="s">
        <v>330</v>
      </c>
      <c r="C177" s="17" t="s">
        <v>499</v>
      </c>
    </row>
    <row r="178" spans="2:3">
      <c r="B178" s="21" t="s">
        <v>332</v>
      </c>
      <c r="C178" s="17" t="s">
        <v>331</v>
      </c>
    </row>
    <row r="179" spans="2:3">
      <c r="B179" s="21" t="s">
        <v>333</v>
      </c>
      <c r="C179" s="17" t="s">
        <v>334</v>
      </c>
    </row>
    <row r="180" spans="2:3">
      <c r="B180" s="21" t="s">
        <v>335</v>
      </c>
      <c r="C180" s="17" t="s">
        <v>336</v>
      </c>
    </row>
    <row r="181" spans="2:3">
      <c r="B181" s="21" t="s">
        <v>337</v>
      </c>
      <c r="C181" s="17" t="s">
        <v>338</v>
      </c>
    </row>
    <row r="182" spans="2:3">
      <c r="B182" s="21" t="s">
        <v>339</v>
      </c>
      <c r="C182" s="17" t="s">
        <v>340</v>
      </c>
    </row>
    <row r="183" spans="2:3">
      <c r="B183" s="21" t="s">
        <v>341</v>
      </c>
      <c r="C183" s="17" t="s">
        <v>342</v>
      </c>
    </row>
    <row r="184" spans="2:3">
      <c r="B184" s="21" t="s">
        <v>343</v>
      </c>
      <c r="C184" s="17" t="s">
        <v>344</v>
      </c>
    </row>
    <row r="185" spans="2:3">
      <c r="B185" s="82" t="s">
        <v>626</v>
      </c>
      <c r="C185" s="81" t="s">
        <v>727</v>
      </c>
    </row>
    <row r="186" spans="2:3">
      <c r="B186" s="20" t="s">
        <v>345</v>
      </c>
      <c r="C186" s="17" t="s">
        <v>346</v>
      </c>
    </row>
    <row r="187" spans="2:3">
      <c r="B187" s="20" t="s">
        <v>347</v>
      </c>
      <c r="C187" s="17" t="s">
        <v>348</v>
      </c>
    </row>
    <row r="188" spans="2:3">
      <c r="B188" s="79" t="s">
        <v>627</v>
      </c>
      <c r="C188" s="81" t="s">
        <v>628</v>
      </c>
    </row>
    <row r="189" spans="2:3">
      <c r="B189" s="79" t="s">
        <v>629</v>
      </c>
      <c r="C189" s="81" t="s">
        <v>628</v>
      </c>
    </row>
    <row r="190" spans="2:3">
      <c r="B190" s="79" t="s">
        <v>630</v>
      </c>
      <c r="C190" s="83" t="s">
        <v>631</v>
      </c>
    </row>
    <row r="191" spans="2:3">
      <c r="B191" s="79" t="s">
        <v>632</v>
      </c>
      <c r="C191" s="83" t="s">
        <v>633</v>
      </c>
    </row>
    <row r="192" spans="2:3">
      <c r="B192" s="20" t="s">
        <v>349</v>
      </c>
      <c r="C192" s="17" t="s">
        <v>350</v>
      </c>
    </row>
    <row r="193" spans="2:3">
      <c r="B193" s="20" t="s">
        <v>351</v>
      </c>
      <c r="C193" s="17" t="s">
        <v>352</v>
      </c>
    </row>
    <row r="194" spans="2:3">
      <c r="B194" s="20" t="s">
        <v>353</v>
      </c>
      <c r="C194" s="17" t="s">
        <v>354</v>
      </c>
    </row>
    <row r="195" spans="2:3">
      <c r="B195" s="20" t="s">
        <v>355</v>
      </c>
      <c r="C195" s="17" t="s">
        <v>356</v>
      </c>
    </row>
    <row r="196" spans="2:3">
      <c r="B196" s="20" t="s">
        <v>357</v>
      </c>
      <c r="C196" s="17" t="s">
        <v>358</v>
      </c>
    </row>
    <row r="197" spans="2:3">
      <c r="B197" s="20" t="s">
        <v>359</v>
      </c>
      <c r="C197" s="17" t="s">
        <v>360</v>
      </c>
    </row>
    <row r="198" spans="2:3">
      <c r="B198" s="20" t="s">
        <v>361</v>
      </c>
      <c r="C198" s="17" t="s">
        <v>362</v>
      </c>
    </row>
    <row r="199" spans="2:3">
      <c r="B199" s="20" t="s">
        <v>363</v>
      </c>
      <c r="C199" s="17" t="s">
        <v>364</v>
      </c>
    </row>
    <row r="200" spans="2:3">
      <c r="B200" s="20" t="s">
        <v>365</v>
      </c>
      <c r="C200" s="17" t="s">
        <v>366</v>
      </c>
    </row>
    <row r="201" spans="2:3">
      <c r="B201" s="20" t="s">
        <v>367</v>
      </c>
      <c r="C201" s="17" t="s">
        <v>368</v>
      </c>
    </row>
    <row r="202" spans="2:3">
      <c r="B202" s="20" t="s">
        <v>369</v>
      </c>
      <c r="C202" s="17" t="s">
        <v>370</v>
      </c>
    </row>
    <row r="203" spans="2:3">
      <c r="B203" s="20" t="s">
        <v>371</v>
      </c>
      <c r="C203" s="17" t="s">
        <v>372</v>
      </c>
    </row>
    <row r="204" spans="2:3">
      <c r="B204" s="20" t="s">
        <v>373</v>
      </c>
      <c r="C204" s="17" t="s">
        <v>374</v>
      </c>
    </row>
    <row r="205" spans="2:3">
      <c r="B205" s="20" t="s">
        <v>375</v>
      </c>
      <c r="C205" s="17" t="s">
        <v>376</v>
      </c>
    </row>
    <row r="206" spans="2:3">
      <c r="B206" s="20" t="s">
        <v>377</v>
      </c>
      <c r="C206" s="17" t="s">
        <v>378</v>
      </c>
    </row>
    <row r="207" spans="2:3">
      <c r="B207" s="20" t="s">
        <v>379</v>
      </c>
      <c r="C207" s="17" t="s">
        <v>380</v>
      </c>
    </row>
    <row r="208" spans="2:3">
      <c r="B208" s="20" t="s">
        <v>381</v>
      </c>
      <c r="C208" s="17" t="s">
        <v>382</v>
      </c>
    </row>
    <row r="209" spans="2:3">
      <c r="B209" s="20" t="s">
        <v>383</v>
      </c>
      <c r="C209" s="17" t="s">
        <v>384</v>
      </c>
    </row>
    <row r="210" spans="2:3">
      <c r="B210" s="20" t="s">
        <v>385</v>
      </c>
      <c r="C210" s="17" t="s">
        <v>386</v>
      </c>
    </row>
    <row r="211" spans="2:3">
      <c r="B211" s="20" t="s">
        <v>387</v>
      </c>
      <c r="C211" s="17" t="s">
        <v>388</v>
      </c>
    </row>
    <row r="212" spans="2:3">
      <c r="B212" s="20" t="s">
        <v>389</v>
      </c>
      <c r="C212" s="17" t="s">
        <v>390</v>
      </c>
    </row>
    <row r="213" spans="2:3">
      <c r="B213" s="20" t="s">
        <v>391</v>
      </c>
      <c r="C213" s="17" t="s">
        <v>392</v>
      </c>
    </row>
    <row r="214" spans="2:3">
      <c r="B214" s="20" t="s">
        <v>393</v>
      </c>
      <c r="C214" s="17" t="s">
        <v>394</v>
      </c>
    </row>
    <row r="215" spans="2:3">
      <c r="B215" s="20" t="s">
        <v>395</v>
      </c>
      <c r="C215" s="17" t="s">
        <v>396</v>
      </c>
    </row>
    <row r="216" spans="2:3">
      <c r="B216" s="20" t="s">
        <v>397</v>
      </c>
      <c r="C216" s="17" t="s">
        <v>398</v>
      </c>
    </row>
    <row r="217" spans="2:3">
      <c r="B217" s="20" t="s">
        <v>399</v>
      </c>
      <c r="C217" s="17" t="s">
        <v>400</v>
      </c>
    </row>
    <row r="218" spans="2:3">
      <c r="B218" s="20" t="s">
        <v>401</v>
      </c>
      <c r="C218" s="17" t="s">
        <v>402</v>
      </c>
    </row>
    <row r="219" spans="2:3">
      <c r="B219" s="20" t="s">
        <v>403</v>
      </c>
      <c r="C219" s="17" t="s">
        <v>404</v>
      </c>
    </row>
    <row r="220" spans="2:3">
      <c r="B220" s="20" t="s">
        <v>405</v>
      </c>
      <c r="C220" s="17" t="s">
        <v>406</v>
      </c>
    </row>
    <row r="221" spans="2:3">
      <c r="B221" s="20" t="s">
        <v>407</v>
      </c>
      <c r="C221" s="17" t="s">
        <v>408</v>
      </c>
    </row>
    <row r="222" spans="2:3">
      <c r="B222" s="20" t="s">
        <v>409</v>
      </c>
      <c r="C222" s="17" t="s">
        <v>410</v>
      </c>
    </row>
    <row r="223" spans="2:3">
      <c r="B223" s="148" t="s">
        <v>717</v>
      </c>
      <c r="C223" s="148" t="s">
        <v>719</v>
      </c>
    </row>
    <row r="224" spans="2:3">
      <c r="B224" s="20" t="s">
        <v>411</v>
      </c>
      <c r="C224" s="17" t="s">
        <v>412</v>
      </c>
    </row>
    <row r="225" spans="2:3">
      <c r="B225" s="20" t="s">
        <v>413</v>
      </c>
      <c r="C225" s="17" t="s">
        <v>414</v>
      </c>
    </row>
    <row r="226" spans="2:3">
      <c r="B226" s="20" t="s">
        <v>415</v>
      </c>
      <c r="C226" s="17" t="s">
        <v>416</v>
      </c>
    </row>
    <row r="227" spans="2:3">
      <c r="B227" s="20" t="s">
        <v>417</v>
      </c>
      <c r="C227" s="17" t="s">
        <v>418</v>
      </c>
    </row>
    <row r="228" spans="2:3">
      <c r="B228" s="20" t="s">
        <v>419</v>
      </c>
      <c r="C228" s="17" t="s">
        <v>420</v>
      </c>
    </row>
    <row r="229" spans="2:3">
      <c r="B229" s="20" t="s">
        <v>421</v>
      </c>
      <c r="C229" s="17" t="s">
        <v>422</v>
      </c>
    </row>
    <row r="230" spans="2:3">
      <c r="B230" s="20" t="s">
        <v>423</v>
      </c>
      <c r="C230" s="17" t="s">
        <v>424</v>
      </c>
    </row>
    <row r="231" spans="2:3">
      <c r="B231" s="20" t="s">
        <v>425</v>
      </c>
      <c r="C231" s="17" t="s">
        <v>426</v>
      </c>
    </row>
    <row r="232" spans="2:3">
      <c r="B232" s="158" t="s">
        <v>427</v>
      </c>
      <c r="C232" s="158" t="s">
        <v>722</v>
      </c>
    </row>
    <row r="233" spans="2:3">
      <c r="B233" s="158" t="s">
        <v>428</v>
      </c>
      <c r="C233" s="158" t="s">
        <v>721</v>
      </c>
    </row>
    <row r="234" spans="2:3">
      <c r="B234" s="20" t="s">
        <v>429</v>
      </c>
      <c r="C234" s="17" t="s">
        <v>430</v>
      </c>
    </row>
    <row r="235" spans="2:3">
      <c r="B235" s="20" t="s">
        <v>431</v>
      </c>
      <c r="C235" s="17" t="s">
        <v>432</v>
      </c>
    </row>
    <row r="236" spans="2:3">
      <c r="B236" s="20" t="s">
        <v>433</v>
      </c>
      <c r="C236" s="17" t="s">
        <v>434</v>
      </c>
    </row>
    <row r="237" spans="2:3">
      <c r="B237" s="20" t="s">
        <v>435</v>
      </c>
      <c r="C237" s="17" t="s">
        <v>436</v>
      </c>
    </row>
    <row r="238" spans="2:3">
      <c r="B238" s="20" t="s">
        <v>437</v>
      </c>
      <c r="C238" s="17" t="s">
        <v>438</v>
      </c>
    </row>
    <row r="239" spans="2:3">
      <c r="B239" s="20" t="s">
        <v>439</v>
      </c>
      <c r="C239" s="17" t="s">
        <v>440</v>
      </c>
    </row>
    <row r="240" spans="2:3">
      <c r="B240" s="20" t="s">
        <v>441</v>
      </c>
      <c r="C240" s="17" t="s">
        <v>442</v>
      </c>
    </row>
    <row r="241" spans="2:3">
      <c r="B241" s="79" t="s">
        <v>634</v>
      </c>
      <c r="C241" s="81" t="s">
        <v>635</v>
      </c>
    </row>
    <row r="242" spans="2:3">
      <c r="B242" s="79" t="s">
        <v>636</v>
      </c>
      <c r="C242" s="81" t="s">
        <v>637</v>
      </c>
    </row>
    <row r="243" spans="2:3">
      <c r="B243" s="20" t="s">
        <v>443</v>
      </c>
      <c r="C243" s="17" t="s">
        <v>444</v>
      </c>
    </row>
    <row r="244" spans="2:3">
      <c r="B244" s="79" t="s">
        <v>638</v>
      </c>
      <c r="C244" s="81" t="s">
        <v>639</v>
      </c>
    </row>
    <row r="245" spans="2:3">
      <c r="B245" s="79" t="s">
        <v>640</v>
      </c>
      <c r="C245" s="81" t="s">
        <v>641</v>
      </c>
    </row>
    <row r="246" spans="2:3">
      <c r="B246" s="79" t="s">
        <v>642</v>
      </c>
      <c r="C246" s="81" t="s">
        <v>643</v>
      </c>
    </row>
    <row r="247" spans="2:3">
      <c r="B247" s="79" t="s">
        <v>644</v>
      </c>
      <c r="C247" s="81" t="s">
        <v>645</v>
      </c>
    </row>
    <row r="248" spans="2:3">
      <c r="B248" s="20" t="s">
        <v>445</v>
      </c>
      <c r="C248" s="17" t="s">
        <v>446</v>
      </c>
    </row>
    <row r="249" spans="2:3">
      <c r="B249" s="20" t="s">
        <v>447</v>
      </c>
      <c r="C249" s="17" t="s">
        <v>448</v>
      </c>
    </row>
    <row r="250" spans="2:3">
      <c r="B250" s="20" t="s">
        <v>449</v>
      </c>
      <c r="C250" s="17" t="s">
        <v>450</v>
      </c>
    </row>
    <row r="251" spans="2:3">
      <c r="B251" s="20" t="s">
        <v>451</v>
      </c>
      <c r="C251" s="17" t="s">
        <v>452</v>
      </c>
    </row>
    <row r="252" spans="2:3">
      <c r="B252" s="20" t="s">
        <v>453</v>
      </c>
      <c r="C252" s="17" t="s">
        <v>454</v>
      </c>
    </row>
    <row r="253" spans="2:3">
      <c r="B253" s="20" t="s">
        <v>455</v>
      </c>
      <c r="C253" s="17" t="s">
        <v>456</v>
      </c>
    </row>
    <row r="254" spans="2:3">
      <c r="B254" s="20" t="s">
        <v>457</v>
      </c>
      <c r="C254" s="17" t="s">
        <v>458</v>
      </c>
    </row>
    <row r="255" spans="2:3">
      <c r="B255" s="20" t="s">
        <v>459</v>
      </c>
      <c r="C255" s="17" t="s">
        <v>460</v>
      </c>
    </row>
    <row r="256" spans="2:3">
      <c r="B256" s="20" t="s">
        <v>461</v>
      </c>
      <c r="C256" s="17" t="s">
        <v>462</v>
      </c>
    </row>
    <row r="257" spans="2:3">
      <c r="B257" s="20" t="s">
        <v>463</v>
      </c>
      <c r="C257" s="17" t="s">
        <v>464</v>
      </c>
    </row>
    <row r="258" spans="2:3">
      <c r="B258" s="20" t="s">
        <v>465</v>
      </c>
      <c r="C258" s="17" t="s">
        <v>466</v>
      </c>
    </row>
    <row r="259" spans="2:3">
      <c r="B259" s="20" t="s">
        <v>467</v>
      </c>
      <c r="C259" s="17" t="s">
        <v>468</v>
      </c>
    </row>
    <row r="260" spans="2:3">
      <c r="B260" s="20" t="s">
        <v>469</v>
      </c>
      <c r="C260" s="17" t="s">
        <v>470</v>
      </c>
    </row>
    <row r="261" spans="2:3">
      <c r="B261" s="20" t="s">
        <v>471</v>
      </c>
      <c r="C261" s="17" t="s">
        <v>472</v>
      </c>
    </row>
    <row r="262" spans="2:3">
      <c r="B262" s="79" t="s">
        <v>646</v>
      </c>
      <c r="C262" s="83" t="s">
        <v>647</v>
      </c>
    </row>
    <row r="263" spans="2:3">
      <c r="B263" s="79" t="s">
        <v>648</v>
      </c>
      <c r="C263" s="84" t="s">
        <v>649</v>
      </c>
    </row>
    <row r="264" spans="2:3">
      <c r="B264" s="79" t="s">
        <v>650</v>
      </c>
      <c r="C264" s="84" t="s">
        <v>651</v>
      </c>
    </row>
    <row r="265" spans="2:3">
      <c r="B265" s="79" t="s">
        <v>652</v>
      </c>
      <c r="C265" s="83" t="s">
        <v>653</v>
      </c>
    </row>
    <row r="266" spans="2:3">
      <c r="B266" s="79" t="s">
        <v>654</v>
      </c>
      <c r="C266" s="84" t="s">
        <v>655</v>
      </c>
    </row>
    <row r="267" spans="2:3">
      <c r="B267" s="20" t="s">
        <v>473</v>
      </c>
      <c r="C267" s="17" t="s">
        <v>474</v>
      </c>
    </row>
    <row r="268" spans="2:3">
      <c r="B268" s="20" t="s">
        <v>475</v>
      </c>
      <c r="C268" s="17" t="s">
        <v>476</v>
      </c>
    </row>
    <row r="269" spans="2:3">
      <c r="B269" s="20" t="s">
        <v>477</v>
      </c>
      <c r="C269" s="17" t="s">
        <v>478</v>
      </c>
    </row>
    <row r="270" spans="2:3">
      <c r="B270" s="20" t="s">
        <v>479</v>
      </c>
      <c r="C270" s="17" t="s">
        <v>480</v>
      </c>
    </row>
    <row r="271" spans="2:3">
      <c r="B271" s="20" t="s">
        <v>481</v>
      </c>
      <c r="C271" s="17" t="s">
        <v>482</v>
      </c>
    </row>
    <row r="272" spans="2:3">
      <c r="B272" s="20" t="s">
        <v>483</v>
      </c>
      <c r="C272" s="17" t="s">
        <v>484</v>
      </c>
    </row>
    <row r="273" spans="2:3">
      <c r="B273" s="20" t="s">
        <v>485</v>
      </c>
      <c r="C273" s="17" t="s">
        <v>484</v>
      </c>
    </row>
    <row r="274" spans="2:3">
      <c r="B274" s="20" t="s">
        <v>486</v>
      </c>
      <c r="C274" s="17" t="s">
        <v>487</v>
      </c>
    </row>
    <row r="275" spans="2:3">
      <c r="B275" s="79" t="s">
        <v>656</v>
      </c>
      <c r="C275" s="80" t="s">
        <v>657</v>
      </c>
    </row>
    <row r="276" spans="2:3">
      <c r="B276" s="79" t="s">
        <v>658</v>
      </c>
      <c r="C276" s="80" t="s">
        <v>659</v>
      </c>
    </row>
    <row r="277" spans="2:3">
      <c r="B277" s="79" t="s">
        <v>660</v>
      </c>
      <c r="C277" s="81" t="s">
        <v>661</v>
      </c>
    </row>
    <row r="278" spans="2:3">
      <c r="B278" s="79" t="s">
        <v>718</v>
      </c>
      <c r="C278" s="148" t="s">
        <v>720</v>
      </c>
    </row>
    <row r="279" spans="2:3">
      <c r="B279" s="20" t="s">
        <v>488</v>
      </c>
      <c r="C279" s="17" t="s">
        <v>489</v>
      </c>
    </row>
    <row r="280" spans="2:3">
      <c r="B280" s="20" t="s">
        <v>490</v>
      </c>
      <c r="C280" s="17" t="s">
        <v>491</v>
      </c>
    </row>
    <row r="281" spans="2:3">
      <c r="B281" s="20" t="s">
        <v>492</v>
      </c>
      <c r="C281" s="17" t="s">
        <v>493</v>
      </c>
    </row>
    <row r="282" spans="2:3">
      <c r="B282" s="22" t="s">
        <v>494</v>
      </c>
      <c r="C282" s="19" t="s">
        <v>495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Neraca</vt:lpstr>
      <vt:lpstr>LR</vt:lpstr>
      <vt:lpstr>TB</vt:lpstr>
      <vt:lpstr>DetaiLR</vt:lpstr>
      <vt:lpstr>TrialBalance</vt:lpstr>
      <vt:lpstr>Realisasi Budget</vt:lpstr>
      <vt:lpstr>Summary Report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2018-01-12T08:10:05Z</cp:lastPrinted>
  <dcterms:created xsi:type="dcterms:W3CDTF">2018-01-11T16:12:12Z</dcterms:created>
  <dcterms:modified xsi:type="dcterms:W3CDTF">2018-10-25T11:16:37Z</dcterms:modified>
</cp:coreProperties>
</file>