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Milligan 2022 Spring Semester\ECON 402\Research project\"/>
    </mc:Choice>
  </mc:AlternateContent>
  <xr:revisionPtr revIDLastSave="0" documentId="13_ncr:1_{342B9751-A24C-4C61-A9B7-DCD432741AEB}" xr6:coauthVersionLast="47" xr6:coauthVersionMax="47" xr10:uidLastSave="{00000000-0000-0000-0000-000000000000}"/>
  <bookViews>
    <workbookView xWindow="-110" yWindow="-110" windowWidth="19420" windowHeight="10300" activeTab="2" xr2:uid="{D3CB5AC2-5233-478E-B53D-E46FAE2B0292}"/>
  </bookViews>
  <sheets>
    <sheet name="Sheet2" sheetId="15" r:id="rId1"/>
    <sheet name="Position Players Stats" sheetId="3" r:id="rId2"/>
    <sheet name="2022's salary higer than 10m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6" l="1"/>
  <c r="C50" i="6"/>
  <c r="C56" i="6"/>
  <c r="C61" i="6"/>
  <c r="C58" i="6"/>
  <c r="C27" i="6"/>
  <c r="C62" i="6"/>
  <c r="C49" i="6"/>
  <c r="C53" i="6"/>
  <c r="C47" i="6"/>
  <c r="C46" i="6"/>
  <c r="C44" i="6"/>
  <c r="C43" i="6"/>
  <c r="C52" i="6"/>
  <c r="C45" i="6"/>
  <c r="C28" i="6"/>
  <c r="C41" i="6"/>
  <c r="C40" i="6"/>
  <c r="C51" i="6"/>
  <c r="C38" i="6"/>
  <c r="C25" i="6"/>
  <c r="C39" i="6"/>
  <c r="C31" i="6"/>
  <c r="C23" i="6"/>
  <c r="C37" i="6"/>
  <c r="C36" i="6"/>
  <c r="C26" i="6"/>
  <c r="C34" i="6"/>
  <c r="C18" i="6"/>
  <c r="C33" i="6"/>
  <c r="C21" i="6"/>
  <c r="C32" i="6"/>
  <c r="C48" i="6"/>
  <c r="C8" i="6"/>
  <c r="C19" i="6"/>
  <c r="C20" i="6"/>
  <c r="C15" i="6"/>
  <c r="C22" i="6"/>
  <c r="C11" i="6"/>
  <c r="C10" i="6"/>
  <c r="C12" i="6"/>
  <c r="C24" i="6"/>
  <c r="C17" i="6"/>
  <c r="C14" i="6"/>
  <c r="C13" i="6"/>
  <c r="C9" i="6"/>
  <c r="I3" i="6"/>
  <c r="J3" i="6"/>
  <c r="C7" i="6"/>
  <c r="C6" i="6"/>
  <c r="C4" i="6"/>
  <c r="C5" i="6"/>
  <c r="C2" i="6"/>
  <c r="C3" i="6"/>
  <c r="C8" i="3"/>
  <c r="C4" i="3"/>
  <c r="Y5" i="3"/>
  <c r="C5" i="3"/>
  <c r="C7" i="3"/>
  <c r="C6" i="3"/>
  <c r="I2" i="3"/>
  <c r="C2" i="3"/>
  <c r="C14" i="3" l="1"/>
  <c r="C10" i="3"/>
  <c r="C20" i="3"/>
  <c r="Y29" i="3"/>
  <c r="C3" i="3"/>
  <c r="C9" i="3"/>
  <c r="C25" i="3"/>
  <c r="C13" i="3"/>
  <c r="C39" i="3"/>
</calcChain>
</file>

<file path=xl/sharedStrings.xml><?xml version="1.0" encoding="utf-8"?>
<sst xmlns="http://schemas.openxmlformats.org/spreadsheetml/2006/main" count="630" uniqueCount="215">
  <si>
    <t>Name</t>
  </si>
  <si>
    <t>Pos</t>
  </si>
  <si>
    <t>Age</t>
  </si>
  <si>
    <t>Bat/Throws</t>
  </si>
  <si>
    <t>Didi Gregorius</t>
  </si>
  <si>
    <t>Jose Iglesias</t>
  </si>
  <si>
    <t>Adeiny Hechavarria</t>
  </si>
  <si>
    <t>L/R</t>
  </si>
  <si>
    <t>R/R</t>
  </si>
  <si>
    <t>From</t>
  </si>
  <si>
    <t>To</t>
  </si>
  <si>
    <t>NYY</t>
  </si>
  <si>
    <t>PHI</t>
  </si>
  <si>
    <t>CIN</t>
  </si>
  <si>
    <t>ATL</t>
  </si>
  <si>
    <t>BAL</t>
  </si>
  <si>
    <t>BOS</t>
  </si>
  <si>
    <t>Year(signed)</t>
  </si>
  <si>
    <t>Free agent year</t>
  </si>
  <si>
    <t>Starlin Castro</t>
  </si>
  <si>
    <t>2B</t>
  </si>
  <si>
    <t>MIA</t>
  </si>
  <si>
    <t>WSH</t>
  </si>
  <si>
    <t>Cesar Hernandez</t>
  </si>
  <si>
    <t>SS</t>
  </si>
  <si>
    <t>S/R</t>
  </si>
  <si>
    <t>CLE</t>
  </si>
  <si>
    <t>Jonathan Schoop</t>
  </si>
  <si>
    <t>MIN</t>
  </si>
  <si>
    <t>DET</t>
  </si>
  <si>
    <t>Asdrubal Cabrera</t>
  </si>
  <si>
    <t>Wilmer Flores</t>
  </si>
  <si>
    <t>1B</t>
  </si>
  <si>
    <t>ARI</t>
  </si>
  <si>
    <t>SF</t>
  </si>
  <si>
    <t>C.J. Cron</t>
  </si>
  <si>
    <t>S/L</t>
  </si>
  <si>
    <t>TOR</t>
  </si>
  <si>
    <t>MIL</t>
  </si>
  <si>
    <t>Eric Thames</t>
  </si>
  <si>
    <t>Travis Shaw</t>
  </si>
  <si>
    <t>L/L</t>
  </si>
  <si>
    <t>SEA</t>
  </si>
  <si>
    <t>3B</t>
  </si>
  <si>
    <t>Josh Donaldson</t>
  </si>
  <si>
    <t>Mike Moustakas</t>
  </si>
  <si>
    <t>Todd Frazier</t>
  </si>
  <si>
    <t>Eric Sogard</t>
  </si>
  <si>
    <t>Maikel Franco</t>
  </si>
  <si>
    <t>Marco Hernandez</t>
  </si>
  <si>
    <t>NYM</t>
  </si>
  <si>
    <t>TEX</t>
  </si>
  <si>
    <t>TB</t>
  </si>
  <si>
    <t>KC</t>
  </si>
  <si>
    <t>LAD</t>
  </si>
  <si>
    <t>SD</t>
  </si>
  <si>
    <t>OAK</t>
  </si>
  <si>
    <t>Brad Miller</t>
  </si>
  <si>
    <t>STL</t>
  </si>
  <si>
    <t>LAA</t>
  </si>
  <si>
    <t>Justin Turner</t>
  </si>
  <si>
    <t>Game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</si>
  <si>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</si>
  <si>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</si>
  <si>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</si>
  <si>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</si>
  <si>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</si>
  <si>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</si>
  <si>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</si>
  <si>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</si>
  <si>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</si>
  <si>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</si>
  <si>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WAR</t>
  </si>
  <si>
    <t>FLD%</t>
  </si>
  <si>
    <t>R</t>
  </si>
  <si>
    <t>SO</t>
  </si>
  <si>
    <t>Jose Abreu</t>
  </si>
  <si>
    <t>CWS</t>
  </si>
  <si>
    <t>XBH</t>
  </si>
  <si>
    <t>AB</t>
  </si>
  <si>
    <t>Justin Smoak</t>
  </si>
  <si>
    <t>WAS</t>
  </si>
  <si>
    <t>Brock Holt</t>
  </si>
  <si>
    <t>Jason Kipnis</t>
  </si>
  <si>
    <t>CHC</t>
  </si>
  <si>
    <t>Hernan Perez</t>
  </si>
  <si>
    <t>Anthony Rendon</t>
  </si>
  <si>
    <t>JT Riddle</t>
  </si>
  <si>
    <t>PIT</t>
  </si>
  <si>
    <t>Alex Avila</t>
  </si>
  <si>
    <t>C</t>
  </si>
  <si>
    <t>CS%</t>
  </si>
  <si>
    <t>Jason Castro</t>
  </si>
  <si>
    <t>Francisco Cervelli</t>
  </si>
  <si>
    <t>Robinson Chirinos</t>
  </si>
  <si>
    <t>HOU</t>
  </si>
  <si>
    <t>Travis d'Arnaud</t>
  </si>
  <si>
    <t>Tyler Flowers</t>
  </si>
  <si>
    <t>Yasmani Grandal</t>
  </si>
  <si>
    <t>CHW</t>
  </si>
  <si>
    <t>Martin Maldonado</t>
  </si>
  <si>
    <t>Luke Maile</t>
  </si>
  <si>
    <t>Kevin Plawecki</t>
  </si>
  <si>
    <t>Austin Romine</t>
  </si>
  <si>
    <t>Stephen Vogt</t>
  </si>
  <si>
    <t>Matt Wieters</t>
  </si>
  <si>
    <t>OF</t>
  </si>
  <si>
    <t>Kole Calhoun</t>
  </si>
  <si>
    <t>Nick Castellanos</t>
  </si>
  <si>
    <t>Corey Dickerson</t>
  </si>
  <si>
    <t>Avisail Garcia</t>
  </si>
  <si>
    <t>Brett Gardner</t>
  </si>
  <si>
    <t>Alex Gordon</t>
  </si>
  <si>
    <t>Matt Joyce</t>
  </si>
  <si>
    <t>Cameron Maybin</t>
  </si>
  <si>
    <t>Marcell Ozuna</t>
  </si>
  <si>
    <t>Hunter Pence</t>
  </si>
  <si>
    <t>Kevin Pillar</t>
  </si>
  <si>
    <t>Domingo Santana</t>
  </si>
  <si>
    <t>Avgsalary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</si>
  <si>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</si>
  <si>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</si>
  <si>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</si>
  <si>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</si>
  <si>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</si>
  <si>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</si>
  <si>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</si>
  <si>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</si>
  <si>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</si>
  <si>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</si>
  <si>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</si>
  <si>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</si>
  <si>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</si>
  <si>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</si>
  <si>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</si>
  <si>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</si>
  <si>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</si>
  <si>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</si>
  <si>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</si>
  <si>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</si>
  <si>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</si>
  <si>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</si>
  <si>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</si>
  <si>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</si>
  <si>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</si>
  <si>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Avgsalary</t>
  </si>
  <si>
    <t>Residuals</t>
  </si>
  <si>
    <t>Standard Residuals</t>
  </si>
  <si>
    <t>Mike Trout</t>
  </si>
  <si>
    <t>Manny Machado</t>
  </si>
  <si>
    <t>Giancarlo Stanton</t>
  </si>
  <si>
    <t>Nolan Arenado</t>
  </si>
  <si>
    <t>COL</t>
  </si>
  <si>
    <t>Corey Seager</t>
  </si>
  <si>
    <t>Javier Baez</t>
  </si>
  <si>
    <t>Column1</t>
  </si>
  <si>
    <t>Column2</t>
  </si>
  <si>
    <t>Francisco Lindor</t>
  </si>
  <si>
    <t>Miguel Cabrera</t>
  </si>
  <si>
    <t>George Springer</t>
  </si>
  <si>
    <t>Jose Altuve</t>
  </si>
  <si>
    <t>Justin Upton</t>
  </si>
  <si>
    <t>Bryce Harper</t>
  </si>
  <si>
    <t>Christian Yelich</t>
  </si>
  <si>
    <t>Paul Goldschmidt</t>
  </si>
  <si>
    <t>Joey Votto</t>
  </si>
  <si>
    <t xml:space="preserve">Marcus Semien </t>
  </si>
  <si>
    <t>Jason Heyward</t>
  </si>
  <si>
    <t>Robinson Cano</t>
  </si>
  <si>
    <t>J.T. Realmuto</t>
  </si>
  <si>
    <t>Mookie Betts</t>
  </si>
  <si>
    <t>Wil Myers</t>
  </si>
  <si>
    <t>Eric Hosmer</t>
  </si>
  <si>
    <t>Xander Bogaerts</t>
  </si>
  <si>
    <t>Evan Longoria</t>
  </si>
  <si>
    <t>J.D. Martinez</t>
  </si>
  <si>
    <t>Trea Turner</t>
  </si>
  <si>
    <t>Brandon Belt</t>
  </si>
  <si>
    <t>Savlcador Perez</t>
  </si>
  <si>
    <t>Lorenzo Cain</t>
  </si>
  <si>
    <t>Aaron Judge</t>
  </si>
  <si>
    <t>Cody Bellinger</t>
  </si>
  <si>
    <t>Brandon Crawford</t>
  </si>
  <si>
    <t>Michael Brantley</t>
  </si>
  <si>
    <t>Juan Soto</t>
  </si>
  <si>
    <t>Ronald Acuna Jr.</t>
  </si>
  <si>
    <t>D.J. Lemahieu</t>
  </si>
  <si>
    <t>Chris Taylor</t>
  </si>
  <si>
    <t>Jean Segura</t>
  </si>
  <si>
    <t>Yoan Moncada</t>
  </si>
  <si>
    <t>A.J. Pollock</t>
  </si>
  <si>
    <t>Mark Canha</t>
  </si>
  <si>
    <t>Matt Olson</t>
  </si>
  <si>
    <t>Eugenio Suarez</t>
  </si>
  <si>
    <t>Aaron Hicks</t>
  </si>
  <si>
    <t>Rafael Devers</t>
  </si>
  <si>
    <t>Randal Grichuk</t>
  </si>
  <si>
    <t>Dansby Swanson</t>
  </si>
  <si>
    <t>Eduardo Escobar</t>
  </si>
  <si>
    <t>Teoscar Hernandez</t>
  </si>
  <si>
    <t>Stats for per 162 games</t>
  </si>
  <si>
    <t>Totsea</t>
  </si>
  <si>
    <t>Team</t>
  </si>
  <si>
    <t xml:space="preserve">Anthony Rendon </t>
  </si>
  <si>
    <t>Signed Age</t>
  </si>
  <si>
    <t>Present Age</t>
  </si>
  <si>
    <t>CUB</t>
  </si>
  <si>
    <t>Charlie Blackmon</t>
  </si>
  <si>
    <t>SFG</t>
  </si>
  <si>
    <t>KCR</t>
  </si>
  <si>
    <t>Starling Marte</t>
  </si>
  <si>
    <t>Alex Bregman</t>
  </si>
  <si>
    <t>José Ramírez</t>
  </si>
  <si>
    <t>lsalary</t>
  </si>
  <si>
    <t>yearcontr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</si>
</sst>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0.0000000"/>
    <numFmt numFmtId="167" formatCode="0.000000"/>
    <numFmt numFmtId="168" formatCode="0;\-0;;@"/>
    <numFmt numFmtId="169" formatCode=".000"/>
    <numFmt numFmtId="170" formatCode="0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166" fontId="0" fillId="0" borderId="0" xfId="0" applyNumberFormat="1"/>
    <xf numFmtId="167" fontId="0" fillId="0" borderId="0" xfId="0" applyNumberFormat="1"/>
    <xf numFmtId="11" fontId="0" fillId="0" borderId="0" xfId="0" applyNumberFormat="1"/>
    <xf numFmtId="0" fontId="0" fillId="0" borderId="0" xfId="0" applyNumberFormat="1"/>
    <xf numFmtId="168" fontId="0" fillId="0" borderId="0" xfId="0" applyNumberFormat="1"/>
    <xf numFmtId="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165" fontId="0" fillId="0" borderId="0" xfId="0" applyNumberFormat="1"/>
    <xf numFmtId="169" fontId="0" fillId="2" borderId="0" xfId="0" applyNumberFormat="1" applyFill="1"/>
    <xf numFmtId="0" fontId="0" fillId="2" borderId="0" xfId="0" applyNumberFormat="1" applyFill="1"/>
    <xf numFmtId="165" fontId="0" fillId="2" borderId="0" xfId="0" applyNumberFormat="1" applyFill="1"/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170" fontId="0" fillId="0" borderId="0" xfId="0" applyNumberFormat="1" applyAlignment="1">
      <alignment horizontal="center"/>
    </xf>
    <xf numFmtId="170" fontId="0" fillId="0" borderId="0" xfId="0" applyNumberFormat="1"/>
    <xf numFmtId="170" fontId="0" fillId="2" borderId="0" xfId="0" applyNumberFormat="1" applyFill="1"/>
  </cellXfs>
  <cellStyles count="1">
    <cellStyle name="Normal" xfId="0" builtinId="0"/>
  </cellStyles>
  <dxfs count="39">
    <dxf>
      <numFmt numFmtId="0" formatCode="General"/>
    </dxf>
    <dxf>
      <numFmt numFmtId="165" formatCode="0.0"/>
    </dxf>
    <dxf>
      <numFmt numFmtId="0" formatCode="General"/>
    </dxf>
    <dxf>
      <numFmt numFmtId="0" formatCode="General"/>
    </dxf>
    <dxf>
      <numFmt numFmtId="169" formatCode=".000"/>
    </dxf>
    <dxf>
      <numFmt numFmtId="169" formatCode=".000"/>
    </dxf>
    <dxf>
      <numFmt numFmtId="169" formatCode=".000"/>
    </dxf>
    <dxf>
      <numFmt numFmtId="169" formatCode=".000"/>
    </dxf>
    <dxf>
      <numFmt numFmtId="170" formatCode="00.00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1CE6BB-036C-48FA-8CF6-5B4F1212A1F8}" name="Table4" displayName="Table4" ref="A1:AF57" totalsRowShown="0" headerRowDxfId="38">
  <autoFilter ref="A1:AF57" xr:uid="{E11CE6BB-036C-48FA-8CF6-5B4F1212A1F8}"/>
  <sortState xmlns:xlrd2="http://schemas.microsoft.com/office/spreadsheetml/2017/richdata2" ref="A2:AF57">
    <sortCondition descending="1" ref="C1:C57"/>
  </sortState>
  <tableColumns count="32">
    <tableColumn id="1" xr3:uid="{1954689D-F391-432A-967A-DD8E05E677A8}" name="Name" dataDxfId="37"/>
    <tableColumn id="2" xr3:uid="{A0A19520-10BA-4FAB-9C8B-130A6C442811}" name="Pos" dataDxfId="36"/>
    <tableColumn id="3" xr3:uid="{98B66A56-57C3-4579-8C39-3A989D9B0C79}" name="Avgsalary" dataDxfId="35"/>
    <tableColumn id="4" xr3:uid="{24AA7FAD-C1AE-4CF8-AC5E-3777E4BAAB19}" name="Bat/Throws" dataDxfId="34"/>
    <tableColumn id="5" xr3:uid="{83CD8F66-D6EF-4E14-816F-A34D847DF2D0}" name="From" dataDxfId="33"/>
    <tableColumn id="6" xr3:uid="{83E85781-A993-488F-974E-F504CFD3B483}" name="To" dataDxfId="32"/>
    <tableColumn id="7" xr3:uid="{5238C2DB-9E2D-4E31-882B-540350506EA3}" name="Year(signed)" dataDxfId="31"/>
    <tableColumn id="8" xr3:uid="{7EA18377-B23F-4457-82F6-840CC465625D}" name="Free agent year" dataDxfId="30"/>
    <tableColumn id="9" xr3:uid="{FB005982-4387-4193-85DE-375C64B8DF9D}" name="Age" dataDxfId="29"/>
    <tableColumn id="10" xr3:uid="{4704C429-E60F-47CF-AEF3-7598C57334BC}" name="Game" dataDxfId="28"/>
    <tableColumn id="11" xr3:uid="{D6119155-0104-429E-A73E-5C561EDEEE81}" name="AB" dataDxfId="27"/>
    <tableColumn id="12" xr3:uid="{B79E0E06-0B85-42C1-975D-9EF950690B45}" name="R" dataDxfId="26"/>
    <tableColumn id="13" xr3:uid="{12AD9A8C-AEB3-4016-82DF-AF6FC918BC66}" name="H" dataDxfId="25"/>
    <tableColumn id="14" xr3:uid="{F9B40AC7-911D-4638-BB46-CB0AF85D4C80}" name="2B" dataDxfId="24"/>
    <tableColumn id="15" xr3:uid="{3AA26A8C-0840-4D5B-BAD8-2E7C255891AA}" name="3B" dataDxfId="23"/>
    <tableColumn id="16" xr3:uid="{1C3229F2-07D9-465D-B345-42C2C72191D2}" name="HR" dataDxfId="22"/>
    <tableColumn id="17" xr3:uid="{44252FB3-C8F0-4310-9639-53A77307CF85}" name="RBI" dataDxfId="21"/>
    <tableColumn id="18" xr3:uid="{A146C73E-AF7A-498B-A20C-528C941B9359}" name="SO" dataDxfId="20"/>
    <tableColumn id="19" xr3:uid="{5E964C0C-9DEB-40D1-870F-FC9C7BE8C12C}" name="BA" dataDxfId="19"/>
    <tableColumn id="20" xr3:uid="{AE443072-42AF-4ECD-B16B-F79BF99C1571}" name="OBP" dataDxfId="18"/>
    <tableColumn id="21" xr3:uid="{DA3EB342-DD4A-45B5-9447-9ACC5B306DE0}" name="SLG" dataDxfId="17"/>
    <tableColumn id="22" xr3:uid="{ED0E5545-D153-4AA8-AB35-A60480B32120}" name="OPS" dataDxfId="16"/>
    <tableColumn id="23" xr3:uid="{82E24248-83F4-4EA6-9912-36E44C72E398}" name="WAR" dataDxfId="15"/>
    <tableColumn id="24" xr3:uid="{91C0CA3F-E6C9-46B1-B293-585CC7C01F85}" name="TB" dataDxfId="14"/>
    <tableColumn id="25" xr3:uid="{7FC7A778-8B5D-45AC-B834-5E2CBFF4CC89}" name="XBH" dataDxfId="13"/>
    <tableColumn id="26" xr3:uid="{CA076BF9-3EEE-47CC-9357-C6A7525F0FE7}" name="OPS+" dataDxfId="12"/>
    <tableColumn id="27" xr3:uid="{280CB2EB-1CE8-49D9-AF9E-C215CD335596}" name="BB" dataDxfId="11"/>
    <tableColumn id="28" xr3:uid="{7A0D1254-7E40-4F54-BC35-604671A32BCF}" name="Column1"/>
    <tableColumn id="29" xr3:uid="{44FE7924-7E62-4A93-BEA7-341626614B1B}" name="FLD%"/>
    <tableColumn id="30" xr3:uid="{AAA9660F-50A2-4C94-8F86-32BAB2F13B98}" name="Column2"/>
    <tableColumn id="31" xr3:uid="{5A23F7A6-9FAF-4254-B0FA-6EE770131CB0}" name="CS%"/>
    <tableColumn id="32" xr3:uid="{730603F8-3ED8-4C52-8038-EA15E3A696E7}" name="SB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9DABED-B086-4009-800B-10A2F1504F6E}" name="Table5" displayName="Table5" ref="A1:AB67" totalsRowShown="0" headerRowDxfId="9">
  <autoFilter ref="A1:AB67" xr:uid="{829DABED-B086-4009-800B-10A2F1504F6E}"/>
  <sortState xmlns:xlrd2="http://schemas.microsoft.com/office/spreadsheetml/2017/richdata2" ref="A2:AB67">
    <sortCondition descending="1" ref="C1:C67"/>
  </sortState>
  <tableColumns count="28">
    <tableColumn id="1" xr3:uid="{F3D2ADC1-EE40-42F2-A493-4475DAD06BE8}" name="Name"/>
    <tableColumn id="2" xr3:uid="{80BC5251-12E3-4525-92A7-2B7A906D7EF7}" name="Pos"/>
    <tableColumn id="3" xr3:uid="{8E22AA4C-495F-463F-A60E-D77CB12D97F7}" name="Avgsalary" dataDxfId="8"/>
    <tableColumn id="28" xr3:uid="{6AFD648E-56AA-49EE-A8F1-551F19355F6B}" name="lsalary"/>
    <tableColumn id="4" xr3:uid="{ECFBDF6B-A05B-4859-8E1E-A283AD596B4E}" name="Bat/Throws"/>
    <tableColumn id="5" xr3:uid="{BDBDBDFE-F7D2-4E48-B83B-0C4BD5D80331}" name="Team"/>
    <tableColumn id="6" xr3:uid="{EDEAC119-155B-45A1-AD99-9DE14DA849D0}" name="Year(signed)"/>
    <tableColumn id="7" xr3:uid="{8E12A529-30BC-4845-88F1-1ECC5DF34AAC}" name="Signed Age"/>
    <tableColumn id="8" xr3:uid="{3FE5DCCD-B67B-4D0E-86C9-73F14C774EB8}" name="Present Age"/>
    <tableColumn id="9" xr3:uid="{C1014D6C-339D-460C-A320-1D5D7B0FF321}" name="Totsea"/>
    <tableColumn id="10" xr3:uid="{52D9BADD-1827-4016-A06A-BA18C2C4EF28}" name="Stats for per 162 games"/>
    <tableColumn id="11" xr3:uid="{4D2C15D4-76F9-4065-9456-72EC46D54473}" name="AB"/>
    <tableColumn id="12" xr3:uid="{206FD4B7-C84D-426B-8B75-CCA83D29FA7C}" name="R"/>
    <tableColumn id="13" xr3:uid="{4126818B-50A2-466C-8E5D-EE68C44E866B}" name="H"/>
    <tableColumn id="14" xr3:uid="{23F87506-E6D9-4653-A1EE-E6664C380EF4}" name="2B"/>
    <tableColumn id="15" xr3:uid="{D06C2561-C2AC-4E05-9ADB-C6E8A94A5B20}" name="3B"/>
    <tableColumn id="16" xr3:uid="{D3FCA888-EB15-4E63-AFDA-4399E9BD6E6F}" name="HR"/>
    <tableColumn id="17" xr3:uid="{6A7465FE-05EF-4432-B9FC-1E56F78B0CDC}" name="RBI"/>
    <tableColumn id="18" xr3:uid="{6EBA28FA-CDAE-4D2E-BCE3-4725C0614D11}" name="BB"/>
    <tableColumn id="19" xr3:uid="{1737B4AA-8E01-401B-BA35-059471899DC5}" name="SO"/>
    <tableColumn id="20" xr3:uid="{5E984DBA-3CD9-4915-8D7F-2C5CCB431472}" name="BA" dataDxfId="7"/>
    <tableColumn id="21" xr3:uid="{20791756-9E7E-426E-A85A-9C4EB302DFBB}" name="OBP" dataDxfId="6"/>
    <tableColumn id="22" xr3:uid="{C362EB0B-C8D0-4314-9C4D-0B8E8B2895BC}" name="SLG" dataDxfId="5"/>
    <tableColumn id="23" xr3:uid="{40D94288-C2AA-4027-9AB6-42D545303A0F}" name="OPS" dataDxfId="4"/>
    <tableColumn id="24" xr3:uid="{93F0623A-73E8-4A8F-874A-394EBB9861DF}" name="OPS+" dataDxfId="3"/>
    <tableColumn id="25" xr3:uid="{8498F4D0-0C54-406D-81F4-EBA2718FBB3F}" name="TB" dataDxfId="2"/>
    <tableColumn id="26" xr3:uid="{77111094-F6FA-45B9-A4F1-2FBDDBE340BC}" name="WAR" dataDxfId="1"/>
    <tableColumn id="27" xr3:uid="{3C7B326B-E208-4674-9945-91D7E7C7884A}" name="SB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spn.com/mlb/player/_/id/31413/kole-calhoun" TargetMode="External"/><Relationship Id="rId7" Type="http://schemas.openxmlformats.org/officeDocument/2006/relationships/hyperlink" Target="https://www.espn.com/mlb/player/_/id/6455/cameron-maybin" TargetMode="External"/><Relationship Id="rId2" Type="http://schemas.openxmlformats.org/officeDocument/2006/relationships/hyperlink" Target="https://www.espn.com/mlb/player/_/id/31032/stephen-vogt" TargetMode="External"/><Relationship Id="rId1" Type="http://schemas.openxmlformats.org/officeDocument/2006/relationships/hyperlink" Target="https://www.espn.com/mlb/player/_/id/29470/austin-romine" TargetMode="External"/><Relationship Id="rId6" Type="http://schemas.openxmlformats.org/officeDocument/2006/relationships/hyperlink" Target="https://www.espn.com/mlb/player/_/id/29174/brett-gardner" TargetMode="External"/><Relationship Id="rId5" Type="http://schemas.openxmlformats.org/officeDocument/2006/relationships/hyperlink" Target="https://www.espn.com/mlb/player/_/id/30729/avisail-garcia" TargetMode="External"/><Relationship Id="rId4" Type="http://schemas.openxmlformats.org/officeDocument/2006/relationships/hyperlink" Target="https://www.espn.com/mlb/player/_/id/31684/corey-dickerson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2E2E-BE35-4A5E-A73A-3FE716E3F0B3}">
  <dimension ref="A1:I99"/>
  <sheetViews>
    <sheetView topLeftCell="A13" workbookViewId="0">
      <selection activeCell="C1" sqref="C1"/>
    </sheetView>
  </sheetViews>
  <sheetFormatPr defaultRowHeight="14.5" x14ac:dyDescent="0.35"/>
  <cols>
    <col min="1" max="1" width="17.26953125" bestFit="1" customWidth="1"/>
    <col min="2" max="2" width="17.81640625" bestFit="1" customWidth="1"/>
    <col min="3" max="3" width="13.54296875" bestFit="1" customWidth="1"/>
    <col min="4" max="4" width="17" bestFit="1" customWidth="1"/>
    <col min="5" max="5" width="11.81640625" bestFit="1" customWidth="1"/>
    <col min="6" max="9" width="12.453125" bestFit="1" customWidth="1"/>
  </cols>
  <sheetData>
    <row r="1" spans="1:9" x14ac:dyDescent="0.35">
      <c r="A1" t="s">
        <v>120</v>
      </c>
    </row>
    <row r="2" spans="1:9" ht="15" thickBot="1" x14ac:dyDescent="0.4"/>
    <row r="3" spans="1:9" x14ac:dyDescent="0.35">
      <c r="A3" s="12" t="s">
        <v>121</v>
      </c>
      <c r="B3" s="12"/>
    </row>
    <row r="4" spans="1:9" x14ac:dyDescent="0.35">
      <c r="A4" s="9" t="s">
        <v>122</v>
      </c>
      <c r="B4" s="9">
        <v>0.75910433835608415</v>
      </c>
    </row>
    <row r="5" spans="1:9" x14ac:dyDescent="0.35">
      <c r="A5" s="9" t="s">
        <v>123</v>
      </c>
      <c r="B5" s="9">
        <v>0.57623939651102829</v>
      </c>
    </row>
    <row r="6" spans="1:9" x14ac:dyDescent="0.35">
      <c r="A6" s="9" t="s">
        <v>124</v>
      </c>
      <c r="B6" s="9">
        <v>0.47653101921950552</v>
      </c>
    </row>
    <row r="7" spans="1:9" x14ac:dyDescent="0.35">
      <c r="A7" s="9" t="s">
        <v>125</v>
      </c>
      <c r="B7" s="9">
        <v>5.0693045777523338</v>
      </c>
    </row>
    <row r="8" spans="1:9" ht="15" thickBot="1" x14ac:dyDescent="0.4">
      <c r="A8" s="10" t="s">
        <v>126</v>
      </c>
      <c r="B8" s="10">
        <v>64</v>
      </c>
    </row>
    <row r="10" spans="1:9" ht="15" thickBot="1" x14ac:dyDescent="0.4">
      <c r="A10" t="s">
        <v>127</v>
      </c>
    </row>
    <row r="11" spans="1:9" x14ac:dyDescent="0.35">
      <c r="A11" s="11"/>
      <c r="B11" s="11" t="s">
        <v>132</v>
      </c>
      <c r="C11" s="11" t="s">
        <v>24</v>
      </c>
      <c r="D11" s="11" t="s">
        <v>133</v>
      </c>
      <c r="E11" s="11" t="s">
        <v>134</v>
      </c>
      <c r="F11" s="11" t="s">
        <v>135</v>
      </c>
    </row>
    <row r="12" spans="1:9" x14ac:dyDescent="0.35">
      <c r="A12" s="9" t="s">
        <v>128</v>
      </c>
      <c r="B12" s="9">
        <v>12</v>
      </c>
      <c r="C12" s="9">
        <v>1782.1707678146354</v>
      </c>
      <c r="D12" s="9">
        <v>148.51423065121961</v>
      </c>
      <c r="E12" s="9">
        <v>5.7792475633842288</v>
      </c>
      <c r="F12" s="9">
        <v>3.5437339578723655E-6</v>
      </c>
    </row>
    <row r="13" spans="1:9" x14ac:dyDescent="0.35">
      <c r="A13" s="9" t="s">
        <v>129</v>
      </c>
      <c r="B13" s="9">
        <v>51</v>
      </c>
      <c r="C13" s="9">
        <v>1310.5902940030592</v>
      </c>
      <c r="D13" s="9">
        <v>25.69784890202077</v>
      </c>
      <c r="E13" s="9"/>
      <c r="F13" s="9"/>
    </row>
    <row r="14" spans="1:9" ht="15" thickBot="1" x14ac:dyDescent="0.4">
      <c r="A14" s="10" t="s">
        <v>130</v>
      </c>
      <c r="B14" s="10">
        <v>63</v>
      </c>
      <c r="C14" s="10">
        <v>3092.7610618176946</v>
      </c>
      <c r="D14" s="10"/>
      <c r="E14" s="10"/>
      <c r="F14" s="10"/>
    </row>
    <row r="15" spans="1:9" ht="15" thickBot="1" x14ac:dyDescent="0.4"/>
    <row r="16" spans="1:9" x14ac:dyDescent="0.35">
      <c r="A16" s="11"/>
      <c r="B16" s="11" t="s">
        <v>136</v>
      </c>
      <c r="C16" s="11" t="s">
        <v>125</v>
      </c>
      <c r="D16" s="11" t="s">
        <v>137</v>
      </c>
      <c r="E16" s="11" t="s">
        <v>138</v>
      </c>
      <c r="F16" s="11" t="s">
        <v>139</v>
      </c>
      <c r="G16" s="11" t="s">
        <v>140</v>
      </c>
      <c r="H16" s="11" t="s">
        <v>141</v>
      </c>
      <c r="I16" s="11" t="s">
        <v>142</v>
      </c>
    </row>
    <row r="17" spans="1:9" x14ac:dyDescent="0.35">
      <c r="A17" s="9" t="s">
        <v>131</v>
      </c>
      <c r="B17" s="25">
        <v>-24.85721036235735</v>
      </c>
      <c r="C17" s="25">
        <v>22.293073774442451</v>
      </c>
      <c r="D17" s="25">
        <v>-1.1150194277316083</v>
      </c>
      <c r="E17" s="25">
        <v>0.27006886876306752</v>
      </c>
      <c r="F17" s="25">
        <v>-69.612423462381599</v>
      </c>
      <c r="G17" s="25">
        <v>19.898002737666893</v>
      </c>
      <c r="H17" s="25">
        <v>-69.612423462381599</v>
      </c>
      <c r="I17" s="25">
        <v>19.898002737666893</v>
      </c>
    </row>
    <row r="18" spans="1:9" x14ac:dyDescent="0.35">
      <c r="A18" s="9" t="s">
        <v>74</v>
      </c>
      <c r="B18" s="25">
        <v>-0.16874789198972001</v>
      </c>
      <c r="C18" s="25">
        <v>0.14324352043577337</v>
      </c>
      <c r="D18" s="25">
        <v>-1.1780490417741591</v>
      </c>
      <c r="E18" s="25">
        <v>0.2442448890235929</v>
      </c>
      <c r="F18" s="25">
        <v>-0.45632125881948327</v>
      </c>
      <c r="G18" s="25">
        <v>0.11882547484004324</v>
      </c>
      <c r="H18" s="25">
        <v>-0.45632125881948327</v>
      </c>
      <c r="I18" s="25">
        <v>0.11882547484004324</v>
      </c>
    </row>
    <row r="19" spans="1:9" x14ac:dyDescent="0.35">
      <c r="A19" s="9" t="s">
        <v>201</v>
      </c>
      <c r="B19" s="25">
        <v>-0.96890767093589159</v>
      </c>
      <c r="C19" s="25">
        <v>0.39316311271848609</v>
      </c>
      <c r="D19" s="25">
        <v>-2.4643910875475541</v>
      </c>
      <c r="E19" s="25">
        <v>1.7134623437355487E-2</v>
      </c>
      <c r="F19" s="25">
        <v>-1.7582155551163794</v>
      </c>
      <c r="G19" s="25">
        <v>-0.17959978675540367</v>
      </c>
      <c r="H19" s="25">
        <v>-1.7582155551163794</v>
      </c>
      <c r="I19" s="25">
        <v>-0.17959978675540367</v>
      </c>
    </row>
    <row r="20" spans="1:9" x14ac:dyDescent="0.35">
      <c r="A20" s="9" t="s">
        <v>214</v>
      </c>
      <c r="B20" s="25">
        <v>1.4746766913864213</v>
      </c>
      <c r="C20" s="25">
        <v>0.30423699335818605</v>
      </c>
      <c r="D20" s="25">
        <v>4.8471314257640143</v>
      </c>
      <c r="E20" s="25">
        <v>1.2137898479527078E-5</v>
      </c>
      <c r="F20" s="25">
        <v>0.8638954411908405</v>
      </c>
      <c r="G20" s="25">
        <v>2.085457941582002</v>
      </c>
      <c r="H20" s="25">
        <v>0.8638954411908405</v>
      </c>
      <c r="I20" s="25">
        <v>2.085457941582002</v>
      </c>
    </row>
    <row r="21" spans="1:9" x14ac:dyDescent="0.35">
      <c r="A21" s="9" t="s">
        <v>204</v>
      </c>
      <c r="B21" s="25">
        <v>0.6380020160125609</v>
      </c>
      <c r="C21" s="25">
        <v>0.32798025887269877</v>
      </c>
      <c r="D21" s="25">
        <v>1.9452451748328945</v>
      </c>
      <c r="E21" s="25">
        <v>5.7268136984123169E-2</v>
      </c>
      <c r="F21" s="25">
        <v>-2.0445828684255263E-2</v>
      </c>
      <c r="G21" s="25">
        <v>1.2964498607093771</v>
      </c>
      <c r="H21" s="25">
        <v>-2.0445828684255263E-2</v>
      </c>
      <c r="I21" s="25">
        <v>1.2964498607093771</v>
      </c>
    </row>
    <row r="22" spans="1:9" x14ac:dyDescent="0.35">
      <c r="A22" s="9" t="s">
        <v>62</v>
      </c>
      <c r="B22" s="25">
        <v>0.25888819253881823</v>
      </c>
      <c r="C22" s="25">
        <v>0.28540114619624235</v>
      </c>
      <c r="D22" s="25">
        <v>0.90710284800610519</v>
      </c>
      <c r="E22" s="25">
        <v>0.36861861156303033</v>
      </c>
      <c r="F22" s="25">
        <v>-0.31407851659429487</v>
      </c>
      <c r="G22" s="25">
        <v>0.83185490167193132</v>
      </c>
      <c r="H22" s="25">
        <v>-0.31407851659429487</v>
      </c>
      <c r="I22" s="25">
        <v>0.83185490167193132</v>
      </c>
    </row>
    <row r="23" spans="1:9" x14ac:dyDescent="0.35">
      <c r="A23" s="9" t="s">
        <v>64</v>
      </c>
      <c r="B23" s="25">
        <v>8.7998574788500275E-2</v>
      </c>
      <c r="C23" s="25">
        <v>0.130594426415578</v>
      </c>
      <c r="D23" s="25">
        <v>0.67383101410829682</v>
      </c>
      <c r="E23" s="25">
        <v>0.50346142495928403</v>
      </c>
      <c r="F23" s="25">
        <v>-0.17418067617711969</v>
      </c>
      <c r="G23" s="25">
        <v>0.35017782575412021</v>
      </c>
      <c r="H23" s="25">
        <v>-0.17418067617711969</v>
      </c>
      <c r="I23" s="25">
        <v>0.35017782575412021</v>
      </c>
    </row>
    <row r="24" spans="1:9" x14ac:dyDescent="0.35">
      <c r="A24" s="9" t="s">
        <v>70</v>
      </c>
      <c r="B24" s="25">
        <v>29.497370738412936</v>
      </c>
      <c r="C24" s="25">
        <v>89.03253863252452</v>
      </c>
      <c r="D24" s="25">
        <v>0.33131000408919303</v>
      </c>
      <c r="E24" s="25">
        <v>0.74176788235534152</v>
      </c>
      <c r="F24" s="25">
        <v>-149.24290885026087</v>
      </c>
      <c r="G24" s="25">
        <v>208.23765032708675</v>
      </c>
      <c r="H24" s="25">
        <v>-149.24290885026087</v>
      </c>
      <c r="I24" s="25">
        <v>208.23765032708675</v>
      </c>
    </row>
    <row r="25" spans="1:9" x14ac:dyDescent="0.35">
      <c r="A25" s="9" t="s">
        <v>52</v>
      </c>
      <c r="B25" s="25">
        <v>-0.1479511436340778</v>
      </c>
      <c r="C25" s="25">
        <v>0.14599339791475718</v>
      </c>
      <c r="D25" s="25">
        <v>-1.0134098236446534</v>
      </c>
      <c r="E25" s="25">
        <v>0.3156483159763992</v>
      </c>
      <c r="F25" s="25">
        <v>-0.44104511986100597</v>
      </c>
      <c r="G25" s="25">
        <v>0.14514283259285038</v>
      </c>
      <c r="H25" s="25">
        <v>-0.44104511986100597</v>
      </c>
      <c r="I25" s="25">
        <v>0.14514283259285038</v>
      </c>
    </row>
    <row r="26" spans="1:9" x14ac:dyDescent="0.35">
      <c r="A26" s="9" t="s">
        <v>78</v>
      </c>
      <c r="B26" s="25">
        <v>0.33778284133203024</v>
      </c>
      <c r="C26" s="25">
        <v>0.24998765313532575</v>
      </c>
      <c r="D26" s="25">
        <v>1.351198097568356</v>
      </c>
      <c r="E26" s="25">
        <v>0.18259589051360692</v>
      </c>
      <c r="F26" s="25">
        <v>-0.16408831388179418</v>
      </c>
      <c r="G26" s="25">
        <v>0.83965399654585471</v>
      </c>
      <c r="H26" s="25">
        <v>-0.16408831388179418</v>
      </c>
      <c r="I26" s="25">
        <v>0.83965399654585471</v>
      </c>
    </row>
    <row r="27" spans="1:9" x14ac:dyDescent="0.35">
      <c r="A27" s="9" t="s">
        <v>72</v>
      </c>
      <c r="B27" s="25">
        <v>0.74530531560930846</v>
      </c>
      <c r="C27" s="25">
        <v>0.72059676375534298</v>
      </c>
      <c r="D27" s="25">
        <v>1.03428901307466</v>
      </c>
      <c r="E27" s="25">
        <v>0.30588073657306508</v>
      </c>
      <c r="F27" s="25">
        <v>-0.70135305224803213</v>
      </c>
      <c r="G27" s="25">
        <v>2.1919636834666489</v>
      </c>
      <c r="H27" s="25">
        <v>-0.70135305224803213</v>
      </c>
      <c r="I27" s="25">
        <v>2.1919636834666489</v>
      </c>
    </row>
    <row r="28" spans="1:9" x14ac:dyDescent="0.35">
      <c r="A28" s="9" t="s">
        <v>71</v>
      </c>
      <c r="B28" s="25">
        <v>1.6732113424605365E-2</v>
      </c>
      <c r="C28" s="25">
        <v>0.18515508954036397</v>
      </c>
      <c r="D28" s="25">
        <v>9.0368098798373833E-2</v>
      </c>
      <c r="E28" s="25">
        <v>0.92834869269328057</v>
      </c>
      <c r="F28" s="25">
        <v>-0.3549822393280046</v>
      </c>
      <c r="G28" s="25">
        <v>0.38844646617721529</v>
      </c>
      <c r="H28" s="25">
        <v>-0.3549822393280046</v>
      </c>
      <c r="I28" s="25">
        <v>0.38844646617721529</v>
      </c>
    </row>
    <row r="29" spans="1:9" ht="15" thickBot="1" x14ac:dyDescent="0.4">
      <c r="A29" s="10" t="s">
        <v>67</v>
      </c>
      <c r="B29" s="26">
        <v>-60.573457634222699</v>
      </c>
      <c r="C29" s="26">
        <v>214.05529873855946</v>
      </c>
      <c r="D29" s="26">
        <v>-0.28298041670159846</v>
      </c>
      <c r="E29" s="26">
        <v>0.77833729723561484</v>
      </c>
      <c r="F29" s="26">
        <v>-490.30740133186225</v>
      </c>
      <c r="G29" s="26">
        <v>369.1604860634169</v>
      </c>
      <c r="H29" s="26">
        <v>-490.30740133186225</v>
      </c>
      <c r="I29" s="26">
        <v>369.1604860634169</v>
      </c>
    </row>
    <row r="33" spans="1:4" x14ac:dyDescent="0.35">
      <c r="A33" t="s">
        <v>143</v>
      </c>
    </row>
    <row r="34" spans="1:4" ht="15" thickBot="1" x14ac:dyDescent="0.4"/>
    <row r="35" spans="1:4" x14ac:dyDescent="0.35">
      <c r="A35" s="11" t="s">
        <v>144</v>
      </c>
      <c r="B35" s="11" t="s">
        <v>145</v>
      </c>
      <c r="C35" s="11" t="s">
        <v>146</v>
      </c>
      <c r="D35" s="11" t="s">
        <v>147</v>
      </c>
    </row>
    <row r="36" spans="1:4" x14ac:dyDescent="0.35">
      <c r="A36" s="9">
        <v>1</v>
      </c>
      <c r="B36" s="9">
        <v>26.346591931585291</v>
      </c>
      <c r="C36" s="9">
        <v>9.1950747350813735</v>
      </c>
      <c r="D36" s="9">
        <v>2.0160071334262333</v>
      </c>
    </row>
    <row r="37" spans="1:4" x14ac:dyDescent="0.35">
      <c r="A37" s="9">
        <v>2</v>
      </c>
      <c r="B37" s="9">
        <v>31.380437018744978</v>
      </c>
      <c r="C37" s="9">
        <v>4.905277266969307</v>
      </c>
      <c r="D37" s="9">
        <v>1.0754751045050799</v>
      </c>
    </row>
    <row r="38" spans="1:4" x14ac:dyDescent="0.35">
      <c r="A38" s="9">
        <v>3</v>
      </c>
      <c r="B38" s="9">
        <v>27.756066084245251</v>
      </c>
      <c r="C38" s="9">
        <v>4.7439339157547487</v>
      </c>
      <c r="D38" s="9">
        <v>1.0401008028978873</v>
      </c>
    </row>
    <row r="39" spans="1:4" x14ac:dyDescent="0.35">
      <c r="A39" s="9">
        <v>4</v>
      </c>
      <c r="B39" s="9">
        <v>28.293301401370929</v>
      </c>
      <c r="C39" s="9">
        <v>5.8066985986290724</v>
      </c>
      <c r="D39" s="9">
        <v>1.2731104568220482</v>
      </c>
    </row>
    <row r="40" spans="1:4" x14ac:dyDescent="0.35">
      <c r="A40" s="9">
        <v>5</v>
      </c>
      <c r="B40" s="9">
        <v>31.025553174235746</v>
      </c>
      <c r="C40" s="9">
        <v>1.4744468257642538</v>
      </c>
      <c r="D40" s="9">
        <v>0.32327038161610944</v>
      </c>
    </row>
    <row r="41" spans="1:4" x14ac:dyDescent="0.35">
      <c r="A41" s="9">
        <v>6</v>
      </c>
      <c r="B41" s="9">
        <v>21.884130519982243</v>
      </c>
      <c r="C41" s="9">
        <v>9.1158694800177571</v>
      </c>
      <c r="D41" s="9">
        <v>1.9986414932532517</v>
      </c>
    </row>
    <row r="42" spans="1:4" x14ac:dyDescent="0.35">
      <c r="A42" s="9">
        <v>7</v>
      </c>
      <c r="B42" s="9">
        <v>33.179963042211881</v>
      </c>
      <c r="C42" s="9">
        <v>-3.179963042211881</v>
      </c>
      <c r="D42" s="9">
        <v>-0.69720240039726045</v>
      </c>
    </row>
    <row r="43" spans="1:4" x14ac:dyDescent="0.35">
      <c r="A43" s="9">
        <v>8</v>
      </c>
      <c r="B43" s="9">
        <v>25.930153425618435</v>
      </c>
      <c r="C43" s="9">
        <v>-0.93015342561843539</v>
      </c>
      <c r="D43" s="9">
        <v>-0.20393482328896134</v>
      </c>
    </row>
    <row r="44" spans="1:4" x14ac:dyDescent="0.35">
      <c r="A44" s="9">
        <v>9</v>
      </c>
      <c r="B44" s="9">
        <v>22.580263508733672</v>
      </c>
      <c r="C44" s="9">
        <v>2.4197364912663275</v>
      </c>
      <c r="D44" s="9">
        <v>0.53052380409624911</v>
      </c>
    </row>
    <row r="45" spans="1:4" x14ac:dyDescent="0.35">
      <c r="A45" s="9">
        <v>10</v>
      </c>
      <c r="B45" s="9">
        <v>21.937363406232254</v>
      </c>
      <c r="C45" s="9">
        <v>1.4197794509106032</v>
      </c>
      <c r="D45" s="9">
        <v>0.31128463698152053</v>
      </c>
    </row>
    <row r="46" spans="1:4" x14ac:dyDescent="0.35">
      <c r="A46" s="9">
        <v>11</v>
      </c>
      <c r="B46" s="9">
        <v>28.795351982813219</v>
      </c>
      <c r="C46" s="9">
        <v>-7.5953519828132201</v>
      </c>
      <c r="D46" s="9">
        <v>-1.6652701820698173</v>
      </c>
    </row>
    <row r="47" spans="1:4" x14ac:dyDescent="0.35">
      <c r="A47" s="9">
        <v>12</v>
      </c>
      <c r="B47" s="9">
        <v>20.64267776865502</v>
      </c>
      <c r="C47" s="9">
        <v>4.7419376159603637</v>
      </c>
      <c r="D47" s="9">
        <v>1.0396631169908244</v>
      </c>
    </row>
    <row r="48" spans="1:4" x14ac:dyDescent="0.35">
      <c r="A48" s="9">
        <v>13</v>
      </c>
      <c r="B48" s="9">
        <v>28.300439592034625</v>
      </c>
      <c r="C48" s="9">
        <v>-1.3718681634631977</v>
      </c>
      <c r="D48" s="9">
        <v>-0.30078015495734595</v>
      </c>
    </row>
    <row r="49" spans="1:4" x14ac:dyDescent="0.35">
      <c r="A49" s="9">
        <v>14</v>
      </c>
      <c r="B49" s="9">
        <v>21.461859765476284</v>
      </c>
      <c r="C49" s="9">
        <v>4.5381402345237163</v>
      </c>
      <c r="D49" s="9">
        <v>0.99498082928930598</v>
      </c>
    </row>
    <row r="50" spans="1:4" x14ac:dyDescent="0.35">
      <c r="A50" s="9">
        <v>15</v>
      </c>
      <c r="B50" s="9">
        <v>19.785838547372329</v>
      </c>
      <c r="C50" s="9">
        <v>5.2141614526276712</v>
      </c>
      <c r="D50" s="9">
        <v>1.1431975254348434</v>
      </c>
    </row>
    <row r="51" spans="1:4" x14ac:dyDescent="0.35">
      <c r="A51" s="9">
        <v>16</v>
      </c>
      <c r="B51" s="9">
        <v>19.970425895372351</v>
      </c>
      <c r="C51" s="9">
        <v>2.529574104627649</v>
      </c>
      <c r="D51" s="9">
        <v>0.55460554551049945</v>
      </c>
    </row>
    <row r="52" spans="1:4" x14ac:dyDescent="0.35">
      <c r="A52" s="9">
        <v>17</v>
      </c>
      <c r="B52" s="9">
        <v>20.931235532614679</v>
      </c>
      <c r="C52" s="9">
        <v>2.0687644673853214</v>
      </c>
      <c r="D52" s="9">
        <v>0.45357368415022686</v>
      </c>
    </row>
    <row r="53" spans="1:4" x14ac:dyDescent="0.35">
      <c r="A53" s="9">
        <v>18</v>
      </c>
      <c r="B53" s="9">
        <v>15.477645433557635</v>
      </c>
      <c r="C53" s="9">
        <v>8.522354566442365</v>
      </c>
      <c r="D53" s="9">
        <v>1.868514187708056</v>
      </c>
    </row>
    <row r="54" spans="1:4" x14ac:dyDescent="0.35">
      <c r="A54" s="9">
        <v>19</v>
      </c>
      <c r="B54" s="9">
        <v>20.701346787848408</v>
      </c>
      <c r="C54" s="9">
        <v>2.3986532121515936</v>
      </c>
      <c r="D54" s="9">
        <v>0.52590132496302822</v>
      </c>
    </row>
    <row r="55" spans="1:4" x14ac:dyDescent="0.35">
      <c r="A55" s="9">
        <v>20</v>
      </c>
      <c r="B55" s="9">
        <v>25.723873609132298</v>
      </c>
      <c r="C55" s="9">
        <v>-2.7238736091322977</v>
      </c>
      <c r="D55" s="9">
        <v>-0.59720543712509311</v>
      </c>
    </row>
    <row r="56" spans="1:4" x14ac:dyDescent="0.35">
      <c r="A56" s="9">
        <v>21</v>
      </c>
      <c r="B56" s="9">
        <v>21.808729728377148</v>
      </c>
      <c r="C56" s="9">
        <v>8.6079369382895194</v>
      </c>
      <c r="D56" s="9">
        <v>1.8872780017183042</v>
      </c>
    </row>
    <row r="57" spans="1:4" x14ac:dyDescent="0.35">
      <c r="A57" s="9">
        <v>22</v>
      </c>
      <c r="B57" s="9">
        <v>11.498198273855293</v>
      </c>
      <c r="C57" s="9">
        <v>2.3351350594780413</v>
      </c>
      <c r="D57" s="9">
        <v>0.51197505980681524</v>
      </c>
    </row>
    <row r="58" spans="1:4" x14ac:dyDescent="0.35">
      <c r="A58" s="9">
        <v>23</v>
      </c>
      <c r="B58" s="9">
        <v>19.35864014068353</v>
      </c>
      <c r="C58" s="9">
        <v>-1.35864014068353</v>
      </c>
      <c r="D58" s="9">
        <v>-0.29787992966791016</v>
      </c>
    </row>
    <row r="59" spans="1:4" x14ac:dyDescent="0.35">
      <c r="A59" s="9">
        <v>24</v>
      </c>
      <c r="B59" s="9">
        <v>20.138433375954843</v>
      </c>
      <c r="C59" s="9">
        <v>-2.1384333759548433</v>
      </c>
      <c r="D59" s="9">
        <v>-0.46884849383919164</v>
      </c>
    </row>
    <row r="60" spans="1:4" x14ac:dyDescent="0.35">
      <c r="A60" s="9">
        <v>25</v>
      </c>
      <c r="B60" s="9">
        <v>23.53490488833263</v>
      </c>
      <c r="C60" s="9">
        <v>-0.20157155499929758</v>
      </c>
      <c r="D60" s="9">
        <v>-4.4194278402545896E-2</v>
      </c>
    </row>
    <row r="61" spans="1:4" x14ac:dyDescent="0.35">
      <c r="A61" s="9">
        <v>26</v>
      </c>
      <c r="B61" s="9">
        <v>18.551036085703061</v>
      </c>
      <c r="C61" s="9">
        <v>1.4489639142969395</v>
      </c>
      <c r="D61" s="9">
        <v>0.3176832893108591</v>
      </c>
    </row>
    <row r="62" spans="1:4" x14ac:dyDescent="0.35">
      <c r="A62" s="9">
        <v>27</v>
      </c>
      <c r="B62" s="9">
        <v>15.612784985309172</v>
      </c>
      <c r="C62" s="9">
        <v>1.3872150146908275</v>
      </c>
      <c r="D62" s="9">
        <v>0.30414493038788071</v>
      </c>
    </row>
    <row r="63" spans="1:4" x14ac:dyDescent="0.35">
      <c r="A63" s="9">
        <v>28</v>
      </c>
      <c r="B63" s="9">
        <v>14.344931884292698</v>
      </c>
      <c r="C63" s="9">
        <v>2.3217347823739694</v>
      </c>
      <c r="D63" s="9">
        <v>0.50903706800032911</v>
      </c>
    </row>
    <row r="64" spans="1:4" x14ac:dyDescent="0.35">
      <c r="A64" s="9">
        <v>29</v>
      </c>
      <c r="B64" s="9">
        <v>15.06038881486867</v>
      </c>
      <c r="C64" s="9">
        <v>1.6062778517979979</v>
      </c>
      <c r="D64" s="9">
        <v>0.35217414765913502</v>
      </c>
    </row>
    <row r="65" spans="1:4" x14ac:dyDescent="0.35">
      <c r="A65" s="9">
        <v>30</v>
      </c>
      <c r="B65" s="9">
        <v>18.672828854651968</v>
      </c>
      <c r="C65" s="9">
        <v>3.3271711453480322</v>
      </c>
      <c r="D65" s="9">
        <v>0.72947756885112502</v>
      </c>
    </row>
    <row r="66" spans="1:4" x14ac:dyDescent="0.35">
      <c r="A66" s="9">
        <v>31</v>
      </c>
      <c r="B66" s="9">
        <v>20.225485228211099</v>
      </c>
      <c r="C66" s="9">
        <v>-1.7254852282110988</v>
      </c>
      <c r="D66" s="9">
        <v>-0.37831019637323071</v>
      </c>
    </row>
    <row r="67" spans="1:4" x14ac:dyDescent="0.35">
      <c r="A67" s="9">
        <v>32</v>
      </c>
      <c r="B67" s="9">
        <v>15.512255134475087</v>
      </c>
      <c r="C67" s="9">
        <v>2.8877448655249118</v>
      </c>
      <c r="D67" s="9">
        <v>0.63313397836800511</v>
      </c>
    </row>
    <row r="68" spans="1:4" x14ac:dyDescent="0.35">
      <c r="A68" s="9">
        <v>33</v>
      </c>
      <c r="B68" s="9">
        <v>13.519386317123629</v>
      </c>
      <c r="C68" s="9">
        <v>4.7306136828763705</v>
      </c>
      <c r="D68" s="9">
        <v>1.0371803606746985</v>
      </c>
    </row>
    <row r="69" spans="1:4" x14ac:dyDescent="0.35">
      <c r="A69" s="9">
        <v>34</v>
      </c>
      <c r="B69" s="9">
        <v>25.221380155554701</v>
      </c>
      <c r="C69" s="9">
        <v>-4.7213801555547015</v>
      </c>
      <c r="D69" s="9">
        <v>-1.0351559228660365</v>
      </c>
    </row>
    <row r="70" spans="1:4" x14ac:dyDescent="0.35">
      <c r="A70" s="9">
        <v>35</v>
      </c>
      <c r="B70" s="9">
        <v>19.060316851310596</v>
      </c>
      <c r="C70" s="9">
        <v>-2.0603168513105956</v>
      </c>
      <c r="D70" s="9">
        <v>-0.45172155627114413</v>
      </c>
    </row>
    <row r="71" spans="1:4" x14ac:dyDescent="0.35">
      <c r="A71" s="9">
        <v>36</v>
      </c>
      <c r="B71" s="9">
        <v>17.949754263512542</v>
      </c>
      <c r="C71" s="9">
        <v>-1.949754263512542</v>
      </c>
      <c r="D71" s="9">
        <v>-0.42748086523678597</v>
      </c>
    </row>
    <row r="72" spans="1:4" x14ac:dyDescent="0.35">
      <c r="A72" s="9">
        <v>37</v>
      </c>
      <c r="B72" s="9">
        <v>16.836274798869319</v>
      </c>
      <c r="C72" s="9">
        <v>-6.6612747988693179</v>
      </c>
      <c r="D72" s="9">
        <v>-1.4604750803163642</v>
      </c>
    </row>
    <row r="73" spans="1:4" x14ac:dyDescent="0.35">
      <c r="A73" s="9">
        <v>38</v>
      </c>
      <c r="B73" s="9">
        <v>16.450323480466114</v>
      </c>
      <c r="C73" s="9">
        <v>-0.20032348046611403</v>
      </c>
      <c r="D73" s="9">
        <v>-4.3920639825977728E-2</v>
      </c>
    </row>
    <row r="74" spans="1:4" x14ac:dyDescent="0.35">
      <c r="A74" s="9">
        <v>39</v>
      </c>
      <c r="B74" s="9">
        <v>15.327855162739011</v>
      </c>
      <c r="C74" s="9">
        <v>0.67214483726098884</v>
      </c>
      <c r="D74" s="9">
        <v>0.14736680512709027</v>
      </c>
    </row>
    <row r="75" spans="1:4" x14ac:dyDescent="0.35">
      <c r="A75" s="9">
        <v>40</v>
      </c>
      <c r="B75" s="9">
        <v>16.365503138409995</v>
      </c>
      <c r="C75" s="9">
        <v>-0.36550313840999493</v>
      </c>
      <c r="D75" s="9">
        <v>-8.0136046258867596E-2</v>
      </c>
    </row>
    <row r="76" spans="1:4" x14ac:dyDescent="0.35">
      <c r="A76" s="9">
        <v>41</v>
      </c>
      <c r="B76" s="9">
        <v>17.525796733869612</v>
      </c>
      <c r="C76" s="9">
        <v>-5.0257967338696119</v>
      </c>
      <c r="D76" s="9">
        <v>-1.1018988272031414</v>
      </c>
    </row>
    <row r="77" spans="1:4" x14ac:dyDescent="0.35">
      <c r="A77" s="9">
        <v>42</v>
      </c>
      <c r="B77" s="9">
        <v>16.300035495221039</v>
      </c>
      <c r="C77" s="9">
        <v>-0.30003549522103867</v>
      </c>
      <c r="D77" s="9">
        <v>-6.5782358063817686E-2</v>
      </c>
    </row>
    <row r="78" spans="1:4" x14ac:dyDescent="0.35">
      <c r="A78" s="9">
        <v>43</v>
      </c>
      <c r="B78" s="9">
        <v>11.850089452317599</v>
      </c>
      <c r="C78" s="9">
        <v>7.649910547682401</v>
      </c>
      <c r="D78" s="9">
        <v>1.6772320702691732</v>
      </c>
    </row>
    <row r="79" spans="1:4" x14ac:dyDescent="0.35">
      <c r="A79" s="9">
        <v>44</v>
      </c>
      <c r="B79" s="9">
        <v>15.304900533643451</v>
      </c>
      <c r="C79" s="9">
        <v>0.19509946635654885</v>
      </c>
      <c r="D79" s="9">
        <v>4.277528211944142E-2</v>
      </c>
    </row>
    <row r="80" spans="1:4" x14ac:dyDescent="0.35">
      <c r="A80" s="9">
        <v>45</v>
      </c>
      <c r="B80" s="9">
        <v>18.707031900622162</v>
      </c>
      <c r="C80" s="9">
        <v>-4.7070319006221624</v>
      </c>
      <c r="D80" s="9">
        <v>-1.0320100882611414</v>
      </c>
    </row>
    <row r="81" spans="1:4" x14ac:dyDescent="0.35">
      <c r="A81" s="9">
        <v>46</v>
      </c>
      <c r="B81" s="9">
        <v>15.29344876003737</v>
      </c>
      <c r="C81" s="9">
        <v>-0.29344876003736964</v>
      </c>
      <c r="D81" s="9">
        <v>-6.4338225688731682E-2</v>
      </c>
    </row>
    <row r="82" spans="1:4" x14ac:dyDescent="0.35">
      <c r="A82" s="9">
        <v>47</v>
      </c>
      <c r="B82" s="9">
        <v>13.229839681953237</v>
      </c>
      <c r="C82" s="9">
        <v>1.7701603180467629</v>
      </c>
      <c r="D82" s="9">
        <v>0.38810514664715684</v>
      </c>
    </row>
    <row r="83" spans="1:4" x14ac:dyDescent="0.35">
      <c r="A83" s="9">
        <v>48</v>
      </c>
      <c r="B83" s="9">
        <v>14.554915241735344</v>
      </c>
      <c r="C83" s="9">
        <v>-2.054915241735344</v>
      </c>
      <c r="D83" s="9">
        <v>-0.45053726100988389</v>
      </c>
    </row>
    <row r="84" spans="1:4" x14ac:dyDescent="0.35">
      <c r="A84" s="9">
        <v>49</v>
      </c>
      <c r="B84" s="9">
        <v>17.675973796806247</v>
      </c>
      <c r="C84" s="9">
        <v>-5.6759737968062467</v>
      </c>
      <c r="D84" s="9">
        <v>-1.2444492288730167</v>
      </c>
    </row>
    <row r="85" spans="1:4" x14ac:dyDescent="0.35">
      <c r="A85" s="9">
        <v>50</v>
      </c>
      <c r="B85" s="9">
        <v>21.24827374321438</v>
      </c>
      <c r="C85" s="9">
        <v>-7.24827374321438</v>
      </c>
      <c r="D85" s="9">
        <v>-1.5891737688216776</v>
      </c>
    </row>
    <row r="86" spans="1:4" x14ac:dyDescent="0.35">
      <c r="A86" s="9">
        <v>51</v>
      </c>
      <c r="B86" s="9">
        <v>18.616208903458155</v>
      </c>
      <c r="C86" s="9">
        <v>-4.6162089034581548</v>
      </c>
      <c r="D86" s="9">
        <v>-1.0120972745606478</v>
      </c>
    </row>
    <row r="87" spans="1:4" x14ac:dyDescent="0.35">
      <c r="A87" s="9">
        <v>52</v>
      </c>
      <c r="B87" s="9">
        <v>15.115260792992011</v>
      </c>
      <c r="C87" s="9">
        <v>-3.1152607929920109</v>
      </c>
      <c r="D87" s="9">
        <v>-0.683016523747632</v>
      </c>
    </row>
    <row r="88" spans="1:4" x14ac:dyDescent="0.35">
      <c r="A88" s="9">
        <v>53</v>
      </c>
      <c r="B88" s="9">
        <v>16.193142906668019</v>
      </c>
      <c r="C88" s="9">
        <v>3.8068570933319812</v>
      </c>
      <c r="D88" s="9">
        <v>0.83464803464956405</v>
      </c>
    </row>
    <row r="89" spans="1:4" x14ac:dyDescent="0.35">
      <c r="A89" s="9">
        <v>54</v>
      </c>
      <c r="B89" s="9">
        <v>16.367457058753178</v>
      </c>
      <c r="C89" s="9">
        <v>-3.1174570587531782</v>
      </c>
      <c r="D89" s="9">
        <v>-0.68349805191015145</v>
      </c>
    </row>
    <row r="90" spans="1:4" x14ac:dyDescent="0.35">
      <c r="A90" s="9">
        <v>55</v>
      </c>
      <c r="B90" s="9">
        <v>17.143664028909253</v>
      </c>
      <c r="C90" s="9">
        <v>-3.893664028909253</v>
      </c>
      <c r="D90" s="9">
        <v>-0.85368033252605358</v>
      </c>
    </row>
    <row r="91" spans="1:4" x14ac:dyDescent="0.35">
      <c r="A91" s="9">
        <v>56</v>
      </c>
      <c r="B91" s="9">
        <v>11.531327965507272</v>
      </c>
      <c r="C91" s="9">
        <v>0.46867203449272843</v>
      </c>
      <c r="D91" s="9">
        <v>0.1027556808396473</v>
      </c>
    </row>
    <row r="92" spans="1:4" x14ac:dyDescent="0.35">
      <c r="A92" s="9">
        <v>57</v>
      </c>
      <c r="B92" s="9">
        <v>14.710248021345183</v>
      </c>
      <c r="C92" s="9">
        <v>0.28975197865481661</v>
      </c>
      <c r="D92" s="9">
        <v>6.352771159801851E-2</v>
      </c>
    </row>
    <row r="93" spans="1:4" x14ac:dyDescent="0.35">
      <c r="A93" s="9">
        <v>58</v>
      </c>
      <c r="B93" s="9">
        <v>12.45421016515272</v>
      </c>
      <c r="C93" s="9">
        <v>-1.4542101651527197</v>
      </c>
      <c r="D93" s="9">
        <v>-0.3188335223925593</v>
      </c>
    </row>
    <row r="94" spans="1:4" x14ac:dyDescent="0.35">
      <c r="A94" s="9">
        <v>59</v>
      </c>
      <c r="B94" s="9">
        <v>14.025765037768135</v>
      </c>
      <c r="C94" s="9">
        <v>-4.0257650377681351</v>
      </c>
      <c r="D94" s="9">
        <v>-0.88264329192172308</v>
      </c>
    </row>
    <row r="95" spans="1:4" x14ac:dyDescent="0.35">
      <c r="A95" s="9">
        <v>60</v>
      </c>
      <c r="B95" s="9">
        <v>11.21632049227226</v>
      </c>
      <c r="C95" s="9">
        <v>-0.46632049227225991</v>
      </c>
      <c r="D95" s="9">
        <v>-0.10224010853299377</v>
      </c>
    </row>
    <row r="96" spans="1:4" x14ac:dyDescent="0.35">
      <c r="A96" s="9">
        <v>61</v>
      </c>
      <c r="B96" s="9">
        <v>13.951245874015127</v>
      </c>
      <c r="C96" s="9">
        <v>-3.5512458740151267</v>
      </c>
      <c r="D96" s="9">
        <v>-0.77860563625985746</v>
      </c>
    </row>
    <row r="97" spans="1:4" x14ac:dyDescent="0.35">
      <c r="A97" s="9">
        <v>62</v>
      </c>
      <c r="B97" s="9">
        <v>14.299736659705637</v>
      </c>
      <c r="C97" s="9">
        <v>-4.1997366597056374</v>
      </c>
      <c r="D97" s="9">
        <v>-0.92078632402799043</v>
      </c>
    </row>
    <row r="98" spans="1:4" x14ac:dyDescent="0.35">
      <c r="A98" s="9">
        <v>63</v>
      </c>
      <c r="B98" s="9">
        <v>25.561003850265802</v>
      </c>
      <c r="C98" s="9">
        <v>-15.561003850265802</v>
      </c>
      <c r="D98" s="9">
        <v>-3.4117280902264806</v>
      </c>
    </row>
    <row r="99" spans="1:4" ht="15" thickBot="1" x14ac:dyDescent="0.4">
      <c r="A99" s="10">
        <v>64</v>
      </c>
      <c r="B99" s="10">
        <v>16.109550202606378</v>
      </c>
      <c r="C99" s="10">
        <v>-6.1095502026063784</v>
      </c>
      <c r="D99" s="10">
        <v>-1.3395102427485757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F19B-246A-4149-BE85-D42F0BBF4451}">
  <dimension ref="A1:AF61"/>
  <sheetViews>
    <sheetView zoomScale="70" zoomScaleNormal="70" workbookViewId="0">
      <pane ySplit="1" topLeftCell="A38" activePane="bottomLeft" state="frozen"/>
      <selection pane="bottomLeft" activeCell="C17" sqref="C17"/>
    </sheetView>
  </sheetViews>
  <sheetFormatPr defaultRowHeight="14.5" x14ac:dyDescent="0.35"/>
  <cols>
    <col min="1" max="1" width="17.1796875" style="1" bestFit="1" customWidth="1"/>
    <col min="2" max="26" width="9.6328125" customWidth="1"/>
    <col min="27" max="27" width="9.6328125" style="1" customWidth="1"/>
    <col min="28" max="32" width="9.6328125" customWidth="1"/>
  </cols>
  <sheetData>
    <row r="1" spans="1:32" s="1" customFormat="1" x14ac:dyDescent="0.35">
      <c r="A1" s="1" t="s">
        <v>0</v>
      </c>
      <c r="B1" s="1" t="s">
        <v>1</v>
      </c>
      <c r="C1" s="1" t="s">
        <v>119</v>
      </c>
      <c r="D1" s="1" t="s">
        <v>3</v>
      </c>
      <c r="E1" s="1" t="s">
        <v>9</v>
      </c>
      <c r="F1" s="1" t="s">
        <v>10</v>
      </c>
      <c r="G1" s="1" t="s">
        <v>17</v>
      </c>
      <c r="H1" s="1" t="s">
        <v>18</v>
      </c>
      <c r="I1" s="1" t="s">
        <v>2</v>
      </c>
      <c r="J1" s="1" t="s">
        <v>61</v>
      </c>
      <c r="K1" s="1" t="s">
        <v>79</v>
      </c>
      <c r="L1" s="1" t="s">
        <v>74</v>
      </c>
      <c r="M1" s="1" t="s">
        <v>62</v>
      </c>
      <c r="N1" s="1" t="s">
        <v>20</v>
      </c>
      <c r="O1" s="1" t="s">
        <v>43</v>
      </c>
      <c r="P1" s="1" t="s">
        <v>63</v>
      </c>
      <c r="Q1" s="1" t="s">
        <v>64</v>
      </c>
      <c r="R1" s="1" t="s">
        <v>75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72</v>
      </c>
      <c r="X1" s="1" t="s">
        <v>52</v>
      </c>
      <c r="Y1" s="1" t="s">
        <v>78</v>
      </c>
      <c r="Z1" s="1" t="s">
        <v>71</v>
      </c>
      <c r="AA1" s="1" t="s">
        <v>66</v>
      </c>
      <c r="AB1" s="1" t="s">
        <v>155</v>
      </c>
      <c r="AC1" s="1" t="s">
        <v>73</v>
      </c>
      <c r="AD1" s="1" t="s">
        <v>156</v>
      </c>
      <c r="AE1" s="1" t="s">
        <v>91</v>
      </c>
      <c r="AF1" s="1" t="s">
        <v>65</v>
      </c>
    </row>
    <row r="2" spans="1:32" x14ac:dyDescent="0.35">
      <c r="A2" s="1" t="s">
        <v>148</v>
      </c>
      <c r="B2" s="1" t="s">
        <v>106</v>
      </c>
      <c r="C2" s="4">
        <f>426.5/12</f>
        <v>35.541666666666664</v>
      </c>
      <c r="D2" s="1" t="s">
        <v>8</v>
      </c>
      <c r="E2" s="1" t="s">
        <v>59</v>
      </c>
      <c r="F2" s="1" t="s">
        <v>59</v>
      </c>
      <c r="G2" s="1">
        <v>12</v>
      </c>
      <c r="H2" s="1">
        <v>2019</v>
      </c>
      <c r="I2" s="1">
        <f>2019-1991</f>
        <v>28</v>
      </c>
      <c r="J2" s="1">
        <v>134</v>
      </c>
      <c r="K2" s="1">
        <v>470</v>
      </c>
      <c r="L2" s="1">
        <v>110</v>
      </c>
      <c r="M2" s="1">
        <v>137</v>
      </c>
      <c r="N2" s="1">
        <v>27</v>
      </c>
      <c r="O2" s="1">
        <v>2</v>
      </c>
      <c r="P2" s="1">
        <v>45</v>
      </c>
      <c r="Q2" s="1">
        <v>104</v>
      </c>
      <c r="R2" s="1">
        <v>120</v>
      </c>
      <c r="S2" s="1">
        <v>0.29099999999999998</v>
      </c>
      <c r="T2" s="1">
        <v>0.42799999999999999</v>
      </c>
      <c r="U2" s="1">
        <v>0.64500000000000002</v>
      </c>
      <c r="V2" s="1">
        <v>1.083</v>
      </c>
      <c r="W2" s="1">
        <v>7.9</v>
      </c>
      <c r="X2" s="1">
        <v>303</v>
      </c>
      <c r="Y2" s="1">
        <v>74</v>
      </c>
      <c r="Z2" s="1">
        <v>182</v>
      </c>
      <c r="AA2" s="1">
        <v>110</v>
      </c>
      <c r="AF2" s="1">
        <v>11</v>
      </c>
    </row>
    <row r="3" spans="1:32" x14ac:dyDescent="0.35">
      <c r="A3" s="1" t="s">
        <v>86</v>
      </c>
      <c r="B3" s="1" t="s">
        <v>43</v>
      </c>
      <c r="C3" s="1">
        <f>245/7</f>
        <v>35</v>
      </c>
      <c r="D3" s="1" t="s">
        <v>8</v>
      </c>
      <c r="E3" s="1" t="s">
        <v>22</v>
      </c>
      <c r="F3" s="1" t="s">
        <v>59</v>
      </c>
      <c r="G3" s="1">
        <v>7</v>
      </c>
      <c r="H3" s="1">
        <v>2019</v>
      </c>
      <c r="I3" s="1">
        <v>31</v>
      </c>
      <c r="J3" s="1">
        <v>146</v>
      </c>
      <c r="K3" s="1">
        <v>545</v>
      </c>
      <c r="L3" s="1">
        <v>117</v>
      </c>
      <c r="M3" s="1">
        <v>174</v>
      </c>
      <c r="N3" s="1">
        <v>44</v>
      </c>
      <c r="O3" s="1">
        <v>3</v>
      </c>
      <c r="P3" s="1">
        <v>34</v>
      </c>
      <c r="Q3" s="1">
        <v>126</v>
      </c>
      <c r="R3" s="1">
        <v>86</v>
      </c>
      <c r="S3" s="1">
        <v>0.31900000000000001</v>
      </c>
      <c r="T3" s="1">
        <v>0.41199999999999998</v>
      </c>
      <c r="U3" s="1">
        <v>0.59799999999999998</v>
      </c>
      <c r="V3" s="1">
        <v>1.01</v>
      </c>
      <c r="W3" s="1">
        <v>6.3</v>
      </c>
      <c r="X3" s="1">
        <v>326</v>
      </c>
      <c r="Y3" s="1">
        <v>81</v>
      </c>
      <c r="Z3" s="1">
        <v>157</v>
      </c>
      <c r="AA3" s="1">
        <v>80</v>
      </c>
      <c r="AC3" s="1">
        <v>0.96899999999999997</v>
      </c>
      <c r="AF3" s="1">
        <v>5</v>
      </c>
    </row>
    <row r="4" spans="1:32" x14ac:dyDescent="0.35">
      <c r="A4" s="1" t="s">
        <v>153</v>
      </c>
      <c r="B4" s="1" t="s">
        <v>24</v>
      </c>
      <c r="C4" s="1">
        <f>325/10</f>
        <v>32.5</v>
      </c>
      <c r="D4" s="1" t="s">
        <v>7</v>
      </c>
      <c r="E4" s="1" t="s">
        <v>54</v>
      </c>
      <c r="F4" s="1" t="s">
        <v>51</v>
      </c>
      <c r="G4" s="1">
        <v>10</v>
      </c>
      <c r="H4" s="1">
        <v>2021</v>
      </c>
      <c r="I4" s="1">
        <v>27</v>
      </c>
      <c r="J4" s="1">
        <v>95</v>
      </c>
      <c r="K4" s="1">
        <v>353</v>
      </c>
      <c r="L4" s="1">
        <v>54</v>
      </c>
      <c r="M4" s="1">
        <v>108</v>
      </c>
      <c r="N4" s="1">
        <v>22</v>
      </c>
      <c r="O4" s="1">
        <v>3</v>
      </c>
      <c r="P4" s="1">
        <v>16</v>
      </c>
      <c r="Q4" s="1">
        <v>57</v>
      </c>
      <c r="R4" s="1">
        <v>66</v>
      </c>
      <c r="S4" s="1">
        <v>0.30599999999999999</v>
      </c>
      <c r="T4" s="1">
        <v>0.39400000000000002</v>
      </c>
      <c r="U4" s="1">
        <v>0.52100000000000002</v>
      </c>
      <c r="V4" s="1">
        <v>0.91500000000000004</v>
      </c>
      <c r="W4" s="1">
        <v>3.7</v>
      </c>
      <c r="X4" s="1">
        <v>184</v>
      </c>
      <c r="Y4" s="1">
        <v>41</v>
      </c>
      <c r="Z4" s="1">
        <v>145</v>
      </c>
      <c r="AA4" s="1">
        <v>48</v>
      </c>
      <c r="AF4" s="1">
        <v>1</v>
      </c>
    </row>
    <row r="5" spans="1:32" x14ac:dyDescent="0.35">
      <c r="A5" s="7" t="s">
        <v>151</v>
      </c>
      <c r="B5" s="1" t="s">
        <v>43</v>
      </c>
      <c r="C5" s="1">
        <f>255/8</f>
        <v>31.875</v>
      </c>
      <c r="D5" s="1" t="s">
        <v>8</v>
      </c>
      <c r="E5" s="1" t="s">
        <v>152</v>
      </c>
      <c r="F5" s="1" t="s">
        <v>152</v>
      </c>
      <c r="G5" s="1">
        <v>8</v>
      </c>
      <c r="H5" s="1">
        <v>2019</v>
      </c>
      <c r="I5" s="1">
        <v>28</v>
      </c>
      <c r="J5" s="1">
        <v>155</v>
      </c>
      <c r="K5" s="1">
        <v>588</v>
      </c>
      <c r="L5" s="1">
        <v>102</v>
      </c>
      <c r="M5" s="1">
        <v>185</v>
      </c>
      <c r="N5" s="1">
        <v>31</v>
      </c>
      <c r="O5" s="1">
        <v>2</v>
      </c>
      <c r="P5" s="1">
        <v>41</v>
      </c>
      <c r="Q5" s="1">
        <v>118</v>
      </c>
      <c r="R5" s="1">
        <v>93</v>
      </c>
      <c r="S5" s="1">
        <v>0.315</v>
      </c>
      <c r="T5" s="1">
        <v>0.379</v>
      </c>
      <c r="U5" s="1">
        <v>0.58299999999999996</v>
      </c>
      <c r="V5" s="1">
        <v>0.96199999999999997</v>
      </c>
      <c r="W5" s="1">
        <v>7.3</v>
      </c>
      <c r="X5" s="1">
        <v>343</v>
      </c>
      <c r="Y5" s="1">
        <f>P5+N5+O5</f>
        <v>74</v>
      </c>
      <c r="Z5" s="1">
        <v>131</v>
      </c>
      <c r="AA5" s="1">
        <v>62</v>
      </c>
      <c r="AF5" s="1">
        <v>3</v>
      </c>
    </row>
    <row r="6" spans="1:32" x14ac:dyDescent="0.35">
      <c r="A6" s="2" t="s">
        <v>149</v>
      </c>
      <c r="B6" s="2" t="s">
        <v>43</v>
      </c>
      <c r="C6" s="2">
        <f>300/10</f>
        <v>30</v>
      </c>
      <c r="D6" s="2" t="s">
        <v>8</v>
      </c>
      <c r="E6" s="2" t="s">
        <v>59</v>
      </c>
      <c r="F6" s="2" t="s">
        <v>55</v>
      </c>
      <c r="G6" s="2">
        <v>10</v>
      </c>
      <c r="H6" s="2">
        <v>2018</v>
      </c>
      <c r="I6" s="2">
        <v>26</v>
      </c>
      <c r="J6" s="2">
        <v>162</v>
      </c>
      <c r="K6" s="2">
        <v>632</v>
      </c>
      <c r="L6" s="2">
        <v>84</v>
      </c>
      <c r="M6" s="2">
        <v>188</v>
      </c>
      <c r="N6" s="2">
        <v>35</v>
      </c>
      <c r="O6" s="2">
        <v>3</v>
      </c>
      <c r="P6" s="2">
        <v>37</v>
      </c>
      <c r="Q6" s="2">
        <v>107</v>
      </c>
      <c r="R6" s="2">
        <v>104</v>
      </c>
      <c r="S6" s="2">
        <v>0.29699999999999999</v>
      </c>
      <c r="T6" s="2">
        <v>0.36699999999999999</v>
      </c>
      <c r="U6" s="2">
        <v>0.53800000000000003</v>
      </c>
      <c r="V6" s="2">
        <v>0.90500000000000003</v>
      </c>
      <c r="W6" s="2">
        <v>6.1</v>
      </c>
      <c r="X6" s="2">
        <v>340</v>
      </c>
      <c r="Y6" s="2">
        <v>75</v>
      </c>
      <c r="Z6" s="2">
        <v>145</v>
      </c>
      <c r="AA6" s="2">
        <v>70</v>
      </c>
      <c r="AB6" s="3"/>
      <c r="AC6" s="2">
        <v>0.97899999999999998</v>
      </c>
      <c r="AD6" s="3"/>
      <c r="AE6" s="3"/>
      <c r="AF6" s="2">
        <v>14</v>
      </c>
    </row>
    <row r="7" spans="1:32" x14ac:dyDescent="0.35">
      <c r="A7" s="1" t="s">
        <v>150</v>
      </c>
      <c r="B7" s="1" t="s">
        <v>106</v>
      </c>
      <c r="C7" s="1">
        <f>325/13</f>
        <v>25</v>
      </c>
      <c r="D7" s="1" t="s">
        <v>8</v>
      </c>
      <c r="E7" s="1" t="s">
        <v>21</v>
      </c>
      <c r="F7" s="1" t="s">
        <v>11</v>
      </c>
      <c r="G7" s="1">
        <v>13</v>
      </c>
      <c r="H7" s="1">
        <v>2017</v>
      </c>
      <c r="I7" s="1">
        <v>27</v>
      </c>
      <c r="J7" s="1">
        <v>159</v>
      </c>
      <c r="K7" s="1">
        <v>597</v>
      </c>
      <c r="L7" s="1">
        <v>123</v>
      </c>
      <c r="M7" s="1">
        <v>168</v>
      </c>
      <c r="N7" s="1">
        <v>32</v>
      </c>
      <c r="O7" s="1">
        <v>0</v>
      </c>
      <c r="P7" s="1">
        <v>59</v>
      </c>
      <c r="Q7" s="1">
        <v>132</v>
      </c>
      <c r="R7" s="1">
        <v>163</v>
      </c>
      <c r="S7" s="1">
        <v>0.28100000000000003</v>
      </c>
      <c r="T7" s="1">
        <v>0.376</v>
      </c>
      <c r="U7" s="1">
        <v>0.63100000000000001</v>
      </c>
      <c r="V7" s="1">
        <v>1.0069999999999999</v>
      </c>
      <c r="W7" s="1">
        <v>7.9</v>
      </c>
      <c r="X7" s="1">
        <v>377</v>
      </c>
      <c r="Y7" s="1">
        <v>91</v>
      </c>
      <c r="Z7" s="1">
        <v>169</v>
      </c>
      <c r="AA7" s="1">
        <v>85</v>
      </c>
      <c r="AF7" s="1">
        <v>2</v>
      </c>
    </row>
    <row r="8" spans="1:32" x14ac:dyDescent="0.35">
      <c r="A8" s="1" t="s">
        <v>154</v>
      </c>
      <c r="B8" s="1" t="s">
        <v>24</v>
      </c>
      <c r="C8" s="4">
        <f>140/6</f>
        <v>23.333333333333332</v>
      </c>
      <c r="D8" s="1" t="s">
        <v>8</v>
      </c>
      <c r="E8" s="1" t="s">
        <v>50</v>
      </c>
      <c r="F8" s="1" t="s">
        <v>29</v>
      </c>
      <c r="G8" s="1">
        <v>6</v>
      </c>
      <c r="H8" s="1">
        <v>2021</v>
      </c>
      <c r="I8" s="1">
        <v>28</v>
      </c>
      <c r="J8" s="1">
        <v>138</v>
      </c>
      <c r="K8" s="1">
        <v>502</v>
      </c>
      <c r="L8" s="1">
        <v>80</v>
      </c>
      <c r="M8" s="1">
        <v>133</v>
      </c>
      <c r="N8" s="1">
        <v>18</v>
      </c>
      <c r="O8" s="1">
        <v>2</v>
      </c>
      <c r="P8" s="1">
        <v>31</v>
      </c>
      <c r="Q8" s="1">
        <v>87</v>
      </c>
      <c r="R8" s="1">
        <v>184</v>
      </c>
      <c r="S8" s="1">
        <v>0.26500000000000001</v>
      </c>
      <c r="T8" s="1">
        <v>0.31900000000000001</v>
      </c>
      <c r="U8" s="1">
        <v>0.49399999999999999</v>
      </c>
      <c r="V8" s="1">
        <v>0.81299999999999994</v>
      </c>
      <c r="W8" s="1">
        <v>4.5999999999999996</v>
      </c>
      <c r="X8" s="1">
        <v>248</v>
      </c>
      <c r="Y8" s="1">
        <v>51</v>
      </c>
      <c r="Z8" s="1">
        <v>117</v>
      </c>
      <c r="AA8" s="1">
        <v>28</v>
      </c>
      <c r="AF8" s="1">
        <v>18</v>
      </c>
    </row>
    <row r="9" spans="1:32" x14ac:dyDescent="0.35">
      <c r="A9" s="1" t="s">
        <v>44</v>
      </c>
      <c r="B9" s="1" t="s">
        <v>43</v>
      </c>
      <c r="C9" s="1">
        <f>92/4</f>
        <v>23</v>
      </c>
      <c r="D9" s="1" t="s">
        <v>8</v>
      </c>
      <c r="E9" s="1" t="s">
        <v>14</v>
      </c>
      <c r="F9" s="1" t="s">
        <v>28</v>
      </c>
      <c r="G9" s="1">
        <v>4</v>
      </c>
      <c r="H9" s="1">
        <v>2019</v>
      </c>
      <c r="I9" s="1">
        <v>36</v>
      </c>
      <c r="J9" s="1">
        <v>155</v>
      </c>
      <c r="K9" s="1">
        <v>549</v>
      </c>
      <c r="L9" s="1">
        <v>96</v>
      </c>
      <c r="M9" s="1">
        <v>142</v>
      </c>
      <c r="N9" s="1">
        <v>33</v>
      </c>
      <c r="O9" s="1">
        <v>0</v>
      </c>
      <c r="P9" s="1">
        <v>37</v>
      </c>
      <c r="Q9" s="1">
        <v>94</v>
      </c>
      <c r="R9" s="1">
        <v>155</v>
      </c>
      <c r="S9" s="1">
        <v>0.25900000000000001</v>
      </c>
      <c r="T9" s="1">
        <v>0.379</v>
      </c>
      <c r="U9" s="1">
        <v>0.52100000000000002</v>
      </c>
      <c r="V9" s="1">
        <v>0.9</v>
      </c>
      <c r="W9" s="1">
        <v>6.1</v>
      </c>
      <c r="X9" s="1">
        <v>286</v>
      </c>
      <c r="Y9" s="1">
        <v>70</v>
      </c>
      <c r="Z9" s="1">
        <v>126</v>
      </c>
      <c r="AA9" s="1">
        <v>100</v>
      </c>
      <c r="AC9" s="1">
        <v>0.96899999999999997</v>
      </c>
      <c r="AF9" s="1">
        <v>4</v>
      </c>
    </row>
    <row r="10" spans="1:32" x14ac:dyDescent="0.35">
      <c r="A10" s="1" t="s">
        <v>98</v>
      </c>
      <c r="B10" s="1" t="s">
        <v>90</v>
      </c>
      <c r="C10" s="1">
        <f>73/4</f>
        <v>18.25</v>
      </c>
      <c r="D10" s="1" t="s">
        <v>25</v>
      </c>
      <c r="E10" s="1" t="s">
        <v>38</v>
      </c>
      <c r="F10" s="1" t="s">
        <v>99</v>
      </c>
      <c r="G10" s="1">
        <v>4</v>
      </c>
      <c r="H10" s="1">
        <v>2019</v>
      </c>
      <c r="I10" s="1">
        <v>33</v>
      </c>
      <c r="J10" s="1">
        <v>153</v>
      </c>
      <c r="K10" s="1">
        <v>513</v>
      </c>
      <c r="L10" s="1">
        <v>79</v>
      </c>
      <c r="M10" s="1">
        <v>126</v>
      </c>
      <c r="N10" s="1">
        <v>26</v>
      </c>
      <c r="O10" s="1">
        <v>2</v>
      </c>
      <c r="P10" s="1">
        <v>28</v>
      </c>
      <c r="Q10" s="1">
        <v>77</v>
      </c>
      <c r="R10" s="1">
        <v>139</v>
      </c>
      <c r="S10" s="1">
        <v>0.246</v>
      </c>
      <c r="T10" s="1">
        <v>0.38</v>
      </c>
      <c r="U10" s="1">
        <v>0.46800000000000003</v>
      </c>
      <c r="V10" s="1">
        <v>0.84799999999999998</v>
      </c>
      <c r="W10" s="1">
        <v>2.5</v>
      </c>
      <c r="X10" s="1">
        <v>240</v>
      </c>
      <c r="Y10" s="1">
        <v>56</v>
      </c>
      <c r="Z10" s="1">
        <v>119</v>
      </c>
      <c r="AA10" s="1">
        <v>109</v>
      </c>
      <c r="AC10" s="1">
        <v>0.99299999999999999</v>
      </c>
      <c r="AE10" s="1">
        <v>0.27</v>
      </c>
      <c r="AF10" s="1">
        <v>5</v>
      </c>
    </row>
    <row r="11" spans="1:32" x14ac:dyDescent="0.35">
      <c r="A11" s="1" t="s">
        <v>115</v>
      </c>
      <c r="B11" s="1" t="s">
        <v>106</v>
      </c>
      <c r="C11" s="1">
        <v>18</v>
      </c>
      <c r="D11" s="1" t="s">
        <v>8</v>
      </c>
      <c r="E11" s="1" t="s">
        <v>58</v>
      </c>
      <c r="F11" s="1" t="s">
        <v>14</v>
      </c>
      <c r="G11" s="1">
        <v>1</v>
      </c>
      <c r="H11" s="1">
        <v>2019</v>
      </c>
      <c r="I11" s="1">
        <v>31</v>
      </c>
      <c r="J11" s="1">
        <v>131</v>
      </c>
      <c r="K11" s="1">
        <v>485</v>
      </c>
      <c r="L11" s="1">
        <v>80</v>
      </c>
      <c r="M11" s="1">
        <v>117</v>
      </c>
      <c r="N11" s="1">
        <v>23</v>
      </c>
      <c r="O11" s="1">
        <v>1</v>
      </c>
      <c r="P11" s="1">
        <v>29</v>
      </c>
      <c r="Q11" s="1">
        <v>89</v>
      </c>
      <c r="R11" s="1">
        <v>114</v>
      </c>
      <c r="S11" s="1">
        <v>0.24099999999999999</v>
      </c>
      <c r="T11" s="1">
        <v>0.32800000000000001</v>
      </c>
      <c r="U11" s="1">
        <v>0.47199999999999998</v>
      </c>
      <c r="V11" s="1">
        <v>0.8</v>
      </c>
      <c r="W11" s="1">
        <v>2.2000000000000002</v>
      </c>
      <c r="X11" s="1">
        <v>229</v>
      </c>
      <c r="Y11" s="1">
        <v>53</v>
      </c>
      <c r="Z11" s="1">
        <v>109</v>
      </c>
      <c r="AA11" s="1">
        <v>62</v>
      </c>
      <c r="AC11" s="1">
        <v>0.97899999999999998</v>
      </c>
      <c r="AF11" s="1">
        <v>12</v>
      </c>
    </row>
    <row r="12" spans="1:32" x14ac:dyDescent="0.35">
      <c r="A12" s="1" t="s">
        <v>76</v>
      </c>
      <c r="B12" s="1" t="s">
        <v>32</v>
      </c>
      <c r="C12" s="1">
        <v>16.7</v>
      </c>
      <c r="D12" s="1" t="s">
        <v>8</v>
      </c>
      <c r="E12" s="1" t="s">
        <v>77</v>
      </c>
      <c r="F12" s="1" t="s">
        <v>77</v>
      </c>
      <c r="G12" s="1">
        <v>3</v>
      </c>
      <c r="H12" s="1">
        <v>2019</v>
      </c>
      <c r="I12" s="1">
        <v>35</v>
      </c>
      <c r="J12" s="1">
        <v>159</v>
      </c>
      <c r="K12" s="1">
        <v>634</v>
      </c>
      <c r="L12" s="1">
        <v>85</v>
      </c>
      <c r="M12" s="1">
        <v>180</v>
      </c>
      <c r="N12" s="1">
        <v>38</v>
      </c>
      <c r="O12" s="1">
        <v>1</v>
      </c>
      <c r="P12" s="1">
        <v>33</v>
      </c>
      <c r="Q12" s="1">
        <v>123</v>
      </c>
      <c r="R12" s="1">
        <v>152</v>
      </c>
      <c r="S12" s="1">
        <v>0.28399999999999997</v>
      </c>
      <c r="T12" s="5">
        <v>0.33</v>
      </c>
      <c r="U12" s="1">
        <v>0.503</v>
      </c>
      <c r="V12" s="1">
        <v>0.83399999999999996</v>
      </c>
      <c r="W12" s="1">
        <v>2.4</v>
      </c>
      <c r="X12" s="1">
        <v>319</v>
      </c>
      <c r="Y12" s="1">
        <v>72</v>
      </c>
      <c r="Z12" s="1">
        <v>118</v>
      </c>
      <c r="AA12" s="1">
        <v>36</v>
      </c>
      <c r="AC12" s="1">
        <v>0.99299999999999999</v>
      </c>
      <c r="AF12" s="1">
        <v>2</v>
      </c>
    </row>
    <row r="13" spans="1:32" x14ac:dyDescent="0.35">
      <c r="A13" s="1" t="s">
        <v>45</v>
      </c>
      <c r="B13" s="1" t="s">
        <v>20</v>
      </c>
      <c r="C13" s="1">
        <f>64/4</f>
        <v>16</v>
      </c>
      <c r="D13" s="1" t="s">
        <v>7</v>
      </c>
      <c r="E13" s="1" t="s">
        <v>38</v>
      </c>
      <c r="F13" s="1" t="s">
        <v>13</v>
      </c>
      <c r="G13" s="1">
        <v>4</v>
      </c>
      <c r="H13" s="1">
        <v>2019</v>
      </c>
      <c r="I13" s="1">
        <v>33</v>
      </c>
      <c r="J13" s="1">
        <v>143</v>
      </c>
      <c r="K13" s="1">
        <v>523</v>
      </c>
      <c r="L13" s="1">
        <v>80</v>
      </c>
      <c r="M13" s="1">
        <v>133</v>
      </c>
      <c r="N13" s="1">
        <v>30</v>
      </c>
      <c r="O13" s="1">
        <v>1</v>
      </c>
      <c r="P13" s="1">
        <v>35</v>
      </c>
      <c r="Q13" s="1">
        <v>87</v>
      </c>
      <c r="R13" s="1">
        <v>98</v>
      </c>
      <c r="S13" s="1">
        <v>0.254</v>
      </c>
      <c r="T13" s="1">
        <v>0.32900000000000001</v>
      </c>
      <c r="U13" s="1">
        <v>0.51600000000000001</v>
      </c>
      <c r="V13" s="1">
        <v>0.84499999999999997</v>
      </c>
      <c r="W13" s="1">
        <v>3.2</v>
      </c>
      <c r="X13" s="1">
        <v>270</v>
      </c>
      <c r="Y13" s="1">
        <v>66</v>
      </c>
      <c r="Z13" s="1">
        <v>114</v>
      </c>
      <c r="AA13" s="1">
        <v>53</v>
      </c>
      <c r="AC13" s="1">
        <v>0.99299999999999999</v>
      </c>
      <c r="AF13" s="1">
        <v>3</v>
      </c>
    </row>
    <row r="14" spans="1:32" x14ac:dyDescent="0.35">
      <c r="A14" s="1" t="s">
        <v>108</v>
      </c>
      <c r="B14" s="1" t="s">
        <v>106</v>
      </c>
      <c r="C14" s="1">
        <f>64/4</f>
        <v>16</v>
      </c>
      <c r="D14" s="1" t="s">
        <v>8</v>
      </c>
      <c r="E14" s="1" t="s">
        <v>84</v>
      </c>
      <c r="F14" s="1" t="s">
        <v>13</v>
      </c>
      <c r="G14" s="1">
        <v>4</v>
      </c>
      <c r="H14" s="1">
        <v>2019</v>
      </c>
      <c r="I14" s="1">
        <v>30</v>
      </c>
      <c r="J14" s="1">
        <v>151</v>
      </c>
      <c r="K14" s="1">
        <v>615</v>
      </c>
      <c r="L14" s="1">
        <v>100</v>
      </c>
      <c r="M14" s="1">
        <v>178</v>
      </c>
      <c r="N14" s="1">
        <v>58</v>
      </c>
      <c r="O14" s="1">
        <v>3</v>
      </c>
      <c r="P14" s="1">
        <v>27</v>
      </c>
      <c r="Q14" s="1">
        <v>73</v>
      </c>
      <c r="R14" s="1">
        <v>143</v>
      </c>
      <c r="S14" s="1">
        <v>0.28899999999999998</v>
      </c>
      <c r="T14" s="1">
        <v>0.33700000000000002</v>
      </c>
      <c r="U14" s="1">
        <v>0.52500000000000002</v>
      </c>
      <c r="V14" s="1">
        <v>0.86299999999999999</v>
      </c>
      <c r="W14" s="1">
        <v>1.5</v>
      </c>
      <c r="X14" s="1">
        <v>323</v>
      </c>
      <c r="Y14" s="1">
        <v>88</v>
      </c>
      <c r="Z14" s="1">
        <v>122</v>
      </c>
      <c r="AA14" s="1">
        <v>2</v>
      </c>
      <c r="AC14" s="1">
        <v>0.99299999999999999</v>
      </c>
      <c r="AF14" s="1">
        <v>2</v>
      </c>
    </row>
    <row r="15" spans="1:32" x14ac:dyDescent="0.35">
      <c r="A15" s="1" t="s">
        <v>4</v>
      </c>
      <c r="B15" s="1" t="s">
        <v>24</v>
      </c>
      <c r="C15" s="8">
        <v>14</v>
      </c>
      <c r="D15" s="1" t="s">
        <v>7</v>
      </c>
      <c r="E15" s="1" t="s">
        <v>11</v>
      </c>
      <c r="F15" s="1" t="s">
        <v>12</v>
      </c>
      <c r="G15" s="1">
        <v>1</v>
      </c>
      <c r="H15" s="1">
        <v>2019</v>
      </c>
      <c r="I15" s="1">
        <v>32</v>
      </c>
      <c r="J15" s="1">
        <v>82</v>
      </c>
      <c r="K15" s="1">
        <v>324</v>
      </c>
      <c r="L15" s="1">
        <v>47</v>
      </c>
      <c r="M15" s="1">
        <v>77</v>
      </c>
      <c r="N15" s="1">
        <v>14</v>
      </c>
      <c r="O15" s="1">
        <v>2</v>
      </c>
      <c r="P15" s="1">
        <v>16</v>
      </c>
      <c r="Q15" s="1">
        <v>61</v>
      </c>
      <c r="R15" s="1">
        <v>53</v>
      </c>
      <c r="S15" s="1">
        <v>0.23799999999999999</v>
      </c>
      <c r="T15" s="1">
        <v>0.27600000000000002</v>
      </c>
      <c r="U15" s="1">
        <v>0.441</v>
      </c>
      <c r="V15" s="1">
        <v>0.71799999999999997</v>
      </c>
      <c r="W15" s="1">
        <v>0.6</v>
      </c>
      <c r="X15" s="1">
        <v>143</v>
      </c>
      <c r="Y15" s="1">
        <v>32</v>
      </c>
      <c r="Z15" s="1">
        <v>87</v>
      </c>
      <c r="AA15" s="1">
        <v>17</v>
      </c>
      <c r="AC15" s="1">
        <v>0.97899999999999998</v>
      </c>
      <c r="AF15" s="1">
        <v>2</v>
      </c>
    </row>
    <row r="16" spans="1:32" x14ac:dyDescent="0.35">
      <c r="A16" s="1" t="s">
        <v>111</v>
      </c>
      <c r="B16" s="1" t="s">
        <v>106</v>
      </c>
      <c r="C16" s="1">
        <v>12.5</v>
      </c>
      <c r="D16" s="1" t="s">
        <v>41</v>
      </c>
      <c r="E16" s="1" t="s">
        <v>11</v>
      </c>
      <c r="F16" s="1" t="s">
        <v>11</v>
      </c>
      <c r="G16" s="1">
        <v>1</v>
      </c>
      <c r="H16" s="1">
        <v>2019</v>
      </c>
      <c r="I16" s="1">
        <v>38</v>
      </c>
      <c r="J16" s="1">
        <v>141</v>
      </c>
      <c r="K16" s="1">
        <v>491</v>
      </c>
      <c r="L16" s="1">
        <v>86</v>
      </c>
      <c r="M16" s="1">
        <v>123</v>
      </c>
      <c r="N16" s="1">
        <v>26</v>
      </c>
      <c r="O16" s="1">
        <v>7</v>
      </c>
      <c r="P16" s="1">
        <v>28</v>
      </c>
      <c r="Q16" s="1">
        <v>74</v>
      </c>
      <c r="R16" s="1">
        <v>108</v>
      </c>
      <c r="S16" s="1">
        <v>0.251</v>
      </c>
      <c r="T16" s="1">
        <v>0.32500000000000001</v>
      </c>
      <c r="U16" s="1">
        <v>0.503</v>
      </c>
      <c r="V16" s="1">
        <v>0.82899999999999996</v>
      </c>
      <c r="W16" s="1">
        <v>4</v>
      </c>
      <c r="X16" s="1">
        <v>247</v>
      </c>
      <c r="Y16" s="1">
        <v>61</v>
      </c>
      <c r="Z16" s="1">
        <v>117</v>
      </c>
      <c r="AA16" s="1">
        <v>52</v>
      </c>
      <c r="AC16" s="1">
        <v>0.996</v>
      </c>
      <c r="AF16" s="1">
        <v>10</v>
      </c>
    </row>
    <row r="17" spans="1:32" x14ac:dyDescent="0.35">
      <c r="A17" s="1" t="s">
        <v>110</v>
      </c>
      <c r="B17" s="1" t="s">
        <v>106</v>
      </c>
      <c r="C17" s="1">
        <v>10</v>
      </c>
      <c r="D17" s="1" t="s">
        <v>8</v>
      </c>
      <c r="E17" s="1" t="s">
        <v>52</v>
      </c>
      <c r="F17" s="1" t="s">
        <v>38</v>
      </c>
      <c r="G17" s="1">
        <v>2</v>
      </c>
      <c r="H17" s="1">
        <v>2019</v>
      </c>
      <c r="I17" s="1">
        <v>30</v>
      </c>
      <c r="J17" s="1">
        <v>125</v>
      </c>
      <c r="K17" s="1">
        <v>489</v>
      </c>
      <c r="L17" s="1">
        <v>61</v>
      </c>
      <c r="M17" s="1">
        <v>138</v>
      </c>
      <c r="N17" s="1">
        <v>25</v>
      </c>
      <c r="O17" s="1">
        <v>2</v>
      </c>
      <c r="P17" s="1">
        <v>20</v>
      </c>
      <c r="Q17" s="1">
        <v>72</v>
      </c>
      <c r="R17" s="1">
        <v>125</v>
      </c>
      <c r="S17" s="1">
        <v>0.28199999999999997</v>
      </c>
      <c r="T17" s="1">
        <v>0.33200000000000002</v>
      </c>
      <c r="U17" s="1">
        <v>0.46400000000000002</v>
      </c>
      <c r="V17" s="1">
        <v>0.79600000000000004</v>
      </c>
      <c r="W17" s="1">
        <v>2</v>
      </c>
      <c r="X17" s="1">
        <v>227</v>
      </c>
      <c r="Y17" s="1">
        <v>47</v>
      </c>
      <c r="Z17" s="1">
        <v>112</v>
      </c>
      <c r="AA17" s="1">
        <v>31</v>
      </c>
      <c r="AC17" s="1">
        <v>0.97199999999999998</v>
      </c>
      <c r="AF17" s="1">
        <v>10</v>
      </c>
    </row>
    <row r="18" spans="1:32" x14ac:dyDescent="0.35">
      <c r="A18" s="1" t="s">
        <v>109</v>
      </c>
      <c r="B18" s="1" t="s">
        <v>106</v>
      </c>
      <c r="C18" s="1">
        <v>8.75</v>
      </c>
      <c r="D18" s="1" t="s">
        <v>7</v>
      </c>
      <c r="E18" s="1" t="s">
        <v>12</v>
      </c>
      <c r="F18" s="1" t="s">
        <v>21</v>
      </c>
      <c r="G18" s="1">
        <v>2</v>
      </c>
      <c r="H18" s="1">
        <v>2019</v>
      </c>
      <c r="I18" s="1">
        <v>32</v>
      </c>
      <c r="J18" s="1">
        <v>78</v>
      </c>
      <c r="K18" s="1">
        <v>260</v>
      </c>
      <c r="L18" s="1">
        <v>33</v>
      </c>
      <c r="M18" s="1">
        <v>79</v>
      </c>
      <c r="N18" s="1">
        <v>28</v>
      </c>
      <c r="O18" s="1">
        <v>2</v>
      </c>
      <c r="P18" s="1">
        <v>12</v>
      </c>
      <c r="Q18" s="1">
        <v>59</v>
      </c>
      <c r="R18" s="1">
        <v>56</v>
      </c>
      <c r="S18" s="1">
        <v>0.30399999999999999</v>
      </c>
      <c r="T18" s="1">
        <v>0.56499999999999995</v>
      </c>
      <c r="U18" s="1">
        <v>0.56499999999999995</v>
      </c>
      <c r="V18" s="1">
        <v>0.90600000000000003</v>
      </c>
      <c r="W18" s="1">
        <v>0.8</v>
      </c>
      <c r="X18" s="1">
        <v>147</v>
      </c>
      <c r="Y18" s="1">
        <v>42</v>
      </c>
      <c r="Z18" s="1">
        <v>131</v>
      </c>
      <c r="AA18" s="1">
        <v>16</v>
      </c>
      <c r="AC18" s="1">
        <v>0.98199999999999998</v>
      </c>
      <c r="AF18" s="1">
        <v>1</v>
      </c>
    </row>
    <row r="19" spans="1:32" x14ac:dyDescent="0.35">
      <c r="A19" s="1" t="s">
        <v>113</v>
      </c>
      <c r="B19" s="1" t="s">
        <v>106</v>
      </c>
      <c r="C19" s="1">
        <v>8.75</v>
      </c>
      <c r="D19" s="1" t="s">
        <v>7</v>
      </c>
      <c r="E19" s="1" t="s">
        <v>14</v>
      </c>
      <c r="F19" s="1" t="s">
        <v>21</v>
      </c>
      <c r="G19" s="1">
        <v>2</v>
      </c>
      <c r="H19" s="1">
        <v>2019</v>
      </c>
      <c r="I19" s="1">
        <v>37</v>
      </c>
      <c r="J19" s="1">
        <v>129</v>
      </c>
      <c r="K19" s="1">
        <v>200</v>
      </c>
      <c r="L19" s="1">
        <v>32</v>
      </c>
      <c r="M19" s="1">
        <v>59</v>
      </c>
      <c r="N19" s="1">
        <v>10</v>
      </c>
      <c r="O19" s="1">
        <v>0</v>
      </c>
      <c r="P19" s="1">
        <v>7</v>
      </c>
      <c r="Q19" s="1">
        <v>23</v>
      </c>
      <c r="R19" s="1">
        <v>45</v>
      </c>
      <c r="S19" s="1">
        <v>0.29499999999999998</v>
      </c>
      <c r="T19" s="1">
        <v>0.40799999999999997</v>
      </c>
      <c r="U19" s="1">
        <v>0.45</v>
      </c>
      <c r="V19" s="1">
        <v>0.85799999999999998</v>
      </c>
      <c r="W19" s="1">
        <v>0.9</v>
      </c>
      <c r="X19" s="1">
        <v>90</v>
      </c>
      <c r="Y19" s="1">
        <v>17</v>
      </c>
      <c r="Z19" s="1">
        <v>119</v>
      </c>
      <c r="AA19" s="1">
        <v>38</v>
      </c>
      <c r="AC19" s="1">
        <v>0.96599999999999997</v>
      </c>
      <c r="AF19" s="1">
        <v>0</v>
      </c>
    </row>
    <row r="20" spans="1:32" x14ac:dyDescent="0.35">
      <c r="A20" s="1" t="s">
        <v>96</v>
      </c>
      <c r="B20" s="1" t="s">
        <v>90</v>
      </c>
      <c r="C20" s="1">
        <f>16/2</f>
        <v>8</v>
      </c>
      <c r="D20" s="1" t="s">
        <v>8</v>
      </c>
      <c r="E20" s="1" t="s">
        <v>52</v>
      </c>
      <c r="F20" s="1" t="s">
        <v>14</v>
      </c>
      <c r="G20" s="1">
        <v>2</v>
      </c>
      <c r="H20" s="1">
        <v>2019</v>
      </c>
      <c r="I20" s="1">
        <v>33</v>
      </c>
      <c r="J20" s="1">
        <v>103</v>
      </c>
      <c r="K20" s="1">
        <v>351</v>
      </c>
      <c r="L20" s="1">
        <v>52</v>
      </c>
      <c r="M20" s="1">
        <v>88</v>
      </c>
      <c r="N20" s="1">
        <v>16</v>
      </c>
      <c r="O20" s="1">
        <v>0</v>
      </c>
      <c r="P20" s="1">
        <v>16</v>
      </c>
      <c r="Q20" s="1">
        <v>69</v>
      </c>
      <c r="R20" s="1">
        <v>85</v>
      </c>
      <c r="S20" s="1">
        <v>0.251</v>
      </c>
      <c r="T20" s="1">
        <v>0.312</v>
      </c>
      <c r="U20" s="1">
        <v>0.433</v>
      </c>
      <c r="V20" s="1">
        <v>0.745</v>
      </c>
      <c r="W20" s="1">
        <v>1.4</v>
      </c>
      <c r="X20" s="1">
        <v>152</v>
      </c>
      <c r="Y20" s="1">
        <v>32</v>
      </c>
      <c r="Z20" s="1">
        <v>98</v>
      </c>
      <c r="AA20" s="1">
        <v>32</v>
      </c>
      <c r="AC20" s="1">
        <v>0.996</v>
      </c>
      <c r="AE20" s="1">
        <v>0.28999999999999998</v>
      </c>
      <c r="AF20" s="1">
        <v>0</v>
      </c>
    </row>
    <row r="21" spans="1:32" x14ac:dyDescent="0.35">
      <c r="A21" s="1" t="s">
        <v>107</v>
      </c>
      <c r="B21" s="1" t="s">
        <v>106</v>
      </c>
      <c r="C21" s="1">
        <v>8</v>
      </c>
      <c r="D21" s="1" t="s">
        <v>41</v>
      </c>
      <c r="E21" s="1" t="s">
        <v>59</v>
      </c>
      <c r="F21" s="1" t="s">
        <v>33</v>
      </c>
      <c r="G21" s="1">
        <v>2</v>
      </c>
      <c r="H21" s="1">
        <v>2019</v>
      </c>
      <c r="I21" s="1">
        <v>34</v>
      </c>
      <c r="J21" s="1">
        <v>152</v>
      </c>
      <c r="K21" s="1">
        <v>552</v>
      </c>
      <c r="L21" s="1">
        <v>92</v>
      </c>
      <c r="M21" s="1">
        <v>128</v>
      </c>
      <c r="N21" s="1">
        <v>29</v>
      </c>
      <c r="O21" s="1">
        <v>1</v>
      </c>
      <c r="P21" s="1">
        <v>33</v>
      </c>
      <c r="Q21" s="1">
        <v>74</v>
      </c>
      <c r="R21" s="1">
        <v>162</v>
      </c>
      <c r="S21" s="1">
        <v>0.23200000000000001</v>
      </c>
      <c r="T21" s="1">
        <v>0.32500000000000001</v>
      </c>
      <c r="U21" s="1">
        <v>0.46700000000000003</v>
      </c>
      <c r="V21" s="1">
        <v>0.79200000000000004</v>
      </c>
      <c r="W21" s="1">
        <v>2.2999999999999998</v>
      </c>
      <c r="X21" s="1">
        <v>258</v>
      </c>
      <c r="Y21" s="1">
        <v>63</v>
      </c>
      <c r="Z21" s="1">
        <v>107</v>
      </c>
      <c r="AA21" s="1">
        <v>70</v>
      </c>
      <c r="AC21" s="1">
        <v>0.98199999999999998</v>
      </c>
      <c r="AF21" s="1">
        <v>4</v>
      </c>
    </row>
    <row r="22" spans="1:32" x14ac:dyDescent="0.35">
      <c r="A22" s="1" t="s">
        <v>92</v>
      </c>
      <c r="B22" s="1" t="s">
        <v>90</v>
      </c>
      <c r="C22" s="1">
        <v>6.85</v>
      </c>
      <c r="D22" s="1" t="s">
        <v>7</v>
      </c>
      <c r="E22" s="1" t="s">
        <v>28</v>
      </c>
      <c r="F22" s="1" t="s">
        <v>59</v>
      </c>
      <c r="G22" s="1">
        <v>1</v>
      </c>
      <c r="H22" s="1">
        <v>2019</v>
      </c>
      <c r="I22" s="1">
        <v>34</v>
      </c>
      <c r="J22" s="1">
        <v>79</v>
      </c>
      <c r="K22" s="1">
        <v>237</v>
      </c>
      <c r="L22" s="1">
        <v>39</v>
      </c>
      <c r="M22" s="1">
        <v>55</v>
      </c>
      <c r="N22" s="1">
        <v>9</v>
      </c>
      <c r="O22" s="1">
        <v>0</v>
      </c>
      <c r="P22" s="1">
        <v>13</v>
      </c>
      <c r="Q22" s="1">
        <v>30</v>
      </c>
      <c r="R22" s="1">
        <v>88</v>
      </c>
      <c r="S22" s="1">
        <v>0.23200000000000001</v>
      </c>
      <c r="T22" s="1">
        <v>0.33200000000000002</v>
      </c>
      <c r="U22" s="1">
        <v>0.435</v>
      </c>
      <c r="V22" s="1">
        <v>0.76700000000000002</v>
      </c>
      <c r="W22" s="1">
        <v>0.7</v>
      </c>
      <c r="X22" s="1">
        <v>103</v>
      </c>
      <c r="Y22" s="1">
        <v>22</v>
      </c>
      <c r="Z22" s="1">
        <v>102</v>
      </c>
      <c r="AA22" s="1">
        <v>33</v>
      </c>
      <c r="AC22" s="1">
        <v>0.999</v>
      </c>
      <c r="AE22" s="1">
        <v>0.19</v>
      </c>
      <c r="AF22" s="1">
        <v>0</v>
      </c>
    </row>
    <row r="23" spans="1:32" x14ac:dyDescent="0.35">
      <c r="A23" s="1" t="s">
        <v>23</v>
      </c>
      <c r="B23" s="1" t="s">
        <v>20</v>
      </c>
      <c r="C23" s="1">
        <v>6.25</v>
      </c>
      <c r="D23" s="1" t="s">
        <v>25</v>
      </c>
      <c r="E23" s="1" t="s">
        <v>12</v>
      </c>
      <c r="F23" s="1" t="s">
        <v>26</v>
      </c>
      <c r="G23" s="1">
        <v>1</v>
      </c>
      <c r="H23" s="1">
        <v>2019</v>
      </c>
      <c r="I23" s="1">
        <v>31</v>
      </c>
      <c r="J23" s="1">
        <v>161</v>
      </c>
      <c r="K23" s="1">
        <v>612</v>
      </c>
      <c r="L23" s="1">
        <v>77</v>
      </c>
      <c r="M23" s="1">
        <v>171</v>
      </c>
      <c r="N23" s="1">
        <v>31</v>
      </c>
      <c r="O23" s="1">
        <v>3</v>
      </c>
      <c r="P23" s="1">
        <v>14</v>
      </c>
      <c r="Q23" s="1">
        <v>71</v>
      </c>
      <c r="R23" s="1">
        <v>100</v>
      </c>
      <c r="S23" s="1">
        <v>0.27900000000000003</v>
      </c>
      <c r="T23" s="1">
        <v>0.33300000000000002</v>
      </c>
      <c r="U23" s="1">
        <v>0.40799999999999997</v>
      </c>
      <c r="V23" s="1">
        <v>0.74099999999999999</v>
      </c>
      <c r="W23" s="1">
        <v>2.5</v>
      </c>
      <c r="X23" s="1">
        <v>250</v>
      </c>
      <c r="Y23" s="1">
        <v>48</v>
      </c>
      <c r="Z23" s="1">
        <v>92</v>
      </c>
      <c r="AA23" s="1">
        <v>45</v>
      </c>
      <c r="AC23" s="1">
        <v>0.98099999999999998</v>
      </c>
      <c r="AF23" s="1">
        <v>9</v>
      </c>
    </row>
    <row r="24" spans="1:32" s="3" customFormat="1" x14ac:dyDescent="0.35">
      <c r="A24" s="1" t="s">
        <v>35</v>
      </c>
      <c r="B24" s="1" t="s">
        <v>32</v>
      </c>
      <c r="C24" s="1">
        <v>6.1</v>
      </c>
      <c r="D24" s="1" t="s">
        <v>8</v>
      </c>
      <c r="E24" s="1" t="s">
        <v>28</v>
      </c>
      <c r="F24" s="1" t="s">
        <v>29</v>
      </c>
      <c r="G24" s="1">
        <v>1</v>
      </c>
      <c r="H24" s="1">
        <v>2019</v>
      </c>
      <c r="I24" s="1">
        <v>32</v>
      </c>
      <c r="J24" s="1">
        <v>125</v>
      </c>
      <c r="K24" s="1">
        <v>458</v>
      </c>
      <c r="L24" s="1">
        <v>51</v>
      </c>
      <c r="M24" s="1">
        <v>116</v>
      </c>
      <c r="N24" s="1">
        <v>24</v>
      </c>
      <c r="O24" s="1">
        <v>0</v>
      </c>
      <c r="P24" s="1">
        <v>25</v>
      </c>
      <c r="Q24" s="1">
        <v>78</v>
      </c>
      <c r="R24" s="1">
        <v>107</v>
      </c>
      <c r="S24" s="1">
        <v>0.253</v>
      </c>
      <c r="T24" s="1">
        <v>0.33100000000000002</v>
      </c>
      <c r="U24" s="1">
        <v>0.46899999999999997</v>
      </c>
      <c r="V24" s="1">
        <v>0.78</v>
      </c>
      <c r="W24" s="1">
        <v>1.4</v>
      </c>
      <c r="X24" s="1">
        <v>215</v>
      </c>
      <c r="Y24" s="1">
        <v>49</v>
      </c>
      <c r="Z24" s="1">
        <v>104</v>
      </c>
      <c r="AA24" s="1">
        <v>29</v>
      </c>
      <c r="AB24"/>
      <c r="AC24" s="1">
        <v>0.99199999999999999</v>
      </c>
      <c r="AD24"/>
      <c r="AE24"/>
      <c r="AF24" s="1">
        <v>0</v>
      </c>
    </row>
    <row r="25" spans="1:32" x14ac:dyDescent="0.35">
      <c r="A25" s="1" t="s">
        <v>19</v>
      </c>
      <c r="B25" s="1" t="s">
        <v>20</v>
      </c>
      <c r="C25" s="1">
        <f>12/2</f>
        <v>6</v>
      </c>
      <c r="D25" s="1" t="s">
        <v>8</v>
      </c>
      <c r="E25" s="1" t="s">
        <v>21</v>
      </c>
      <c r="F25" s="1" t="s">
        <v>22</v>
      </c>
      <c r="G25" s="1">
        <v>2</v>
      </c>
      <c r="H25" s="1">
        <v>2019</v>
      </c>
      <c r="I25" s="1">
        <v>31</v>
      </c>
      <c r="J25" s="1">
        <v>162</v>
      </c>
      <c r="K25" s="1">
        <v>636</v>
      </c>
      <c r="L25" s="1">
        <v>68</v>
      </c>
      <c r="M25" s="1">
        <v>172</v>
      </c>
      <c r="N25" s="1">
        <v>31</v>
      </c>
      <c r="O25" s="1">
        <v>4</v>
      </c>
      <c r="P25" s="1">
        <v>22</v>
      </c>
      <c r="Q25" s="1">
        <v>86</v>
      </c>
      <c r="R25" s="1">
        <v>111</v>
      </c>
      <c r="S25" s="1">
        <v>0.27</v>
      </c>
      <c r="T25" s="1">
        <v>0.3</v>
      </c>
      <c r="U25" s="1">
        <v>0.436</v>
      </c>
      <c r="V25" s="1">
        <v>0.73599999999999999</v>
      </c>
      <c r="W25" s="1">
        <v>0.8</v>
      </c>
      <c r="X25" s="1">
        <v>277</v>
      </c>
      <c r="Y25" s="1">
        <v>57</v>
      </c>
      <c r="Z25" s="1">
        <v>92</v>
      </c>
      <c r="AA25" s="1">
        <v>28</v>
      </c>
      <c r="AC25" s="1">
        <v>0.97899999999999998</v>
      </c>
      <c r="AF25" s="1">
        <v>2</v>
      </c>
    </row>
    <row r="26" spans="1:32" x14ac:dyDescent="0.35">
      <c r="A26" s="1" t="s">
        <v>94</v>
      </c>
      <c r="B26" s="1" t="s">
        <v>90</v>
      </c>
      <c r="C26" s="1">
        <v>5.5</v>
      </c>
      <c r="D26" s="1" t="s">
        <v>8</v>
      </c>
      <c r="E26" s="1" t="s">
        <v>95</v>
      </c>
      <c r="F26" s="1" t="s">
        <v>51</v>
      </c>
      <c r="G26" s="1">
        <v>1</v>
      </c>
      <c r="H26" s="1">
        <v>2019</v>
      </c>
      <c r="I26" s="1">
        <v>37</v>
      </c>
      <c r="J26" s="1">
        <v>114</v>
      </c>
      <c r="K26" s="1">
        <v>366</v>
      </c>
      <c r="L26" s="1">
        <v>57</v>
      </c>
      <c r="M26" s="1">
        <v>87</v>
      </c>
      <c r="N26" s="1">
        <v>22</v>
      </c>
      <c r="O26" s="1">
        <v>1</v>
      </c>
      <c r="P26" s="1">
        <v>17</v>
      </c>
      <c r="Q26" s="1">
        <v>58</v>
      </c>
      <c r="R26" s="1">
        <v>125</v>
      </c>
      <c r="S26" s="1">
        <v>0.23799999999999999</v>
      </c>
      <c r="T26" s="1">
        <v>0.34699999999999998</v>
      </c>
      <c r="U26" s="1">
        <v>0.443</v>
      </c>
      <c r="V26" s="1">
        <v>0.79</v>
      </c>
      <c r="W26" s="1">
        <v>3.8</v>
      </c>
      <c r="X26" s="1">
        <v>162</v>
      </c>
      <c r="Y26" s="1">
        <v>40</v>
      </c>
      <c r="Z26" s="1">
        <v>105</v>
      </c>
      <c r="AA26" s="1">
        <v>51</v>
      </c>
      <c r="AC26" s="1">
        <v>0.995</v>
      </c>
      <c r="AE26" s="1">
        <v>0.21</v>
      </c>
      <c r="AF26" s="1">
        <v>1</v>
      </c>
    </row>
    <row r="27" spans="1:32" x14ac:dyDescent="0.35">
      <c r="A27" s="1" t="s">
        <v>80</v>
      </c>
      <c r="B27" s="1" t="s">
        <v>32</v>
      </c>
      <c r="C27" s="6">
        <v>5</v>
      </c>
      <c r="D27" s="1" t="s">
        <v>36</v>
      </c>
      <c r="E27" s="1" t="s">
        <v>37</v>
      </c>
      <c r="F27" s="1" t="s">
        <v>38</v>
      </c>
      <c r="G27" s="1">
        <v>1</v>
      </c>
      <c r="H27" s="1">
        <v>2019</v>
      </c>
      <c r="I27" s="1">
        <v>35</v>
      </c>
      <c r="J27" s="1">
        <v>121</v>
      </c>
      <c r="K27" s="1">
        <v>414</v>
      </c>
      <c r="L27" s="1">
        <v>54</v>
      </c>
      <c r="M27" s="1">
        <v>86</v>
      </c>
      <c r="N27" s="1">
        <v>16</v>
      </c>
      <c r="O27" s="1">
        <v>0</v>
      </c>
      <c r="P27" s="1">
        <v>22</v>
      </c>
      <c r="Q27" s="1">
        <v>61</v>
      </c>
      <c r="R27" s="1">
        <v>106</v>
      </c>
      <c r="S27" s="1">
        <v>0.20799999999999999</v>
      </c>
      <c r="T27" s="1">
        <v>0.34200000000000003</v>
      </c>
      <c r="U27" s="1">
        <v>0.40600000000000003</v>
      </c>
      <c r="V27" s="1">
        <v>0.748</v>
      </c>
      <c r="W27" s="1">
        <v>0.6</v>
      </c>
      <c r="X27" s="1">
        <v>168</v>
      </c>
      <c r="Y27" s="1">
        <v>38</v>
      </c>
      <c r="Z27" s="1">
        <v>101</v>
      </c>
      <c r="AA27" s="1">
        <v>79</v>
      </c>
      <c r="AC27" s="1">
        <v>0.995</v>
      </c>
      <c r="AF27" s="1">
        <v>0</v>
      </c>
    </row>
    <row r="28" spans="1:32" x14ac:dyDescent="0.35">
      <c r="A28" s="1" t="s">
        <v>46</v>
      </c>
      <c r="B28" s="1" t="s">
        <v>43</v>
      </c>
      <c r="C28" s="1">
        <v>5</v>
      </c>
      <c r="D28" s="1" t="s">
        <v>8</v>
      </c>
      <c r="E28" s="1" t="s">
        <v>50</v>
      </c>
      <c r="F28" s="1" t="s">
        <v>51</v>
      </c>
      <c r="G28" s="1">
        <v>1</v>
      </c>
      <c r="H28" s="1">
        <v>2019</v>
      </c>
      <c r="I28" s="1">
        <v>36</v>
      </c>
      <c r="J28" s="1">
        <v>133</v>
      </c>
      <c r="K28" s="1">
        <v>447</v>
      </c>
      <c r="L28" s="1">
        <v>63</v>
      </c>
      <c r="M28" s="1">
        <v>112</v>
      </c>
      <c r="N28" s="1">
        <v>19</v>
      </c>
      <c r="O28" s="1">
        <v>2</v>
      </c>
      <c r="P28" s="1">
        <v>21</v>
      </c>
      <c r="Q28" s="1">
        <v>67</v>
      </c>
      <c r="R28" s="1">
        <v>12</v>
      </c>
      <c r="S28" s="1">
        <v>0.251</v>
      </c>
      <c r="T28" s="1">
        <v>0.32900000000000001</v>
      </c>
      <c r="U28" s="1">
        <v>0.443</v>
      </c>
      <c r="V28" s="1">
        <v>0.77200000000000002</v>
      </c>
      <c r="W28" s="1">
        <v>2.2000000000000002</v>
      </c>
      <c r="X28" s="1">
        <v>198</v>
      </c>
      <c r="Y28" s="1">
        <v>42</v>
      </c>
      <c r="Z28" s="1">
        <v>105</v>
      </c>
      <c r="AA28" s="1">
        <v>40</v>
      </c>
      <c r="AC28" s="1">
        <v>0.96399999999999997</v>
      </c>
      <c r="AF28" s="1">
        <v>1</v>
      </c>
    </row>
    <row r="29" spans="1:32" x14ac:dyDescent="0.35">
      <c r="A29" s="1" t="s">
        <v>47</v>
      </c>
      <c r="B29" s="1" t="s">
        <v>43</v>
      </c>
      <c r="C29" s="1">
        <v>4.5</v>
      </c>
      <c r="D29" s="1" t="s">
        <v>7</v>
      </c>
      <c r="E29" s="1" t="s">
        <v>37</v>
      </c>
      <c r="F29" s="1" t="s">
        <v>52</v>
      </c>
      <c r="G29" s="1">
        <v>1</v>
      </c>
      <c r="H29" s="1">
        <v>2019</v>
      </c>
      <c r="I29" s="1">
        <v>35</v>
      </c>
      <c r="J29" s="1">
        <v>110</v>
      </c>
      <c r="K29" s="1">
        <v>396</v>
      </c>
      <c r="L29" s="1">
        <v>59</v>
      </c>
      <c r="M29" s="1">
        <v>115</v>
      </c>
      <c r="N29" s="1">
        <v>23</v>
      </c>
      <c r="O29" s="1">
        <v>2</v>
      </c>
      <c r="P29" s="1">
        <v>13</v>
      </c>
      <c r="Q29" s="1">
        <v>40</v>
      </c>
      <c r="R29" s="1">
        <v>63</v>
      </c>
      <c r="S29" s="1">
        <v>0.28999999999999998</v>
      </c>
      <c r="T29" s="1">
        <v>0.35299999999999998</v>
      </c>
      <c r="U29" s="1">
        <v>0.45700000000000002</v>
      </c>
      <c r="V29" s="1">
        <v>0.81</v>
      </c>
      <c r="W29" s="1">
        <v>3.1</v>
      </c>
      <c r="X29" s="1">
        <v>181</v>
      </c>
      <c r="Y29" s="1">
        <f>N29+O29+P29</f>
        <v>38</v>
      </c>
      <c r="Z29" s="1">
        <v>116</v>
      </c>
      <c r="AA29" s="1">
        <v>38</v>
      </c>
      <c r="AC29" s="1">
        <v>0.97899999999999998</v>
      </c>
      <c r="AF29" s="1">
        <v>8</v>
      </c>
    </row>
    <row r="30" spans="1:32" x14ac:dyDescent="0.35">
      <c r="A30" s="1" t="s">
        <v>89</v>
      </c>
      <c r="B30" s="1" t="s">
        <v>90</v>
      </c>
      <c r="C30" s="1">
        <v>4.25</v>
      </c>
      <c r="D30" s="1" t="s">
        <v>7</v>
      </c>
      <c r="E30" s="1" t="s">
        <v>33</v>
      </c>
      <c r="F30" s="1" t="s">
        <v>28</v>
      </c>
      <c r="G30" s="1">
        <v>1</v>
      </c>
      <c r="H30" s="1">
        <v>2019</v>
      </c>
      <c r="I30" s="1">
        <v>35</v>
      </c>
      <c r="J30" s="1">
        <v>63</v>
      </c>
      <c r="K30" s="1">
        <v>164</v>
      </c>
      <c r="L30" s="1">
        <v>22</v>
      </c>
      <c r="M30" s="1">
        <v>34</v>
      </c>
      <c r="N30" s="1">
        <v>8</v>
      </c>
      <c r="O30" s="1">
        <v>0</v>
      </c>
      <c r="P30" s="1">
        <v>9</v>
      </c>
      <c r="Q30" s="1">
        <v>24</v>
      </c>
      <c r="R30" s="1">
        <v>68</v>
      </c>
      <c r="S30" s="1">
        <v>0.20699999999999999</v>
      </c>
      <c r="T30" s="1">
        <v>0.35299999999999998</v>
      </c>
      <c r="U30" s="1">
        <v>0.42099999999999999</v>
      </c>
      <c r="V30" s="1">
        <v>0.77400000000000002</v>
      </c>
      <c r="W30" s="1">
        <v>1.4</v>
      </c>
      <c r="X30" s="1">
        <v>69</v>
      </c>
      <c r="Y30" s="1">
        <v>17</v>
      </c>
      <c r="Z30" s="1">
        <v>100</v>
      </c>
      <c r="AA30" s="1">
        <v>36</v>
      </c>
      <c r="AC30" s="1">
        <v>0.995</v>
      </c>
      <c r="AE30" s="1">
        <v>0.52</v>
      </c>
      <c r="AF30" s="1">
        <v>1</v>
      </c>
    </row>
    <row r="31" spans="1:32" x14ac:dyDescent="0.35">
      <c r="A31" s="1" t="s">
        <v>103</v>
      </c>
      <c r="B31" s="1" t="s">
        <v>90</v>
      </c>
      <c r="C31" s="1">
        <v>4.1500000000000004</v>
      </c>
      <c r="D31" s="1" t="s">
        <v>8</v>
      </c>
      <c r="E31" s="1" t="s">
        <v>11</v>
      </c>
      <c r="F31" s="1" t="s">
        <v>29</v>
      </c>
      <c r="G31" s="1">
        <v>1</v>
      </c>
      <c r="H31" s="1">
        <v>2019</v>
      </c>
      <c r="I31" s="1">
        <v>33</v>
      </c>
      <c r="J31" s="1">
        <v>72</v>
      </c>
      <c r="K31" s="1">
        <v>228</v>
      </c>
      <c r="L31" s="1">
        <v>29</v>
      </c>
      <c r="M31" s="1">
        <v>64</v>
      </c>
      <c r="N31" s="1">
        <v>12</v>
      </c>
      <c r="O31" s="1">
        <v>0</v>
      </c>
      <c r="P31" s="1">
        <v>8</v>
      </c>
      <c r="Q31" s="1">
        <v>35</v>
      </c>
      <c r="R31" s="1">
        <v>50</v>
      </c>
      <c r="S31" s="1">
        <v>0.28100000000000003</v>
      </c>
      <c r="T31" s="1">
        <v>0.31</v>
      </c>
      <c r="U31" s="1">
        <v>0.439</v>
      </c>
      <c r="V31" s="1">
        <v>0.748</v>
      </c>
      <c r="W31" s="1">
        <v>0.9</v>
      </c>
      <c r="X31" s="1">
        <v>100</v>
      </c>
      <c r="Y31" s="1">
        <v>20</v>
      </c>
      <c r="Z31" s="1">
        <v>97</v>
      </c>
      <c r="AA31" s="1">
        <v>10</v>
      </c>
      <c r="AC31" s="1">
        <v>0.997</v>
      </c>
      <c r="AE31" s="1">
        <v>0.3</v>
      </c>
      <c r="AF31" s="1">
        <v>1</v>
      </c>
    </row>
    <row r="32" spans="1:32" x14ac:dyDescent="0.35">
      <c r="A32" s="1" t="s">
        <v>39</v>
      </c>
      <c r="B32" s="1" t="s">
        <v>32</v>
      </c>
      <c r="C32" s="6">
        <v>4</v>
      </c>
      <c r="D32" s="1" t="s">
        <v>7</v>
      </c>
      <c r="E32" s="1" t="s">
        <v>38</v>
      </c>
      <c r="F32" s="1" t="s">
        <v>81</v>
      </c>
      <c r="G32" s="1">
        <v>1</v>
      </c>
      <c r="H32" s="1">
        <v>2019</v>
      </c>
      <c r="I32" s="1">
        <v>35</v>
      </c>
      <c r="J32" s="1">
        <v>149</v>
      </c>
      <c r="K32" s="1">
        <v>396</v>
      </c>
      <c r="L32" s="1">
        <v>67</v>
      </c>
      <c r="M32" s="1">
        <v>98</v>
      </c>
      <c r="N32" s="1">
        <v>23</v>
      </c>
      <c r="O32" s="1">
        <v>2</v>
      </c>
      <c r="P32" s="1">
        <v>25</v>
      </c>
      <c r="Q32" s="1">
        <v>61</v>
      </c>
      <c r="R32" s="1">
        <v>140</v>
      </c>
      <c r="S32" s="1">
        <v>0.247</v>
      </c>
      <c r="T32" s="1">
        <v>0.34599999999999997</v>
      </c>
      <c r="U32" s="1">
        <v>0.505</v>
      </c>
      <c r="V32" s="1">
        <v>0.85099999999999998</v>
      </c>
      <c r="W32" s="1">
        <v>1.6</v>
      </c>
      <c r="X32" s="1">
        <v>200</v>
      </c>
      <c r="Y32" s="1">
        <v>50</v>
      </c>
      <c r="Z32" s="1">
        <v>117</v>
      </c>
      <c r="AA32" s="1">
        <v>51</v>
      </c>
      <c r="AC32" s="1">
        <v>0.996</v>
      </c>
      <c r="AF32" s="1">
        <v>3</v>
      </c>
    </row>
    <row r="33" spans="1:32" x14ac:dyDescent="0.35">
      <c r="A33" s="1" t="s">
        <v>40</v>
      </c>
      <c r="B33" s="1" t="s">
        <v>43</v>
      </c>
      <c r="C33" s="1">
        <v>4</v>
      </c>
      <c r="D33" s="1" t="s">
        <v>7</v>
      </c>
      <c r="E33" s="1" t="s">
        <v>38</v>
      </c>
      <c r="F33" s="1" t="s">
        <v>37</v>
      </c>
      <c r="G33" s="1">
        <v>1</v>
      </c>
      <c r="H33" s="1">
        <v>2019</v>
      </c>
      <c r="I33" s="1">
        <v>31</v>
      </c>
      <c r="J33" s="1">
        <v>86</v>
      </c>
      <c r="K33" s="1">
        <v>230</v>
      </c>
      <c r="L33" s="1">
        <v>22</v>
      </c>
      <c r="M33" s="1">
        <v>36</v>
      </c>
      <c r="N33" s="1">
        <v>5</v>
      </c>
      <c r="O33" s="1">
        <v>0</v>
      </c>
      <c r="P33" s="1">
        <v>7</v>
      </c>
      <c r="Q33" s="1">
        <v>16</v>
      </c>
      <c r="R33" s="1">
        <v>89</v>
      </c>
      <c r="S33" s="1">
        <v>0.157</v>
      </c>
      <c r="T33" s="1">
        <v>0.28100000000000003</v>
      </c>
      <c r="U33" s="1">
        <v>0.27</v>
      </c>
      <c r="V33" s="1">
        <v>0.55100000000000005</v>
      </c>
      <c r="W33" s="1">
        <v>-0.9</v>
      </c>
      <c r="X33" s="1">
        <v>62</v>
      </c>
      <c r="Y33" s="1">
        <v>12</v>
      </c>
      <c r="Z33" s="1">
        <v>45</v>
      </c>
      <c r="AA33" s="1">
        <v>36</v>
      </c>
      <c r="AC33" s="1">
        <v>0.97899999999999998</v>
      </c>
      <c r="AF33" s="1">
        <v>0</v>
      </c>
    </row>
    <row r="34" spans="1:32" x14ac:dyDescent="0.35">
      <c r="A34" s="1" t="s">
        <v>97</v>
      </c>
      <c r="B34" s="1" t="s">
        <v>90</v>
      </c>
      <c r="C34" s="1">
        <v>4</v>
      </c>
      <c r="D34" s="1" t="s">
        <v>8</v>
      </c>
      <c r="E34" s="1" t="s">
        <v>14</v>
      </c>
      <c r="F34" s="1" t="s">
        <v>14</v>
      </c>
      <c r="G34" s="1">
        <v>1</v>
      </c>
      <c r="H34" s="1">
        <v>2019</v>
      </c>
      <c r="I34" s="1">
        <v>36</v>
      </c>
      <c r="J34" s="1">
        <v>85</v>
      </c>
      <c r="K34" s="1">
        <v>271</v>
      </c>
      <c r="L34" s="1">
        <v>36</v>
      </c>
      <c r="M34" s="1">
        <v>62</v>
      </c>
      <c r="N34" s="1">
        <v>11</v>
      </c>
      <c r="O34" s="1">
        <v>3</v>
      </c>
      <c r="P34" s="1">
        <v>11</v>
      </c>
      <c r="Q34" s="1">
        <v>34</v>
      </c>
      <c r="R34" s="1">
        <v>105</v>
      </c>
      <c r="S34" s="1">
        <v>0.22900000000000001</v>
      </c>
      <c r="T34" s="1">
        <v>0.31900000000000001</v>
      </c>
      <c r="U34" s="1">
        <v>0.41299999999999998</v>
      </c>
      <c r="V34" s="1">
        <v>0.73299999999999998</v>
      </c>
      <c r="W34" s="1">
        <v>-0.1</v>
      </c>
      <c r="X34" s="1">
        <v>112</v>
      </c>
      <c r="Y34" s="1">
        <v>25</v>
      </c>
      <c r="Z34" s="1">
        <v>85</v>
      </c>
      <c r="AA34" s="1">
        <v>31</v>
      </c>
      <c r="AC34" s="1">
        <v>0.996</v>
      </c>
      <c r="AE34" s="1">
        <v>0.19</v>
      </c>
      <c r="AF34" s="1">
        <v>0</v>
      </c>
    </row>
    <row r="35" spans="1:32" x14ac:dyDescent="0.35">
      <c r="A35" s="1" t="s">
        <v>112</v>
      </c>
      <c r="B35" s="1" t="s">
        <v>106</v>
      </c>
      <c r="C35" s="1">
        <v>4</v>
      </c>
      <c r="D35" s="1" t="s">
        <v>7</v>
      </c>
      <c r="E35" s="1" t="s">
        <v>53</v>
      </c>
      <c r="F35" s="1" t="s">
        <v>53</v>
      </c>
      <c r="G35" s="1">
        <v>1</v>
      </c>
      <c r="H35" s="1">
        <v>2019</v>
      </c>
      <c r="I35" s="1">
        <v>38</v>
      </c>
      <c r="J35" s="1">
        <v>150</v>
      </c>
      <c r="K35" s="1">
        <v>556</v>
      </c>
      <c r="L35" s="1">
        <v>77</v>
      </c>
      <c r="M35" s="1">
        <v>148</v>
      </c>
      <c r="N35" s="1">
        <v>31</v>
      </c>
      <c r="O35" s="1">
        <v>1</v>
      </c>
      <c r="P35" s="1">
        <v>13</v>
      </c>
      <c r="Q35" s="1">
        <v>76</v>
      </c>
      <c r="R35" s="1">
        <v>100</v>
      </c>
      <c r="S35" s="1">
        <v>0.26600000000000001</v>
      </c>
      <c r="T35" s="1">
        <v>0.34499999999999997</v>
      </c>
      <c r="U35" s="1">
        <v>0.39600000000000002</v>
      </c>
      <c r="V35" s="1">
        <v>0.74099999999999999</v>
      </c>
      <c r="W35" s="1">
        <v>1.4</v>
      </c>
      <c r="X35" s="1">
        <v>220</v>
      </c>
      <c r="Y35" s="1">
        <v>45</v>
      </c>
      <c r="Z35" s="1">
        <v>95</v>
      </c>
      <c r="AA35" s="1">
        <v>51</v>
      </c>
      <c r="AC35" s="1">
        <v>0.996</v>
      </c>
      <c r="AF35" s="1">
        <v>5</v>
      </c>
    </row>
    <row r="36" spans="1:32" x14ac:dyDescent="0.35">
      <c r="A36" s="1" t="s">
        <v>117</v>
      </c>
      <c r="B36" s="1" t="s">
        <v>106</v>
      </c>
      <c r="C36" s="1">
        <v>4</v>
      </c>
      <c r="D36" s="1" t="s">
        <v>8</v>
      </c>
      <c r="E36" s="1" t="s">
        <v>34</v>
      </c>
      <c r="F36" s="1" t="s">
        <v>16</v>
      </c>
      <c r="G36" s="1">
        <v>1</v>
      </c>
      <c r="H36" s="1">
        <v>2019</v>
      </c>
      <c r="I36" s="1">
        <v>33</v>
      </c>
      <c r="J36" s="1">
        <v>161</v>
      </c>
      <c r="K36" s="1">
        <v>611</v>
      </c>
      <c r="L36" s="1">
        <v>83</v>
      </c>
      <c r="M36" s="1">
        <v>158</v>
      </c>
      <c r="N36" s="1">
        <v>37</v>
      </c>
      <c r="O36" s="1">
        <v>3</v>
      </c>
      <c r="P36" s="1">
        <v>21</v>
      </c>
      <c r="Q36" s="1">
        <v>88</v>
      </c>
      <c r="R36" s="1">
        <v>89</v>
      </c>
      <c r="S36" s="1">
        <v>0.25900000000000001</v>
      </c>
      <c r="T36" s="1">
        <v>0.28699999999999998</v>
      </c>
      <c r="U36" s="1">
        <v>0.432</v>
      </c>
      <c r="V36" s="1">
        <v>0.71899999999999997</v>
      </c>
      <c r="W36" s="1">
        <v>0.4</v>
      </c>
      <c r="X36" s="1">
        <v>264</v>
      </c>
      <c r="Y36" s="1">
        <v>61</v>
      </c>
      <c r="Z36" s="1">
        <v>88</v>
      </c>
      <c r="AA36" s="1">
        <v>14</v>
      </c>
      <c r="AC36" s="1">
        <v>0.98599999999999999</v>
      </c>
      <c r="AF36" s="1">
        <v>14</v>
      </c>
    </row>
    <row r="37" spans="1:32" x14ac:dyDescent="0.35">
      <c r="A37" s="1" t="s">
        <v>100</v>
      </c>
      <c r="B37" s="1" t="s">
        <v>90</v>
      </c>
      <c r="C37" s="1">
        <v>3.5</v>
      </c>
      <c r="D37" s="1" t="s">
        <v>8</v>
      </c>
      <c r="E37" s="1" t="s">
        <v>95</v>
      </c>
      <c r="F37" s="1" t="s">
        <v>95</v>
      </c>
      <c r="G37" s="1">
        <v>2</v>
      </c>
      <c r="H37" s="1">
        <v>2019</v>
      </c>
      <c r="I37" s="1">
        <v>35</v>
      </c>
      <c r="J37" s="1">
        <v>105</v>
      </c>
      <c r="K37" s="1">
        <v>333</v>
      </c>
      <c r="L37" s="1">
        <v>46</v>
      </c>
      <c r="M37" s="1">
        <v>71</v>
      </c>
      <c r="N37" s="1">
        <v>19</v>
      </c>
      <c r="O37" s="1">
        <v>0</v>
      </c>
      <c r="P37" s="1">
        <v>12</v>
      </c>
      <c r="Q37" s="1">
        <v>27</v>
      </c>
      <c r="R37" s="1">
        <v>86</v>
      </c>
      <c r="S37" s="1">
        <v>0.21299999999999999</v>
      </c>
      <c r="T37" s="1">
        <v>0.29299999999999998</v>
      </c>
      <c r="U37" s="1">
        <v>0.378</v>
      </c>
      <c r="V37" s="1">
        <v>0.67100000000000004</v>
      </c>
      <c r="W37" s="1">
        <v>1.3</v>
      </c>
      <c r="X37" s="1">
        <v>126</v>
      </c>
      <c r="Y37" s="1">
        <v>31</v>
      </c>
      <c r="Z37" s="1">
        <v>75</v>
      </c>
      <c r="AA37" s="1">
        <v>32</v>
      </c>
      <c r="AC37" s="1">
        <v>0.99299999999999999</v>
      </c>
      <c r="AE37" s="1">
        <v>0.26</v>
      </c>
      <c r="AF37" s="1">
        <v>0</v>
      </c>
    </row>
    <row r="38" spans="1:32" x14ac:dyDescent="0.35">
      <c r="A38" s="1" t="s">
        <v>82</v>
      </c>
      <c r="B38" s="1" t="s">
        <v>20</v>
      </c>
      <c r="C38" s="1">
        <v>3.25</v>
      </c>
      <c r="D38" s="1" t="s">
        <v>7</v>
      </c>
      <c r="E38" s="1" t="s">
        <v>16</v>
      </c>
      <c r="F38" s="1" t="s">
        <v>38</v>
      </c>
      <c r="G38" s="1">
        <v>1</v>
      </c>
      <c r="H38" s="1">
        <v>2019</v>
      </c>
      <c r="I38" s="1">
        <v>33</v>
      </c>
      <c r="J38" s="1">
        <v>87</v>
      </c>
      <c r="K38" s="1">
        <v>259</v>
      </c>
      <c r="L38" s="1">
        <v>38</v>
      </c>
      <c r="M38" s="1">
        <v>77</v>
      </c>
      <c r="N38" s="1">
        <v>14</v>
      </c>
      <c r="O38" s="1">
        <v>2</v>
      </c>
      <c r="P38" s="1">
        <v>3</v>
      </c>
      <c r="Q38" s="1">
        <v>31</v>
      </c>
      <c r="R38" s="1">
        <v>57</v>
      </c>
      <c r="S38" s="1">
        <v>0.29699999999999999</v>
      </c>
      <c r="T38" s="1">
        <v>0.36899999999999999</v>
      </c>
      <c r="U38" s="1">
        <v>0.40200000000000002</v>
      </c>
      <c r="V38" s="1">
        <v>0.77100000000000002</v>
      </c>
      <c r="W38" s="6">
        <v>1</v>
      </c>
      <c r="X38" s="1">
        <v>104</v>
      </c>
      <c r="Y38" s="1">
        <v>19</v>
      </c>
      <c r="Z38" s="1">
        <v>101</v>
      </c>
      <c r="AA38" s="1">
        <v>28</v>
      </c>
      <c r="AC38" s="1">
        <v>0.99099999999999999</v>
      </c>
      <c r="AF38" s="1">
        <v>1</v>
      </c>
    </row>
    <row r="39" spans="1:32" x14ac:dyDescent="0.35">
      <c r="A39" s="1" t="s">
        <v>31</v>
      </c>
      <c r="B39" s="1" t="s">
        <v>32</v>
      </c>
      <c r="C39" s="1">
        <f>6.25/2</f>
        <v>3.125</v>
      </c>
      <c r="D39" s="1" t="s">
        <v>8</v>
      </c>
      <c r="E39" s="1" t="s">
        <v>33</v>
      </c>
      <c r="F39" s="1" t="s">
        <v>34</v>
      </c>
      <c r="G39" s="1">
        <v>2</v>
      </c>
      <c r="H39" s="1">
        <v>2019</v>
      </c>
      <c r="I39" s="1">
        <v>30</v>
      </c>
      <c r="J39" s="1">
        <v>89</v>
      </c>
      <c r="K39" s="1">
        <v>265</v>
      </c>
      <c r="L39" s="1">
        <v>31</v>
      </c>
      <c r="M39" s="1">
        <v>84</v>
      </c>
      <c r="N39" s="1">
        <v>18</v>
      </c>
      <c r="O39" s="1">
        <v>0</v>
      </c>
      <c r="P39" s="1">
        <v>9</v>
      </c>
      <c r="Q39" s="1">
        <v>37</v>
      </c>
      <c r="R39" s="1">
        <v>31</v>
      </c>
      <c r="S39" s="1">
        <v>0.317</v>
      </c>
      <c r="T39" s="1">
        <v>0.36099999999999999</v>
      </c>
      <c r="U39" s="1">
        <v>0.48699999999999999</v>
      </c>
      <c r="V39" s="1">
        <v>0.84799999999999998</v>
      </c>
      <c r="W39" s="6">
        <v>0</v>
      </c>
      <c r="X39" s="1">
        <v>129</v>
      </c>
      <c r="Y39" s="1">
        <v>27</v>
      </c>
      <c r="Z39" s="1">
        <v>118</v>
      </c>
      <c r="AA39" s="1">
        <v>15</v>
      </c>
      <c r="AC39" s="1">
        <v>0.995</v>
      </c>
      <c r="AF39" s="1">
        <v>0</v>
      </c>
    </row>
    <row r="40" spans="1:32" x14ac:dyDescent="0.35">
      <c r="A40" s="1" t="s">
        <v>48</v>
      </c>
      <c r="B40" s="1" t="s">
        <v>43</v>
      </c>
      <c r="C40" s="1">
        <v>3</v>
      </c>
      <c r="D40" s="1" t="s">
        <v>8</v>
      </c>
      <c r="E40" s="1" t="s">
        <v>12</v>
      </c>
      <c r="F40" s="1" t="s">
        <v>53</v>
      </c>
      <c r="G40" s="1">
        <v>1</v>
      </c>
      <c r="H40" s="1">
        <v>2019</v>
      </c>
      <c r="I40" s="1">
        <v>29</v>
      </c>
      <c r="J40" s="1">
        <v>123</v>
      </c>
      <c r="K40" s="1">
        <v>389</v>
      </c>
      <c r="L40" s="1">
        <v>48</v>
      </c>
      <c r="M40" s="1">
        <v>91</v>
      </c>
      <c r="N40" s="1">
        <v>17</v>
      </c>
      <c r="O40" s="1">
        <v>0</v>
      </c>
      <c r="P40" s="1">
        <v>17</v>
      </c>
      <c r="Q40" s="1">
        <v>56</v>
      </c>
      <c r="R40" s="1">
        <v>61</v>
      </c>
      <c r="S40" s="1">
        <v>0.23400000000000001</v>
      </c>
      <c r="T40" s="1">
        <v>0.29699999999999999</v>
      </c>
      <c r="U40" s="1">
        <v>0.40899999999999997</v>
      </c>
      <c r="V40" s="1">
        <v>0.70499999999999996</v>
      </c>
      <c r="W40" s="1">
        <v>-0.8</v>
      </c>
      <c r="X40" s="1">
        <v>159</v>
      </c>
      <c r="Y40" s="1">
        <v>34</v>
      </c>
      <c r="Z40" s="1">
        <v>81</v>
      </c>
      <c r="AA40" s="1">
        <v>36</v>
      </c>
      <c r="AC40" s="1">
        <v>0.97</v>
      </c>
      <c r="AF40" s="1">
        <v>0</v>
      </c>
    </row>
    <row r="41" spans="1:32" x14ac:dyDescent="0.35">
      <c r="A41" s="1" t="s">
        <v>5</v>
      </c>
      <c r="B41" s="1" t="s">
        <v>24</v>
      </c>
      <c r="C41" s="1">
        <v>3</v>
      </c>
      <c r="D41" s="1" t="s">
        <v>8</v>
      </c>
      <c r="E41" s="1" t="s">
        <v>13</v>
      </c>
      <c r="F41" s="1" t="s">
        <v>15</v>
      </c>
      <c r="G41" s="1">
        <v>1</v>
      </c>
      <c r="H41" s="1">
        <v>2019</v>
      </c>
      <c r="I41" s="1">
        <v>32</v>
      </c>
      <c r="J41" s="1">
        <v>146</v>
      </c>
      <c r="K41" s="1">
        <v>504</v>
      </c>
      <c r="L41" s="1">
        <v>62</v>
      </c>
      <c r="M41" s="1">
        <v>145</v>
      </c>
      <c r="N41" s="1">
        <v>21</v>
      </c>
      <c r="O41" s="1">
        <v>3</v>
      </c>
      <c r="P41" s="1">
        <v>11</v>
      </c>
      <c r="Q41" s="1">
        <v>59</v>
      </c>
      <c r="R41" s="1">
        <v>70</v>
      </c>
      <c r="S41" s="1">
        <v>0.28799999999999998</v>
      </c>
      <c r="T41" s="1">
        <v>0.318</v>
      </c>
      <c r="U41" s="1">
        <v>0.40699999999999997</v>
      </c>
      <c r="V41" s="1">
        <v>0.72399999999999998</v>
      </c>
      <c r="W41" s="1">
        <v>1.5</v>
      </c>
      <c r="X41" s="1">
        <v>205</v>
      </c>
      <c r="Y41" s="1">
        <v>35</v>
      </c>
      <c r="Z41" s="1">
        <v>83</v>
      </c>
      <c r="AA41" s="1">
        <v>20</v>
      </c>
      <c r="AC41" s="1">
        <v>0.98</v>
      </c>
      <c r="AF41" s="1">
        <v>6</v>
      </c>
    </row>
    <row r="42" spans="1:32" x14ac:dyDescent="0.35">
      <c r="A42" s="1" t="s">
        <v>104</v>
      </c>
      <c r="B42" s="1" t="s">
        <v>90</v>
      </c>
      <c r="C42" s="1">
        <v>3</v>
      </c>
      <c r="D42" s="1" t="s">
        <v>7</v>
      </c>
      <c r="E42" s="1" t="s">
        <v>34</v>
      </c>
      <c r="F42" s="1" t="s">
        <v>33</v>
      </c>
      <c r="G42" s="1">
        <v>1</v>
      </c>
      <c r="H42" s="1">
        <v>2019</v>
      </c>
      <c r="I42" s="1">
        <v>37</v>
      </c>
      <c r="J42" s="1">
        <v>99</v>
      </c>
      <c r="K42" s="1">
        <v>255</v>
      </c>
      <c r="L42" s="1">
        <v>30</v>
      </c>
      <c r="M42" s="1">
        <v>67</v>
      </c>
      <c r="N42" s="1">
        <v>24</v>
      </c>
      <c r="O42" s="1">
        <v>2</v>
      </c>
      <c r="P42" s="1">
        <v>10</v>
      </c>
      <c r="Q42" s="1">
        <v>40</v>
      </c>
      <c r="R42" s="1">
        <v>66</v>
      </c>
      <c r="S42" s="1">
        <v>0.26300000000000001</v>
      </c>
      <c r="T42" s="1">
        <v>0.314</v>
      </c>
      <c r="U42" s="1">
        <v>0.49</v>
      </c>
      <c r="V42" s="1">
        <v>0.80400000000000005</v>
      </c>
      <c r="W42" s="1">
        <v>0</v>
      </c>
      <c r="X42" s="1">
        <v>125</v>
      </c>
      <c r="Y42" s="1">
        <v>36</v>
      </c>
      <c r="Z42" s="1">
        <v>110</v>
      </c>
      <c r="AA42" s="1">
        <v>20</v>
      </c>
      <c r="AC42" s="1">
        <v>0.998</v>
      </c>
      <c r="AE42" s="1">
        <v>0.17</v>
      </c>
      <c r="AF42" s="1">
        <v>3</v>
      </c>
    </row>
    <row r="43" spans="1:32" x14ac:dyDescent="0.35">
      <c r="A43" s="1" t="s">
        <v>116</v>
      </c>
      <c r="B43" s="1" t="s">
        <v>106</v>
      </c>
      <c r="C43" s="1">
        <v>3</v>
      </c>
      <c r="D43" s="1" t="s">
        <v>8</v>
      </c>
      <c r="E43" s="1" t="s">
        <v>51</v>
      </c>
      <c r="F43" s="1" t="s">
        <v>34</v>
      </c>
      <c r="G43" s="1">
        <v>1</v>
      </c>
      <c r="H43" s="1">
        <v>2019</v>
      </c>
      <c r="I43" s="1">
        <v>38</v>
      </c>
      <c r="J43" s="1">
        <v>83</v>
      </c>
      <c r="K43" s="1">
        <v>286</v>
      </c>
      <c r="L43" s="1">
        <v>53</v>
      </c>
      <c r="M43" s="1">
        <v>85</v>
      </c>
      <c r="N43" s="1">
        <v>17</v>
      </c>
      <c r="O43" s="1">
        <v>1</v>
      </c>
      <c r="P43" s="1">
        <v>18</v>
      </c>
      <c r="Q43" s="1">
        <v>59</v>
      </c>
      <c r="R43" s="1">
        <v>69</v>
      </c>
      <c r="S43" s="1">
        <v>0.29699999999999999</v>
      </c>
      <c r="T43" s="1">
        <v>0.35799999999999998</v>
      </c>
      <c r="U43" s="1">
        <v>0.55200000000000005</v>
      </c>
      <c r="V43" s="1">
        <v>0.91</v>
      </c>
      <c r="W43" s="1">
        <v>1.7</v>
      </c>
      <c r="X43" s="1">
        <v>158</v>
      </c>
      <c r="Y43" s="1">
        <v>36</v>
      </c>
      <c r="Z43" s="1">
        <v>126</v>
      </c>
      <c r="AA43" s="1">
        <v>26</v>
      </c>
      <c r="AC43" s="1">
        <v>1</v>
      </c>
      <c r="AF43" s="1">
        <v>6</v>
      </c>
    </row>
    <row r="44" spans="1:32" x14ac:dyDescent="0.35">
      <c r="A44" s="1" t="s">
        <v>30</v>
      </c>
      <c r="B44" s="1" t="s">
        <v>43</v>
      </c>
      <c r="C44" s="1">
        <v>2.5</v>
      </c>
      <c r="D44" s="1" t="s">
        <v>25</v>
      </c>
      <c r="E44" s="1" t="s">
        <v>22</v>
      </c>
      <c r="F44" s="1" t="s">
        <v>22</v>
      </c>
      <c r="G44" s="1">
        <v>1</v>
      </c>
      <c r="H44" s="1">
        <v>2019</v>
      </c>
      <c r="I44" s="1">
        <v>36</v>
      </c>
      <c r="J44" s="1">
        <v>131</v>
      </c>
      <c r="K44" s="1">
        <v>447</v>
      </c>
      <c r="L44" s="1">
        <v>69</v>
      </c>
      <c r="M44" s="1">
        <v>116</v>
      </c>
      <c r="N44" s="1">
        <v>25</v>
      </c>
      <c r="O44" s="1">
        <v>1</v>
      </c>
      <c r="P44" s="1">
        <v>18</v>
      </c>
      <c r="Q44" s="1">
        <v>91</v>
      </c>
      <c r="R44" s="1">
        <v>103</v>
      </c>
      <c r="S44" s="1">
        <v>0.26</v>
      </c>
      <c r="T44" s="1">
        <v>0.34200000000000003</v>
      </c>
      <c r="U44" s="1">
        <v>0.441</v>
      </c>
      <c r="V44" s="1">
        <v>0.78300000000000003</v>
      </c>
      <c r="W44" s="1">
        <v>1.7</v>
      </c>
      <c r="X44" s="1">
        <v>197</v>
      </c>
      <c r="Y44" s="1">
        <v>34</v>
      </c>
      <c r="Z44" s="1">
        <v>98</v>
      </c>
      <c r="AA44" s="1">
        <v>57</v>
      </c>
      <c r="AC44" s="1">
        <v>0.97199999999999998</v>
      </c>
      <c r="AF44" s="1">
        <v>4</v>
      </c>
    </row>
    <row r="45" spans="1:32" x14ac:dyDescent="0.35">
      <c r="A45" s="1" t="s">
        <v>57</v>
      </c>
      <c r="B45" s="1" t="s">
        <v>43</v>
      </c>
      <c r="C45" s="1">
        <v>2</v>
      </c>
      <c r="D45" s="1" t="s">
        <v>7</v>
      </c>
      <c r="E45" s="1" t="s">
        <v>12</v>
      </c>
      <c r="F45" s="1" t="s">
        <v>58</v>
      </c>
      <c r="G45" s="1">
        <v>1</v>
      </c>
      <c r="H45" s="1">
        <v>2019</v>
      </c>
      <c r="I45" s="1">
        <v>32</v>
      </c>
      <c r="J45" s="1">
        <v>79</v>
      </c>
      <c r="K45" s="1">
        <v>154</v>
      </c>
      <c r="L45" s="1">
        <v>26</v>
      </c>
      <c r="M45" s="1">
        <v>40</v>
      </c>
      <c r="N45" s="1">
        <v>6</v>
      </c>
      <c r="O45" s="1">
        <v>1</v>
      </c>
      <c r="P45" s="1">
        <v>13</v>
      </c>
      <c r="Q45" s="1">
        <v>25</v>
      </c>
      <c r="R45" s="1">
        <v>45</v>
      </c>
      <c r="S45" s="1">
        <v>0.26</v>
      </c>
      <c r="T45" s="1">
        <v>0.32900000000000001</v>
      </c>
      <c r="U45" s="1">
        <v>0.56499999999999995</v>
      </c>
      <c r="V45" s="1">
        <v>0.59399999999999997</v>
      </c>
      <c r="W45" s="1">
        <v>1.5</v>
      </c>
      <c r="X45" s="1">
        <v>87</v>
      </c>
      <c r="Y45" s="1">
        <v>20</v>
      </c>
      <c r="Z45" s="1">
        <v>126</v>
      </c>
      <c r="AA45" s="1">
        <v>15</v>
      </c>
      <c r="AC45" s="1">
        <v>0.94099999999999995</v>
      </c>
      <c r="AF45" s="1">
        <v>2</v>
      </c>
    </row>
    <row r="46" spans="1:32" x14ac:dyDescent="0.35">
      <c r="A46" s="1" t="s">
        <v>93</v>
      </c>
      <c r="B46" s="1" t="s">
        <v>90</v>
      </c>
      <c r="C46" s="1">
        <v>2</v>
      </c>
      <c r="D46" s="1" t="s">
        <v>8</v>
      </c>
      <c r="E46" s="1" t="s">
        <v>88</v>
      </c>
      <c r="F46" s="1" t="s">
        <v>14</v>
      </c>
      <c r="G46" s="1">
        <v>1</v>
      </c>
      <c r="H46" s="1">
        <v>2019</v>
      </c>
      <c r="I46" s="1">
        <v>36</v>
      </c>
      <c r="J46" s="1">
        <v>34</v>
      </c>
      <c r="K46" s="1">
        <v>109</v>
      </c>
      <c r="L46" s="1">
        <v>11</v>
      </c>
      <c r="M46" s="1">
        <v>21</v>
      </c>
      <c r="N46" s="1">
        <v>3</v>
      </c>
      <c r="O46" s="1">
        <v>0</v>
      </c>
      <c r="P46" s="1">
        <v>1</v>
      </c>
      <c r="Q46" s="1">
        <v>5</v>
      </c>
      <c r="R46" s="1">
        <v>31</v>
      </c>
      <c r="S46" s="1">
        <v>0.193</v>
      </c>
      <c r="T46" s="1">
        <v>0.27900000000000003</v>
      </c>
      <c r="U46" s="1">
        <v>0.248</v>
      </c>
      <c r="V46" s="1">
        <v>0.52600000000000002</v>
      </c>
      <c r="W46" s="1">
        <v>-0.2</v>
      </c>
      <c r="X46" s="1">
        <v>49</v>
      </c>
      <c r="Y46" s="1">
        <v>12</v>
      </c>
      <c r="Z46" s="1">
        <v>70</v>
      </c>
      <c r="AA46" s="1">
        <v>9</v>
      </c>
      <c r="AC46" s="1">
        <v>0.99099999999999999</v>
      </c>
      <c r="AE46" s="1">
        <v>0.32</v>
      </c>
      <c r="AF46" s="1">
        <v>1</v>
      </c>
    </row>
    <row r="47" spans="1:32" x14ac:dyDescent="0.35">
      <c r="A47" s="1" t="s">
        <v>105</v>
      </c>
      <c r="B47" s="1" t="s">
        <v>90</v>
      </c>
      <c r="C47" s="1">
        <v>2</v>
      </c>
      <c r="D47" s="1" t="s">
        <v>25</v>
      </c>
      <c r="E47" s="1" t="s">
        <v>58</v>
      </c>
      <c r="F47" s="1" t="s">
        <v>58</v>
      </c>
      <c r="G47" s="1">
        <v>1</v>
      </c>
      <c r="H47" s="1">
        <v>2019</v>
      </c>
      <c r="I47" s="1">
        <v>35</v>
      </c>
      <c r="J47" s="1">
        <v>67</v>
      </c>
      <c r="K47" s="1">
        <v>168</v>
      </c>
      <c r="L47" s="1">
        <v>15</v>
      </c>
      <c r="M47" s="1">
        <v>36</v>
      </c>
      <c r="N47" s="1">
        <v>4</v>
      </c>
      <c r="O47" s="1">
        <v>0</v>
      </c>
      <c r="P47" s="1">
        <v>11</v>
      </c>
      <c r="Q47" s="1">
        <v>27</v>
      </c>
      <c r="R47" s="1">
        <v>47</v>
      </c>
      <c r="S47" s="1">
        <v>0.214</v>
      </c>
      <c r="T47" s="1">
        <v>0.26800000000000002</v>
      </c>
      <c r="U47" s="1">
        <v>0.435</v>
      </c>
      <c r="V47" s="1">
        <v>0.70199999999999996</v>
      </c>
      <c r="W47" s="1">
        <v>0.5</v>
      </c>
      <c r="X47" s="1">
        <v>73</v>
      </c>
      <c r="Y47" s="1">
        <v>15</v>
      </c>
      <c r="Z47" s="1">
        <v>82</v>
      </c>
      <c r="AA47" s="1">
        <v>12</v>
      </c>
      <c r="AC47" s="1">
        <v>0.995</v>
      </c>
      <c r="AE47" s="1">
        <v>0.42</v>
      </c>
      <c r="AF47" s="1">
        <v>1</v>
      </c>
    </row>
    <row r="48" spans="1:32" x14ac:dyDescent="0.35">
      <c r="A48" s="1" t="s">
        <v>114</v>
      </c>
      <c r="B48" s="1" t="s">
        <v>106</v>
      </c>
      <c r="C48" s="1">
        <v>1.5</v>
      </c>
      <c r="D48" s="1" t="s">
        <v>8</v>
      </c>
      <c r="E48" s="1" t="s">
        <v>11</v>
      </c>
      <c r="F48" s="1" t="s">
        <v>29</v>
      </c>
      <c r="G48" s="1">
        <v>1</v>
      </c>
      <c r="H48" s="1">
        <v>2019</v>
      </c>
      <c r="I48" s="1">
        <v>34</v>
      </c>
      <c r="J48" s="1">
        <v>82</v>
      </c>
      <c r="K48" s="1">
        <v>239</v>
      </c>
      <c r="L48" s="1">
        <v>48</v>
      </c>
      <c r="M48" s="1">
        <v>68</v>
      </c>
      <c r="N48" s="1">
        <v>17</v>
      </c>
      <c r="O48" s="1">
        <v>0</v>
      </c>
      <c r="P48" s="1">
        <v>11</v>
      </c>
      <c r="Q48" s="1">
        <v>32</v>
      </c>
      <c r="R48" s="1">
        <v>72</v>
      </c>
      <c r="S48" s="1">
        <v>0.28499999999999998</v>
      </c>
      <c r="T48" s="1">
        <v>0.36399999999999999</v>
      </c>
      <c r="U48" s="1">
        <v>0.49399999999999999</v>
      </c>
      <c r="V48" s="1">
        <v>0.85799999999999998</v>
      </c>
      <c r="W48" s="1">
        <v>1.5</v>
      </c>
      <c r="X48" s="1">
        <v>118</v>
      </c>
      <c r="Y48" s="1">
        <v>28</v>
      </c>
      <c r="Z48" s="1">
        <v>127</v>
      </c>
      <c r="AA48" s="1">
        <v>30</v>
      </c>
      <c r="AC48" s="1">
        <v>0.98399999999999999</v>
      </c>
      <c r="AF48" s="1">
        <v>9</v>
      </c>
    </row>
    <row r="49" spans="1:32" x14ac:dyDescent="0.35">
      <c r="A49" s="1" t="s">
        <v>118</v>
      </c>
      <c r="B49" s="1" t="s">
        <v>106</v>
      </c>
      <c r="C49" s="1">
        <v>1.5</v>
      </c>
      <c r="D49" s="1" t="s">
        <v>8</v>
      </c>
      <c r="E49" s="1" t="s">
        <v>42</v>
      </c>
      <c r="F49" s="1" t="s">
        <v>26</v>
      </c>
      <c r="G49" s="1">
        <v>1</v>
      </c>
      <c r="H49" s="1">
        <v>2019</v>
      </c>
      <c r="I49" s="1">
        <v>29</v>
      </c>
      <c r="J49" s="1">
        <v>121</v>
      </c>
      <c r="K49" s="1">
        <v>451</v>
      </c>
      <c r="L49" s="1">
        <v>63</v>
      </c>
      <c r="M49" s="1">
        <v>114</v>
      </c>
      <c r="N49" s="1">
        <v>20</v>
      </c>
      <c r="O49" s="1">
        <v>1</v>
      </c>
      <c r="P49" s="1">
        <v>21</v>
      </c>
      <c r="Q49" s="1">
        <v>69</v>
      </c>
      <c r="R49" s="1">
        <v>164</v>
      </c>
      <c r="S49" s="1">
        <v>0.253</v>
      </c>
      <c r="T49" s="1">
        <v>0.32900000000000001</v>
      </c>
      <c r="U49" s="1">
        <v>0.441</v>
      </c>
      <c r="V49" s="1">
        <v>0.77</v>
      </c>
      <c r="W49" s="1">
        <v>0.4</v>
      </c>
      <c r="X49" s="1">
        <v>199</v>
      </c>
      <c r="Y49" s="1">
        <v>42</v>
      </c>
      <c r="Z49" s="1">
        <v>107</v>
      </c>
      <c r="AA49" s="1">
        <v>50</v>
      </c>
      <c r="AC49" s="1">
        <v>0.94</v>
      </c>
      <c r="AF49" s="1">
        <v>8</v>
      </c>
    </row>
    <row r="50" spans="1:32" x14ac:dyDescent="0.35">
      <c r="A50" s="7" t="s">
        <v>6</v>
      </c>
      <c r="B50" s="1" t="s">
        <v>20</v>
      </c>
      <c r="C50" s="6">
        <v>1</v>
      </c>
      <c r="D50" s="1" t="s">
        <v>8</v>
      </c>
      <c r="E50" s="1" t="s">
        <v>14</v>
      </c>
      <c r="F50" s="1" t="s">
        <v>14</v>
      </c>
      <c r="G50" s="1">
        <v>1</v>
      </c>
      <c r="H50" s="1">
        <v>2019</v>
      </c>
      <c r="I50" s="1">
        <v>32</v>
      </c>
      <c r="J50" s="1">
        <v>84</v>
      </c>
      <c r="K50" s="1">
        <v>203</v>
      </c>
      <c r="L50" s="1">
        <v>34</v>
      </c>
      <c r="M50" s="1">
        <v>49</v>
      </c>
      <c r="N50" s="1">
        <v>12</v>
      </c>
      <c r="O50" s="1">
        <v>1</v>
      </c>
      <c r="P50" s="1">
        <v>9</v>
      </c>
      <c r="Q50" s="1">
        <v>33</v>
      </c>
      <c r="R50" s="1">
        <v>48</v>
      </c>
      <c r="S50" s="1">
        <v>0.24099999999999999</v>
      </c>
      <c r="T50" s="1">
        <v>0.29899999999999999</v>
      </c>
      <c r="U50" s="1">
        <v>0.443</v>
      </c>
      <c r="V50" s="1">
        <v>0.74199999999999999</v>
      </c>
      <c r="W50" s="1">
        <v>0.9</v>
      </c>
      <c r="X50" s="1">
        <v>90</v>
      </c>
      <c r="Y50" s="1">
        <v>22</v>
      </c>
      <c r="Z50" s="1">
        <v>92</v>
      </c>
      <c r="AA50" s="1">
        <v>14</v>
      </c>
      <c r="AC50" s="5">
        <v>0.98099999999999998</v>
      </c>
      <c r="AF50" s="1">
        <v>3</v>
      </c>
    </row>
    <row r="51" spans="1:32" x14ac:dyDescent="0.35">
      <c r="A51" s="1" t="s">
        <v>83</v>
      </c>
      <c r="B51" s="1" t="s">
        <v>20</v>
      </c>
      <c r="C51" s="6">
        <v>1</v>
      </c>
      <c r="D51" s="1" t="s">
        <v>7</v>
      </c>
      <c r="E51" s="1" t="s">
        <v>26</v>
      </c>
      <c r="F51" s="1" t="s">
        <v>84</v>
      </c>
      <c r="G51" s="1">
        <v>1</v>
      </c>
      <c r="H51" s="1">
        <v>2019</v>
      </c>
      <c r="I51" s="1">
        <v>34</v>
      </c>
      <c r="J51" s="1">
        <v>121</v>
      </c>
      <c r="K51" s="1">
        <v>458</v>
      </c>
      <c r="L51" s="1">
        <v>52</v>
      </c>
      <c r="M51" s="1">
        <v>112</v>
      </c>
      <c r="N51" s="1">
        <v>23</v>
      </c>
      <c r="O51" s="1">
        <v>1</v>
      </c>
      <c r="P51" s="1">
        <v>17</v>
      </c>
      <c r="Q51" s="1">
        <v>65</v>
      </c>
      <c r="R51" s="1">
        <v>88</v>
      </c>
      <c r="S51" s="1">
        <v>0.245</v>
      </c>
      <c r="T51" s="1">
        <v>0.30399999999999999</v>
      </c>
      <c r="U51" s="1">
        <v>0.41</v>
      </c>
      <c r="V51" s="1">
        <v>0.71499999999999997</v>
      </c>
      <c r="W51" s="1">
        <v>0.5</v>
      </c>
      <c r="X51" s="1">
        <v>188</v>
      </c>
      <c r="Y51" s="1">
        <v>41</v>
      </c>
      <c r="Z51" s="1">
        <v>84</v>
      </c>
      <c r="AA51" s="1">
        <v>40</v>
      </c>
      <c r="AC51" s="1">
        <v>0.99</v>
      </c>
      <c r="AF51" s="1">
        <v>7</v>
      </c>
    </row>
    <row r="52" spans="1:32" x14ac:dyDescent="0.35">
      <c r="A52" s="1" t="s">
        <v>85</v>
      </c>
      <c r="B52" s="1" t="s">
        <v>20</v>
      </c>
      <c r="C52" s="1">
        <v>1</v>
      </c>
      <c r="D52" s="1" t="s">
        <v>8</v>
      </c>
      <c r="E52" s="1" t="s">
        <v>38</v>
      </c>
      <c r="F52" s="1" t="s">
        <v>84</v>
      </c>
      <c r="G52" s="1">
        <v>1</v>
      </c>
      <c r="H52" s="1">
        <v>2019</v>
      </c>
      <c r="I52" s="1">
        <v>30</v>
      </c>
      <c r="J52" s="1">
        <v>91</v>
      </c>
      <c r="K52" s="1">
        <v>232</v>
      </c>
      <c r="L52" s="1">
        <v>29</v>
      </c>
      <c r="M52" s="1">
        <v>53</v>
      </c>
      <c r="N52" s="1">
        <v>11</v>
      </c>
      <c r="O52" s="1">
        <v>0</v>
      </c>
      <c r="P52" s="1">
        <v>8</v>
      </c>
      <c r="Q52" s="1">
        <v>18</v>
      </c>
      <c r="R52" s="1">
        <v>66</v>
      </c>
      <c r="S52" s="1">
        <v>0.22800000000000001</v>
      </c>
      <c r="T52" s="1">
        <v>0.26200000000000001</v>
      </c>
      <c r="U52" s="1">
        <v>0.379</v>
      </c>
      <c r="V52" s="1">
        <v>0.64200000000000002</v>
      </c>
      <c r="W52" s="1">
        <v>-0.1</v>
      </c>
      <c r="X52" s="1">
        <v>88</v>
      </c>
      <c r="Y52" s="1">
        <v>19</v>
      </c>
      <c r="Z52" s="1">
        <v>64</v>
      </c>
      <c r="AA52" s="1">
        <v>11</v>
      </c>
      <c r="AC52" s="1">
        <v>0.99299999999999999</v>
      </c>
      <c r="AF52" s="1">
        <v>5</v>
      </c>
    </row>
    <row r="53" spans="1:32" x14ac:dyDescent="0.35">
      <c r="A53" s="1" t="s">
        <v>27</v>
      </c>
      <c r="B53" s="1" t="s">
        <v>20</v>
      </c>
      <c r="C53" s="1">
        <v>1</v>
      </c>
      <c r="D53" s="1" t="s">
        <v>8</v>
      </c>
      <c r="E53" s="1" t="s">
        <v>28</v>
      </c>
      <c r="F53" s="1" t="s">
        <v>29</v>
      </c>
      <c r="G53" s="1">
        <v>1</v>
      </c>
      <c r="H53" s="1">
        <v>2019</v>
      </c>
      <c r="I53" s="1">
        <v>30</v>
      </c>
      <c r="J53" s="1">
        <v>121</v>
      </c>
      <c r="K53" s="1">
        <v>433</v>
      </c>
      <c r="L53" s="1">
        <v>61</v>
      </c>
      <c r="M53" s="1">
        <v>111</v>
      </c>
      <c r="N53" s="1">
        <v>23</v>
      </c>
      <c r="O53" s="1">
        <v>1</v>
      </c>
      <c r="P53" s="1">
        <v>23</v>
      </c>
      <c r="Q53" s="1">
        <v>59</v>
      </c>
      <c r="R53" s="1">
        <v>116</v>
      </c>
      <c r="S53" s="1">
        <v>0.25600000000000001</v>
      </c>
      <c r="T53" s="1">
        <v>0.30399999999999999</v>
      </c>
      <c r="U53" s="1">
        <v>0.47299999999999998</v>
      </c>
      <c r="V53" s="1">
        <v>0.77700000000000002</v>
      </c>
      <c r="W53" s="1">
        <v>1.6</v>
      </c>
      <c r="X53" s="1">
        <v>205</v>
      </c>
      <c r="Y53" s="1">
        <v>47</v>
      </c>
      <c r="Z53" s="1">
        <v>102</v>
      </c>
      <c r="AA53" s="1">
        <v>20</v>
      </c>
      <c r="AC53" s="1">
        <v>0.96799999999999997</v>
      </c>
      <c r="AF53" s="1">
        <v>1</v>
      </c>
    </row>
    <row r="54" spans="1:32" x14ac:dyDescent="0.35">
      <c r="A54" s="1" t="s">
        <v>101</v>
      </c>
      <c r="B54" s="1" t="s">
        <v>90</v>
      </c>
      <c r="C54" s="1">
        <v>0.9</v>
      </c>
      <c r="D54" s="1" t="s">
        <v>8</v>
      </c>
      <c r="E54" s="1" t="s">
        <v>37</v>
      </c>
      <c r="F54" s="1" t="s">
        <v>38</v>
      </c>
      <c r="G54" s="1">
        <v>1</v>
      </c>
      <c r="H54" s="1">
        <v>2019</v>
      </c>
      <c r="I54" s="1">
        <v>31</v>
      </c>
      <c r="J54" s="1">
        <v>44</v>
      </c>
      <c r="K54" s="1">
        <v>119</v>
      </c>
      <c r="L54" s="1">
        <v>9</v>
      </c>
      <c r="M54" s="1">
        <v>18</v>
      </c>
      <c r="N54" s="1">
        <v>2</v>
      </c>
      <c r="O54" s="1">
        <v>1</v>
      </c>
      <c r="P54" s="1">
        <v>2</v>
      </c>
      <c r="Q54" s="1">
        <v>9</v>
      </c>
      <c r="R54" s="1">
        <v>33</v>
      </c>
      <c r="S54" s="1">
        <v>0.151</v>
      </c>
      <c r="T54" s="1">
        <v>0.20499999999999999</v>
      </c>
      <c r="U54" s="1">
        <v>0.23499999999999999</v>
      </c>
      <c r="V54" s="1">
        <v>0.44</v>
      </c>
      <c r="W54" s="1">
        <v>-0.5</v>
      </c>
      <c r="X54" s="1">
        <v>28</v>
      </c>
      <c r="Y54" s="1">
        <v>5</v>
      </c>
      <c r="Z54" s="1">
        <v>18</v>
      </c>
      <c r="AA54" s="1">
        <v>8</v>
      </c>
      <c r="AC54" s="1">
        <v>0.98899999999999999</v>
      </c>
      <c r="AE54" s="1">
        <v>0.4</v>
      </c>
      <c r="AF54" s="1">
        <v>1</v>
      </c>
    </row>
    <row r="55" spans="1:32" x14ac:dyDescent="0.35">
      <c r="A55" s="1" t="s">
        <v>102</v>
      </c>
      <c r="B55" s="1" t="s">
        <v>90</v>
      </c>
      <c r="C55" s="1">
        <v>0.9</v>
      </c>
      <c r="D55" s="1" t="s">
        <v>8</v>
      </c>
      <c r="E55" s="1" t="s">
        <v>26</v>
      </c>
      <c r="F55" s="1" t="s">
        <v>16</v>
      </c>
      <c r="G55" s="1">
        <v>1</v>
      </c>
      <c r="H55" s="1">
        <v>2019</v>
      </c>
      <c r="I55" s="1">
        <v>31</v>
      </c>
      <c r="J55" s="1">
        <v>59</v>
      </c>
      <c r="K55" s="1">
        <v>158</v>
      </c>
      <c r="L55" s="1">
        <v>13</v>
      </c>
      <c r="M55" s="1">
        <v>35</v>
      </c>
      <c r="N55" s="1">
        <v>10</v>
      </c>
      <c r="O55" s="1">
        <v>0</v>
      </c>
      <c r="P55" s="1">
        <v>3</v>
      </c>
      <c r="Q55" s="1">
        <v>17</v>
      </c>
      <c r="R55" s="1">
        <v>31</v>
      </c>
      <c r="S55" s="1">
        <v>0.222</v>
      </c>
      <c r="T55" s="1">
        <v>0.28699999999999998</v>
      </c>
      <c r="U55" s="1">
        <v>0.34200000000000003</v>
      </c>
      <c r="V55" s="1">
        <v>0.629</v>
      </c>
      <c r="W55" s="1">
        <v>-0.1</v>
      </c>
      <c r="X55" s="1">
        <v>54</v>
      </c>
      <c r="Y55" s="1">
        <v>13</v>
      </c>
      <c r="Z55" s="1">
        <v>64</v>
      </c>
      <c r="AA55" s="1">
        <v>12</v>
      </c>
      <c r="AC55" s="1">
        <v>0.995</v>
      </c>
      <c r="AE55" s="1">
        <v>0.23</v>
      </c>
      <c r="AF55" s="1">
        <v>0</v>
      </c>
    </row>
    <row r="56" spans="1:32" x14ac:dyDescent="0.35">
      <c r="A56" s="1" t="s">
        <v>87</v>
      </c>
      <c r="B56" s="1" t="s">
        <v>24</v>
      </c>
      <c r="C56" s="1">
        <v>0.85</v>
      </c>
      <c r="D56" s="1" t="s">
        <v>7</v>
      </c>
      <c r="E56" s="1" t="s">
        <v>21</v>
      </c>
      <c r="F56" s="1" t="s">
        <v>88</v>
      </c>
      <c r="G56" s="1">
        <v>1</v>
      </c>
      <c r="H56" s="1">
        <v>2019</v>
      </c>
      <c r="I56" s="1">
        <v>30</v>
      </c>
      <c r="J56" s="1">
        <v>51</v>
      </c>
      <c r="K56" s="1">
        <v>132</v>
      </c>
      <c r="L56" s="1">
        <v>15</v>
      </c>
      <c r="M56" s="1">
        <v>25</v>
      </c>
      <c r="N56" s="1">
        <v>6</v>
      </c>
      <c r="O56" s="1">
        <v>0</v>
      </c>
      <c r="P56" s="1">
        <v>6</v>
      </c>
      <c r="Q56" s="1">
        <v>12</v>
      </c>
      <c r="R56" s="1">
        <v>42</v>
      </c>
      <c r="S56" s="1">
        <v>0.189</v>
      </c>
      <c r="T56" s="1">
        <v>0.23</v>
      </c>
      <c r="U56" s="1">
        <v>0.371</v>
      </c>
      <c r="V56" s="1">
        <v>0.60099999999999998</v>
      </c>
      <c r="W56" s="1">
        <v>-0.4</v>
      </c>
      <c r="X56" s="1">
        <v>49</v>
      </c>
      <c r="Y56" s="1">
        <v>12</v>
      </c>
      <c r="Z56" s="1">
        <v>56</v>
      </c>
      <c r="AA56" s="1">
        <v>5</v>
      </c>
      <c r="AC56" s="1">
        <v>0.91700000000000004</v>
      </c>
      <c r="AF56" s="1">
        <v>0</v>
      </c>
    </row>
    <row r="57" spans="1:32" x14ac:dyDescent="0.35">
      <c r="A57" s="1" t="s">
        <v>49</v>
      </c>
      <c r="B57" s="1" t="s">
        <v>20</v>
      </c>
      <c r="C57" s="1">
        <v>0.65</v>
      </c>
      <c r="D57" s="1" t="s">
        <v>7</v>
      </c>
      <c r="E57" s="1" t="s">
        <v>16</v>
      </c>
      <c r="F57" s="1" t="s">
        <v>16</v>
      </c>
      <c r="G57" s="1">
        <v>1</v>
      </c>
      <c r="H57" s="1">
        <v>2019</v>
      </c>
      <c r="I57" s="1">
        <v>29</v>
      </c>
      <c r="J57" s="1">
        <v>61</v>
      </c>
      <c r="K57" s="1">
        <v>148</v>
      </c>
      <c r="L57" s="1">
        <v>18</v>
      </c>
      <c r="M57" s="1">
        <v>37</v>
      </c>
      <c r="N57" s="1">
        <v>7</v>
      </c>
      <c r="O57" s="1">
        <v>0</v>
      </c>
      <c r="P57" s="1">
        <v>2</v>
      </c>
      <c r="Q57" s="1">
        <v>11</v>
      </c>
      <c r="R57" s="1">
        <v>42</v>
      </c>
      <c r="S57" s="1">
        <v>0.25</v>
      </c>
      <c r="T57" s="1">
        <v>0.27900000000000003</v>
      </c>
      <c r="U57" s="1">
        <v>0.33800000000000002</v>
      </c>
      <c r="V57" s="1">
        <v>0.61699999999999999</v>
      </c>
      <c r="W57" s="1">
        <v>-0.2</v>
      </c>
      <c r="X57" s="1">
        <v>50</v>
      </c>
      <c r="Y57" s="1">
        <v>9</v>
      </c>
      <c r="Z57" s="1">
        <v>59</v>
      </c>
      <c r="AA57" s="1">
        <v>3</v>
      </c>
      <c r="AC57" s="1">
        <v>0.99099999999999999</v>
      </c>
      <c r="AF57" s="1">
        <v>1</v>
      </c>
    </row>
    <row r="59" spans="1:32" x14ac:dyDescent="0.35">
      <c r="AA59"/>
    </row>
    <row r="60" spans="1:32" x14ac:dyDescent="0.35">
      <c r="AA60"/>
    </row>
    <row r="61" spans="1:32" x14ac:dyDescent="0.35">
      <c r="C61" s="15"/>
    </row>
  </sheetData>
  <hyperlinks>
    <hyperlink ref="A31" r:id="rId1" display="https://www.espn.com/mlb/player/_/id/29470/austin-romine" xr:uid="{41FAB6F8-00C9-4167-ABA1-1F479D75CB07}"/>
    <hyperlink ref="A42" r:id="rId2" display="https://www.espn.com/mlb/player/_/id/31032/stephen-vogt" xr:uid="{53936CDD-CB6E-4C56-99DA-974C101D87E9}"/>
    <hyperlink ref="A21" r:id="rId3" display="https://www.espn.com/mlb/player/_/id/31413/kole-calhoun" xr:uid="{AE8ADF6C-5A85-446D-BE6E-3920191817FD}"/>
    <hyperlink ref="A18" r:id="rId4" display="https://www.espn.com/mlb/player/_/id/31684/corey-dickerson" xr:uid="{9D7CA8C3-E60A-4A9A-99BC-F58BF6FE3960}"/>
    <hyperlink ref="A17" r:id="rId5" display="https://www.espn.com/mlb/player/_/id/30729/avisail-garcia" xr:uid="{CA38E891-974F-4CE9-98E3-51775913AE7B}"/>
    <hyperlink ref="A16" r:id="rId6" display="https://www.espn.com/mlb/player/_/id/29174/brett-gardner" xr:uid="{A2038F50-4BCD-427C-9477-93511F4657D7}"/>
    <hyperlink ref="A48" r:id="rId7" display="https://www.espn.com/mlb/player/_/id/6455/cameron-maybin" xr:uid="{FA886F45-A397-4F60-ACDD-3D059A5C50C3}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AEBA-ECB0-48A6-9DB3-3F20E7457DCE}">
  <dimension ref="A1:AB67"/>
  <sheetViews>
    <sheetView tabSelected="1" zoomScale="85" zoomScaleNormal="85"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17" bestFit="1" customWidth="1"/>
    <col min="2" max="2" width="9.7265625" bestFit="1" customWidth="1"/>
    <col min="3" max="3" width="15" style="28" bestFit="1" customWidth="1"/>
    <col min="4" max="4" width="15" customWidth="1"/>
    <col min="5" max="5" width="16.7265625" bestFit="1" customWidth="1"/>
    <col min="6" max="6" width="11.453125" bestFit="1" customWidth="1"/>
    <col min="7" max="7" width="17.36328125" bestFit="1" customWidth="1"/>
    <col min="8" max="8" width="16.26953125" bestFit="1" customWidth="1"/>
    <col min="9" max="9" width="16.90625" bestFit="1" customWidth="1"/>
    <col min="10" max="10" width="12.36328125" bestFit="1" customWidth="1"/>
    <col min="11" max="11" width="26.90625" bestFit="1" customWidth="1"/>
    <col min="12" max="12" width="9.08984375" bestFit="1" customWidth="1"/>
    <col min="13" max="13" width="7.81640625" bestFit="1" customWidth="1"/>
    <col min="14" max="14" width="7.90625" bestFit="1" customWidth="1"/>
    <col min="15" max="16" width="8.81640625" bestFit="1" customWidth="1"/>
    <col min="17" max="17" width="9.08984375" bestFit="1" customWidth="1"/>
    <col min="18" max="19" width="8.6328125" customWidth="1"/>
    <col min="20" max="20" width="9.08984375" bestFit="1" customWidth="1"/>
    <col min="21" max="21" width="9.08984375" style="20" bestFit="1" customWidth="1"/>
    <col min="22" max="22" width="10.36328125" style="20" bestFit="1" customWidth="1"/>
    <col min="23" max="23" width="9.90625" style="20" bestFit="1" customWidth="1"/>
    <col min="24" max="24" width="10.1796875" style="20" customWidth="1"/>
    <col min="25" max="25" width="11.26953125" style="16" bestFit="1" customWidth="1"/>
    <col min="26" max="26" width="8.81640625" style="16" bestFit="1" customWidth="1"/>
    <col min="27" max="27" width="10.90625" style="21" bestFit="1" customWidth="1"/>
    <col min="28" max="28" width="8.81640625" style="16" bestFit="1" customWidth="1"/>
    <col min="29" max="29" width="5.26953125" bestFit="1" customWidth="1"/>
    <col min="30" max="30" width="4.26953125" bestFit="1" customWidth="1"/>
  </cols>
  <sheetData>
    <row r="1" spans="1:28" s="1" customFormat="1" x14ac:dyDescent="0.35">
      <c r="A1" s="1" t="s">
        <v>0</v>
      </c>
      <c r="B1" s="1" t="s">
        <v>1</v>
      </c>
      <c r="C1" s="27" t="s">
        <v>119</v>
      </c>
      <c r="D1" s="1" t="s">
        <v>213</v>
      </c>
      <c r="E1" s="1" t="s">
        <v>3</v>
      </c>
      <c r="F1" s="1" t="s">
        <v>202</v>
      </c>
      <c r="G1" s="1" t="s">
        <v>17</v>
      </c>
      <c r="H1" s="1" t="s">
        <v>204</v>
      </c>
      <c r="I1" s="1" t="s">
        <v>205</v>
      </c>
      <c r="J1" s="1" t="s">
        <v>201</v>
      </c>
      <c r="K1" s="1" t="s">
        <v>200</v>
      </c>
      <c r="L1" s="1" t="s">
        <v>79</v>
      </c>
      <c r="M1" s="1" t="s">
        <v>74</v>
      </c>
      <c r="N1" s="1" t="s">
        <v>62</v>
      </c>
      <c r="O1" s="1" t="s">
        <v>20</v>
      </c>
      <c r="P1" s="1" t="s">
        <v>43</v>
      </c>
      <c r="Q1" s="1" t="s">
        <v>63</v>
      </c>
      <c r="R1" s="1" t="s">
        <v>64</v>
      </c>
      <c r="S1" s="1" t="s">
        <v>66</v>
      </c>
      <c r="T1" s="1" t="s">
        <v>75</v>
      </c>
      <c r="U1" s="19" t="s">
        <v>67</v>
      </c>
      <c r="V1" s="19" t="s">
        <v>68</v>
      </c>
      <c r="W1" s="19" t="s">
        <v>69</v>
      </c>
      <c r="X1" s="19" t="s">
        <v>70</v>
      </c>
      <c r="Y1" s="18" t="s">
        <v>71</v>
      </c>
      <c r="Z1" s="18" t="s">
        <v>52</v>
      </c>
      <c r="AA1" s="6" t="s">
        <v>72</v>
      </c>
      <c r="AB1" s="18" t="s">
        <v>65</v>
      </c>
    </row>
    <row r="2" spans="1:28" x14ac:dyDescent="0.35">
      <c r="A2" t="s">
        <v>203</v>
      </c>
      <c r="B2" t="s">
        <v>43</v>
      </c>
      <c r="C2" s="28">
        <f>254/7</f>
        <v>36.285714285714285</v>
      </c>
      <c r="D2" s="14"/>
      <c r="E2" t="s">
        <v>8</v>
      </c>
      <c r="F2" t="s">
        <v>59</v>
      </c>
      <c r="G2">
        <v>7</v>
      </c>
      <c r="H2">
        <v>30</v>
      </c>
      <c r="I2">
        <v>32</v>
      </c>
      <c r="J2">
        <v>9</v>
      </c>
      <c r="L2">
        <v>605</v>
      </c>
      <c r="M2">
        <v>99</v>
      </c>
      <c r="N2">
        <v>174</v>
      </c>
      <c r="O2">
        <v>42</v>
      </c>
      <c r="P2">
        <v>3</v>
      </c>
      <c r="Q2">
        <v>24</v>
      </c>
      <c r="R2">
        <v>96</v>
      </c>
      <c r="S2">
        <v>75</v>
      </c>
      <c r="T2">
        <v>108</v>
      </c>
      <c r="U2" s="20">
        <v>0.28699999999999998</v>
      </c>
      <c r="V2" s="20">
        <v>0.36899999999999999</v>
      </c>
      <c r="W2" s="20">
        <v>0.48399999999999999</v>
      </c>
      <c r="X2" s="20">
        <v>0.85399999999999998</v>
      </c>
      <c r="Y2" s="16">
        <v>126</v>
      </c>
      <c r="Z2" s="16">
        <v>293</v>
      </c>
      <c r="AA2" s="21">
        <v>5.0999999999999996</v>
      </c>
      <c r="AB2" s="16">
        <v>7</v>
      </c>
    </row>
    <row r="3" spans="1:28" x14ac:dyDescent="0.35">
      <c r="A3" t="s">
        <v>148</v>
      </c>
      <c r="B3" t="s">
        <v>106</v>
      </c>
      <c r="C3" s="28">
        <f>426.5/12</f>
        <v>35.541666666666664</v>
      </c>
      <c r="D3" s="14"/>
      <c r="E3" t="s">
        <v>8</v>
      </c>
      <c r="F3" t="s">
        <v>59</v>
      </c>
      <c r="G3">
        <v>12</v>
      </c>
      <c r="H3">
        <v>27</v>
      </c>
      <c r="I3">
        <f>29+1</f>
        <v>30</v>
      </c>
      <c r="J3">
        <f>21-11+1</f>
        <v>11</v>
      </c>
      <c r="L3">
        <v>586</v>
      </c>
      <c r="M3">
        <v>122</v>
      </c>
      <c r="N3">
        <v>178</v>
      </c>
      <c r="O3">
        <v>34</v>
      </c>
      <c r="P3">
        <v>6</v>
      </c>
      <c r="Q3">
        <v>39</v>
      </c>
      <c r="R3">
        <v>103</v>
      </c>
      <c r="S3">
        <v>109</v>
      </c>
      <c r="T3">
        <v>153</v>
      </c>
      <c r="U3" s="20">
        <v>0.30499999999999999</v>
      </c>
      <c r="V3" s="20">
        <v>0.41899999999999998</v>
      </c>
      <c r="W3" s="20">
        <v>0.58299999999999996</v>
      </c>
      <c r="X3" s="20">
        <v>1.002</v>
      </c>
      <c r="Y3" s="16">
        <v>176</v>
      </c>
      <c r="Z3" s="16">
        <v>341</v>
      </c>
      <c r="AA3" s="21">
        <v>9.6</v>
      </c>
      <c r="AB3" s="16">
        <v>26</v>
      </c>
    </row>
    <row r="4" spans="1:28" x14ac:dyDescent="0.35">
      <c r="A4" t="s">
        <v>157</v>
      </c>
      <c r="B4" t="s">
        <v>24</v>
      </c>
      <c r="C4" s="28">
        <f>341/10</f>
        <v>34.1</v>
      </c>
      <c r="E4" t="s">
        <v>25</v>
      </c>
      <c r="F4" t="s">
        <v>50</v>
      </c>
      <c r="G4">
        <v>10</v>
      </c>
      <c r="H4">
        <v>27</v>
      </c>
      <c r="I4">
        <v>28</v>
      </c>
      <c r="J4">
        <v>7</v>
      </c>
      <c r="L4">
        <v>645</v>
      </c>
      <c r="M4">
        <v>104</v>
      </c>
      <c r="N4">
        <v>180</v>
      </c>
      <c r="O4">
        <v>37</v>
      </c>
      <c r="P4">
        <v>3</v>
      </c>
      <c r="Q4">
        <v>28</v>
      </c>
      <c r="R4">
        <v>85</v>
      </c>
      <c r="S4">
        <v>61</v>
      </c>
      <c r="T4">
        <v>106</v>
      </c>
      <c r="U4" s="20">
        <v>0.27800000000000002</v>
      </c>
      <c r="V4" s="20">
        <v>0.34300000000000003</v>
      </c>
      <c r="W4" s="20">
        <v>0.47799999999999998</v>
      </c>
      <c r="X4" s="20">
        <v>0.82099999999999995</v>
      </c>
      <c r="Y4" s="16">
        <v>116</v>
      </c>
      <c r="Z4" s="16">
        <v>308</v>
      </c>
      <c r="AA4" s="21">
        <v>5.6</v>
      </c>
      <c r="AB4" s="16">
        <v>20</v>
      </c>
    </row>
    <row r="5" spans="1:28" x14ac:dyDescent="0.35">
      <c r="A5" t="s">
        <v>151</v>
      </c>
      <c r="B5" t="s">
        <v>43</v>
      </c>
      <c r="C5" s="28">
        <f>260/8</f>
        <v>32.5</v>
      </c>
      <c r="E5" t="s">
        <v>8</v>
      </c>
      <c r="F5" t="s">
        <v>58</v>
      </c>
      <c r="G5">
        <v>8</v>
      </c>
      <c r="H5">
        <v>28</v>
      </c>
      <c r="I5">
        <v>31</v>
      </c>
      <c r="J5">
        <v>9</v>
      </c>
      <c r="L5">
        <v>617</v>
      </c>
      <c r="M5">
        <v>96</v>
      </c>
      <c r="N5">
        <v>178</v>
      </c>
      <c r="O5">
        <v>39</v>
      </c>
      <c r="P5">
        <v>4</v>
      </c>
      <c r="Q5">
        <v>35</v>
      </c>
      <c r="R5">
        <v>113</v>
      </c>
      <c r="S5">
        <v>54</v>
      </c>
      <c r="T5">
        <v>102</v>
      </c>
      <c r="U5" s="20">
        <v>0.28799999999999998</v>
      </c>
      <c r="V5" s="20">
        <v>0.34499999999999997</v>
      </c>
      <c r="W5" s="20">
        <v>0.53500000000000003</v>
      </c>
      <c r="X5" s="20">
        <v>0.88</v>
      </c>
      <c r="Y5" s="16">
        <v>121</v>
      </c>
      <c r="Z5" s="16">
        <v>330</v>
      </c>
      <c r="AA5" s="21">
        <v>5.8</v>
      </c>
      <c r="AB5" s="16">
        <v>2</v>
      </c>
    </row>
    <row r="6" spans="1:28" x14ac:dyDescent="0.35">
      <c r="A6" t="s">
        <v>153</v>
      </c>
      <c r="B6" t="s">
        <v>24</v>
      </c>
      <c r="C6" s="28">
        <f>325/10</f>
        <v>32.5</v>
      </c>
      <c r="E6" t="s">
        <v>41</v>
      </c>
      <c r="F6" t="s">
        <v>51</v>
      </c>
      <c r="G6">
        <v>10</v>
      </c>
      <c r="H6">
        <v>27</v>
      </c>
      <c r="I6">
        <v>28</v>
      </c>
      <c r="J6">
        <v>7</v>
      </c>
      <c r="L6">
        <v>616</v>
      </c>
      <c r="M6">
        <v>100</v>
      </c>
      <c r="N6">
        <v>183</v>
      </c>
      <c r="O6">
        <v>42</v>
      </c>
      <c r="P6">
        <v>3</v>
      </c>
      <c r="Q6">
        <v>26</v>
      </c>
      <c r="R6">
        <v>93</v>
      </c>
      <c r="S6">
        <v>65</v>
      </c>
      <c r="T6">
        <v>128</v>
      </c>
      <c r="U6" s="20">
        <v>0.29699999999999999</v>
      </c>
      <c r="V6" s="20">
        <v>0.36699999999999999</v>
      </c>
      <c r="W6" s="20">
        <v>0.504</v>
      </c>
      <c r="X6" s="20">
        <v>0.87</v>
      </c>
      <c r="Y6" s="16">
        <v>131</v>
      </c>
      <c r="Z6" s="16">
        <v>310</v>
      </c>
      <c r="AA6" s="21">
        <v>5.4</v>
      </c>
      <c r="AB6" s="16">
        <v>3</v>
      </c>
    </row>
    <row r="7" spans="1:28" x14ac:dyDescent="0.35">
      <c r="A7" t="s">
        <v>158</v>
      </c>
      <c r="B7" t="s">
        <v>32</v>
      </c>
      <c r="C7" s="28">
        <f>248/8</f>
        <v>31</v>
      </c>
      <c r="E7" t="s">
        <v>8</v>
      </c>
      <c r="F7" t="s">
        <v>29</v>
      </c>
      <c r="G7">
        <v>8</v>
      </c>
      <c r="H7">
        <v>33</v>
      </c>
      <c r="I7">
        <v>39</v>
      </c>
      <c r="J7">
        <v>19</v>
      </c>
      <c r="L7">
        <v>603</v>
      </c>
      <c r="M7">
        <v>94</v>
      </c>
      <c r="N7">
        <v>187</v>
      </c>
      <c r="O7">
        <v>37</v>
      </c>
      <c r="P7">
        <v>1</v>
      </c>
      <c r="Q7">
        <v>31</v>
      </c>
      <c r="R7">
        <v>113</v>
      </c>
      <c r="S7">
        <v>75</v>
      </c>
      <c r="T7">
        <v>121</v>
      </c>
      <c r="U7" s="20">
        <v>0.31</v>
      </c>
      <c r="V7" s="20">
        <v>0.38700000000000001</v>
      </c>
      <c r="W7" s="20">
        <v>0.53200000000000003</v>
      </c>
      <c r="X7" s="20">
        <v>0.92</v>
      </c>
      <c r="Y7" s="16">
        <v>145</v>
      </c>
      <c r="Z7" s="16">
        <v>321</v>
      </c>
      <c r="AA7" s="21">
        <v>4.3</v>
      </c>
      <c r="AB7" s="16">
        <v>2</v>
      </c>
    </row>
    <row r="8" spans="1:28" x14ac:dyDescent="0.35">
      <c r="A8" t="s">
        <v>170</v>
      </c>
      <c r="B8" t="s">
        <v>106</v>
      </c>
      <c r="C8" s="28">
        <f>365/12</f>
        <v>30.416666666666668</v>
      </c>
      <c r="D8" s="14"/>
      <c r="E8" t="s">
        <v>8</v>
      </c>
      <c r="F8" t="s">
        <v>54</v>
      </c>
      <c r="G8">
        <v>12</v>
      </c>
      <c r="H8">
        <v>27</v>
      </c>
      <c r="I8">
        <v>29</v>
      </c>
      <c r="J8">
        <v>8</v>
      </c>
      <c r="L8">
        <v>649</v>
      </c>
      <c r="M8">
        <v>126</v>
      </c>
      <c r="N8">
        <v>192</v>
      </c>
      <c r="O8">
        <v>45</v>
      </c>
      <c r="P8">
        <v>5</v>
      </c>
      <c r="Q8">
        <v>30</v>
      </c>
      <c r="R8">
        <v>95</v>
      </c>
      <c r="S8">
        <v>77</v>
      </c>
      <c r="T8">
        <v>77</v>
      </c>
      <c r="U8" s="20">
        <v>0.29599999999999999</v>
      </c>
      <c r="V8" s="20">
        <v>0.373</v>
      </c>
      <c r="W8" s="20">
        <v>0.51800000000000002</v>
      </c>
      <c r="X8" s="20">
        <v>0.89</v>
      </c>
      <c r="Y8" s="16">
        <v>134</v>
      </c>
      <c r="Z8" s="16">
        <v>336</v>
      </c>
      <c r="AA8" s="21">
        <v>8.3000000000000007</v>
      </c>
      <c r="AB8" s="16">
        <v>24</v>
      </c>
    </row>
    <row r="9" spans="1:28" x14ac:dyDescent="0.35">
      <c r="A9" t="s">
        <v>149</v>
      </c>
      <c r="B9" t="s">
        <v>43</v>
      </c>
      <c r="C9" s="28">
        <f>300/10</f>
        <v>30</v>
      </c>
      <c r="E9" t="s">
        <v>8</v>
      </c>
      <c r="F9" t="s">
        <v>55</v>
      </c>
      <c r="G9">
        <v>10</v>
      </c>
      <c r="H9">
        <v>26</v>
      </c>
      <c r="I9">
        <v>29</v>
      </c>
      <c r="J9">
        <v>10</v>
      </c>
      <c r="L9">
        <v>637</v>
      </c>
      <c r="M9">
        <v>92</v>
      </c>
      <c r="N9">
        <v>178</v>
      </c>
      <c r="O9">
        <v>34</v>
      </c>
      <c r="P9">
        <v>2</v>
      </c>
      <c r="Q9">
        <v>31</v>
      </c>
      <c r="R9">
        <v>94</v>
      </c>
      <c r="S9">
        <v>56</v>
      </c>
      <c r="T9">
        <v>117</v>
      </c>
      <c r="U9" s="20">
        <v>0.28000000000000003</v>
      </c>
      <c r="V9" s="20">
        <v>0.33800000000000002</v>
      </c>
      <c r="W9" s="20">
        <v>0.48799999999999999</v>
      </c>
      <c r="X9" s="20">
        <v>0.82599999999999996</v>
      </c>
      <c r="Y9" s="16">
        <v>122</v>
      </c>
      <c r="Z9" s="16">
        <v>311</v>
      </c>
      <c r="AA9" s="21">
        <v>5.7</v>
      </c>
      <c r="AB9" s="16">
        <v>10</v>
      </c>
    </row>
    <row r="10" spans="1:28" x14ac:dyDescent="0.35">
      <c r="A10" t="s">
        <v>163</v>
      </c>
      <c r="B10" t="s">
        <v>106</v>
      </c>
      <c r="C10" s="28">
        <f>188.5/7</f>
        <v>26.928571428571427</v>
      </c>
      <c r="D10" s="14"/>
      <c r="E10" t="s">
        <v>7</v>
      </c>
      <c r="F10" t="s">
        <v>38</v>
      </c>
      <c r="G10">
        <v>7</v>
      </c>
      <c r="H10">
        <v>28</v>
      </c>
      <c r="I10">
        <v>30</v>
      </c>
      <c r="J10">
        <v>9</v>
      </c>
      <c r="L10">
        <v>612</v>
      </c>
      <c r="M10">
        <v>103</v>
      </c>
      <c r="N10">
        <v>179</v>
      </c>
      <c r="O10">
        <v>35</v>
      </c>
      <c r="P10">
        <v>4</v>
      </c>
      <c r="Q10">
        <v>24</v>
      </c>
      <c r="R10">
        <v>85</v>
      </c>
      <c r="S10">
        <v>83</v>
      </c>
      <c r="T10">
        <v>151</v>
      </c>
      <c r="U10" s="20">
        <v>0.29199999999999998</v>
      </c>
      <c r="V10" s="20">
        <v>0.379</v>
      </c>
      <c r="W10" s="20">
        <v>0.47699999999999998</v>
      </c>
      <c r="X10" s="20">
        <v>0.85699999999999998</v>
      </c>
      <c r="Y10" s="16">
        <v>132</v>
      </c>
      <c r="Z10" s="16">
        <v>292</v>
      </c>
      <c r="AA10" s="21">
        <v>4.9000000000000004</v>
      </c>
      <c r="AB10" s="16">
        <v>20</v>
      </c>
    </row>
    <row r="11" spans="1:28" x14ac:dyDescent="0.35">
      <c r="A11" t="s">
        <v>164</v>
      </c>
      <c r="B11" t="s">
        <v>32</v>
      </c>
      <c r="C11" s="28">
        <f>130/5</f>
        <v>26</v>
      </c>
      <c r="E11" t="s">
        <v>8</v>
      </c>
      <c r="F11" t="s">
        <v>58</v>
      </c>
      <c r="G11">
        <v>5</v>
      </c>
      <c r="H11">
        <v>31</v>
      </c>
      <c r="I11">
        <v>34</v>
      </c>
      <c r="J11">
        <v>11</v>
      </c>
      <c r="L11">
        <v>592</v>
      </c>
      <c r="M11">
        <v>104</v>
      </c>
      <c r="N11">
        <v>173</v>
      </c>
      <c r="O11">
        <v>38</v>
      </c>
      <c r="P11">
        <v>2</v>
      </c>
      <c r="Q11">
        <v>31</v>
      </c>
      <c r="R11">
        <v>102</v>
      </c>
      <c r="S11">
        <v>92</v>
      </c>
      <c r="T11">
        <v>155</v>
      </c>
      <c r="U11" s="20">
        <v>0.29299999999999998</v>
      </c>
      <c r="V11" s="20">
        <v>0.38900000000000001</v>
      </c>
      <c r="W11" s="20">
        <v>0.52100000000000002</v>
      </c>
      <c r="X11" s="20">
        <v>0.91100000000000003</v>
      </c>
      <c r="Y11" s="16">
        <v>142</v>
      </c>
      <c r="Z11" s="16">
        <v>308</v>
      </c>
      <c r="AA11" s="21">
        <v>5.6</v>
      </c>
      <c r="AB11" s="16">
        <v>15</v>
      </c>
    </row>
    <row r="12" spans="1:28" x14ac:dyDescent="0.35">
      <c r="A12" t="s">
        <v>162</v>
      </c>
      <c r="B12" t="s">
        <v>106</v>
      </c>
      <c r="C12" s="28">
        <f>330/13</f>
        <v>25.384615384615383</v>
      </c>
      <c r="D12" s="14"/>
      <c r="E12" t="s">
        <v>7</v>
      </c>
      <c r="F12" t="s">
        <v>12</v>
      </c>
      <c r="G12">
        <v>13</v>
      </c>
      <c r="H12">
        <v>26</v>
      </c>
      <c r="I12">
        <v>30</v>
      </c>
      <c r="J12">
        <v>10</v>
      </c>
      <c r="L12">
        <v>575</v>
      </c>
      <c r="M12">
        <v>107</v>
      </c>
      <c r="N12">
        <v>161</v>
      </c>
      <c r="O12">
        <v>34</v>
      </c>
      <c r="P12">
        <v>3</v>
      </c>
      <c r="Q12">
        <v>34</v>
      </c>
      <c r="R12">
        <v>95</v>
      </c>
      <c r="S12">
        <v>105</v>
      </c>
      <c r="T12">
        <v>150</v>
      </c>
      <c r="U12" s="20">
        <v>0.27900000000000003</v>
      </c>
      <c r="V12" s="20">
        <v>0.39200000000000002</v>
      </c>
      <c r="W12" s="20">
        <v>0.52400000000000002</v>
      </c>
      <c r="X12" s="20">
        <v>0.91600000000000004</v>
      </c>
      <c r="Y12" s="16">
        <v>142</v>
      </c>
      <c r="Z12" s="16">
        <v>302</v>
      </c>
      <c r="AA12" s="21">
        <v>5.0999999999999996</v>
      </c>
      <c r="AB12" s="16">
        <v>14</v>
      </c>
    </row>
    <row r="13" spans="1:28" x14ac:dyDescent="0.35">
      <c r="A13" t="s">
        <v>159</v>
      </c>
      <c r="B13" t="s">
        <v>106</v>
      </c>
      <c r="C13" s="28">
        <f>150/6</f>
        <v>25</v>
      </c>
      <c r="E13" t="s">
        <v>8</v>
      </c>
      <c r="F13" t="s">
        <v>37</v>
      </c>
      <c r="G13">
        <v>6</v>
      </c>
      <c r="H13">
        <v>31</v>
      </c>
      <c r="I13">
        <v>32</v>
      </c>
      <c r="J13">
        <v>8</v>
      </c>
      <c r="L13">
        <v>628</v>
      </c>
      <c r="M13">
        <v>116</v>
      </c>
      <c r="N13">
        <v>169</v>
      </c>
      <c r="O13">
        <v>29</v>
      </c>
      <c r="P13">
        <v>3</v>
      </c>
      <c r="Q13">
        <v>36</v>
      </c>
      <c r="R13">
        <v>94</v>
      </c>
      <c r="S13">
        <v>80</v>
      </c>
      <c r="T13">
        <v>160</v>
      </c>
      <c r="U13" s="20">
        <v>0.26900000000000002</v>
      </c>
      <c r="V13" s="20">
        <v>0.36</v>
      </c>
      <c r="W13" s="20">
        <v>0.497</v>
      </c>
      <c r="X13" s="20">
        <v>0.85699999999999998</v>
      </c>
      <c r="Y13" s="16">
        <v>132</v>
      </c>
      <c r="Z13" s="16">
        <v>312</v>
      </c>
      <c r="AA13" s="21">
        <v>5.6</v>
      </c>
      <c r="AB13" s="16">
        <v>10</v>
      </c>
    </row>
    <row r="14" spans="1:28" x14ac:dyDescent="0.35">
      <c r="A14" t="s">
        <v>150</v>
      </c>
      <c r="B14" t="s">
        <v>106</v>
      </c>
      <c r="C14" s="28">
        <f>325/13</f>
        <v>25</v>
      </c>
      <c r="E14" t="s">
        <v>8</v>
      </c>
      <c r="F14" t="s">
        <v>11</v>
      </c>
      <c r="G14">
        <v>13</v>
      </c>
      <c r="H14">
        <v>25</v>
      </c>
      <c r="I14">
        <v>32</v>
      </c>
      <c r="J14">
        <v>12</v>
      </c>
      <c r="L14">
        <v>592</v>
      </c>
      <c r="M14">
        <v>93</v>
      </c>
      <c r="N14">
        <v>159</v>
      </c>
      <c r="O14">
        <v>32</v>
      </c>
      <c r="P14">
        <v>1</v>
      </c>
      <c r="Q14">
        <v>42</v>
      </c>
      <c r="R14">
        <v>109</v>
      </c>
      <c r="S14">
        <v>79</v>
      </c>
      <c r="T14">
        <v>191</v>
      </c>
      <c r="U14" s="20">
        <v>0.26800000000000002</v>
      </c>
      <c r="V14" s="20">
        <v>0.35799999999999998</v>
      </c>
      <c r="W14" s="20">
        <v>0.54300000000000004</v>
      </c>
      <c r="X14" s="20">
        <v>0.90100000000000002</v>
      </c>
      <c r="Y14" s="16">
        <v>143</v>
      </c>
      <c r="Z14" s="16">
        <v>321</v>
      </c>
      <c r="AA14" s="21">
        <v>5.4</v>
      </c>
      <c r="AB14" s="16">
        <v>5</v>
      </c>
    </row>
    <row r="15" spans="1:28" x14ac:dyDescent="0.35">
      <c r="A15" t="s">
        <v>166</v>
      </c>
      <c r="B15" t="s">
        <v>20</v>
      </c>
      <c r="C15" s="28">
        <f>175/7</f>
        <v>25</v>
      </c>
      <c r="E15" t="s">
        <v>8</v>
      </c>
      <c r="F15" t="s">
        <v>51</v>
      </c>
      <c r="G15">
        <v>7</v>
      </c>
      <c r="H15" s="17">
        <v>31</v>
      </c>
      <c r="I15">
        <v>31</v>
      </c>
      <c r="J15">
        <v>9</v>
      </c>
      <c r="L15">
        <v>622</v>
      </c>
      <c r="M15">
        <v>92</v>
      </c>
      <c r="N15">
        <v>159</v>
      </c>
      <c r="O15">
        <v>33</v>
      </c>
      <c r="P15">
        <v>4</v>
      </c>
      <c r="Q15">
        <v>25</v>
      </c>
      <c r="R15">
        <v>77</v>
      </c>
      <c r="S15">
        <v>62</v>
      </c>
      <c r="T15">
        <v>139</v>
      </c>
      <c r="U15" s="20">
        <v>0.25600000000000001</v>
      </c>
      <c r="V15" s="20">
        <v>0.32400000000000001</v>
      </c>
      <c r="W15" s="20">
        <v>0.44400000000000001</v>
      </c>
      <c r="X15" s="20">
        <v>0.76800000000000002</v>
      </c>
      <c r="Y15" s="16">
        <v>110</v>
      </c>
      <c r="Z15" s="16">
        <v>276</v>
      </c>
      <c r="AA15" s="21">
        <v>4.5999999999999996</v>
      </c>
      <c r="AB15" s="16">
        <v>13</v>
      </c>
    </row>
    <row r="16" spans="1:28" x14ac:dyDescent="0.35">
      <c r="A16" t="s">
        <v>168</v>
      </c>
      <c r="B16" t="s">
        <v>20</v>
      </c>
      <c r="C16" s="28">
        <f>240/10</f>
        <v>24</v>
      </c>
      <c r="E16" t="s">
        <v>7</v>
      </c>
      <c r="F16" t="s">
        <v>42</v>
      </c>
      <c r="G16">
        <v>10</v>
      </c>
      <c r="H16">
        <v>31</v>
      </c>
      <c r="I16">
        <v>40</v>
      </c>
      <c r="J16">
        <v>16</v>
      </c>
      <c r="L16">
        <v>629</v>
      </c>
      <c r="M16">
        <v>91</v>
      </c>
      <c r="N16">
        <v>190</v>
      </c>
      <c r="O16">
        <v>41</v>
      </c>
      <c r="P16">
        <v>2</v>
      </c>
      <c r="Q16">
        <v>24</v>
      </c>
      <c r="R16">
        <v>94</v>
      </c>
      <c r="S16">
        <v>45</v>
      </c>
      <c r="T16">
        <v>86</v>
      </c>
      <c r="U16" s="20">
        <v>0.30299999999999999</v>
      </c>
      <c r="V16" s="20">
        <v>0.35199999999999998</v>
      </c>
      <c r="W16" s="20">
        <v>0.49199999999999999</v>
      </c>
      <c r="X16" s="20">
        <v>0.84399999999999997</v>
      </c>
      <c r="Y16" s="16">
        <v>126</v>
      </c>
      <c r="Z16" s="16">
        <v>309</v>
      </c>
      <c r="AA16" s="21">
        <v>5</v>
      </c>
      <c r="AB16" s="16">
        <v>4</v>
      </c>
    </row>
    <row r="17" spans="1:28" x14ac:dyDescent="0.35">
      <c r="A17" t="s">
        <v>160</v>
      </c>
      <c r="B17" t="s">
        <v>20</v>
      </c>
      <c r="C17" s="28">
        <f>163.5/7</f>
        <v>23.357142857142858</v>
      </c>
      <c r="D17" s="14"/>
      <c r="E17" t="s">
        <v>8</v>
      </c>
      <c r="F17" t="s">
        <v>95</v>
      </c>
      <c r="G17">
        <v>7</v>
      </c>
      <c r="H17">
        <v>28</v>
      </c>
      <c r="I17">
        <v>32</v>
      </c>
      <c r="J17">
        <v>11</v>
      </c>
      <c r="L17">
        <v>651</v>
      </c>
      <c r="M17">
        <v>100</v>
      </c>
      <c r="N17">
        <v>200</v>
      </c>
      <c r="O17">
        <v>38</v>
      </c>
      <c r="P17">
        <v>1</v>
      </c>
      <c r="Q17">
        <v>18</v>
      </c>
      <c r="R17">
        <v>72</v>
      </c>
      <c r="S17">
        <v>50</v>
      </c>
      <c r="T17">
        <v>85</v>
      </c>
      <c r="U17" s="20">
        <v>0.308</v>
      </c>
      <c r="V17" s="20">
        <v>0.36</v>
      </c>
      <c r="W17" s="20">
        <v>0.46200000000000002</v>
      </c>
      <c r="X17" s="20">
        <v>0.82099999999999995</v>
      </c>
      <c r="Y17" s="16">
        <v>125</v>
      </c>
      <c r="Z17" s="16">
        <v>301</v>
      </c>
      <c r="AA17" s="21">
        <v>4.7</v>
      </c>
      <c r="AB17" s="16">
        <v>29</v>
      </c>
    </row>
    <row r="18" spans="1:28" x14ac:dyDescent="0.35">
      <c r="A18" t="s">
        <v>154</v>
      </c>
      <c r="B18" t="s">
        <v>24</v>
      </c>
      <c r="C18" s="28">
        <f>140/6</f>
        <v>23.333333333333332</v>
      </c>
      <c r="D18" s="14"/>
      <c r="E18" t="s">
        <v>8</v>
      </c>
      <c r="F18" t="s">
        <v>29</v>
      </c>
      <c r="G18">
        <v>6</v>
      </c>
      <c r="H18">
        <v>29</v>
      </c>
      <c r="I18">
        <v>29</v>
      </c>
      <c r="J18">
        <v>8</v>
      </c>
      <c r="L18">
        <v>571</v>
      </c>
      <c r="M18">
        <v>85</v>
      </c>
      <c r="N18">
        <v>151</v>
      </c>
      <c r="O18">
        <v>30</v>
      </c>
      <c r="P18">
        <v>4</v>
      </c>
      <c r="Q18">
        <v>28</v>
      </c>
      <c r="R18">
        <v>87</v>
      </c>
      <c r="S18">
        <v>29</v>
      </c>
      <c r="T18">
        <v>179</v>
      </c>
      <c r="U18" s="20">
        <v>0.26400000000000001</v>
      </c>
      <c r="V18" s="20">
        <v>0.307</v>
      </c>
      <c r="W18" s="20">
        <v>0.47699999999999998</v>
      </c>
      <c r="X18" s="20">
        <v>0.78300000000000003</v>
      </c>
      <c r="Y18" s="16">
        <v>104</v>
      </c>
      <c r="Z18" s="16">
        <v>272</v>
      </c>
      <c r="AA18" s="21">
        <v>4.4000000000000004</v>
      </c>
      <c r="AB18" s="16">
        <v>15</v>
      </c>
    </row>
    <row r="19" spans="1:28" x14ac:dyDescent="0.35">
      <c r="A19" t="s">
        <v>169</v>
      </c>
      <c r="B19" t="s">
        <v>90</v>
      </c>
      <c r="C19" s="28">
        <f>115.5/5</f>
        <v>23.1</v>
      </c>
      <c r="E19" t="s">
        <v>8</v>
      </c>
      <c r="F19" t="s">
        <v>12</v>
      </c>
      <c r="G19">
        <v>5</v>
      </c>
      <c r="H19">
        <v>30</v>
      </c>
      <c r="I19">
        <v>32</v>
      </c>
      <c r="J19">
        <v>8</v>
      </c>
      <c r="L19">
        <v>594</v>
      </c>
      <c r="M19">
        <v>83</v>
      </c>
      <c r="N19">
        <v>163</v>
      </c>
      <c r="O19">
        <v>34</v>
      </c>
      <c r="P19">
        <v>4</v>
      </c>
      <c r="Q19">
        <v>21</v>
      </c>
      <c r="R19">
        <v>81</v>
      </c>
      <c r="S19">
        <v>42</v>
      </c>
      <c r="T19">
        <v>129</v>
      </c>
      <c r="U19" s="20">
        <v>0.27500000000000002</v>
      </c>
      <c r="V19" s="20">
        <v>0.33100000000000002</v>
      </c>
      <c r="W19" s="20">
        <v>0.45300000000000001</v>
      </c>
      <c r="X19" s="20">
        <v>0.78300000000000003</v>
      </c>
      <c r="Y19" s="16">
        <v>111</v>
      </c>
      <c r="Z19" s="16">
        <v>269</v>
      </c>
      <c r="AA19" s="21">
        <v>4.4000000000000004</v>
      </c>
      <c r="AB19" s="16">
        <v>11</v>
      </c>
    </row>
    <row r="20" spans="1:28" x14ac:dyDescent="0.35">
      <c r="A20" t="s">
        <v>167</v>
      </c>
      <c r="B20" t="s">
        <v>106</v>
      </c>
      <c r="C20" s="28">
        <f>184/8</f>
        <v>23</v>
      </c>
      <c r="E20" t="s">
        <v>41</v>
      </c>
      <c r="F20" t="s">
        <v>206</v>
      </c>
      <c r="G20">
        <v>8</v>
      </c>
      <c r="H20">
        <v>26</v>
      </c>
      <c r="I20">
        <v>32</v>
      </c>
      <c r="J20">
        <v>12</v>
      </c>
      <c r="L20">
        <v>570</v>
      </c>
      <c r="M20">
        <v>82</v>
      </c>
      <c r="N20">
        <v>148</v>
      </c>
      <c r="O20">
        <v>28</v>
      </c>
      <c r="P20">
        <v>4</v>
      </c>
      <c r="Q20">
        <v>17</v>
      </c>
      <c r="R20">
        <v>67</v>
      </c>
      <c r="S20">
        <v>67</v>
      </c>
      <c r="T20">
        <v>113</v>
      </c>
      <c r="U20" s="20">
        <v>0.25900000000000001</v>
      </c>
      <c r="V20" s="20">
        <v>0.34100000000000003</v>
      </c>
      <c r="W20" s="20">
        <v>0.41</v>
      </c>
      <c r="X20" s="20">
        <v>0.75</v>
      </c>
      <c r="Y20" s="16">
        <v>102</v>
      </c>
      <c r="Z20" s="16">
        <v>234</v>
      </c>
      <c r="AA20" s="21">
        <v>4.2</v>
      </c>
      <c r="AB20" s="16">
        <v>12</v>
      </c>
    </row>
    <row r="21" spans="1:28" x14ac:dyDescent="0.35">
      <c r="A21" t="s">
        <v>44</v>
      </c>
      <c r="B21" t="s">
        <v>43</v>
      </c>
      <c r="C21" s="28">
        <f>92/4</f>
        <v>23</v>
      </c>
      <c r="E21" t="s">
        <v>8</v>
      </c>
      <c r="F21" t="s">
        <v>28</v>
      </c>
      <c r="G21">
        <v>4</v>
      </c>
      <c r="H21">
        <v>34</v>
      </c>
      <c r="I21">
        <v>36</v>
      </c>
      <c r="J21">
        <v>11</v>
      </c>
      <c r="L21">
        <v>591</v>
      </c>
      <c r="M21">
        <v>100</v>
      </c>
      <c r="N21">
        <v>159</v>
      </c>
      <c r="O21">
        <v>34</v>
      </c>
      <c r="P21">
        <v>2</v>
      </c>
      <c r="Q21">
        <v>34</v>
      </c>
      <c r="R21">
        <v>98</v>
      </c>
      <c r="S21">
        <v>88</v>
      </c>
      <c r="T21">
        <v>138</v>
      </c>
      <c r="U21" s="20">
        <v>0.26900000000000002</v>
      </c>
      <c r="V21" s="20">
        <v>0.36699999999999999</v>
      </c>
      <c r="W21" s="20">
        <v>0.505</v>
      </c>
      <c r="X21" s="20">
        <v>0.872</v>
      </c>
      <c r="Y21" s="16">
        <v>135</v>
      </c>
      <c r="Z21" s="16">
        <v>298</v>
      </c>
      <c r="AA21" s="21">
        <v>6</v>
      </c>
      <c r="AB21" s="16">
        <v>5</v>
      </c>
    </row>
    <row r="22" spans="1:28" x14ac:dyDescent="0.35">
      <c r="A22" t="s">
        <v>165</v>
      </c>
      <c r="B22" t="s">
        <v>32</v>
      </c>
      <c r="C22" s="28">
        <f>225/10</f>
        <v>22.5</v>
      </c>
      <c r="E22" t="s">
        <v>41</v>
      </c>
      <c r="F22" t="s">
        <v>13</v>
      </c>
      <c r="G22">
        <v>10</v>
      </c>
      <c r="H22">
        <v>30</v>
      </c>
      <c r="I22">
        <v>38</v>
      </c>
      <c r="J22">
        <v>15</v>
      </c>
      <c r="L22">
        <v>573</v>
      </c>
      <c r="M22">
        <v>95</v>
      </c>
      <c r="N22">
        <v>173</v>
      </c>
      <c r="O22">
        <v>37</v>
      </c>
      <c r="P22">
        <v>2</v>
      </c>
      <c r="Q22">
        <v>28</v>
      </c>
      <c r="R22">
        <v>91</v>
      </c>
      <c r="S22">
        <v>110</v>
      </c>
      <c r="T22">
        <v>126</v>
      </c>
      <c r="U22" s="20">
        <v>0.30199999999999999</v>
      </c>
      <c r="V22" s="20">
        <v>0.41599999999999998</v>
      </c>
      <c r="W22" s="20">
        <v>0.52</v>
      </c>
      <c r="X22" s="20">
        <v>0.93700000000000006</v>
      </c>
      <c r="Y22" s="16">
        <v>148</v>
      </c>
      <c r="Z22" s="16">
        <v>298</v>
      </c>
      <c r="AA22" s="21">
        <v>5.5</v>
      </c>
      <c r="AB22" s="16">
        <v>7</v>
      </c>
    </row>
    <row r="23" spans="1:28" x14ac:dyDescent="0.35">
      <c r="A23" t="s">
        <v>175</v>
      </c>
      <c r="B23" t="s">
        <v>106</v>
      </c>
      <c r="C23" s="28">
        <f>110/5</f>
        <v>22</v>
      </c>
      <c r="E23" t="s">
        <v>8</v>
      </c>
      <c r="F23" t="s">
        <v>16</v>
      </c>
      <c r="G23">
        <v>5</v>
      </c>
      <c r="H23">
        <v>30</v>
      </c>
      <c r="I23">
        <v>34</v>
      </c>
      <c r="J23">
        <v>11</v>
      </c>
      <c r="L23">
        <v>606</v>
      </c>
      <c r="M23">
        <v>91</v>
      </c>
      <c r="N23">
        <v>176</v>
      </c>
      <c r="O23">
        <v>38</v>
      </c>
      <c r="P23">
        <v>3</v>
      </c>
      <c r="Q23">
        <v>34</v>
      </c>
      <c r="R23">
        <v>107</v>
      </c>
      <c r="S23">
        <v>59</v>
      </c>
      <c r="T23">
        <v>163</v>
      </c>
      <c r="U23" s="20">
        <v>0.28999999999999998</v>
      </c>
      <c r="V23" s="20">
        <v>0.35299999999999998</v>
      </c>
      <c r="W23" s="20">
        <v>0.52800000000000002</v>
      </c>
      <c r="X23" s="20">
        <v>0.88100000000000001</v>
      </c>
      <c r="Y23" s="16">
        <v>134</v>
      </c>
      <c r="Z23" s="16">
        <v>320</v>
      </c>
      <c r="AA23" s="21">
        <v>3.4</v>
      </c>
      <c r="AB23" s="16">
        <v>3</v>
      </c>
    </row>
    <row r="24" spans="1:28" x14ac:dyDescent="0.35">
      <c r="A24" t="s">
        <v>161</v>
      </c>
      <c r="B24" t="s">
        <v>106</v>
      </c>
      <c r="C24" s="28">
        <f>106/5</f>
        <v>21.2</v>
      </c>
      <c r="E24" t="s">
        <v>8</v>
      </c>
      <c r="F24" t="s">
        <v>59</v>
      </c>
      <c r="G24">
        <v>5</v>
      </c>
      <c r="H24">
        <v>30</v>
      </c>
      <c r="I24">
        <v>34</v>
      </c>
      <c r="J24">
        <v>15</v>
      </c>
      <c r="L24">
        <v>591</v>
      </c>
      <c r="M24">
        <v>94</v>
      </c>
      <c r="N24">
        <v>155</v>
      </c>
      <c r="O24">
        <v>31</v>
      </c>
      <c r="P24">
        <v>3</v>
      </c>
      <c r="Q24">
        <v>29</v>
      </c>
      <c r="R24">
        <v>89</v>
      </c>
      <c r="S24">
        <v>69</v>
      </c>
      <c r="T24">
        <v>173</v>
      </c>
      <c r="U24" s="20">
        <v>0.26200000000000001</v>
      </c>
      <c r="V24" s="20">
        <v>0.34300000000000003</v>
      </c>
      <c r="W24" s="20">
        <v>0.47099999999999997</v>
      </c>
      <c r="X24" s="20">
        <v>0.81399999999999995</v>
      </c>
      <c r="Y24" s="16">
        <v>118</v>
      </c>
      <c r="Z24" s="16">
        <v>279</v>
      </c>
      <c r="AA24" s="21">
        <v>2.9</v>
      </c>
      <c r="AB24" s="16">
        <v>13</v>
      </c>
    </row>
    <row r="25" spans="1:28" x14ac:dyDescent="0.35">
      <c r="A25" t="s">
        <v>178</v>
      </c>
      <c r="B25" t="s">
        <v>90</v>
      </c>
      <c r="C25" s="28">
        <f>82/4</f>
        <v>20.5</v>
      </c>
      <c r="E25" t="s">
        <v>8</v>
      </c>
      <c r="F25" t="s">
        <v>209</v>
      </c>
      <c r="G25">
        <v>4</v>
      </c>
      <c r="H25">
        <v>31</v>
      </c>
      <c r="I25">
        <v>32</v>
      </c>
      <c r="J25">
        <v>10</v>
      </c>
      <c r="L25">
        <v>612</v>
      </c>
      <c r="M25">
        <v>70</v>
      </c>
      <c r="N25">
        <v>165</v>
      </c>
      <c r="O25">
        <v>30</v>
      </c>
      <c r="P25">
        <v>1</v>
      </c>
      <c r="Q25">
        <v>28</v>
      </c>
      <c r="R25">
        <v>93</v>
      </c>
      <c r="S25">
        <v>23</v>
      </c>
      <c r="T25">
        <v>114</v>
      </c>
      <c r="U25" s="20">
        <v>0.27</v>
      </c>
      <c r="V25" s="20">
        <v>0.30199999999999999</v>
      </c>
      <c r="W25" s="20">
        <v>0.46300000000000002</v>
      </c>
      <c r="X25" s="20">
        <v>0.76500000000000001</v>
      </c>
      <c r="Y25" s="16">
        <v>104</v>
      </c>
      <c r="Z25" s="16">
        <v>283</v>
      </c>
      <c r="AA25" s="21">
        <v>4.2</v>
      </c>
      <c r="AB25" s="16">
        <v>1</v>
      </c>
    </row>
    <row r="26" spans="1:28" x14ac:dyDescent="0.35">
      <c r="A26" t="s">
        <v>173</v>
      </c>
      <c r="B26" t="s">
        <v>24</v>
      </c>
      <c r="C26" s="28">
        <f>120/6</f>
        <v>20</v>
      </c>
      <c r="E26" t="s">
        <v>8</v>
      </c>
      <c r="F26" t="s">
        <v>16</v>
      </c>
      <c r="G26">
        <v>6</v>
      </c>
      <c r="H26">
        <v>26</v>
      </c>
      <c r="I26">
        <v>29</v>
      </c>
      <c r="J26">
        <v>9</v>
      </c>
      <c r="L26">
        <v>622</v>
      </c>
      <c r="M26">
        <v>97</v>
      </c>
      <c r="N26">
        <v>180</v>
      </c>
      <c r="O26">
        <v>39</v>
      </c>
      <c r="P26">
        <v>2</v>
      </c>
      <c r="Q26">
        <v>21</v>
      </c>
      <c r="R26">
        <v>89</v>
      </c>
      <c r="S26">
        <v>59</v>
      </c>
      <c r="T26">
        <v>126</v>
      </c>
      <c r="U26" s="20">
        <v>0.28999999999999998</v>
      </c>
      <c r="V26" s="20">
        <v>0.35299999999999998</v>
      </c>
      <c r="W26" s="20">
        <v>0.45900000000000002</v>
      </c>
      <c r="X26" s="20">
        <v>0.81200000000000006</v>
      </c>
      <c r="Y26" s="16">
        <v>115</v>
      </c>
      <c r="Z26" s="16">
        <v>285</v>
      </c>
      <c r="AA26" s="21">
        <v>4.2</v>
      </c>
      <c r="AB26" s="16">
        <v>10</v>
      </c>
    </row>
    <row r="27" spans="1:28" x14ac:dyDescent="0.35">
      <c r="A27" t="s">
        <v>211</v>
      </c>
      <c r="B27" t="s">
        <v>43</v>
      </c>
      <c r="C27" s="28">
        <f>100/5</f>
        <v>20</v>
      </c>
      <c r="E27" t="s">
        <v>8</v>
      </c>
      <c r="F27" t="s">
        <v>95</v>
      </c>
      <c r="G27">
        <v>5</v>
      </c>
      <c r="H27">
        <v>25</v>
      </c>
      <c r="I27">
        <v>28</v>
      </c>
      <c r="J27">
        <v>6</v>
      </c>
      <c r="L27">
        <v>600</v>
      </c>
      <c r="M27">
        <v>104</v>
      </c>
      <c r="N27">
        <v>168</v>
      </c>
      <c r="O27">
        <v>42</v>
      </c>
      <c r="P27">
        <v>3</v>
      </c>
      <c r="Q27">
        <v>29</v>
      </c>
      <c r="R27">
        <v>99</v>
      </c>
      <c r="S27">
        <v>88</v>
      </c>
      <c r="T27">
        <v>99</v>
      </c>
      <c r="U27" s="20">
        <v>0.28100000000000003</v>
      </c>
      <c r="V27" s="20">
        <v>0.377</v>
      </c>
      <c r="W27" s="20">
        <v>0.50700000000000001</v>
      </c>
      <c r="X27" s="20">
        <v>0.88400000000000001</v>
      </c>
      <c r="Y27" s="16">
        <v>138</v>
      </c>
      <c r="Z27" s="16">
        <v>304</v>
      </c>
      <c r="AA27" s="21">
        <v>6.5</v>
      </c>
      <c r="AB27" s="16">
        <v>9</v>
      </c>
    </row>
    <row r="28" spans="1:28" x14ac:dyDescent="0.35">
      <c r="A28" t="s">
        <v>210</v>
      </c>
      <c r="B28" t="s">
        <v>106</v>
      </c>
      <c r="C28" s="28">
        <f>78/4</f>
        <v>19.5</v>
      </c>
      <c r="E28" t="s">
        <v>8</v>
      </c>
      <c r="F28" t="s">
        <v>50</v>
      </c>
      <c r="G28">
        <v>4</v>
      </c>
      <c r="H28">
        <v>33</v>
      </c>
      <c r="I28">
        <v>33</v>
      </c>
      <c r="J28">
        <v>10</v>
      </c>
      <c r="L28">
        <v>620</v>
      </c>
      <c r="M28">
        <v>97</v>
      </c>
      <c r="N28">
        <v>179</v>
      </c>
      <c r="O28">
        <v>33</v>
      </c>
      <c r="P28">
        <v>7</v>
      </c>
      <c r="Q28">
        <v>18</v>
      </c>
      <c r="R28">
        <v>72</v>
      </c>
      <c r="S28">
        <v>36</v>
      </c>
      <c r="T28">
        <v>136</v>
      </c>
      <c r="U28" s="20">
        <v>0.28899999999999998</v>
      </c>
      <c r="V28" s="20">
        <v>0.34599999999999997</v>
      </c>
      <c r="W28" s="20">
        <v>0.45100000000000001</v>
      </c>
      <c r="X28" s="20">
        <v>0.79700000000000004</v>
      </c>
      <c r="Y28" s="16">
        <v>116</v>
      </c>
      <c r="Z28" s="16">
        <v>280</v>
      </c>
      <c r="AA28" s="21">
        <v>5</v>
      </c>
      <c r="AB28" s="16">
        <v>42</v>
      </c>
    </row>
    <row r="29" spans="1:28" x14ac:dyDescent="0.35">
      <c r="A29" t="s">
        <v>176</v>
      </c>
      <c r="B29" t="s">
        <v>24</v>
      </c>
      <c r="C29" s="28">
        <v>18.5</v>
      </c>
      <c r="E29" t="s">
        <v>8</v>
      </c>
      <c r="F29" t="s">
        <v>54</v>
      </c>
      <c r="G29">
        <v>1</v>
      </c>
      <c r="H29">
        <v>29</v>
      </c>
      <c r="I29">
        <v>29</v>
      </c>
      <c r="J29">
        <v>7</v>
      </c>
      <c r="L29">
        <v>652</v>
      </c>
      <c r="M29">
        <v>114</v>
      </c>
      <c r="N29">
        <v>197</v>
      </c>
      <c r="O29">
        <v>36</v>
      </c>
      <c r="P29">
        <v>8</v>
      </c>
      <c r="Q29">
        <v>24</v>
      </c>
      <c r="R29">
        <v>79</v>
      </c>
      <c r="S29">
        <v>52</v>
      </c>
      <c r="T29">
        <v>127</v>
      </c>
      <c r="U29" s="20">
        <v>0.30299999999999999</v>
      </c>
      <c r="V29" s="20">
        <v>0.35799999999999998</v>
      </c>
      <c r="W29" s="20">
        <v>0.49199999999999999</v>
      </c>
      <c r="X29" s="20">
        <v>0.85</v>
      </c>
      <c r="Y29" s="16">
        <v>122</v>
      </c>
      <c r="Z29" s="16">
        <v>321</v>
      </c>
      <c r="AA29" s="21">
        <v>5.8</v>
      </c>
      <c r="AB29" s="16">
        <v>48</v>
      </c>
    </row>
    <row r="30" spans="1:28" x14ac:dyDescent="0.35">
      <c r="A30" t="s">
        <v>177</v>
      </c>
      <c r="B30" t="s">
        <v>32</v>
      </c>
      <c r="C30" s="28">
        <v>18.399999999999999</v>
      </c>
      <c r="E30" t="s">
        <v>41</v>
      </c>
      <c r="F30" t="s">
        <v>208</v>
      </c>
      <c r="G30">
        <v>1</v>
      </c>
      <c r="H30">
        <v>34</v>
      </c>
      <c r="I30">
        <v>34</v>
      </c>
      <c r="J30">
        <v>11</v>
      </c>
      <c r="L30">
        <v>544</v>
      </c>
      <c r="M30">
        <v>79</v>
      </c>
      <c r="N30">
        <v>144</v>
      </c>
      <c r="O30">
        <v>34</v>
      </c>
      <c r="P30">
        <v>5</v>
      </c>
      <c r="Q30">
        <v>22</v>
      </c>
      <c r="R30">
        <v>74</v>
      </c>
      <c r="S30">
        <v>76</v>
      </c>
      <c r="T30">
        <v>148</v>
      </c>
      <c r="U30" s="20">
        <v>0.26400000000000001</v>
      </c>
      <c r="V30" s="20">
        <v>0.35799999999999998</v>
      </c>
      <c r="W30" s="20">
        <v>0.46400000000000002</v>
      </c>
      <c r="X30" s="20">
        <v>0.82299999999999995</v>
      </c>
      <c r="Y30" s="16">
        <v>125</v>
      </c>
      <c r="Z30" s="16">
        <v>253</v>
      </c>
      <c r="AA30" s="21">
        <v>3.6</v>
      </c>
      <c r="AB30" s="16">
        <v>6</v>
      </c>
    </row>
    <row r="31" spans="1:28" x14ac:dyDescent="0.35">
      <c r="A31" t="s">
        <v>98</v>
      </c>
      <c r="B31" t="s">
        <v>90</v>
      </c>
      <c r="C31" s="28">
        <f>73/4</f>
        <v>18.25</v>
      </c>
      <c r="E31" t="s">
        <v>25</v>
      </c>
      <c r="F31" t="s">
        <v>99</v>
      </c>
      <c r="G31">
        <v>4</v>
      </c>
      <c r="H31">
        <v>31</v>
      </c>
      <c r="I31">
        <v>33</v>
      </c>
      <c r="J31">
        <v>10</v>
      </c>
      <c r="L31">
        <v>514</v>
      </c>
      <c r="M31">
        <v>73</v>
      </c>
      <c r="N31">
        <v>124</v>
      </c>
      <c r="O31">
        <v>24</v>
      </c>
      <c r="P31">
        <v>1</v>
      </c>
      <c r="Q31">
        <v>27</v>
      </c>
      <c r="R31">
        <v>80</v>
      </c>
      <c r="S31">
        <v>91</v>
      </c>
      <c r="T31">
        <v>145</v>
      </c>
      <c r="U31" s="20">
        <v>0.24</v>
      </c>
      <c r="V31" s="20">
        <v>0.35499999999999998</v>
      </c>
      <c r="W31" s="20">
        <v>0.45100000000000001</v>
      </c>
      <c r="X31" s="20">
        <v>0.80700000000000005</v>
      </c>
      <c r="Y31" s="16">
        <v>119</v>
      </c>
      <c r="Z31" s="16">
        <v>232</v>
      </c>
      <c r="AA31" s="21">
        <v>3.5</v>
      </c>
      <c r="AB31" s="16">
        <v>2</v>
      </c>
    </row>
    <row r="32" spans="1:28" x14ac:dyDescent="0.35">
      <c r="A32" t="s">
        <v>207</v>
      </c>
      <c r="B32" t="s">
        <v>106</v>
      </c>
      <c r="C32" s="28">
        <f>108/6</f>
        <v>18</v>
      </c>
      <c r="E32" t="s">
        <v>41</v>
      </c>
      <c r="F32" t="s">
        <v>152</v>
      </c>
      <c r="G32">
        <v>6</v>
      </c>
      <c r="H32">
        <v>32</v>
      </c>
      <c r="I32">
        <v>36</v>
      </c>
      <c r="J32">
        <v>11</v>
      </c>
      <c r="L32">
        <v>616</v>
      </c>
      <c r="M32">
        <v>105</v>
      </c>
      <c r="N32">
        <v>185</v>
      </c>
      <c r="O32">
        <v>34</v>
      </c>
      <c r="P32">
        <v>7</v>
      </c>
      <c r="Q32">
        <v>24</v>
      </c>
      <c r="R32">
        <v>81</v>
      </c>
      <c r="S32">
        <v>47</v>
      </c>
      <c r="T32">
        <v>114</v>
      </c>
      <c r="U32" s="20">
        <v>0.3</v>
      </c>
      <c r="V32" s="20">
        <v>0.35899999999999999</v>
      </c>
      <c r="W32" s="20">
        <v>0.495</v>
      </c>
      <c r="X32" s="20">
        <v>0.85399999999999998</v>
      </c>
      <c r="Y32" s="16">
        <v>114</v>
      </c>
      <c r="Z32" s="16">
        <v>305</v>
      </c>
      <c r="AA32" s="21">
        <v>2.5</v>
      </c>
      <c r="AB32" s="16">
        <v>17</v>
      </c>
    </row>
    <row r="33" spans="1:28" x14ac:dyDescent="0.35">
      <c r="A33" t="s">
        <v>172</v>
      </c>
      <c r="B33" t="s">
        <v>32</v>
      </c>
      <c r="C33" s="28">
        <f>144/8</f>
        <v>18</v>
      </c>
      <c r="E33" t="s">
        <v>41</v>
      </c>
      <c r="F33" t="s">
        <v>55</v>
      </c>
      <c r="G33">
        <v>8</v>
      </c>
      <c r="H33">
        <v>28</v>
      </c>
      <c r="I33">
        <v>32</v>
      </c>
      <c r="J33">
        <v>11</v>
      </c>
      <c r="L33">
        <v>612</v>
      </c>
      <c r="M33">
        <v>80</v>
      </c>
      <c r="N33">
        <v>170</v>
      </c>
      <c r="O33">
        <v>31</v>
      </c>
      <c r="P33">
        <v>2</v>
      </c>
      <c r="Q33">
        <v>20</v>
      </c>
      <c r="R33">
        <v>87</v>
      </c>
      <c r="S33">
        <v>54</v>
      </c>
      <c r="T33">
        <v>119</v>
      </c>
      <c r="U33" s="20">
        <v>0.27700000000000002</v>
      </c>
      <c r="V33" s="20">
        <v>0.33600000000000002</v>
      </c>
      <c r="W33" s="20">
        <v>0.43099999999999999</v>
      </c>
      <c r="X33" s="20">
        <v>0.76700000000000002</v>
      </c>
      <c r="Y33" s="16">
        <v>108</v>
      </c>
      <c r="Z33" s="16">
        <v>264</v>
      </c>
      <c r="AA33" s="21">
        <v>1.9</v>
      </c>
      <c r="AB33" s="16">
        <v>8</v>
      </c>
    </row>
    <row r="34" spans="1:28" x14ac:dyDescent="0.35">
      <c r="A34" t="s">
        <v>60</v>
      </c>
      <c r="B34" t="s">
        <v>43</v>
      </c>
      <c r="C34" s="28">
        <f>34/2</f>
        <v>17</v>
      </c>
      <c r="E34" t="s">
        <v>8</v>
      </c>
      <c r="F34" t="s">
        <v>54</v>
      </c>
      <c r="G34">
        <v>2</v>
      </c>
      <c r="H34">
        <v>36</v>
      </c>
      <c r="I34">
        <v>37</v>
      </c>
      <c r="J34">
        <v>13</v>
      </c>
      <c r="L34">
        <v>519</v>
      </c>
      <c r="M34">
        <v>76</v>
      </c>
      <c r="N34">
        <v>151</v>
      </c>
      <c r="O34">
        <v>33</v>
      </c>
      <c r="P34">
        <v>1</v>
      </c>
      <c r="Q34">
        <v>19</v>
      </c>
      <c r="R34">
        <v>75</v>
      </c>
      <c r="S34">
        <v>53</v>
      </c>
      <c r="T34">
        <v>87</v>
      </c>
      <c r="U34" s="20">
        <v>0.28999999999999998</v>
      </c>
      <c r="V34" s="20">
        <v>0.36799999999999999</v>
      </c>
      <c r="W34" s="20">
        <v>0.47</v>
      </c>
      <c r="X34" s="20">
        <v>0.83699999999999997</v>
      </c>
      <c r="Y34" s="16">
        <v>127</v>
      </c>
      <c r="Z34" s="16">
        <v>244</v>
      </c>
      <c r="AA34" s="21">
        <v>4.2</v>
      </c>
      <c r="AB34" s="16">
        <v>5</v>
      </c>
    </row>
    <row r="35" spans="1:28" x14ac:dyDescent="0.35">
      <c r="A35" t="s">
        <v>181</v>
      </c>
      <c r="B35" t="s">
        <v>106</v>
      </c>
      <c r="C35" s="28">
        <v>17</v>
      </c>
      <c r="E35" t="s">
        <v>41</v>
      </c>
      <c r="F35" t="s">
        <v>54</v>
      </c>
      <c r="G35">
        <v>1</v>
      </c>
      <c r="H35">
        <v>26</v>
      </c>
      <c r="I35">
        <v>26</v>
      </c>
      <c r="J35">
        <v>5</v>
      </c>
      <c r="L35">
        <v>572</v>
      </c>
      <c r="M35">
        <v>98</v>
      </c>
      <c r="N35">
        <v>147</v>
      </c>
      <c r="O35">
        <v>29</v>
      </c>
      <c r="P35">
        <v>4</v>
      </c>
      <c r="Q35">
        <v>36</v>
      </c>
      <c r="R35">
        <v>95</v>
      </c>
      <c r="S35">
        <v>78</v>
      </c>
      <c r="T35">
        <v>146</v>
      </c>
      <c r="U35" s="20">
        <v>0.25700000000000001</v>
      </c>
      <c r="V35" s="20">
        <v>0.34599999999999997</v>
      </c>
      <c r="W35" s="20">
        <v>0.51100000000000001</v>
      </c>
      <c r="X35" s="20">
        <v>0.85699999999999998</v>
      </c>
      <c r="Y35" s="16">
        <v>126</v>
      </c>
      <c r="Z35" s="16">
        <v>292</v>
      </c>
      <c r="AA35" s="21">
        <v>4.5</v>
      </c>
      <c r="AB35" s="16">
        <v>13</v>
      </c>
    </row>
    <row r="36" spans="1:28" x14ac:dyDescent="0.35">
      <c r="A36" t="s">
        <v>76</v>
      </c>
      <c r="B36" t="s">
        <v>32</v>
      </c>
      <c r="C36" s="28">
        <f>50/3</f>
        <v>16.666666666666668</v>
      </c>
      <c r="D36" s="14"/>
      <c r="E36" t="s">
        <v>8</v>
      </c>
      <c r="F36" t="s">
        <v>99</v>
      </c>
      <c r="G36">
        <v>3</v>
      </c>
      <c r="H36">
        <v>33</v>
      </c>
      <c r="I36">
        <v>35</v>
      </c>
      <c r="J36">
        <v>8</v>
      </c>
      <c r="L36">
        <v>634</v>
      </c>
      <c r="M36">
        <v>89</v>
      </c>
      <c r="N36">
        <v>184</v>
      </c>
      <c r="O36">
        <v>38</v>
      </c>
      <c r="P36">
        <v>2</v>
      </c>
      <c r="Q36">
        <v>33</v>
      </c>
      <c r="R36">
        <v>115</v>
      </c>
      <c r="S36">
        <v>47</v>
      </c>
      <c r="T36">
        <v>142</v>
      </c>
      <c r="U36" s="20">
        <v>0.28999999999999998</v>
      </c>
      <c r="V36" s="20">
        <v>0.35</v>
      </c>
      <c r="W36" s="20">
        <v>0.51500000000000001</v>
      </c>
      <c r="X36" s="20">
        <v>0.86499999999999999</v>
      </c>
      <c r="Y36" s="16">
        <v>135</v>
      </c>
      <c r="Z36" s="16">
        <v>326</v>
      </c>
      <c r="AA36" s="21">
        <v>4</v>
      </c>
      <c r="AB36" s="16">
        <v>2</v>
      </c>
    </row>
    <row r="37" spans="1:28" x14ac:dyDescent="0.35">
      <c r="A37" t="s">
        <v>174</v>
      </c>
      <c r="B37" t="s">
        <v>43</v>
      </c>
      <c r="C37" s="28">
        <f>100/6</f>
        <v>16.666666666666668</v>
      </c>
      <c r="D37" s="14"/>
      <c r="E37" t="s">
        <v>8</v>
      </c>
      <c r="F37" t="s">
        <v>208</v>
      </c>
      <c r="G37">
        <v>6</v>
      </c>
      <c r="H37">
        <v>30</v>
      </c>
      <c r="I37">
        <v>36</v>
      </c>
      <c r="J37">
        <v>14</v>
      </c>
      <c r="L37">
        <v>607</v>
      </c>
      <c r="M37">
        <v>85</v>
      </c>
      <c r="N37">
        <v>162</v>
      </c>
      <c r="O37">
        <v>36</v>
      </c>
      <c r="P37">
        <v>2</v>
      </c>
      <c r="Q37">
        <v>28</v>
      </c>
      <c r="R37">
        <v>97</v>
      </c>
      <c r="S37">
        <v>60</v>
      </c>
      <c r="T37">
        <v>137</v>
      </c>
      <c r="U37" s="20">
        <v>0.26600000000000001</v>
      </c>
      <c r="V37" s="20">
        <v>0.33500000000000002</v>
      </c>
      <c r="W37" s="20">
        <v>0.47299999999999998</v>
      </c>
      <c r="X37" s="20">
        <v>0.80800000000000005</v>
      </c>
      <c r="Y37" s="16">
        <v>120</v>
      </c>
      <c r="Z37" s="16">
        <v>287</v>
      </c>
      <c r="AA37" s="21">
        <v>5.0999999999999996</v>
      </c>
      <c r="AB37" s="16">
        <v>5</v>
      </c>
    </row>
    <row r="38" spans="1:28" x14ac:dyDescent="0.35">
      <c r="A38" t="s">
        <v>115</v>
      </c>
      <c r="B38" t="s">
        <v>106</v>
      </c>
      <c r="C38" s="28">
        <f>65/4</f>
        <v>16.25</v>
      </c>
      <c r="E38" t="s">
        <v>8</v>
      </c>
      <c r="F38" t="s">
        <v>14</v>
      </c>
      <c r="G38">
        <v>4</v>
      </c>
      <c r="H38">
        <v>30</v>
      </c>
      <c r="I38">
        <v>31</v>
      </c>
      <c r="J38">
        <v>9</v>
      </c>
      <c r="L38">
        <v>616</v>
      </c>
      <c r="M38">
        <v>82</v>
      </c>
      <c r="N38">
        <v>168</v>
      </c>
      <c r="O38">
        <v>28</v>
      </c>
      <c r="P38">
        <v>3</v>
      </c>
      <c r="Q38">
        <v>27</v>
      </c>
      <c r="R38">
        <v>91</v>
      </c>
      <c r="S38">
        <v>54</v>
      </c>
      <c r="T38">
        <v>143</v>
      </c>
      <c r="U38" s="20">
        <v>0.27300000000000002</v>
      </c>
      <c r="V38" s="20">
        <v>0.33300000000000002</v>
      </c>
      <c r="W38" s="20">
        <v>0.46100000000000002</v>
      </c>
      <c r="X38" s="20">
        <v>0.79400000000000004</v>
      </c>
      <c r="Y38" s="16">
        <v>114</v>
      </c>
      <c r="Z38" s="16">
        <v>284</v>
      </c>
      <c r="AA38" s="21">
        <v>3.3</v>
      </c>
      <c r="AB38" s="16">
        <v>4</v>
      </c>
    </row>
    <row r="39" spans="1:28" x14ac:dyDescent="0.35">
      <c r="A39" t="s">
        <v>179</v>
      </c>
      <c r="B39" t="s">
        <v>106</v>
      </c>
      <c r="C39" s="28">
        <f>80/5</f>
        <v>16</v>
      </c>
      <c r="E39" t="s">
        <v>8</v>
      </c>
      <c r="F39" t="s">
        <v>38</v>
      </c>
      <c r="G39">
        <v>5</v>
      </c>
      <c r="H39">
        <v>32</v>
      </c>
      <c r="I39">
        <v>36</v>
      </c>
      <c r="J39">
        <v>12</v>
      </c>
      <c r="L39">
        <v>599</v>
      </c>
      <c r="M39">
        <v>87</v>
      </c>
      <c r="N39">
        <v>171</v>
      </c>
      <c r="O39">
        <v>32</v>
      </c>
      <c r="P39">
        <v>3</v>
      </c>
      <c r="Q39">
        <v>12</v>
      </c>
      <c r="R39">
        <v>64</v>
      </c>
      <c r="S39">
        <v>51</v>
      </c>
      <c r="T39">
        <v>117</v>
      </c>
      <c r="U39" s="20">
        <v>0.28599999999999998</v>
      </c>
      <c r="V39" s="20">
        <v>0.34699999999999998</v>
      </c>
      <c r="W39" s="20">
        <v>0.41299999999999998</v>
      </c>
      <c r="X39" s="20">
        <v>0.75900000000000001</v>
      </c>
      <c r="Y39" s="16">
        <v>104</v>
      </c>
      <c r="Z39" s="16">
        <v>247</v>
      </c>
      <c r="AA39" s="21">
        <v>5.6</v>
      </c>
      <c r="AB39" s="16">
        <v>27</v>
      </c>
    </row>
    <row r="40" spans="1:28" x14ac:dyDescent="0.35">
      <c r="A40" t="s">
        <v>183</v>
      </c>
      <c r="B40" t="s">
        <v>106</v>
      </c>
      <c r="C40" s="28">
        <f>32/2</f>
        <v>16</v>
      </c>
      <c r="E40" t="s">
        <v>41</v>
      </c>
      <c r="F40" t="s">
        <v>95</v>
      </c>
      <c r="G40">
        <v>2</v>
      </c>
      <c r="H40">
        <v>34</v>
      </c>
      <c r="I40">
        <v>35</v>
      </c>
      <c r="J40">
        <v>13</v>
      </c>
      <c r="L40">
        <v>625</v>
      </c>
      <c r="M40">
        <v>86</v>
      </c>
      <c r="N40">
        <v>186</v>
      </c>
      <c r="O40">
        <v>39</v>
      </c>
      <c r="P40">
        <v>3</v>
      </c>
      <c r="Q40">
        <v>14</v>
      </c>
      <c r="R40">
        <v>81</v>
      </c>
      <c r="S40">
        <v>54</v>
      </c>
      <c r="T40">
        <v>74</v>
      </c>
      <c r="U40" s="20">
        <v>0.29799999999999999</v>
      </c>
      <c r="V40" s="20">
        <v>0.35499999999999998</v>
      </c>
      <c r="W40" s="20">
        <v>0.44</v>
      </c>
      <c r="X40" s="20">
        <v>0.79500000000000004</v>
      </c>
      <c r="Y40" s="16">
        <v>117</v>
      </c>
      <c r="Z40" s="16">
        <v>275</v>
      </c>
      <c r="AA40" s="21">
        <v>3.9</v>
      </c>
      <c r="AB40" s="16">
        <v>15</v>
      </c>
    </row>
    <row r="41" spans="1:28" x14ac:dyDescent="0.35">
      <c r="A41" t="s">
        <v>45</v>
      </c>
      <c r="B41" t="s">
        <v>43</v>
      </c>
      <c r="C41" s="28">
        <f>64/4</f>
        <v>16</v>
      </c>
      <c r="E41" t="s">
        <v>7</v>
      </c>
      <c r="F41" t="s">
        <v>13</v>
      </c>
      <c r="G41">
        <v>4</v>
      </c>
      <c r="H41">
        <v>31</v>
      </c>
      <c r="I41">
        <v>33</v>
      </c>
      <c r="J41">
        <v>11</v>
      </c>
      <c r="L41">
        <v>584</v>
      </c>
      <c r="M41">
        <v>68</v>
      </c>
      <c r="N41">
        <v>145</v>
      </c>
      <c r="O41">
        <v>32</v>
      </c>
      <c r="P41">
        <v>1</v>
      </c>
      <c r="Q41">
        <v>26</v>
      </c>
      <c r="R41">
        <v>80</v>
      </c>
      <c r="S41">
        <v>46</v>
      </c>
      <c r="T41">
        <v>105</v>
      </c>
      <c r="U41" s="20">
        <v>0.249</v>
      </c>
      <c r="V41" s="20">
        <v>0.309</v>
      </c>
      <c r="W41" s="20">
        <v>0.439</v>
      </c>
      <c r="X41" s="20">
        <v>0.749</v>
      </c>
      <c r="Y41" s="16">
        <v>99</v>
      </c>
      <c r="Z41" s="16">
        <v>256</v>
      </c>
      <c r="AA41" s="21">
        <v>1.8</v>
      </c>
      <c r="AB41" s="16">
        <v>2</v>
      </c>
    </row>
    <row r="42" spans="1:28" x14ac:dyDescent="0.35">
      <c r="A42" t="s">
        <v>184</v>
      </c>
      <c r="B42" t="s">
        <v>106</v>
      </c>
      <c r="C42" s="28">
        <v>15.5</v>
      </c>
      <c r="E42" t="s">
        <v>41</v>
      </c>
      <c r="F42" t="s">
        <v>22</v>
      </c>
      <c r="G42">
        <v>1</v>
      </c>
      <c r="H42">
        <v>23</v>
      </c>
      <c r="I42">
        <v>23</v>
      </c>
      <c r="J42">
        <v>4</v>
      </c>
      <c r="L42">
        <v>563</v>
      </c>
      <c r="M42">
        <v>118</v>
      </c>
      <c r="N42">
        <v>169</v>
      </c>
      <c r="O42">
        <v>32</v>
      </c>
      <c r="P42">
        <v>3</v>
      </c>
      <c r="Q42">
        <v>34</v>
      </c>
      <c r="R42">
        <v>109</v>
      </c>
      <c r="S42">
        <v>130</v>
      </c>
      <c r="T42">
        <v>123</v>
      </c>
      <c r="U42" s="20">
        <v>0.30099999999999999</v>
      </c>
      <c r="V42" s="20">
        <v>0.432</v>
      </c>
      <c r="W42" s="20">
        <v>0.55000000000000004</v>
      </c>
      <c r="X42" s="20">
        <v>0.98099999999999998</v>
      </c>
      <c r="Y42" s="16">
        <v>160</v>
      </c>
      <c r="Z42" s="16">
        <v>309</v>
      </c>
      <c r="AA42" s="21">
        <v>6.1</v>
      </c>
      <c r="AB42" s="16">
        <v>11</v>
      </c>
    </row>
    <row r="43" spans="1:28" x14ac:dyDescent="0.35">
      <c r="A43" t="s">
        <v>186</v>
      </c>
      <c r="B43" t="s">
        <v>43</v>
      </c>
      <c r="C43" s="28">
        <f>90/6</f>
        <v>15</v>
      </c>
      <c r="E43" t="s">
        <v>8</v>
      </c>
      <c r="F43" t="s">
        <v>11</v>
      </c>
      <c r="G43">
        <v>6</v>
      </c>
      <c r="H43">
        <v>32</v>
      </c>
      <c r="I43">
        <v>33</v>
      </c>
      <c r="J43">
        <v>11</v>
      </c>
      <c r="L43">
        <v>603</v>
      </c>
      <c r="M43">
        <v>92</v>
      </c>
      <c r="N43">
        <v>181</v>
      </c>
      <c r="O43">
        <v>29</v>
      </c>
      <c r="P43">
        <v>4</v>
      </c>
      <c r="Q43">
        <v>12</v>
      </c>
      <c r="R43">
        <v>67</v>
      </c>
      <c r="S43">
        <v>52</v>
      </c>
      <c r="T43">
        <v>97</v>
      </c>
      <c r="U43" s="20">
        <v>0.3</v>
      </c>
      <c r="V43" s="20">
        <v>0.35599999999999998</v>
      </c>
      <c r="W43" s="20">
        <v>0.42199999999999999</v>
      </c>
      <c r="X43" s="20">
        <v>0.77800000000000002</v>
      </c>
      <c r="Y43" s="16">
        <v>101</v>
      </c>
      <c r="Z43" s="16">
        <v>254</v>
      </c>
      <c r="AA43" s="21">
        <v>3.3</v>
      </c>
      <c r="AB43" s="16">
        <v>11</v>
      </c>
    </row>
    <row r="44" spans="1:28" x14ac:dyDescent="0.35">
      <c r="A44" t="s">
        <v>187</v>
      </c>
      <c r="B44" t="s">
        <v>20</v>
      </c>
      <c r="C44" s="28">
        <f>60/4</f>
        <v>15</v>
      </c>
      <c r="E44" t="s">
        <v>8</v>
      </c>
      <c r="F44" t="s">
        <v>54</v>
      </c>
      <c r="G44">
        <v>4</v>
      </c>
      <c r="H44">
        <v>31</v>
      </c>
      <c r="I44">
        <v>31</v>
      </c>
      <c r="J44">
        <v>8</v>
      </c>
      <c r="L44">
        <v>523</v>
      </c>
      <c r="M44">
        <v>82</v>
      </c>
      <c r="N44">
        <v>137</v>
      </c>
      <c r="O44">
        <v>32</v>
      </c>
      <c r="P44">
        <v>6</v>
      </c>
      <c r="Q44">
        <v>17</v>
      </c>
      <c r="R44">
        <v>67</v>
      </c>
      <c r="S44">
        <v>55</v>
      </c>
      <c r="T44">
        <v>162</v>
      </c>
      <c r="U44" s="20">
        <v>0.26100000000000001</v>
      </c>
      <c r="V44" s="20">
        <v>0.33700000000000002</v>
      </c>
      <c r="W44" s="20">
        <v>0.443</v>
      </c>
      <c r="X44" s="20">
        <v>0.77900000000000003</v>
      </c>
      <c r="Y44" s="16">
        <v>109</v>
      </c>
      <c r="Z44" s="16">
        <v>232</v>
      </c>
      <c r="AA44" s="21">
        <v>3.3</v>
      </c>
      <c r="AB44" s="16">
        <v>13</v>
      </c>
    </row>
    <row r="45" spans="1:28" x14ac:dyDescent="0.35">
      <c r="A45" t="s">
        <v>4</v>
      </c>
      <c r="B45" t="s">
        <v>24</v>
      </c>
      <c r="C45" s="28">
        <f>28/2</f>
        <v>14</v>
      </c>
      <c r="E45" t="s">
        <v>7</v>
      </c>
      <c r="F45" t="s">
        <v>12</v>
      </c>
      <c r="G45">
        <v>2</v>
      </c>
      <c r="H45">
        <v>31</v>
      </c>
      <c r="I45">
        <v>32</v>
      </c>
      <c r="J45">
        <v>10</v>
      </c>
      <c r="L45">
        <v>588</v>
      </c>
      <c r="M45">
        <v>78</v>
      </c>
      <c r="N45">
        <v>152</v>
      </c>
      <c r="O45">
        <v>27</v>
      </c>
      <c r="P45">
        <v>4</v>
      </c>
      <c r="Q45">
        <v>21</v>
      </c>
      <c r="R45">
        <v>82</v>
      </c>
      <c r="S45">
        <v>39</v>
      </c>
      <c r="T45">
        <v>92</v>
      </c>
      <c r="U45" s="20">
        <v>0.25900000000000001</v>
      </c>
      <c r="V45" s="20">
        <v>0.31</v>
      </c>
      <c r="W45" s="20">
        <v>0.42699999999999999</v>
      </c>
      <c r="X45" s="20">
        <v>0.73699999999999999</v>
      </c>
      <c r="Y45" s="16">
        <v>97</v>
      </c>
      <c r="Z45" s="16">
        <v>251</v>
      </c>
      <c r="AA45" s="21">
        <v>2.9</v>
      </c>
      <c r="AB45" s="16">
        <v>6</v>
      </c>
    </row>
    <row r="46" spans="1:28" x14ac:dyDescent="0.35">
      <c r="A46" t="s">
        <v>188</v>
      </c>
      <c r="B46" t="s">
        <v>20</v>
      </c>
      <c r="C46" s="28">
        <f>70/5</f>
        <v>14</v>
      </c>
      <c r="E46" t="s">
        <v>8</v>
      </c>
      <c r="F46" t="s">
        <v>12</v>
      </c>
      <c r="G46">
        <v>5</v>
      </c>
      <c r="H46">
        <v>29</v>
      </c>
      <c r="I46">
        <v>32</v>
      </c>
      <c r="J46">
        <v>10</v>
      </c>
      <c r="L46">
        <v>638</v>
      </c>
      <c r="M46">
        <v>88</v>
      </c>
      <c r="N46">
        <v>182</v>
      </c>
      <c r="O46">
        <v>29</v>
      </c>
      <c r="P46">
        <v>6</v>
      </c>
      <c r="Q46">
        <v>13</v>
      </c>
      <c r="R46">
        <v>60</v>
      </c>
      <c r="S46">
        <v>36</v>
      </c>
      <c r="T46">
        <v>95</v>
      </c>
      <c r="U46" s="20">
        <v>0.28499999999999998</v>
      </c>
      <c r="V46" s="20">
        <v>0.33</v>
      </c>
      <c r="W46" s="20">
        <v>0.41</v>
      </c>
      <c r="X46" s="20">
        <v>0.74</v>
      </c>
      <c r="Y46" s="16">
        <v>99</v>
      </c>
      <c r="Z46" s="16">
        <v>261</v>
      </c>
      <c r="AA46" s="21">
        <v>3.5</v>
      </c>
      <c r="AB46" s="16">
        <v>25</v>
      </c>
    </row>
    <row r="47" spans="1:28" x14ac:dyDescent="0.35">
      <c r="A47" t="s">
        <v>189</v>
      </c>
      <c r="B47" t="s">
        <v>43</v>
      </c>
      <c r="C47" s="28">
        <f>70/5</f>
        <v>14</v>
      </c>
      <c r="E47" t="s">
        <v>25</v>
      </c>
      <c r="F47" t="s">
        <v>99</v>
      </c>
      <c r="G47">
        <v>5</v>
      </c>
      <c r="H47">
        <v>25</v>
      </c>
      <c r="I47">
        <v>27</v>
      </c>
      <c r="J47">
        <v>6</v>
      </c>
      <c r="L47">
        <v>609</v>
      </c>
      <c r="M47">
        <v>88</v>
      </c>
      <c r="N47">
        <v>159</v>
      </c>
      <c r="O47">
        <v>35</v>
      </c>
      <c r="P47">
        <v>5</v>
      </c>
      <c r="Q47">
        <v>21</v>
      </c>
      <c r="R47">
        <v>75</v>
      </c>
      <c r="S47">
        <v>75</v>
      </c>
      <c r="T47">
        <v>206</v>
      </c>
      <c r="U47" s="20">
        <v>0.26100000000000001</v>
      </c>
      <c r="V47" s="20">
        <v>0.34599999999999997</v>
      </c>
      <c r="W47" s="20">
        <v>0.439</v>
      </c>
      <c r="X47" s="20">
        <v>0.78400000000000003</v>
      </c>
      <c r="Y47" s="16">
        <v>113</v>
      </c>
      <c r="Z47" s="16">
        <v>267</v>
      </c>
      <c r="AA47" s="21">
        <v>3.8</v>
      </c>
      <c r="AB47" s="16">
        <v>8</v>
      </c>
    </row>
    <row r="48" spans="1:28" x14ac:dyDescent="0.35">
      <c r="A48" t="s">
        <v>171</v>
      </c>
      <c r="B48" t="s">
        <v>106</v>
      </c>
      <c r="C48" s="28">
        <f>83/6</f>
        <v>13.833333333333334</v>
      </c>
      <c r="D48" s="14"/>
      <c r="E48" t="s">
        <v>8</v>
      </c>
      <c r="F48" t="s">
        <v>55</v>
      </c>
      <c r="G48">
        <v>6</v>
      </c>
      <c r="H48">
        <v>26</v>
      </c>
      <c r="I48">
        <v>31</v>
      </c>
      <c r="J48">
        <v>9</v>
      </c>
      <c r="L48">
        <v>565</v>
      </c>
      <c r="M48">
        <v>81</v>
      </c>
      <c r="N48">
        <v>143</v>
      </c>
      <c r="O48">
        <v>32</v>
      </c>
      <c r="P48">
        <v>2</v>
      </c>
      <c r="Q48">
        <v>24</v>
      </c>
      <c r="R48">
        <v>79</v>
      </c>
      <c r="S48">
        <v>63</v>
      </c>
      <c r="T48">
        <v>170</v>
      </c>
      <c r="U48" s="20">
        <v>0.254</v>
      </c>
      <c r="V48" s="20">
        <v>0.33</v>
      </c>
      <c r="W48" s="20">
        <v>0.44600000000000001</v>
      </c>
      <c r="X48" s="20">
        <v>0.77500000000000002</v>
      </c>
      <c r="Y48" s="16">
        <v>111</v>
      </c>
      <c r="Z48" s="16">
        <v>252</v>
      </c>
      <c r="AA48" s="21">
        <v>2</v>
      </c>
      <c r="AB48" s="16">
        <v>17</v>
      </c>
    </row>
    <row r="49" spans="1:28" x14ac:dyDescent="0.35">
      <c r="A49" t="s">
        <v>191</v>
      </c>
      <c r="B49" t="s">
        <v>106</v>
      </c>
      <c r="C49" s="28">
        <f>26.5/2</f>
        <v>13.25</v>
      </c>
      <c r="E49" t="s">
        <v>8</v>
      </c>
      <c r="F49" t="s">
        <v>50</v>
      </c>
      <c r="G49">
        <v>2</v>
      </c>
      <c r="H49">
        <v>33</v>
      </c>
      <c r="I49">
        <v>33</v>
      </c>
      <c r="J49">
        <v>7</v>
      </c>
      <c r="L49">
        <v>537</v>
      </c>
      <c r="M49">
        <v>87</v>
      </c>
      <c r="N49">
        <v>131</v>
      </c>
      <c r="O49">
        <v>27</v>
      </c>
      <c r="P49">
        <v>3</v>
      </c>
      <c r="Q49">
        <v>22</v>
      </c>
      <c r="R49">
        <v>74</v>
      </c>
      <c r="S49">
        <v>64</v>
      </c>
      <c r="T49">
        <v>138</v>
      </c>
      <c r="U49" s="20">
        <v>0.24399999999999999</v>
      </c>
      <c r="V49" s="20">
        <v>0.34399999999999997</v>
      </c>
      <c r="W49" s="20">
        <v>0.43099999999999999</v>
      </c>
      <c r="X49" s="20">
        <v>0.77600000000000002</v>
      </c>
      <c r="Y49" s="16">
        <v>114</v>
      </c>
      <c r="Z49" s="16">
        <v>232</v>
      </c>
      <c r="AA49" s="21">
        <v>2.5</v>
      </c>
      <c r="AB49" s="16">
        <v>7</v>
      </c>
    </row>
    <row r="50" spans="1:28" x14ac:dyDescent="0.35">
      <c r="A50" t="s">
        <v>110</v>
      </c>
      <c r="B50" t="s">
        <v>106</v>
      </c>
      <c r="C50" s="28">
        <f>53/4</f>
        <v>13.25</v>
      </c>
      <c r="E50" t="s">
        <v>8</v>
      </c>
      <c r="F50" t="s">
        <v>21</v>
      </c>
      <c r="G50">
        <v>4</v>
      </c>
      <c r="H50">
        <v>31</v>
      </c>
      <c r="I50">
        <v>31</v>
      </c>
      <c r="J50">
        <v>10</v>
      </c>
      <c r="L50">
        <v>585</v>
      </c>
      <c r="M50">
        <v>77</v>
      </c>
      <c r="N50">
        <v>158</v>
      </c>
      <c r="O50">
        <v>24</v>
      </c>
      <c r="P50">
        <v>3</v>
      </c>
      <c r="Q50">
        <v>22</v>
      </c>
      <c r="R50">
        <v>81</v>
      </c>
      <c r="S50">
        <v>41</v>
      </c>
      <c r="T50">
        <v>149</v>
      </c>
      <c r="U50" s="20">
        <v>0.27</v>
      </c>
      <c r="V50" s="20">
        <v>0.32500000000000001</v>
      </c>
      <c r="W50" s="20">
        <v>0.43099999999999999</v>
      </c>
      <c r="X50" s="20">
        <v>0.75600000000000001</v>
      </c>
      <c r="Y50" s="16">
        <v>105</v>
      </c>
      <c r="Z50" s="16">
        <v>252</v>
      </c>
      <c r="AA50" s="21">
        <v>1.9</v>
      </c>
      <c r="AB50" s="16">
        <v>8</v>
      </c>
    </row>
    <row r="51" spans="1:28" x14ac:dyDescent="0.35">
      <c r="A51" t="s">
        <v>182</v>
      </c>
      <c r="B51" t="s">
        <v>24</v>
      </c>
      <c r="C51" s="28">
        <f>75/6</f>
        <v>12.5</v>
      </c>
      <c r="E51" t="s">
        <v>7</v>
      </c>
      <c r="F51" t="s">
        <v>208</v>
      </c>
      <c r="G51">
        <v>6</v>
      </c>
      <c r="H51">
        <v>29</v>
      </c>
      <c r="I51">
        <v>35</v>
      </c>
      <c r="J51">
        <v>11</v>
      </c>
      <c r="L51">
        <v>548</v>
      </c>
      <c r="M51">
        <v>66</v>
      </c>
      <c r="N51">
        <v>140</v>
      </c>
      <c r="O51">
        <v>30</v>
      </c>
      <c r="P51">
        <v>5</v>
      </c>
      <c r="Q51">
        <v>15</v>
      </c>
      <c r="R51">
        <v>73</v>
      </c>
      <c r="S51">
        <v>53</v>
      </c>
      <c r="T51">
        <v>122</v>
      </c>
      <c r="U51" s="20">
        <v>0.254</v>
      </c>
      <c r="V51" s="20">
        <v>0.32200000000000001</v>
      </c>
      <c r="W51" s="20">
        <v>0.40500000000000003</v>
      </c>
      <c r="X51" s="20">
        <v>0.72699999999999998</v>
      </c>
      <c r="Y51" s="16">
        <v>100</v>
      </c>
      <c r="Z51" s="16">
        <v>222</v>
      </c>
      <c r="AA51" s="21">
        <v>3.4</v>
      </c>
      <c r="AB51" s="16">
        <v>5</v>
      </c>
    </row>
    <row r="52" spans="1:28" x14ac:dyDescent="0.35">
      <c r="A52" t="s">
        <v>185</v>
      </c>
      <c r="B52" t="s">
        <v>106</v>
      </c>
      <c r="C52" s="28">
        <f>100/8</f>
        <v>12.5</v>
      </c>
      <c r="E52" t="s">
        <v>8</v>
      </c>
      <c r="F52" t="s">
        <v>14</v>
      </c>
      <c r="G52">
        <v>8</v>
      </c>
      <c r="H52">
        <v>21</v>
      </c>
      <c r="I52">
        <v>24</v>
      </c>
      <c r="J52">
        <v>4</v>
      </c>
      <c r="L52">
        <v>622</v>
      </c>
      <c r="M52">
        <v>132</v>
      </c>
      <c r="N52">
        <v>175</v>
      </c>
      <c r="O52">
        <v>32</v>
      </c>
      <c r="P52">
        <v>3</v>
      </c>
      <c r="Q52">
        <v>43</v>
      </c>
      <c r="R52">
        <v>101</v>
      </c>
      <c r="S52">
        <v>85</v>
      </c>
      <c r="T52">
        <v>187</v>
      </c>
      <c r="U52" s="20">
        <v>0.28100000000000003</v>
      </c>
      <c r="V52" s="20">
        <v>0.376</v>
      </c>
      <c r="W52" s="20">
        <v>0.54900000000000004</v>
      </c>
      <c r="X52" s="20">
        <v>0.92500000000000004</v>
      </c>
      <c r="Y52" s="16">
        <v>138</v>
      </c>
      <c r="Z52" s="16">
        <v>342</v>
      </c>
      <c r="AA52" s="21">
        <v>6.1</v>
      </c>
      <c r="AB52" s="16">
        <v>32</v>
      </c>
    </row>
    <row r="53" spans="1:28" x14ac:dyDescent="0.35">
      <c r="A53" t="s">
        <v>190</v>
      </c>
      <c r="B53" t="s">
        <v>106</v>
      </c>
      <c r="C53" s="28">
        <f>60/5</f>
        <v>12</v>
      </c>
      <c r="E53" t="s">
        <v>8</v>
      </c>
      <c r="F53" t="s">
        <v>54</v>
      </c>
      <c r="G53">
        <v>5</v>
      </c>
      <c r="H53">
        <v>31</v>
      </c>
      <c r="I53">
        <v>34</v>
      </c>
      <c r="J53">
        <v>10</v>
      </c>
      <c r="L53">
        <v>573</v>
      </c>
      <c r="M53">
        <v>90</v>
      </c>
      <c r="N53">
        <v>161</v>
      </c>
      <c r="O53">
        <v>35</v>
      </c>
      <c r="P53">
        <v>6</v>
      </c>
      <c r="Q53">
        <v>23</v>
      </c>
      <c r="R53">
        <v>75</v>
      </c>
      <c r="S53">
        <v>45</v>
      </c>
      <c r="T53">
        <v>110</v>
      </c>
      <c r="U53" s="20">
        <v>0.28100000000000003</v>
      </c>
      <c r="V53" s="20">
        <v>0.33800000000000002</v>
      </c>
      <c r="W53" s="20">
        <v>0.48199999999999998</v>
      </c>
      <c r="X53" s="20">
        <v>0.81899999999999995</v>
      </c>
      <c r="Y53" s="16">
        <v>116</v>
      </c>
      <c r="Z53" s="16">
        <v>276</v>
      </c>
      <c r="AA53" s="21">
        <v>4.0999999999999996</v>
      </c>
      <c r="AB53" s="16">
        <v>22</v>
      </c>
    </row>
    <row r="54" spans="1:28" x14ac:dyDescent="0.35">
      <c r="A54" s="3" t="s">
        <v>212</v>
      </c>
      <c r="B54" s="3" t="s">
        <v>43</v>
      </c>
      <c r="C54" s="29">
        <v>12</v>
      </c>
      <c r="D54" s="3"/>
      <c r="E54" s="3" t="s">
        <v>25</v>
      </c>
      <c r="F54" s="3" t="s">
        <v>26</v>
      </c>
      <c r="G54" s="3">
        <v>1</v>
      </c>
      <c r="H54" s="3">
        <v>29</v>
      </c>
      <c r="I54" s="3">
        <v>29</v>
      </c>
      <c r="J54" s="3">
        <v>9</v>
      </c>
      <c r="K54" s="3"/>
      <c r="L54" s="3">
        <v>586</v>
      </c>
      <c r="M54" s="3">
        <v>100</v>
      </c>
      <c r="N54" s="3">
        <v>163</v>
      </c>
      <c r="O54" s="3">
        <v>40</v>
      </c>
      <c r="P54" s="3">
        <v>5</v>
      </c>
      <c r="Q54" s="3">
        <v>27</v>
      </c>
      <c r="R54" s="3">
        <v>89</v>
      </c>
      <c r="S54" s="3">
        <v>67</v>
      </c>
      <c r="T54" s="3">
        <v>81</v>
      </c>
      <c r="U54" s="22">
        <v>0.27800000000000002</v>
      </c>
      <c r="V54" s="22">
        <v>0.35399999999999998</v>
      </c>
      <c r="W54" s="22">
        <v>0.501</v>
      </c>
      <c r="X54" s="22">
        <v>0.85499999999999998</v>
      </c>
      <c r="Y54" s="23">
        <v>126</v>
      </c>
      <c r="Z54" s="23">
        <v>294</v>
      </c>
      <c r="AA54" s="24">
        <v>5.7</v>
      </c>
      <c r="AB54" s="23">
        <v>25</v>
      </c>
    </row>
    <row r="55" spans="1:28" x14ac:dyDescent="0.35">
      <c r="A55" t="s">
        <v>192</v>
      </c>
      <c r="B55" t="s">
        <v>32</v>
      </c>
      <c r="C55" s="28">
        <v>12</v>
      </c>
      <c r="E55" t="s">
        <v>7</v>
      </c>
      <c r="F55" t="s">
        <v>56</v>
      </c>
      <c r="G55">
        <v>1</v>
      </c>
      <c r="H55">
        <v>28</v>
      </c>
      <c r="I55">
        <v>28</v>
      </c>
      <c r="J55">
        <v>6</v>
      </c>
      <c r="L55">
        <v>577</v>
      </c>
      <c r="M55">
        <v>91</v>
      </c>
      <c r="N55">
        <v>146</v>
      </c>
      <c r="O55">
        <v>28</v>
      </c>
      <c r="P55">
        <v>0</v>
      </c>
      <c r="Q55">
        <v>40</v>
      </c>
      <c r="R55">
        <v>105</v>
      </c>
      <c r="S55">
        <v>77</v>
      </c>
      <c r="T55">
        <v>156</v>
      </c>
      <c r="U55" s="20">
        <v>0.252</v>
      </c>
      <c r="V55" s="20">
        <v>0.34799999999999998</v>
      </c>
      <c r="W55" s="20">
        <v>0.51100000000000001</v>
      </c>
      <c r="X55" s="20">
        <v>0.85899999999999999</v>
      </c>
      <c r="Y55" s="16">
        <v>134</v>
      </c>
      <c r="Z55" s="16">
        <v>295</v>
      </c>
      <c r="AA55" s="21">
        <v>5.0999999999999996</v>
      </c>
      <c r="AB55" s="16">
        <v>2</v>
      </c>
    </row>
    <row r="56" spans="1:28" s="3" customFormat="1" x14ac:dyDescent="0.35">
      <c r="A56" t="s">
        <v>193</v>
      </c>
      <c r="B56" t="s">
        <v>43</v>
      </c>
      <c r="C56" s="28">
        <f>66/6</f>
        <v>11</v>
      </c>
      <c r="D56"/>
      <c r="E56" t="s">
        <v>8</v>
      </c>
      <c r="F56" t="s">
        <v>13</v>
      </c>
      <c r="G56">
        <v>6</v>
      </c>
      <c r="H56">
        <v>26</v>
      </c>
      <c r="I56">
        <v>30</v>
      </c>
      <c r="J56">
        <v>8</v>
      </c>
      <c r="K56"/>
      <c r="L56">
        <v>570</v>
      </c>
      <c r="M56">
        <v>82</v>
      </c>
      <c r="N56">
        <v>144</v>
      </c>
      <c r="O56">
        <v>25</v>
      </c>
      <c r="P56">
        <v>2</v>
      </c>
      <c r="Q56">
        <v>31</v>
      </c>
      <c r="R56">
        <v>89</v>
      </c>
      <c r="S56">
        <v>64</v>
      </c>
      <c r="T56">
        <v>167</v>
      </c>
      <c r="U56" s="20">
        <v>0.252</v>
      </c>
      <c r="V56" s="20">
        <v>0.33400000000000002</v>
      </c>
      <c r="W56" s="20">
        <v>0.46600000000000003</v>
      </c>
      <c r="X56" s="20">
        <v>0.8</v>
      </c>
      <c r="Y56" s="16">
        <v>108</v>
      </c>
      <c r="Z56" s="16">
        <v>266</v>
      </c>
      <c r="AA56" s="21">
        <v>2.2999999999999998</v>
      </c>
      <c r="AB56" s="16">
        <v>5</v>
      </c>
    </row>
    <row r="57" spans="1:28" x14ac:dyDescent="0.35">
      <c r="A57" t="s">
        <v>195</v>
      </c>
      <c r="B57" t="s">
        <v>43</v>
      </c>
      <c r="C57" s="28">
        <v>10.75</v>
      </c>
      <c r="E57" t="s">
        <v>7</v>
      </c>
      <c r="F57" t="s">
        <v>16</v>
      </c>
      <c r="G57">
        <v>1</v>
      </c>
      <c r="H57">
        <v>25</v>
      </c>
      <c r="I57">
        <v>25</v>
      </c>
      <c r="J57">
        <v>5</v>
      </c>
      <c r="L57">
        <v>633</v>
      </c>
      <c r="M57">
        <v>105</v>
      </c>
      <c r="N57">
        <v>177</v>
      </c>
      <c r="O57">
        <v>43</v>
      </c>
      <c r="P57">
        <v>2</v>
      </c>
      <c r="Q57">
        <v>33</v>
      </c>
      <c r="R57">
        <v>108</v>
      </c>
      <c r="S57">
        <v>53</v>
      </c>
      <c r="T57">
        <v>150</v>
      </c>
      <c r="U57" s="20">
        <v>0.27900000000000003</v>
      </c>
      <c r="V57" s="20">
        <v>0.33800000000000002</v>
      </c>
      <c r="W57" s="20">
        <v>0.50900000000000001</v>
      </c>
      <c r="X57" s="20">
        <v>0.84699999999999998</v>
      </c>
      <c r="Y57" s="16">
        <v>120</v>
      </c>
      <c r="Z57" s="16">
        <v>323</v>
      </c>
      <c r="AA57" s="21">
        <v>3.2</v>
      </c>
      <c r="AB57" s="16">
        <v>6</v>
      </c>
    </row>
    <row r="58" spans="1:28" x14ac:dyDescent="0.35">
      <c r="A58" t="s">
        <v>196</v>
      </c>
      <c r="B58" t="s">
        <v>106</v>
      </c>
      <c r="C58" s="28">
        <f>52/5</f>
        <v>10.4</v>
      </c>
      <c r="E58" t="s">
        <v>8</v>
      </c>
      <c r="F58" t="s">
        <v>37</v>
      </c>
      <c r="G58">
        <v>5</v>
      </c>
      <c r="H58">
        <v>27</v>
      </c>
      <c r="I58">
        <v>30</v>
      </c>
      <c r="J58">
        <v>8</v>
      </c>
      <c r="L58">
        <v>556</v>
      </c>
      <c r="M58">
        <v>75</v>
      </c>
      <c r="N58">
        <v>136</v>
      </c>
      <c r="O58">
        <v>33</v>
      </c>
      <c r="P58">
        <v>4</v>
      </c>
      <c r="Q58">
        <v>29</v>
      </c>
      <c r="R58">
        <v>81</v>
      </c>
      <c r="S58">
        <v>34</v>
      </c>
      <c r="T58">
        <v>158</v>
      </c>
      <c r="U58" s="20">
        <v>0.245</v>
      </c>
      <c r="V58" s="20">
        <v>0.29299999999999998</v>
      </c>
      <c r="W58" s="20">
        <v>0.47299999999999998</v>
      </c>
      <c r="X58" s="20">
        <v>0.76500000000000001</v>
      </c>
      <c r="Y58" s="16">
        <v>103</v>
      </c>
      <c r="Z58" s="16">
        <v>263</v>
      </c>
      <c r="AA58" s="21">
        <v>2</v>
      </c>
      <c r="AB58" s="16">
        <v>4</v>
      </c>
    </row>
    <row r="59" spans="1:28" x14ac:dyDescent="0.35">
      <c r="A59" t="s">
        <v>180</v>
      </c>
      <c r="B59" t="s">
        <v>106</v>
      </c>
      <c r="C59" s="28">
        <v>10.175000000000001</v>
      </c>
      <c r="E59" t="s">
        <v>8</v>
      </c>
      <c r="F59" t="s">
        <v>11</v>
      </c>
      <c r="G59">
        <v>1</v>
      </c>
      <c r="H59">
        <v>30</v>
      </c>
      <c r="I59">
        <v>30</v>
      </c>
      <c r="J59">
        <v>6</v>
      </c>
      <c r="L59">
        <v>586</v>
      </c>
      <c r="M59">
        <v>114</v>
      </c>
      <c r="N59">
        <v>162</v>
      </c>
      <c r="O59">
        <v>26</v>
      </c>
      <c r="P59">
        <v>1</v>
      </c>
      <c r="Q59">
        <v>45</v>
      </c>
      <c r="R59">
        <v>104</v>
      </c>
      <c r="S59">
        <v>102</v>
      </c>
      <c r="T59">
        <v>208</v>
      </c>
      <c r="U59" s="20">
        <v>0.27600000000000002</v>
      </c>
      <c r="V59" s="20">
        <v>0.38600000000000001</v>
      </c>
      <c r="W59" s="20">
        <v>0.55400000000000005</v>
      </c>
      <c r="X59" s="20">
        <v>0.94</v>
      </c>
      <c r="Y59" s="16">
        <v>150</v>
      </c>
      <c r="Z59" s="16">
        <v>325</v>
      </c>
      <c r="AA59" s="21">
        <v>7.5</v>
      </c>
      <c r="AB59" s="16">
        <v>7</v>
      </c>
    </row>
    <row r="60" spans="1:28" x14ac:dyDescent="0.35">
      <c r="A60" t="s">
        <v>197</v>
      </c>
      <c r="B60" t="s">
        <v>24</v>
      </c>
      <c r="C60" s="28">
        <v>10.1</v>
      </c>
      <c r="E60" t="s">
        <v>8</v>
      </c>
      <c r="F60" t="s">
        <v>14</v>
      </c>
      <c r="G60">
        <v>1</v>
      </c>
      <c r="H60">
        <v>28</v>
      </c>
      <c r="I60">
        <v>28</v>
      </c>
      <c r="J60">
        <v>6</v>
      </c>
      <c r="L60">
        <v>585</v>
      </c>
      <c r="M60">
        <v>81</v>
      </c>
      <c r="N60">
        <v>146</v>
      </c>
      <c r="O60">
        <v>31</v>
      </c>
      <c r="P60">
        <v>3</v>
      </c>
      <c r="Q60">
        <v>19</v>
      </c>
      <c r="R60">
        <v>77</v>
      </c>
      <c r="S60">
        <v>59</v>
      </c>
      <c r="T60">
        <v>155</v>
      </c>
      <c r="U60" s="20">
        <v>0.249</v>
      </c>
      <c r="V60" s="20">
        <v>0.31900000000000001</v>
      </c>
      <c r="W60" s="20">
        <v>0.40899999999999997</v>
      </c>
      <c r="X60" s="20">
        <v>0.72699999999999998</v>
      </c>
      <c r="Y60" s="16">
        <v>89</v>
      </c>
      <c r="Z60" s="16">
        <v>239</v>
      </c>
      <c r="AA60" s="21">
        <v>2.1</v>
      </c>
      <c r="AB60" s="16">
        <v>10</v>
      </c>
    </row>
    <row r="61" spans="1:28" x14ac:dyDescent="0.35">
      <c r="A61" t="s">
        <v>194</v>
      </c>
      <c r="B61" t="s">
        <v>106</v>
      </c>
      <c r="C61" s="28">
        <f>70/7</f>
        <v>10</v>
      </c>
      <c r="E61" t="s">
        <v>25</v>
      </c>
      <c r="F61" t="s">
        <v>11</v>
      </c>
      <c r="G61">
        <v>7</v>
      </c>
      <c r="H61">
        <v>29</v>
      </c>
      <c r="I61">
        <v>32</v>
      </c>
      <c r="J61">
        <v>9</v>
      </c>
      <c r="L61">
        <v>531</v>
      </c>
      <c r="M61">
        <v>80</v>
      </c>
      <c r="N61">
        <v>124</v>
      </c>
      <c r="O61">
        <v>22</v>
      </c>
      <c r="P61">
        <v>3</v>
      </c>
      <c r="Q61">
        <v>20</v>
      </c>
      <c r="R61">
        <v>68</v>
      </c>
      <c r="S61">
        <v>77</v>
      </c>
      <c r="T61">
        <v>130</v>
      </c>
      <c r="U61" s="20">
        <v>0.23300000000000001</v>
      </c>
      <c r="V61" s="20">
        <v>0.33</v>
      </c>
      <c r="W61" s="20">
        <v>0.39900000000000002</v>
      </c>
      <c r="X61" s="20">
        <v>0.72899999999999998</v>
      </c>
      <c r="Y61" s="16">
        <v>98</v>
      </c>
      <c r="Z61" s="16">
        <v>212</v>
      </c>
      <c r="AA61" s="21">
        <v>2.7</v>
      </c>
      <c r="AB61" s="16">
        <v>12</v>
      </c>
    </row>
    <row r="62" spans="1:28" x14ac:dyDescent="0.35">
      <c r="A62" t="s">
        <v>198</v>
      </c>
      <c r="B62" t="s">
        <v>43</v>
      </c>
      <c r="C62" s="28">
        <f>20/2</f>
        <v>10</v>
      </c>
      <c r="E62" t="s">
        <v>25</v>
      </c>
      <c r="F62" t="s">
        <v>50</v>
      </c>
      <c r="G62">
        <v>2</v>
      </c>
      <c r="H62">
        <v>33</v>
      </c>
      <c r="I62">
        <v>33</v>
      </c>
      <c r="J62">
        <v>11</v>
      </c>
      <c r="L62">
        <v>561</v>
      </c>
      <c r="M62">
        <v>72</v>
      </c>
      <c r="N62">
        <v>144</v>
      </c>
      <c r="O62">
        <v>31</v>
      </c>
      <c r="P62">
        <v>5</v>
      </c>
      <c r="Q62">
        <v>20</v>
      </c>
      <c r="R62">
        <v>77</v>
      </c>
      <c r="S62">
        <v>42</v>
      </c>
      <c r="T62">
        <v>120</v>
      </c>
      <c r="U62" s="20">
        <v>0.25600000000000001</v>
      </c>
      <c r="V62" s="20">
        <v>0.309</v>
      </c>
      <c r="W62" s="20">
        <v>0.436</v>
      </c>
      <c r="X62" s="20">
        <v>0.745</v>
      </c>
      <c r="Y62" s="16">
        <v>99</v>
      </c>
      <c r="Z62" s="16">
        <v>245</v>
      </c>
      <c r="AA62" s="21">
        <v>1.7</v>
      </c>
      <c r="AB62" s="16">
        <v>3</v>
      </c>
    </row>
    <row r="63" spans="1:28" x14ac:dyDescent="0.35">
      <c r="A63" t="s">
        <v>199</v>
      </c>
      <c r="B63" t="s">
        <v>106</v>
      </c>
      <c r="C63" s="28">
        <v>10</v>
      </c>
      <c r="E63" t="s">
        <v>8</v>
      </c>
      <c r="F63" t="s">
        <v>37</v>
      </c>
      <c r="G63">
        <v>1</v>
      </c>
      <c r="H63">
        <v>29</v>
      </c>
      <c r="I63">
        <v>29</v>
      </c>
      <c r="J63">
        <v>6</v>
      </c>
      <c r="L63">
        <v>567</v>
      </c>
      <c r="M63">
        <v>88</v>
      </c>
      <c r="N63">
        <v>148</v>
      </c>
      <c r="O63">
        <v>30</v>
      </c>
      <c r="P63">
        <v>3</v>
      </c>
      <c r="Q63">
        <v>34</v>
      </c>
      <c r="R63">
        <v>94</v>
      </c>
      <c r="S63">
        <v>48</v>
      </c>
      <c r="T63">
        <v>184</v>
      </c>
      <c r="U63" s="20">
        <v>0.26</v>
      </c>
      <c r="V63" s="20">
        <v>0.32</v>
      </c>
      <c r="W63" s="20">
        <v>0.501</v>
      </c>
      <c r="X63" s="20">
        <v>0.82199999999999995</v>
      </c>
      <c r="Y63" s="16">
        <v>120</v>
      </c>
      <c r="Z63" s="16">
        <v>284</v>
      </c>
      <c r="AA63" s="21">
        <v>2.5</v>
      </c>
      <c r="AB63" s="16">
        <v>9</v>
      </c>
    </row>
    <row r="65" spans="4:4" x14ac:dyDescent="0.35">
      <c r="D65" s="13"/>
    </row>
    <row r="67" spans="4:4" x14ac:dyDescent="0.35">
      <c r="D67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Position Players Stats</vt:lpstr>
      <vt:lpstr>2022's salary higer than 10m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林沛璇</dc:creator>
  <cp:lastModifiedBy>林沛璇</cp:lastModifiedBy>
  <dcterms:created xsi:type="dcterms:W3CDTF">2022-02-28T22:34:14Z</dcterms:created>
  <dcterms:modified xsi:type="dcterms:W3CDTF">2022-03-18T14:02:35Z</dcterms:modified>
</cp:coreProperties>
</file>