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laus\OneDrive\Área de Trabalho\Thiago\Projeto calculadora de dose radiodiagnóstico\"/>
    </mc:Choice>
  </mc:AlternateContent>
  <xr:revisionPtr revIDLastSave="0" documentId="13_ncr:1_{074F5C46-0F70-4963-941C-860C11D980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5" i="1"/>
  <c r="M6" i="1"/>
  <c r="M7" i="1"/>
  <c r="M8" i="1"/>
  <c r="M9" i="1"/>
  <c r="M10" i="1"/>
  <c r="M11" i="1"/>
  <c r="M12" i="1"/>
  <c r="M13" i="1"/>
  <c r="M5" i="1"/>
  <c r="C9" i="1"/>
  <c r="N9" i="1" s="1"/>
  <c r="D2" i="1"/>
  <c r="C7" i="1" s="1"/>
  <c r="N7" i="1" s="1"/>
  <c r="B26" i="1"/>
  <c r="B23" i="1"/>
  <c r="F18" i="1"/>
  <c r="E18" i="1" s="1"/>
  <c r="E19" i="1" s="1"/>
  <c r="C11" i="1" l="1"/>
  <c r="N11" i="1" s="1"/>
  <c r="C6" i="1"/>
  <c r="N6" i="1" s="1"/>
  <c r="C5" i="1"/>
  <c r="N5" i="1" s="1"/>
  <c r="C13" i="1"/>
  <c r="N13" i="1" s="1"/>
  <c r="C12" i="1"/>
  <c r="N12" i="1" s="1"/>
  <c r="C10" i="1"/>
  <c r="N10" i="1" s="1"/>
  <c r="C8" i="1"/>
  <c r="N8" i="1" s="1"/>
  <c r="E20" i="1"/>
  <c r="G18" i="1"/>
  <c r="G20" i="1" l="1"/>
  <c r="F20" i="1" s="1"/>
  <c r="B22" i="1" s="1"/>
  <c r="G19" i="1"/>
  <c r="F19" i="1" s="1"/>
  <c r="B21" i="1" s="1"/>
  <c r="B25" i="1" l="1"/>
  <c r="B27" i="1" s="1"/>
</calcChain>
</file>

<file path=xl/sharedStrings.xml><?xml version="1.0" encoding="utf-8"?>
<sst xmlns="http://schemas.openxmlformats.org/spreadsheetml/2006/main" count="35" uniqueCount="27">
  <si>
    <t>KV</t>
  </si>
  <si>
    <t>mGy</t>
  </si>
  <si>
    <t>BSC</t>
  </si>
  <si>
    <t>mGy/mAs</t>
  </si>
  <si>
    <t>ESAK</t>
  </si>
  <si>
    <t>kV</t>
  </si>
  <si>
    <t>mAs</t>
  </si>
  <si>
    <t>Espessura</t>
  </si>
  <si>
    <t>Rendimento</t>
  </si>
  <si>
    <t>rend</t>
  </si>
  <si>
    <t>bsf</t>
  </si>
  <si>
    <t>DFF</t>
  </si>
  <si>
    <t>Cranio-AP</t>
  </si>
  <si>
    <t>Tórax-PA</t>
  </si>
  <si>
    <t>Tórax-L</t>
  </si>
  <si>
    <t>Abdome-AP</t>
  </si>
  <si>
    <t>Pelve-AP</t>
  </si>
  <si>
    <t>Lombar-AP</t>
  </si>
  <si>
    <t>Lombar-L</t>
  </si>
  <si>
    <t>Lombar-JLS</t>
  </si>
  <si>
    <t>Região</t>
  </si>
  <si>
    <t>Referencia</t>
  </si>
  <si>
    <t>Cranio-L</t>
  </si>
  <si>
    <t>Diferença</t>
  </si>
  <si>
    <t>Eqp.Teste</t>
  </si>
  <si>
    <t>Ref.</t>
  </si>
  <si>
    <t>Eqp.Lab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</si>
</sst>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166" fontId="0" fillId="0" borderId="0" xfId="1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Planilha1!$N$4</c:f>
              <c:strCache>
                <c:ptCount val="1"/>
                <c:pt idx="0">
                  <c:v>Eqp.Teste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74664584687032"/>
                  <c:y val="-1.2436172751133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Planilha1!$M$5:$M$13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xVal>
          <c:yVal>
            <c:numRef>
              <c:f>Planilha1!$N$5:$N$13</c:f>
              <c:numCache>
                <c:formatCode>0.000</c:formatCode>
                <c:ptCount val="9"/>
                <c:pt idx="0">
                  <c:v>3.2699999999999993E-2</c:v>
                </c:pt>
                <c:pt idx="1">
                  <c:v>7.0699999999999999E-2</c:v>
                </c:pt>
                <c:pt idx="2">
                  <c:v>0.1087</c:v>
                </c:pt>
                <c:pt idx="3">
                  <c:v>0.1467</c:v>
                </c:pt>
                <c:pt idx="4">
                  <c:v>0.186</c:v>
                </c:pt>
                <c:pt idx="5">
                  <c:v>0.22270000000000001</c:v>
                </c:pt>
                <c:pt idx="6">
                  <c:v>0.26069999999999999</c:v>
                </c:pt>
                <c:pt idx="7">
                  <c:v>0.29869999999999997</c:v>
                </c:pt>
                <c:pt idx="8">
                  <c:v>0.3367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F-42F8-85C1-0C303908651E}"/>
            </c:ext>
          </c:extLst>
        </c:ser>
        <c:ser>
          <c:idx val="1"/>
          <c:order val="1"/>
          <c:tx>
            <c:strRef>
              <c:f>Planilha1!$O$4</c:f>
              <c:strCache>
                <c:ptCount val="1"/>
                <c:pt idx="0">
                  <c:v>Eqp.Lab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30749527140747"/>
                  <c:y val="-1.0638078274042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Planilha1!$M$5:$M$13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</c:numCache>
            </c:numRef>
          </c:xVal>
          <c:yVal>
            <c:numRef>
              <c:f>Planilha1!$O$5:$O$13</c:f>
              <c:numCache>
                <c:formatCode>General</c:formatCode>
                <c:ptCount val="9"/>
                <c:pt idx="0">
                  <c:v>0.04</c:v>
                </c:pt>
                <c:pt idx="1">
                  <c:v>7.2999999999999995E-2</c:v>
                </c:pt>
                <c:pt idx="2">
                  <c:v>0.109</c:v>
                </c:pt>
                <c:pt idx="3">
                  <c:v>0.14799999999999999</c:v>
                </c:pt>
                <c:pt idx="4">
                  <c:v>0.186</c:v>
                </c:pt>
                <c:pt idx="5">
                  <c:v>0.224</c:v>
                </c:pt>
                <c:pt idx="6">
                  <c:v>0.26500000000000001</c:v>
                </c:pt>
                <c:pt idx="7">
                  <c:v>0.30499999999999999</c:v>
                </c:pt>
                <c:pt idx="8">
                  <c:v>0.34599999999999997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F-42F8-85C1-0C3039086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81839"/>
        <c:axId val="1665982255"/>
      </c:scatterChart>
      <c:valAx>
        <c:axId val="166598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982255"/>
        <c:crosses val="autoZero"/>
        <c:crossBetween val="midCat"/>
      </c:valAx>
      <c:valAx>
        <c:axId val="16659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98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1</xdr:row>
      <xdr:rowOff>38099</xdr:rowOff>
    </xdr:from>
    <xdr:to>
      <xdr:col>19</xdr:col>
      <xdr:colOff>219074</xdr:colOff>
      <xdr:row>24</xdr:row>
      <xdr:rowOff>161924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70" zoomScaleNormal="70" workbookViewId="0">
      <selection activeCell="F18" sqref="F18"/>
    </sheetView>
  </sheetViews>
  <sheetFormatPr defaultRowHeight="14.5" x14ac:dyDescent="0.35"/>
  <cols>
    <col min="1" max="1" width="12" bestFit="1" customWidth="1"/>
    <col min="2" max="2" width="15.54296875" customWidth="1"/>
    <col min="3" max="3" width="10.54296875" customWidth="1"/>
    <col min="6" max="6" width="11.7265625" bestFit="1" customWidth="1"/>
    <col min="7" max="7" width="9.1796875" style="2"/>
    <col min="8" max="8" width="14.54296875" style="2" customWidth="1"/>
    <col min="9" max="9" width="9.81640625" bestFit="1" customWidth="1"/>
    <col min="10" max="10" width="10.54296875" bestFit="1" customWidth="1"/>
    <col min="11" max="11" width="11.7265625" bestFit="1" customWidth="1"/>
    <col min="13" max="13" width="10.54296875" bestFit="1" customWidth="1"/>
  </cols>
  <sheetData>
    <row r="1" spans="1:15" x14ac:dyDescent="0.35">
      <c r="B1" s="2" t="s">
        <v>0</v>
      </c>
      <c r="C1" s="2" t="s">
        <v>3</v>
      </c>
      <c r="D1" s="2"/>
    </row>
    <row r="2" spans="1:15" x14ac:dyDescent="0.35">
      <c r="B2" s="2">
        <v>80</v>
      </c>
      <c r="C2" s="1">
        <v>0.186</v>
      </c>
      <c r="D2" s="2">
        <f>C2-0.186</f>
        <v>0</v>
      </c>
    </row>
    <row r="3" spans="1:15" x14ac:dyDescent="0.35">
      <c r="L3" s="2"/>
    </row>
    <row r="4" spans="1:15" x14ac:dyDescent="0.35">
      <c r="B4" s="2" t="s">
        <v>0</v>
      </c>
      <c r="C4" s="2" t="s">
        <v>3</v>
      </c>
      <c r="D4" s="2" t="s">
        <v>2</v>
      </c>
      <c r="F4" t="s">
        <v>20</v>
      </c>
      <c r="G4" s="2" t="s">
        <v>11</v>
      </c>
      <c r="H4" s="2" t="s">
        <v>21</v>
      </c>
      <c r="J4" s="2" t="s">
        <v>25</v>
      </c>
      <c r="N4" t="s">
        <v>24</v>
      </c>
      <c r="O4" t="s">
        <v>26</v>
      </c>
    </row>
    <row r="5" spans="1:15" x14ac:dyDescent="0.35">
      <c r="B5" s="2">
        <v>40</v>
      </c>
      <c r="C5" s="7">
        <f>(0.0038*B5-0.1193)+D$2</f>
        <v>3.2699999999999993E-2</v>
      </c>
      <c r="D5" s="2">
        <v>1.08</v>
      </c>
      <c r="F5" s="8" t="s">
        <v>12</v>
      </c>
      <c r="G5" s="2">
        <v>100</v>
      </c>
      <c r="H5" s="2">
        <v>5</v>
      </c>
      <c r="J5" s="13">
        <v>0.04</v>
      </c>
      <c r="L5" s="7"/>
      <c r="M5">
        <f>B5</f>
        <v>40</v>
      </c>
      <c r="N5" s="4">
        <f>C5</f>
        <v>3.2699999999999993E-2</v>
      </c>
      <c r="O5">
        <f>J5</f>
        <v>0.04</v>
      </c>
    </row>
    <row r="6" spans="1:15" x14ac:dyDescent="0.35">
      <c r="B6" s="2">
        <v>50</v>
      </c>
      <c r="C6" s="7">
        <f t="shared" ref="C6:C13" si="0">(0.0038*B6-0.1193)+D$2</f>
        <v>7.0699999999999999E-2</v>
      </c>
      <c r="D6" s="2">
        <v>1.1100000000000001</v>
      </c>
      <c r="F6" s="8" t="s">
        <v>22</v>
      </c>
      <c r="G6" s="2">
        <v>100</v>
      </c>
      <c r="H6" s="2">
        <v>3</v>
      </c>
      <c r="J6" s="13">
        <v>7.2999999999999995E-2</v>
      </c>
      <c r="L6" s="7"/>
      <c r="M6">
        <f t="shared" ref="M6:M13" si="1">B6</f>
        <v>50</v>
      </c>
      <c r="N6" s="4">
        <f t="shared" ref="N6:N13" si="2">C6</f>
        <v>7.0699999999999999E-2</v>
      </c>
      <c r="O6">
        <f t="shared" ref="O6:O13" si="3">J6</f>
        <v>7.2999999999999995E-2</v>
      </c>
    </row>
    <row r="7" spans="1:15" x14ac:dyDescent="0.35">
      <c r="B7" s="2">
        <v>60</v>
      </c>
      <c r="C7" s="7">
        <f t="shared" si="0"/>
        <v>0.1087</v>
      </c>
      <c r="D7" s="2">
        <v>1.1299999999999999</v>
      </c>
      <c r="F7" s="8" t="s">
        <v>13</v>
      </c>
      <c r="G7" s="2">
        <v>180</v>
      </c>
      <c r="H7" s="2">
        <v>0.4</v>
      </c>
      <c r="J7" s="13">
        <v>0.109</v>
      </c>
      <c r="L7" s="7"/>
      <c r="M7">
        <f t="shared" si="1"/>
        <v>60</v>
      </c>
      <c r="N7" s="4">
        <f t="shared" si="2"/>
        <v>0.1087</v>
      </c>
      <c r="O7">
        <f t="shared" si="3"/>
        <v>0.109</v>
      </c>
    </row>
    <row r="8" spans="1:15" x14ac:dyDescent="0.35">
      <c r="B8" s="2">
        <v>70</v>
      </c>
      <c r="C8" s="7">
        <f t="shared" si="0"/>
        <v>0.1467</v>
      </c>
      <c r="D8" s="2">
        <v>1.1399999999999999</v>
      </c>
      <c r="F8" s="8" t="s">
        <v>14</v>
      </c>
      <c r="G8" s="2">
        <v>180</v>
      </c>
      <c r="H8" s="2">
        <v>1.5</v>
      </c>
      <c r="J8" s="13">
        <v>0.14799999999999999</v>
      </c>
      <c r="L8" s="7"/>
      <c r="M8">
        <f t="shared" si="1"/>
        <v>70</v>
      </c>
      <c r="N8" s="4">
        <f t="shared" si="2"/>
        <v>0.1467</v>
      </c>
      <c r="O8">
        <f t="shared" si="3"/>
        <v>0.14799999999999999</v>
      </c>
    </row>
    <row r="9" spans="1:15" x14ac:dyDescent="0.35">
      <c r="B9" s="2">
        <v>80</v>
      </c>
      <c r="C9" s="7">
        <f>C2</f>
        <v>0.186</v>
      </c>
      <c r="D9" s="2">
        <v>1.1579999999999999</v>
      </c>
      <c r="F9" s="8" t="s">
        <v>15</v>
      </c>
      <c r="G9" s="2">
        <v>100</v>
      </c>
      <c r="H9" s="2">
        <v>10</v>
      </c>
      <c r="J9" s="14">
        <v>0.186</v>
      </c>
      <c r="L9" s="7"/>
      <c r="M9">
        <f t="shared" si="1"/>
        <v>80</v>
      </c>
      <c r="N9" s="4">
        <f t="shared" si="2"/>
        <v>0.186</v>
      </c>
      <c r="O9">
        <f t="shared" si="3"/>
        <v>0.186</v>
      </c>
    </row>
    <row r="10" spans="1:15" x14ac:dyDescent="0.35">
      <c r="B10" s="2">
        <v>90</v>
      </c>
      <c r="C10" s="7">
        <f t="shared" si="0"/>
        <v>0.22270000000000001</v>
      </c>
      <c r="D10" s="2">
        <v>1.17</v>
      </c>
      <c r="F10" s="8" t="s">
        <v>16</v>
      </c>
      <c r="G10" s="2">
        <v>100</v>
      </c>
      <c r="H10" s="2">
        <v>10</v>
      </c>
      <c r="J10" s="13">
        <v>0.224</v>
      </c>
      <c r="L10" s="7"/>
      <c r="M10">
        <f t="shared" si="1"/>
        <v>90</v>
      </c>
      <c r="N10" s="4">
        <f t="shared" si="2"/>
        <v>0.22270000000000001</v>
      </c>
      <c r="O10">
        <f t="shared" si="3"/>
        <v>0.224</v>
      </c>
    </row>
    <row r="11" spans="1:15" x14ac:dyDescent="0.35">
      <c r="B11" s="2">
        <v>100</v>
      </c>
      <c r="C11" s="7">
        <f t="shared" si="0"/>
        <v>0.26069999999999999</v>
      </c>
      <c r="D11" s="2">
        <v>1.177</v>
      </c>
      <c r="F11" s="8" t="s">
        <v>17</v>
      </c>
      <c r="G11" s="2">
        <v>100</v>
      </c>
      <c r="H11" s="2">
        <v>10</v>
      </c>
      <c r="J11" s="13">
        <v>0.26500000000000001</v>
      </c>
      <c r="L11" s="7"/>
      <c r="M11">
        <f t="shared" si="1"/>
        <v>100</v>
      </c>
      <c r="N11" s="4">
        <f t="shared" si="2"/>
        <v>0.26069999999999999</v>
      </c>
      <c r="O11">
        <f t="shared" si="3"/>
        <v>0.26500000000000001</v>
      </c>
    </row>
    <row r="12" spans="1:15" x14ac:dyDescent="0.35">
      <c r="B12" s="2">
        <v>110</v>
      </c>
      <c r="C12" s="7">
        <f t="shared" si="0"/>
        <v>0.29869999999999997</v>
      </c>
      <c r="D12" s="2">
        <v>1.1830000000000001</v>
      </c>
      <c r="F12" s="8" t="s">
        <v>18</v>
      </c>
      <c r="G12" s="2">
        <v>100</v>
      </c>
      <c r="H12" s="2">
        <v>30</v>
      </c>
      <c r="J12" s="13">
        <v>0.30499999999999999</v>
      </c>
      <c r="L12" s="7"/>
      <c r="M12">
        <f t="shared" si="1"/>
        <v>110</v>
      </c>
      <c r="N12" s="4">
        <f t="shared" si="2"/>
        <v>0.29869999999999997</v>
      </c>
      <c r="O12">
        <f t="shared" si="3"/>
        <v>0.30499999999999999</v>
      </c>
    </row>
    <row r="13" spans="1:15" x14ac:dyDescent="0.35">
      <c r="B13" s="2">
        <v>120</v>
      </c>
      <c r="C13" s="7">
        <f t="shared" si="0"/>
        <v>0.3367</v>
      </c>
      <c r="D13" s="2">
        <v>1.19</v>
      </c>
      <c r="F13" s="8" t="s">
        <v>19</v>
      </c>
      <c r="G13" s="2">
        <v>100</v>
      </c>
      <c r="H13" s="2">
        <v>40</v>
      </c>
      <c r="J13" s="13">
        <v>0.34599999999999997</v>
      </c>
      <c r="L13" s="7"/>
      <c r="M13">
        <f t="shared" si="1"/>
        <v>120</v>
      </c>
      <c r="N13" s="4">
        <f t="shared" si="2"/>
        <v>0.3367</v>
      </c>
      <c r="O13">
        <f t="shared" si="3"/>
        <v>0.34599999999999997</v>
      </c>
    </row>
    <row r="14" spans="1:15" x14ac:dyDescent="0.35">
      <c r="K14" s="8"/>
      <c r="L14" s="2"/>
    </row>
    <row r="16" spans="1:15" x14ac:dyDescent="0.35">
      <c r="A16" t="s">
        <v>20</v>
      </c>
      <c r="B16" s="1" t="s">
        <v>12</v>
      </c>
    </row>
    <row r="18" spans="1:8" x14ac:dyDescent="0.35">
      <c r="A18" t="s">
        <v>5</v>
      </c>
      <c r="B18" s="1">
        <v>90</v>
      </c>
      <c r="D18" s="4"/>
      <c r="E18" s="2">
        <f>VLOOKUP(F18,B5:D13,1,1)</f>
        <v>90</v>
      </c>
      <c r="F18" s="3">
        <f>B18</f>
        <v>90</v>
      </c>
      <c r="G18" s="2">
        <f>E18+10</f>
        <v>100</v>
      </c>
    </row>
    <row r="19" spans="1:8" x14ac:dyDescent="0.35">
      <c r="A19" t="s">
        <v>6</v>
      </c>
      <c r="B19" s="1">
        <v>10</v>
      </c>
      <c r="D19" t="s">
        <v>9</v>
      </c>
      <c r="E19" s="2">
        <f>VLOOKUP(E18,B5:D13,2,0)</f>
        <v>0.22270000000000001</v>
      </c>
      <c r="F19" s="5">
        <f>E19+(((F18-E18)/(G18-E18))*(G19-E19))</f>
        <v>0.22270000000000001</v>
      </c>
      <c r="G19" s="7">
        <f>VLOOKUP(G18,B5:D13,2,0)</f>
        <v>0.26069999999999999</v>
      </c>
    </row>
    <row r="20" spans="1:8" x14ac:dyDescent="0.35">
      <c r="A20" t="s">
        <v>7</v>
      </c>
      <c r="B20" s="1">
        <v>23</v>
      </c>
      <c r="D20" t="s">
        <v>10</v>
      </c>
      <c r="E20" s="2">
        <f>VLOOKUP(E18,B5:D13,3,0)</f>
        <v>1.17</v>
      </c>
      <c r="F20" s="5">
        <f>E20+(((F18-E18)/(G18-E18))*(G20-E20))</f>
        <v>1.17</v>
      </c>
      <c r="G20" s="2">
        <f>VLOOKUP(G18,B5:D13,3,0)</f>
        <v>1.177</v>
      </c>
    </row>
    <row r="21" spans="1:8" x14ac:dyDescent="0.35">
      <c r="A21" t="s">
        <v>8</v>
      </c>
      <c r="B21" s="5">
        <f>F19</f>
        <v>0.22270000000000001</v>
      </c>
    </row>
    <row r="22" spans="1:8" x14ac:dyDescent="0.35">
      <c r="A22" t="s">
        <v>2</v>
      </c>
      <c r="B22" s="5">
        <f>F20</f>
        <v>1.17</v>
      </c>
      <c r="H22" s="7"/>
    </row>
    <row r="23" spans="1:8" x14ac:dyDescent="0.35">
      <c r="A23" t="s">
        <v>11</v>
      </c>
      <c r="B23" s="9">
        <f>VLOOKUP(B16,F5:G13,2,0)</f>
        <v>100</v>
      </c>
      <c r="H23" s="7"/>
    </row>
    <row r="24" spans="1:8" x14ac:dyDescent="0.35">
      <c r="B24" s="7"/>
      <c r="H24" s="7"/>
    </row>
    <row r="25" spans="1:8" x14ac:dyDescent="0.35">
      <c r="A25" t="s">
        <v>4</v>
      </c>
      <c r="B25" s="6">
        <f>(B21*(80/(B23-B20))^2*B19*B22)</f>
        <v>2.812578175071681</v>
      </c>
      <c r="C25" t="s">
        <v>1</v>
      </c>
    </row>
    <row r="26" spans="1:8" x14ac:dyDescent="0.35">
      <c r="A26" t="s">
        <v>21</v>
      </c>
      <c r="B26" s="10">
        <f>VLOOKUP(B16,F5:H13,3,0)</f>
        <v>5</v>
      </c>
      <c r="C26" t="s">
        <v>1</v>
      </c>
    </row>
    <row r="27" spans="1:8" x14ac:dyDescent="0.35">
      <c r="A27" t="s">
        <v>23</v>
      </c>
      <c r="B27" s="12">
        <f>B25/B26-1</f>
        <v>-0.43748436498566379</v>
      </c>
    </row>
    <row r="28" spans="1:8" x14ac:dyDescent="0.35">
      <c r="B28" s="11"/>
    </row>
  </sheetData>
  <dataValidations count="1">
    <dataValidation type="list" allowBlank="1" showInputMessage="1" showErrorMessage="1" sqref="B16" xr:uid="{00000000-0002-0000-0000-000000000000}">
      <formula1>$F$5:$F$13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Hospital Universitário de Santa Maria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 Baumhardt</dc:creator>
  <cp:lastModifiedBy>Thiago Claus</cp:lastModifiedBy>
  <dcterms:created xsi:type="dcterms:W3CDTF">2024-02-27T15:25:30Z</dcterms:created>
  <dcterms:modified xsi:type="dcterms:W3CDTF">2024-03-04T23:11:13Z</dcterms:modified>
</cp:coreProperties>
</file>