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<sst xmlns="http://schemas.openxmlformats.org/spreadsheetml/2006/main" count="32" uniqueCount="28">
  <si>
    <t xml:space="preserve">VU Meter FFT calculator</t>
  </si>
  <si>
    <t xml:space="preserve">Complete the numbers in the green box. The table below will highlight in yellow showing your bands, and the low and high bin values to use in your code.</t>
  </si>
  <si>
    <t xml:space="preserve">These values will give you a good starting point, but you may want to calibrate your bin numbers using a tone generator.</t>
  </si>
  <si>
    <t xml:space="preserve">Sample Rate</t>
  </si>
  <si>
    <t xml:space="preserve">Hz</t>
  </si>
  <si>
    <t xml:space="preserve">Number of samples per second, dependent on ADC sample rate</t>
  </si>
  <si>
    <t xml:space="preserve">Lowest frequency band</t>
  </si>
  <si>
    <t xml:space="preserve">Center of lowest required band. Very low frequencies do not work well.</t>
  </si>
  <si>
    <t xml:space="preserve">Highest frequency band</t>
  </si>
  <si>
    <t xml:space="preserve">Center of highest required band. Set this to below the Nyquist frequency</t>
  </si>
  <si>
    <t xml:space="preserve">Number of samples</t>
  </si>
  <si>
    <t xml:space="preserve">Must be power of 2 for MCU FFT libraries, bigger = more bins so more bands, but slower</t>
  </si>
  <si>
    <t xml:space="preserve">Number of bands</t>
  </si>
  <si>
    <t xml:space="preserve">Number of bands to display</t>
  </si>
  <si>
    <t xml:space="preserve">Frequency mulitplier per band</t>
  </si>
  <si>
    <t xml:space="preserve">What to multiply each band by to get the next band to give an exponential increase</t>
  </si>
  <si>
    <t xml:space="preserve">Nyquist frequency</t>
  </si>
  <si>
    <t xml:space="preserve">Maximum frequency which can be detected</t>
  </si>
  <si>
    <t xml:space="preserve">Bin width</t>
  </si>
  <si>
    <t xml:space="preserve">Width of each frequency bin</t>
  </si>
  <si>
    <t xml:space="preserve">Number of useable bins</t>
  </si>
  <si>
    <t xml:space="preserve">We get useable (positive) values only for ((samples/2) -1) bins</t>
  </si>
  <si>
    <t xml:space="preserve">Copy the generated code below into your sketch:</t>
  </si>
  <si>
    <t xml:space="preserve">Band</t>
  </si>
  <si>
    <t xml:space="preserve">Frequency</t>
  </si>
  <si>
    <t xml:space="preserve">Center bin</t>
  </si>
  <si>
    <t xml:space="preserve">Low bin</t>
  </si>
  <si>
    <t xml:space="preserve">High bin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</si>
</sst>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theme="7" tint="0.5999"/>
        </patternFill>
      </fill>
    </dxf>
    <dxf>
      <fill>
        <patternFill>
          <bgColor theme="7" tint="0.5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8" activeCellId="0" sqref="B8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5.44"/>
    <col collapsed="false" customWidth="true" hidden="false" outlineLevel="0" max="3" min="3" style="1" width="10.78"/>
    <col collapsed="false" customWidth="true" hidden="false" outlineLevel="0" max="4" min="4" style="1" width="11.56"/>
    <col collapsed="false" customWidth="true" hidden="false" outlineLevel="0" max="6" min="5" style="1" width="12"/>
    <col collapsed="false" customWidth="true" hidden="false" outlineLevel="0" max="8" min="8" style="1" width="49"/>
  </cols>
  <sheetData>
    <row r="1" customFormat="false" ht="22.05" hidden="false" customHeight="false" outlineLevel="0" collapsed="false">
      <c r="A1" s="2" t="s">
        <v>0</v>
      </c>
    </row>
    <row r="2" customFormat="false" ht="15" hidden="false" customHeight="true" outlineLevel="0" collapsed="false">
      <c r="A2" s="1" t="s">
        <v>1</v>
      </c>
    </row>
    <row r="3" customFormat="false" ht="15" hidden="false" customHeight="true" outlineLevel="0" collapsed="false">
      <c r="A3" s="1" t="s">
        <v>2</v>
      </c>
    </row>
    <row r="5" customFormat="false" ht="14.25" hidden="false" customHeight="false" outlineLevel="0" collapsed="false">
      <c r="A5" s="1" t="s">
        <v>3</v>
      </c>
      <c r="B5" s="3" t="n">
        <v>40000</v>
      </c>
      <c r="C5" s="4" t="s">
        <v>4</v>
      </c>
      <c r="D5" s="4" t="s">
        <v>5</v>
      </c>
    </row>
    <row r="6" customFormat="false" ht="14.25" hidden="false" customHeight="false" outlineLevel="0" collapsed="false">
      <c r="A6" s="1" t="s">
        <v>6</v>
      </c>
      <c r="B6" s="5" t="n">
        <v>80</v>
      </c>
      <c r="C6" s="4" t="s">
        <v>4</v>
      </c>
      <c r="D6" s="4" t="s">
        <v>7</v>
      </c>
    </row>
    <row r="7" customFormat="false" ht="14.25" hidden="false" customHeight="false" outlineLevel="0" collapsed="false">
      <c r="A7" s="1" t="s">
        <v>8</v>
      </c>
      <c r="B7" s="5" t="n">
        <v>12000</v>
      </c>
      <c r="C7" s="4" t="s">
        <v>4</v>
      </c>
      <c r="D7" s="4" t="s">
        <v>9</v>
      </c>
    </row>
    <row r="8" customFormat="false" ht="14.25" hidden="false" customHeight="false" outlineLevel="0" collapsed="false">
      <c r="A8" s="1" t="s">
        <v>10</v>
      </c>
      <c r="B8" s="5" t="n">
        <v>1024</v>
      </c>
      <c r="D8" s="4" t="s">
        <v>11</v>
      </c>
    </row>
    <row r="9" customFormat="false" ht="14.25" hidden="false" customHeight="false" outlineLevel="0" collapsed="false">
      <c r="A9" s="1" t="s">
        <v>12</v>
      </c>
      <c r="B9" s="6" t="n">
        <v>20</v>
      </c>
      <c r="D9" s="4" t="s">
        <v>13</v>
      </c>
    </row>
    <row r="11" customFormat="false" ht="14.25" hidden="false" customHeight="false" outlineLevel="0" collapsed="false">
      <c r="A11" s="1" t="s">
        <v>14</v>
      </c>
      <c r="B11" s="1" t="n">
        <f aca="false">POWER(B7/B6,1/(B9-1))</f>
        <v>1.30176058847343</v>
      </c>
      <c r="D11" s="1" t="s">
        <v>15</v>
      </c>
    </row>
    <row r="12" customFormat="false" ht="14.25" hidden="false" customHeight="false" outlineLevel="0" collapsed="false">
      <c r="A12" s="1" t="s">
        <v>16</v>
      </c>
      <c r="B12" s="1" t="n">
        <f aca="false">B5/2</f>
        <v>20000</v>
      </c>
      <c r="C12" s="1" t="s">
        <v>4</v>
      </c>
      <c r="D12" s="1" t="s">
        <v>17</v>
      </c>
    </row>
    <row r="13" customFormat="false" ht="14.25" hidden="false" customHeight="false" outlineLevel="0" collapsed="false">
      <c r="A13" s="1" t="s">
        <v>18</v>
      </c>
      <c r="B13" s="1" t="n">
        <f aca="false">B5/B8</f>
        <v>39.0625</v>
      </c>
      <c r="C13" s="1" t="s">
        <v>4</v>
      </c>
      <c r="D13" s="1" t="s">
        <v>19</v>
      </c>
    </row>
    <row r="14" customFormat="false" ht="14.25" hidden="false" customHeight="false" outlineLevel="0" collapsed="false">
      <c r="A14" s="1" t="s">
        <v>20</v>
      </c>
      <c r="B14" s="1" t="n">
        <f aca="false">B8/2-1</f>
        <v>511</v>
      </c>
      <c r="D14" s="1" t="s">
        <v>21</v>
      </c>
    </row>
    <row r="16" customFormat="false" ht="14.25" hidden="false" customHeight="false" outlineLevel="0" collapsed="false">
      <c r="H16" s="7" t="s">
        <v>22</v>
      </c>
    </row>
    <row r="17" customFormat="false" ht="14.25" hidden="false" customHeight="false" outlineLevel="0" collapsed="false">
      <c r="B17" s="8" t="s">
        <v>23</v>
      </c>
      <c r="C17" s="9" t="s">
        <v>24</v>
      </c>
      <c r="D17" s="9" t="s">
        <v>25</v>
      </c>
      <c r="E17" s="9" t="s">
        <v>26</v>
      </c>
      <c r="F17" s="10" t="s">
        <v>27</v>
      </c>
      <c r="H17" s="11" t="str">
        <f aca="false">"//"&amp;B9&amp;" bands, "&amp;B7/1000&amp;"kHz top band"</f>
        <v>//20 bands, 12kHz top band</v>
      </c>
    </row>
    <row r="18" customFormat="false" ht="14.25" hidden="false" customHeight="false" outlineLevel="0" collapsed="false">
      <c r="B18" s="12" t="n">
        <v>0</v>
      </c>
      <c r="C18" s="13" t="n">
        <f aca="false">$B$6*POWER($B$11,B18)</f>
        <v>80</v>
      </c>
      <c r="D18" s="13" t="n">
        <f aca="false">C18/$B$13</f>
        <v>2.048</v>
      </c>
      <c r="E18" s="13" t="n">
        <v>0</v>
      </c>
      <c r="F18" s="14" t="n">
        <f aca="false">((D19-D18)/2)+D18</f>
        <v>2.35700284259679</v>
      </c>
      <c r="H18" s="15" t="str">
        <f aca="false">"      if (i&lt;="&amp;ROUND(F18,0)&amp;" )           bandValues["&amp;B18&amp;"]  += (int)vReal[i];"</f>
        <v>      if (i&lt;=2 )           bandValues[0]  += (int)vReal[i];</v>
      </c>
    </row>
    <row r="19" customFormat="false" ht="14.25" hidden="false" customHeight="false" outlineLevel="0" collapsed="false">
      <c r="B19" s="16" t="n">
        <v>1</v>
      </c>
      <c r="C19" s="17" t="n">
        <f aca="false">$B$6*POWER($B$11,B19)</f>
        <v>104.140847077875</v>
      </c>
      <c r="D19" s="17" t="n">
        <f aca="false">C19/$B$13</f>
        <v>2.66600568519359</v>
      </c>
      <c r="E19" s="17" t="n">
        <f aca="false">F18</f>
        <v>2.35700284259679</v>
      </c>
      <c r="F19" s="18" t="n">
        <f aca="false">((D20-D19)/2)+D19</f>
        <v>3.06825340741235</v>
      </c>
      <c r="H19" s="15" t="str">
        <f aca="false">IF(($B$9-1)&lt;B19,"",IF(($B$9-1)=B19,"      if (i&gt;"&amp;ROUND(E19,0)&amp;"             ) bandValues["&amp;B19&amp;"]  += (int)vReal[i];","      if (i&gt;"&amp;ROUND(E19,0)&amp;"   &amp;&amp; i&lt;="&amp;ROUND(F19,0)&amp;"  ) bandValues["&amp;B19&amp;"]  += (int)vReal[i];"))</f>
        <v>      if (i&gt;2   &amp;&amp; i&lt;=3  ) bandValues[1]  += (int)vReal[i];</v>
      </c>
    </row>
    <row r="20" customFormat="false" ht="14.25" hidden="false" customHeight="false" outlineLevel="0" collapsed="false">
      <c r="B20" s="16" t="n">
        <v>2</v>
      </c>
      <c r="C20" s="17" t="n">
        <f aca="false">$B$6*POWER($B$11,B20)</f>
        <v>135.566450376216</v>
      </c>
      <c r="D20" s="17" t="n">
        <f aca="false">C20/$B$13</f>
        <v>3.47050112963112</v>
      </c>
      <c r="E20" s="17" t="n">
        <f aca="false">F19</f>
        <v>3.06825340741235</v>
      </c>
      <c r="F20" s="18" t="n">
        <f aca="false">((D21-D20)/2)+D20</f>
        <v>3.99413136121872</v>
      </c>
      <c r="H20" s="15" t="str">
        <f aca="false">IF(($B$9-1)&lt;B20,"",IF(($B$9-1)=B20,"      if (i&gt;"&amp;ROUND(E20,0)&amp;"             ) bandValues["&amp;B20&amp;"]  += (int)vReal[i];","      if (i&gt;"&amp;ROUND(E20,0)&amp;"   &amp;&amp; i&lt;="&amp;ROUND(F20,0)&amp;"  ) bandValues["&amp;B20&amp;"]  += (int)vReal[i];"))</f>
        <v>      if (i&gt;3   &amp;&amp; i&lt;=4  ) bandValues[2]  += (int)vReal[i];</v>
      </c>
    </row>
    <row r="21" customFormat="false" ht="14.25" hidden="false" customHeight="false" outlineLevel="0" collapsed="false">
      <c r="B21" s="16" t="n">
        <v>3</v>
      </c>
      <c r="C21" s="17" t="n">
        <f aca="false">$B$6*POWER($B$11,B21)</f>
        <v>176.475062218997</v>
      </c>
      <c r="D21" s="17" t="n">
        <f aca="false">C21/$B$13</f>
        <v>4.51776159280632</v>
      </c>
      <c r="E21" s="17" t="n">
        <f aca="false">F20</f>
        <v>3.99413136121872</v>
      </c>
      <c r="F21" s="18" t="n">
        <f aca="false">((D22-D21)/2)+D21</f>
        <v>5.19940279122027</v>
      </c>
      <c r="H21" s="15" t="str">
        <f aca="false">IF(($B$9-1)&lt;B21,"",IF(($B$9-1)=B21,"      if (i&gt;"&amp;ROUND(E21,0)&amp;"             ) bandValues["&amp;B21&amp;"]  += (int)vReal[i];","      if (i&gt;"&amp;ROUND(E21,0)&amp;"   &amp;&amp; i&lt;="&amp;ROUND(F21,0)&amp;"  ) bandValues["&amp;B21&amp;"]  += (int)vReal[i];"))</f>
        <v>      if (i&gt;4   &amp;&amp; i&lt;=5  ) bandValues[3]  += (int)vReal[i];</v>
      </c>
    </row>
    <row r="22" customFormat="false" ht="14.25" hidden="false" customHeight="false" outlineLevel="0" collapsed="false">
      <c r="B22" s="16" t="n">
        <v>4</v>
      </c>
      <c r="C22" s="17" t="n">
        <f aca="false">$B$6*POWER($B$11,B22)</f>
        <v>229.728280845087</v>
      </c>
      <c r="D22" s="17" t="n">
        <f aca="false">C22/$B$13</f>
        <v>5.88104398963422</v>
      </c>
      <c r="E22" s="17" t="n">
        <f aca="false">F21</f>
        <v>5.19940279122027</v>
      </c>
      <c r="F22" s="18" t="n">
        <f aca="false">((D23-D22)/2)+D22</f>
        <v>6.7683776372093</v>
      </c>
      <c r="H22" s="15" t="str">
        <f aca="false">IF(($B$9-1)&lt;B22,"",IF(($B$9-1)=B22,"      if (i&gt;"&amp;ROUND(E22,0)&amp;"             ) bandValues["&amp;B22&amp;"]  += (int)vReal[i];","      if (i&gt;"&amp;ROUND(E22,0)&amp;"   &amp;&amp; i&lt;="&amp;ROUND(F22,0)&amp;"  ) bandValues["&amp;B22&amp;"]  += (int)vReal[i];"))</f>
        <v>      if (i&gt;5   &amp;&amp; i&lt;=7  ) bandValues[4]  += (int)vReal[i];</v>
      </c>
    </row>
    <row r="23" customFormat="false" ht="14.25" hidden="false" customHeight="false" outlineLevel="0" collapsed="false">
      <c r="B23" s="16" t="n">
        <v>5</v>
      </c>
      <c r="C23" s="17" t="n">
        <f aca="false">$B$6*POWER($B$11,B23)</f>
        <v>299.05122206189</v>
      </c>
      <c r="D23" s="17" t="n">
        <f aca="false">C23/$B$13</f>
        <v>7.65571128478438</v>
      </c>
      <c r="E23" s="17" t="n">
        <f aca="false">F22</f>
        <v>6.7683776372093</v>
      </c>
      <c r="F23" s="18" t="n">
        <f aca="false">((D24-D23)/2)+D23</f>
        <v>8.810807256024</v>
      </c>
      <c r="H23" s="15" t="str">
        <f aca="false">IF(($B$9-1)&lt;B23,"",IF(($B$9-1)=B23,"      if (i&gt;"&amp;ROUND(E23,0)&amp;"             ) bandValues["&amp;B23&amp;"]  += (int)vReal[i];","      if (i&gt;"&amp;ROUND(E23,0)&amp;"   &amp;&amp; i&lt;="&amp;ROUND(F23,0)&amp;"  ) bandValues["&amp;B23&amp;"]  += (int)vReal[i];"))</f>
        <v>      if (i&gt;7   &amp;&amp; i&lt;=9  ) bandValues[5]  += (int)vReal[i];</v>
      </c>
    </row>
    <row r="24" customFormat="false" ht="14.25" hidden="false" customHeight="false" outlineLevel="0" collapsed="false">
      <c r="B24" s="16" t="n">
        <v>6</v>
      </c>
      <c r="C24" s="17" t="n">
        <f aca="false">$B$6*POWER($B$11,B24)</f>
        <v>389.293094814985</v>
      </c>
      <c r="D24" s="17" t="n">
        <f aca="false">C24/$B$13</f>
        <v>9.96590322726361</v>
      </c>
      <c r="E24" s="17" t="n">
        <f aca="false">F23</f>
        <v>8.810807256024</v>
      </c>
      <c r="F24" s="18" t="n">
        <f aca="false">((D25-D24)/2)+D24</f>
        <v>11.4695616385278</v>
      </c>
      <c r="H24" s="15" t="str">
        <f aca="false">IF(($B$9-1)&lt;B24,"",IF(($B$9-1)=B24,"      if (i&gt;"&amp;ROUND(E24,0)&amp;"             ) bandValues["&amp;B24&amp;"]  += (int)vReal[i];","      if (i&gt;"&amp;ROUND(E24,0)&amp;"   &amp;&amp; i&lt;="&amp;ROUND(F24,0)&amp;"  ) bandValues["&amp;B24&amp;"]  += (int)vReal[i];"))</f>
        <v>      if (i&gt;9   &amp;&amp; i&lt;=11  ) bandValues[6]  += (int)vReal[i];</v>
      </c>
    </row>
    <row r="25" customFormat="false" ht="14.25" hidden="false" customHeight="false" outlineLevel="0" collapsed="false">
      <c r="B25" s="16" t="n">
        <v>7</v>
      </c>
      <c r="C25" s="17" t="n">
        <f aca="false">$B$6*POWER($B$11,B25)</f>
        <v>506.766408194998</v>
      </c>
      <c r="D25" s="17" t="n">
        <f aca="false">C25/$B$13</f>
        <v>12.9732200497919</v>
      </c>
      <c r="E25" s="17" t="n">
        <f aca="false">F24</f>
        <v>11.4695616385278</v>
      </c>
      <c r="F25" s="18" t="n">
        <f aca="false">((D26-D25)/2)+D25</f>
        <v>14.9306233081022</v>
      </c>
      <c r="H25" s="15" t="str">
        <f aca="false">IF(($B$9-1)&lt;B25,"",IF(($B$9-1)=B25,"      if (i&gt;"&amp;ROUND(E25,0)&amp;"             ) bandValues["&amp;B25&amp;"]  += (int)vReal[i];","      if (i&gt;"&amp;ROUND(E25,0)&amp;"   &amp;&amp; i&lt;="&amp;ROUND(F25,0)&amp;"  ) bandValues["&amp;B25&amp;"]  += (int)vReal[i];"))</f>
        <v>      if (i&gt;11   &amp;&amp; i&lt;=15  ) bandValues[7]  += (int)vReal[i];</v>
      </c>
    </row>
    <row r="26" customFormat="false" ht="14.25" hidden="false" customHeight="false" outlineLevel="0" collapsed="false">
      <c r="B26" s="16" t="n">
        <v>8</v>
      </c>
      <c r="C26" s="17" t="n">
        <f aca="false">$B$6*POWER($B$11,B26)</f>
        <v>659.688537750488</v>
      </c>
      <c r="D26" s="17" t="n">
        <f aca="false">C26/$B$13</f>
        <v>16.8880265664125</v>
      </c>
      <c r="E26" s="17" t="n">
        <f aca="false">F25</f>
        <v>14.9306233081022</v>
      </c>
      <c r="F26" s="18" t="n">
        <f aca="false">((D27-D26)/2)+D26</f>
        <v>19.4360969838303</v>
      </c>
      <c r="H26" s="15" t="str">
        <f aca="false">IF(($B$9-1)&lt;B26,"",IF(($B$9-1)=B26,"      if (i&gt;"&amp;ROUND(E26,0)&amp;"             ) bandValues["&amp;B26&amp;"]  += (int)vReal[i];","      if (i&gt;"&amp;ROUND(E26,0)&amp;"   &amp;&amp; i&lt;="&amp;ROUND(F26,0)&amp;"  ) bandValues["&amp;B26&amp;"]  += (int)vReal[i];"))</f>
        <v>      if (i&gt;15   &amp;&amp; i&lt;=19  ) bandValues[8]  += (int)vReal[i];</v>
      </c>
    </row>
    <row r="27" customFormat="false" ht="14.25" hidden="false" customHeight="false" outlineLevel="0" collapsed="false">
      <c r="B27" s="16" t="n">
        <v>9</v>
      </c>
      <c r="C27" s="17" t="n">
        <f aca="false">$B$6*POWER($B$11,B27)</f>
        <v>858.756539111253</v>
      </c>
      <c r="D27" s="17" t="n">
        <f aca="false">C27/$B$13</f>
        <v>21.9841674012481</v>
      </c>
      <c r="E27" s="17" t="n">
        <f aca="false">F26</f>
        <v>19.4360969838303</v>
      </c>
      <c r="F27" s="18" t="n">
        <f aca="false">((D28-D27)/2)+D27</f>
        <v>25.3011450472976</v>
      </c>
      <c r="H27" s="15" t="str">
        <f aca="false">IF(($B$9-1)&lt;B27,"",IF(($B$9-1)=B27,"      if (i&gt;"&amp;ROUND(E27,0)&amp;"             ) bandValues["&amp;B27&amp;"]  += (int)vReal[i];","      if (i&gt;"&amp;ROUND(E27,0)&amp;"   &amp;&amp; i&lt;="&amp;ROUND(F27,0)&amp;"  ) bandValues["&amp;B27&amp;"]  += (int)vReal[i];"))</f>
        <v>      if (i&gt;19   &amp;&amp; i&lt;=25  ) bandValues[9]  += (int)vReal[i];</v>
      </c>
    </row>
    <row r="28" customFormat="false" ht="14.25" hidden="false" customHeight="false" outlineLevel="0" collapsed="false">
      <c r="B28" s="16" t="n">
        <v>10</v>
      </c>
      <c r="C28" s="17" t="n">
        <f aca="false">$B$6*POWER($B$11,B28)</f>
        <v>1117.89541770887</v>
      </c>
      <c r="D28" s="17" t="n">
        <f aca="false">C28/$B$13</f>
        <v>28.6181226933471</v>
      </c>
      <c r="E28" s="17" t="n">
        <f aca="false">F27</f>
        <v>25.3011450472976</v>
      </c>
      <c r="F28" s="18" t="n">
        <f aca="false">((D29-D28)/2)+D28</f>
        <v>32.9360334658218</v>
      </c>
      <c r="H28" s="15" t="str">
        <f aca="false">IF(($B$9-1)&lt;B28,"",IF(($B$9-1)=B28,"      if (i&gt;"&amp;ROUND(E28,0)&amp;"             ) bandValues["&amp;B28&amp;"]  += (int)vReal[i];","      if (i&gt;"&amp;ROUND(E28,0)&amp;"   &amp;&amp; i&lt;="&amp;ROUND(F28,0)&amp;"  ) bandValues["&amp;B28&amp;"]  += (int)vReal[i];"))</f>
        <v>      if (i&gt;25   &amp;&amp; i&lt;=33  ) bandValues[10]  += (int)vReal[i];</v>
      </c>
    </row>
    <row r="29" customFormat="false" ht="14.25" hidden="false" customHeight="false" outlineLevel="0" collapsed="false">
      <c r="B29" s="16" t="n">
        <v>11</v>
      </c>
      <c r="C29" s="17" t="n">
        <f aca="false">$B$6*POWER($B$11,B29)</f>
        <v>1455.23219680845</v>
      </c>
      <c r="D29" s="17" t="n">
        <f aca="false">C29/$B$13</f>
        <v>37.2539442382964</v>
      </c>
      <c r="E29" s="17" t="n">
        <f aca="false">F28</f>
        <v>32.9360334658218</v>
      </c>
      <c r="F29" s="18" t="n">
        <f aca="false">((D30-D29)/2)+D29</f>
        <v>42.8748303064488</v>
      </c>
      <c r="H29" s="15" t="str">
        <f aca="false">IF(($B$9-1)&lt;B29,"",IF(($B$9-1)=B29,"      if (i&gt;"&amp;ROUND(E29,0)&amp;"             ) bandValues["&amp;B29&amp;"]  += (int)vReal[i];","      if (i&gt;"&amp;ROUND(E29,0)&amp;"   &amp;&amp; i&lt;="&amp;ROUND(F29,0)&amp;"  ) bandValues["&amp;B29&amp;"]  += (int)vReal[i];"))</f>
        <v>      if (i&gt;33   &amp;&amp; i&lt;=43  ) bandValues[11]  += (int)vReal[i];</v>
      </c>
    </row>
    <row r="30" customFormat="false" ht="14.25" hidden="false" customHeight="false" outlineLevel="0" collapsed="false">
      <c r="B30" s="16" t="n">
        <v>12</v>
      </c>
      <c r="C30" s="17" t="n">
        <f aca="false">$B$6*POWER($B$11,B30)</f>
        <v>1894.36392088286</v>
      </c>
      <c r="D30" s="17" t="n">
        <f aca="false">C30/$B$13</f>
        <v>48.4957163746012</v>
      </c>
      <c r="E30" s="17" t="n">
        <f aca="false">F29</f>
        <v>42.8748303064488</v>
      </c>
      <c r="F30" s="18" t="n">
        <f aca="false">((D31-D30)/2)+D30</f>
        <v>55.8127643304213</v>
      </c>
      <c r="H30" s="15" t="str">
        <f aca="false">IF(($B$9-1)&lt;B30,"",IF(($B$9-1)=B30,"      if (i&gt;"&amp;ROUND(E30,0)&amp;"             ) bandValues["&amp;B30&amp;"]  += (int)vReal[i];","      if (i&gt;"&amp;ROUND(E30,0)&amp;"   &amp;&amp; i&lt;="&amp;ROUND(F30,0)&amp;"  ) bandValues["&amp;B30&amp;"]  += (int)vReal[i];"))</f>
        <v>      if (i&gt;43   &amp;&amp; i&lt;=56  ) bandValues[12]  += (int)vReal[i];</v>
      </c>
    </row>
    <row r="31" customFormat="false" ht="14.25" hidden="false" customHeight="false" outlineLevel="0" collapsed="false">
      <c r="B31" s="16" t="n">
        <v>13</v>
      </c>
      <c r="C31" s="17" t="n">
        <f aca="false">$B$6*POWER($B$11,B31)</f>
        <v>2466.00829243131</v>
      </c>
      <c r="D31" s="17" t="n">
        <f aca="false">C31/$B$13</f>
        <v>63.1298122862415</v>
      </c>
      <c r="E31" s="17" t="n">
        <f aca="false">F30</f>
        <v>55.8127643304213</v>
      </c>
      <c r="F31" s="18" t="n">
        <f aca="false">((D32-D31)/2)+D31</f>
        <v>72.6548569390982</v>
      </c>
      <c r="H31" s="15" t="str">
        <f aca="false">IF(($B$9-1)&lt;B31,"",IF(($B$9-1)=B31,"      if (i&gt;"&amp;ROUND(E31,0)&amp;"             ) bandValues["&amp;B31&amp;"]  += (int)vReal[i];","      if (i&gt;"&amp;ROUND(E31,0)&amp;"   &amp;&amp; i&lt;="&amp;ROUND(F31,0)&amp;"  ) bandValues["&amp;B31&amp;"]  += (int)vReal[i];"))</f>
        <v>      if (i&gt;56   &amp;&amp; i&lt;=73  ) bandValues[13]  += (int)vReal[i];</v>
      </c>
    </row>
    <row r="32" customFormat="false" ht="14.25" hidden="false" customHeight="false" outlineLevel="0" collapsed="false">
      <c r="B32" s="16" t="n">
        <v>14</v>
      </c>
      <c r="C32" s="17" t="n">
        <f aca="false">$B$6*POWER($B$11,B32)</f>
        <v>3210.15240593574</v>
      </c>
      <c r="D32" s="17" t="n">
        <f aca="false">C32/$B$13</f>
        <v>82.179901591955</v>
      </c>
      <c r="E32" s="17" t="n">
        <f aca="false">F31</f>
        <v>72.6548569390982</v>
      </c>
      <c r="F32" s="18" t="n">
        <f aca="false">((D33-D32)/2)+D32</f>
        <v>94.5792293244935</v>
      </c>
      <c r="H32" s="15" t="str">
        <f aca="false">IF(($B$9-1)&lt;B32,"",IF(($B$9-1)=B32,"      if (i&gt;"&amp;ROUND(E32,0)&amp;"             ) bandValues["&amp;B32&amp;"]  += (int)vReal[i];","      if (i&gt;"&amp;ROUND(E32,0)&amp;"   &amp;&amp; i&lt;="&amp;ROUND(F32,0)&amp;"  ) bandValues["&amp;B32&amp;"]  += (int)vReal[i];"))</f>
        <v>      if (i&gt;73   &amp;&amp; i&lt;=95  ) bandValues[14]  += (int)vReal[i];</v>
      </c>
    </row>
    <row r="33" customFormat="false" ht="14.25" hidden="false" customHeight="false" outlineLevel="0" collapsed="false">
      <c r="B33" s="16" t="n">
        <v>15</v>
      </c>
      <c r="C33" s="17" t="n">
        <f aca="false">$B$6*POWER($B$11,B33)</f>
        <v>4178.84988504031</v>
      </c>
      <c r="D33" s="17" t="n">
        <f aca="false">C33/$B$13</f>
        <v>106.978557057032</v>
      </c>
      <c r="E33" s="17" t="n">
        <f aca="false">F32</f>
        <v>94.5792293244935</v>
      </c>
      <c r="F33" s="18" t="n">
        <f aca="false">((D34-D33)/2)+D33</f>
        <v>123.119513222816</v>
      </c>
      <c r="H33" s="15" t="str">
        <f aca="false">IF(($B$9-1)&lt;B33,"",IF(($B$9-1)=B33,"      if (i&gt;"&amp;ROUND(E33,0)&amp;"             ) bandValues["&amp;B33&amp;"]  += (int)vReal[i];","      if (i&gt;"&amp;ROUND(E33,0)&amp;"   &amp;&amp; i&lt;="&amp;ROUND(F33,0)&amp;"  ) bandValues["&amp;B33&amp;"]  += (int)vReal[i];"))</f>
        <v>      if (i&gt;95   &amp;&amp; i&lt;=123  ) bandValues[15]  += (int)vReal[i];</v>
      </c>
    </row>
    <row r="34" customFormat="false" ht="14.25" hidden="false" customHeight="false" outlineLevel="0" collapsed="false">
      <c r="B34" s="16" t="n">
        <v>16</v>
      </c>
      <c r="C34" s="17" t="n">
        <f aca="false">$B$6*POWER($B$11,B34)</f>
        <v>5439.86208549221</v>
      </c>
      <c r="D34" s="17" t="n">
        <f aca="false">C34/$B$13</f>
        <v>139.260469388601</v>
      </c>
      <c r="E34" s="17" t="n">
        <f aca="false">F33</f>
        <v>123.119513222816</v>
      </c>
      <c r="F34" s="18" t="n">
        <f aca="false">((D35-D34)/2)+D34</f>
        <v>160.272129985496</v>
      </c>
      <c r="H34" s="15" t="str">
        <f aca="false">IF(($B$9-1)&lt;B34,"",IF(($B$9-1)=B34,"      if (i&gt;"&amp;ROUND(E34,0)&amp;"             ) bandValues["&amp;B34&amp;"]  += (int)vReal[i];","      if (i&gt;"&amp;ROUND(E34,0)&amp;"   &amp;&amp; i&lt;="&amp;ROUND(F34,0)&amp;"  ) bandValues["&amp;B34&amp;"]  += (int)vReal[i];"))</f>
        <v>      if (i&gt;123   &amp;&amp; i&lt;=160  ) bandValues[16]  += (int)vReal[i];</v>
      </c>
    </row>
    <row r="35" customFormat="false" ht="14.25" hidden="false" customHeight="false" outlineLevel="0" collapsed="false">
      <c r="B35" s="16" t="n">
        <v>17</v>
      </c>
      <c r="C35" s="17" t="n">
        <f aca="false">$B$6*POWER($B$11,B35)</f>
        <v>7081.39806962465</v>
      </c>
      <c r="D35" s="17" t="n">
        <f aca="false">C35/$B$13</f>
        <v>181.283790582391</v>
      </c>
      <c r="E35" s="17" t="n">
        <f aca="false">F34</f>
        <v>160.272129985496</v>
      </c>
      <c r="F35" s="18" t="n">
        <f aca="false">((D36-D35)/2)+D35</f>
        <v>208.635942245809</v>
      </c>
      <c r="H35" s="15" t="str">
        <f aca="false">IF(($B$9-1)&lt;B35,"",IF(($B$9-1)=B35,"      if (i&gt;"&amp;ROUND(E35,0)&amp;"             ) bandValues["&amp;B35&amp;"]  += (int)vReal[i];","      if (i&gt;"&amp;ROUND(E35,0)&amp;"   &amp;&amp; i&lt;="&amp;ROUND(F35,0)&amp;"  ) bandValues["&amp;B35&amp;"]  += (int)vReal[i];"))</f>
        <v>      if (i&gt;160   &amp;&amp; i&lt;=209  ) bandValues[17]  += (int)vReal[i];</v>
      </c>
    </row>
    <row r="36" customFormat="false" ht="14.25" hidden="false" customHeight="false" outlineLevel="0" collapsed="false">
      <c r="B36" s="16" t="n">
        <v>18</v>
      </c>
      <c r="C36" s="17" t="n">
        <f aca="false">$B$6*POWER($B$11,B36)</f>
        <v>9218.28491832921</v>
      </c>
      <c r="D36" s="17" t="n">
        <f aca="false">C36/$B$13</f>
        <v>235.988093909228</v>
      </c>
      <c r="E36" s="17" t="n">
        <f aca="false">F35</f>
        <v>208.635942245809</v>
      </c>
      <c r="F36" s="18" t="n">
        <f aca="false">((D37-D36)/2)+D36</f>
        <v>271.594046954614</v>
      </c>
      <c r="H36" s="15" t="str">
        <f aca="false">IF(($B$9-1)&lt;B36,"",IF(($B$9-1)=B36,"      if (i&gt;"&amp;ROUND(E36,0)&amp;"             ) bandValues["&amp;B36&amp;"]  += (int)vReal[i];","      if (i&gt;"&amp;ROUND(E36,0)&amp;"   &amp;&amp; i&lt;="&amp;ROUND(F36,0)&amp;"  ) bandValues["&amp;B36&amp;"]  += (int)vReal[i];"))</f>
        <v>      if (i&gt;209   &amp;&amp; i&lt;=272  ) bandValues[18]  += (int)vReal[i];</v>
      </c>
    </row>
    <row r="37" customFormat="false" ht="14.25" hidden="false" customHeight="false" outlineLevel="0" collapsed="false">
      <c r="B37" s="16" t="n">
        <v>19</v>
      </c>
      <c r="C37" s="17" t="n">
        <f aca="false">$B$6*POWER($B$11,B37)</f>
        <v>12000</v>
      </c>
      <c r="D37" s="17" t="n">
        <f aca="false">C37/$B$13</f>
        <v>307.2</v>
      </c>
      <c r="E37" s="17" t="n">
        <f aca="false">F36</f>
        <v>271.594046954614</v>
      </c>
      <c r="F37" s="18" t="n">
        <f aca="false">((D38-D37)/2)+D37</f>
        <v>353.550426389519</v>
      </c>
      <c r="H37" s="15" t="str">
        <f aca="false">IF(($B$9-1)&lt;B37,"",IF(($B$9-1)=B37,"      if (i&gt;"&amp;ROUND(E37,0)&amp;"             ) bandValues["&amp;B37&amp;"]  += (int)vReal[i];","      if (i&gt;"&amp;ROUND(E37,0)&amp;"   &amp;&amp; i&lt;="&amp;ROUND(F37,0)&amp;"  ) bandValues["&amp;B37&amp;"]  += (int)vReal[i];"))</f>
        <v>      if (i&gt;272             ) bandValues[19]  += (int)vReal[i];</v>
      </c>
    </row>
    <row r="38" customFormat="false" ht="14.25" hidden="false" customHeight="false" outlineLevel="0" collapsed="false">
      <c r="B38" s="16" t="n">
        <v>20</v>
      </c>
      <c r="C38" s="17" t="n">
        <f aca="false">$B$6*POWER($B$11,B38)</f>
        <v>15621.1270616812</v>
      </c>
      <c r="D38" s="17" t="n">
        <f aca="false">C38/$B$13</f>
        <v>399.900852779038</v>
      </c>
      <c r="E38" s="17" t="n">
        <f aca="false">F37</f>
        <v>353.550426389519</v>
      </c>
      <c r="F38" s="18" t="n">
        <f aca="false">((D39-D38)/2)+D38</f>
        <v>460.238011111853</v>
      </c>
      <c r="H38" s="15" t="str">
        <f aca="false">IF(($B$9-1)&lt;B38,"",IF(($B$9-1)=B38,"      if (i&gt;"&amp;ROUND(E38,0)&amp;"             ) bandValues["&amp;B38&amp;"]  += (int)vReal[i];","      if (i&gt;"&amp;ROUND(E38,0)&amp;"   &amp;&amp; i&lt;="&amp;ROUND(F38,0)&amp;"  ) bandValues["&amp;B38&amp;"]  += (int)vReal[i];"))</f>
        <v/>
      </c>
    </row>
    <row r="39" customFormat="false" ht="14.25" hidden="false" customHeight="false" outlineLevel="0" collapsed="false">
      <c r="B39" s="16" t="n">
        <v>21</v>
      </c>
      <c r="C39" s="17" t="n">
        <f aca="false">$B$6*POWER($B$11,B39)</f>
        <v>20334.9675564323</v>
      </c>
      <c r="D39" s="17" t="n">
        <f aca="false">C39/$B$13</f>
        <v>520.575169444668</v>
      </c>
      <c r="E39" s="17" t="n">
        <f aca="false">F38</f>
        <v>460.238011111853</v>
      </c>
      <c r="F39" s="18" t="n">
        <f aca="false">((D40-D39)/2)+D39</f>
        <v>599.119704182808</v>
      </c>
      <c r="H39" s="15" t="str">
        <f aca="false">IF(($B$9-1)&lt;B39,"",IF(($B$9-1)=B39,"      if (i&gt;"&amp;ROUND(E39,0)&amp;"             ) bandValues["&amp;B39&amp;"]  += (int)vReal[i];","      if (i&gt;"&amp;ROUND(E39,0)&amp;"   &amp;&amp; i&lt;="&amp;ROUND(F39,0)&amp;"  ) bandValues["&amp;B39&amp;"]  += (int)vReal[i];"))</f>
        <v/>
      </c>
    </row>
    <row r="40" customFormat="false" ht="14.25" hidden="false" customHeight="false" outlineLevel="0" collapsed="false">
      <c r="B40" s="16" t="n">
        <v>22</v>
      </c>
      <c r="C40" s="17" t="n">
        <f aca="false">$B$6*POWER($B$11,B40)</f>
        <v>26471.2593328495</v>
      </c>
      <c r="D40" s="17" t="n">
        <f aca="false">C40/$B$13</f>
        <v>677.664238920947</v>
      </c>
      <c r="E40" s="17" t="n">
        <f aca="false">F39</f>
        <v>599.119704182808</v>
      </c>
      <c r="F40" s="18" t="n">
        <f aca="false">((D41-D40)/2)+D40</f>
        <v>779.91041868304</v>
      </c>
      <c r="H40" s="15" t="str">
        <f aca="false">IF(($B$9-1)&lt;B40,"",IF(($B$9-1)=B40,"      if (i&gt;"&amp;ROUND(E40,0)&amp;"             ) bandValues["&amp;B40&amp;"]  += (int)vReal[i];","      if (i&gt;"&amp;ROUND(E40,0)&amp;"   &amp;&amp; i&lt;="&amp;ROUND(F40,0)&amp;"  ) bandValues["&amp;B40&amp;"]  += (int)vReal[i];"))</f>
        <v/>
      </c>
    </row>
    <row r="41" customFormat="false" ht="14.25" hidden="false" customHeight="false" outlineLevel="0" collapsed="false">
      <c r="B41" s="16" t="n">
        <v>23</v>
      </c>
      <c r="C41" s="17" t="n">
        <f aca="false">$B$6*POWER($B$11,B41)</f>
        <v>34459.242126763</v>
      </c>
      <c r="D41" s="17" t="n">
        <f aca="false">C41/$B$13</f>
        <v>882.156598445132</v>
      </c>
      <c r="E41" s="17" t="n">
        <f aca="false">F40</f>
        <v>779.91041868304</v>
      </c>
      <c r="F41" s="18" t="n">
        <f aca="false">((D42-D41)/2)+D41</f>
        <v>1015.25664558139</v>
      </c>
      <c r="H41" s="15" t="str">
        <f aca="false">IF(($B$9-1)&lt;B41,"",IF(($B$9-1)=B41,"      if (i&gt;"&amp;ROUND(E41,0)&amp;"             ) bandValues["&amp;B41&amp;"]  += (int)vReal[i];","      if (i&gt;"&amp;ROUND(E41,0)&amp;"   &amp;&amp; i&lt;="&amp;ROUND(F41,0)&amp;"  ) bandValues["&amp;B41&amp;"]  += (int)vReal[i];"))</f>
        <v/>
      </c>
    </row>
    <row r="42" customFormat="false" ht="14.25" hidden="false" customHeight="false" outlineLevel="0" collapsed="false">
      <c r="B42" s="16" t="n">
        <v>24</v>
      </c>
      <c r="C42" s="17" t="n">
        <f aca="false">$B$6*POWER($B$11,B42)</f>
        <v>44857.6833092835</v>
      </c>
      <c r="D42" s="17" t="n">
        <f aca="false">C42/$B$13</f>
        <v>1148.35669271766</v>
      </c>
      <c r="E42" s="17" t="n">
        <f aca="false">F41</f>
        <v>1015.25664558139</v>
      </c>
      <c r="F42" s="18" t="n">
        <f aca="false">((D43-D42)/2)+D42</f>
        <v>1321.6210884036</v>
      </c>
      <c r="H42" s="15" t="str">
        <f aca="false">IF(($B$9-1)&lt;B42,"",IF(($B$9-1)=B42,"      if (i&gt;"&amp;ROUND(E42,0)&amp;"             ) bandValues["&amp;B42&amp;"]  += (int)vReal[i];","      if (i&gt;"&amp;ROUND(E42,0)&amp;"   &amp;&amp; i&lt;="&amp;ROUND(F42,0)&amp;"  ) bandValues["&amp;B42&amp;"]  += (int)vReal[i];"))</f>
        <v/>
      </c>
    </row>
    <row r="43" customFormat="false" ht="14.25" hidden="false" customHeight="false" outlineLevel="0" collapsed="false">
      <c r="B43" s="16" t="n">
        <v>25</v>
      </c>
      <c r="C43" s="17" t="n">
        <f aca="false">$B$6*POWER($B$11,B43)</f>
        <v>58393.9642222477</v>
      </c>
      <c r="D43" s="17" t="n">
        <f aca="false">C43/$B$13</f>
        <v>1494.88548408954</v>
      </c>
      <c r="E43" s="17" t="n">
        <f aca="false">F42</f>
        <v>1321.6210884036</v>
      </c>
      <c r="F43" s="18" t="n">
        <f aca="false">((D44-D43)/2)+D43</f>
        <v>1720.43424577917</v>
      </c>
      <c r="H43" s="15" t="str">
        <f aca="false">IF(($B$9-1)&lt;B43,"",IF(($B$9-1)=B43,"      if (i&gt;"&amp;ROUND(E43,0)&amp;"             ) bandValues["&amp;B43&amp;"]  += (int)vReal[i];","      if (i&gt;"&amp;ROUND(E43,0)&amp;"   &amp;&amp; i&lt;="&amp;ROUND(F43,0)&amp;"  ) bandValues["&amp;B43&amp;"]  += (int)vReal[i];"))</f>
        <v/>
      </c>
    </row>
    <row r="44" customFormat="false" ht="14.25" hidden="false" customHeight="false" outlineLevel="0" collapsed="false">
      <c r="B44" s="16" t="n">
        <v>26</v>
      </c>
      <c r="C44" s="17" t="n">
        <f aca="false">$B$6*POWER($B$11,B44)</f>
        <v>76014.9612292496</v>
      </c>
      <c r="D44" s="17" t="n">
        <f aca="false">C44/$B$13</f>
        <v>1945.98300746879</v>
      </c>
      <c r="E44" s="17" t="n">
        <f aca="false">F43</f>
        <v>1720.43424577917</v>
      </c>
      <c r="F44" s="18" t="n">
        <f aca="false">((D45-D44)/2)+D44</f>
        <v>2239.59349621533</v>
      </c>
      <c r="H44" s="15" t="str">
        <f aca="false">IF(($B$9-1)&lt;B44,"",IF(($B$9-1)=B44,"      if (i&gt;"&amp;ROUND(E44,0)&amp;"             ) bandValues["&amp;B44&amp;"]  += (int)vReal[i];","      if (i&gt;"&amp;ROUND(E44,0)&amp;"   &amp;&amp; i&lt;="&amp;ROUND(F44,0)&amp;"  ) bandValues["&amp;B44&amp;"]  += (int)vReal[i];"))</f>
        <v/>
      </c>
    </row>
    <row r="45" customFormat="false" ht="14.25" hidden="false" customHeight="false" outlineLevel="0" collapsed="false">
      <c r="B45" s="16" t="n">
        <v>27</v>
      </c>
      <c r="C45" s="17" t="n">
        <f aca="false">$B$6*POWER($B$11,B45)</f>
        <v>98953.2806625731</v>
      </c>
      <c r="D45" s="17" t="n">
        <f aca="false">C45/$B$13</f>
        <v>2533.20398496187</v>
      </c>
      <c r="E45" s="17" t="n">
        <f aca="false">F44</f>
        <v>2239.59349621533</v>
      </c>
      <c r="F45" s="18" t="n">
        <f aca="false">((D46-D45)/2)+D45</f>
        <v>2915.41454757454</v>
      </c>
      <c r="H45" s="15" t="str">
        <f aca="false">IF(($B$9-1)&lt;B45,"",IF(($B$9-1)=B45,"      if (i&gt;"&amp;ROUND(E45,0)&amp;"             ) bandValues["&amp;B45&amp;"]  += (int)vReal[i];","      if (i&gt;"&amp;ROUND(E45,0)&amp;"   &amp;&amp; i&lt;="&amp;ROUND(F45,0)&amp;"  ) bandValues["&amp;B45&amp;"]  += (int)vReal[i];"))</f>
        <v/>
      </c>
    </row>
    <row r="46" customFormat="false" ht="14.25" hidden="false" customHeight="false" outlineLevel="0" collapsed="false">
      <c r="B46" s="16" t="n">
        <v>28</v>
      </c>
      <c r="C46" s="17" t="n">
        <f aca="false">$B$6*POWER($B$11,B46)</f>
        <v>128813.480866688</v>
      </c>
      <c r="D46" s="17" t="n">
        <f aca="false">C46/$B$13</f>
        <v>3297.62511018721</v>
      </c>
      <c r="E46" s="17" t="n">
        <f aca="false">F45</f>
        <v>2915.41454757454</v>
      </c>
      <c r="F46" s="18" t="n">
        <f aca="false">((D47-D46)/2)+D46</f>
        <v>3795.17175709464</v>
      </c>
      <c r="H46" s="15" t="str">
        <f aca="false">IF(($B$9-1)&lt;B46,"",IF(($B$9-1)=B46,"      if (i&gt;"&amp;ROUND(E46,0)&amp;"             ) bandValues["&amp;B46&amp;"]  += (int)vReal[i];","      if (i&gt;"&amp;ROUND(E46,0)&amp;"   &amp;&amp; i&lt;="&amp;ROUND(F46,0)&amp;"  ) bandValues["&amp;B46&amp;"]  += (int)vReal[i];"))</f>
        <v/>
      </c>
    </row>
    <row r="47" customFormat="false" ht="14.25" hidden="false" customHeight="false" outlineLevel="0" collapsed="false">
      <c r="B47" s="16" t="n">
        <v>29</v>
      </c>
      <c r="C47" s="17" t="n">
        <f aca="false">$B$6*POWER($B$11,B47)</f>
        <v>167684.312656331</v>
      </c>
      <c r="D47" s="17" t="n">
        <f aca="false">C47/$B$13</f>
        <v>4292.71840400207</v>
      </c>
      <c r="E47" s="17" t="n">
        <f aca="false">F46</f>
        <v>3795.17175709464</v>
      </c>
      <c r="F47" s="18" t="n">
        <f aca="false">((D48-D47)/2)+D47</f>
        <v>4940.40501987326</v>
      </c>
      <c r="H47" s="15" t="str">
        <f aca="false">IF(($B$9-1)&lt;B47,"",IF(($B$9-1)=B47,"      if (i&gt;"&amp;ROUND(E47,0)&amp;"             ) bandValues["&amp;B47&amp;"]  += (int)vReal[i];","      if (i&gt;"&amp;ROUND(E47,0)&amp;"   &amp;&amp; i&lt;="&amp;ROUND(F47,0)&amp;"  ) bandValues["&amp;B47&amp;"]  += (int)vReal[i];"))</f>
        <v/>
      </c>
    </row>
    <row r="48" customFormat="false" ht="14.25" hidden="false" customHeight="false" outlineLevel="0" collapsed="false">
      <c r="B48" s="16" t="n">
        <v>30</v>
      </c>
      <c r="C48" s="17" t="n">
        <f aca="false">$B$6*POWER($B$11,B48)</f>
        <v>218284.829521268</v>
      </c>
      <c r="D48" s="17" t="n">
        <f aca="false">C48/$B$13</f>
        <v>5588.09163574446</v>
      </c>
      <c r="E48" s="17" t="n">
        <f aca="false">F47</f>
        <v>4940.40501987326</v>
      </c>
      <c r="F48" s="18" t="n">
        <f aca="false">((D49-D48)/2)+D48</f>
        <v>6431.22454596732</v>
      </c>
      <c r="H48" s="15" t="str">
        <f aca="false">IF(($B$9-1)&lt;B48,"",IF(($B$9-1)=B48,"      if (i&gt;"&amp;ROUND(E48,0)&amp;"             ) bandValues["&amp;B48&amp;"]  += (int)vReal[i];","      if (i&gt;"&amp;ROUND(E48,0)&amp;"   &amp;&amp; i&lt;="&amp;ROUND(F48,0)&amp;"  ) bandValues["&amp;B48&amp;"]  += (int)vReal[i];"))</f>
        <v/>
      </c>
    </row>
    <row r="49" customFormat="false" ht="14.25" hidden="false" customHeight="false" outlineLevel="0" collapsed="false">
      <c r="B49" s="16" t="n">
        <v>31</v>
      </c>
      <c r="C49" s="17" t="n">
        <f aca="false">$B$6*POWER($B$11,B49)</f>
        <v>284154.588132429</v>
      </c>
      <c r="D49" s="17" t="n">
        <f aca="false">C49/$B$13</f>
        <v>7274.35745619017</v>
      </c>
      <c r="E49" s="17" t="n">
        <f aca="false">F48</f>
        <v>6431.22454596732</v>
      </c>
      <c r="F49" s="18" t="n">
        <f aca="false">((D50-D49)/2)+D49</f>
        <v>8371.91464956319</v>
      </c>
      <c r="H49" s="15" t="str">
        <f aca="false">IF(($B$9-1)&lt;B49,"",IF(($B$9-1)=B49,"      if (i&gt;"&amp;ROUND(E49,0)&amp;"             ) bandValues["&amp;B49&amp;"]  += (int)vReal[i];","      if (i&gt;"&amp;ROUND(E49,0)&amp;"   &amp;&amp; i&lt;="&amp;ROUND(F49,0)&amp;"  ) bandValues["&amp;B49&amp;"]  += (int)vReal[i];"))</f>
        <v/>
      </c>
    </row>
    <row r="50" customFormat="false" ht="14.25" hidden="false" customHeight="false" outlineLevel="0" collapsed="false">
      <c r="B50" s="16" t="n">
        <v>32</v>
      </c>
      <c r="C50" s="17" t="n">
        <f aca="false">$B$6*POWER($B$11,B50)</f>
        <v>369901.243864696</v>
      </c>
      <c r="D50" s="17" t="n">
        <f aca="false">C50/$B$13</f>
        <v>9469.47184293621</v>
      </c>
      <c r="E50" s="17" t="n">
        <f aca="false">F49</f>
        <v>8371.91464956319</v>
      </c>
      <c r="F50" s="18" t="n">
        <f aca="false">((D51-D50)/2)+D50</f>
        <v>10898.2285408647</v>
      </c>
      <c r="H50" s="15" t="str">
        <f aca="false">IF(($B$9-1)&lt;B50,"",IF(($B$9-1)=B50,"      if (i&gt;"&amp;ROUND(E50,0)&amp;"             ) bandValues["&amp;B50&amp;"]  += (int)vReal[i];","      if (i&gt;"&amp;ROUND(E50,0)&amp;"   &amp;&amp; i&lt;="&amp;ROUND(F50,0)&amp;"  ) bandValues["&amp;B50&amp;"]  += (int)vReal[i];"))</f>
        <v/>
      </c>
    </row>
    <row r="51" customFormat="false" ht="14.25" hidden="false" customHeight="false" outlineLevel="0" collapsed="false">
      <c r="B51" s="16" t="n">
        <v>33</v>
      </c>
      <c r="C51" s="17" t="n">
        <f aca="false">$B$6*POWER($B$11,B51)</f>
        <v>481522.860890361</v>
      </c>
      <c r="D51" s="17" t="n">
        <f aca="false">C51/$B$13</f>
        <v>12326.9852387932</v>
      </c>
      <c r="E51" s="17" t="n">
        <f aca="false">F50</f>
        <v>10898.2285408647</v>
      </c>
      <c r="F51" s="18" t="n">
        <f aca="false">((D52-D51)/2)+D51</f>
        <v>14186.884398674</v>
      </c>
      <c r="H51" s="15" t="str">
        <f aca="false">IF(($B$9-1)&lt;B51,"",IF(($B$9-1)=B51,"      if (i&gt;"&amp;ROUND(E51,0)&amp;"             ) bandValues["&amp;B51&amp;"]  += (int)vReal[i];","      if (i&gt;"&amp;ROUND(E51,0)&amp;"   &amp;&amp; i&lt;="&amp;ROUND(F51,0)&amp;"  ) bandValues["&amp;B51&amp;"]  += (int)vReal[i];"))</f>
        <v/>
      </c>
    </row>
    <row r="52" customFormat="false" ht="14.25" hidden="false" customHeight="false" outlineLevel="0" collapsed="false">
      <c r="B52" s="16" t="n">
        <v>34</v>
      </c>
      <c r="C52" s="17" t="n">
        <f aca="false">$B$6*POWER($B$11,B52)</f>
        <v>626827.482756047</v>
      </c>
      <c r="D52" s="17" t="n">
        <f aca="false">C52/$B$13</f>
        <v>16046.7835585548</v>
      </c>
      <c r="E52" s="17" t="n">
        <f aca="false">F51</f>
        <v>14186.884398674</v>
      </c>
      <c r="F52" s="18" t="n">
        <f aca="false">((D53-D52)/2)+D52</f>
        <v>18467.9269834224</v>
      </c>
      <c r="H52" s="15" t="str">
        <f aca="false">IF(($B$9-1)&lt;B52,"",IF(($B$9-1)=B52,"      if (i&gt;"&amp;ROUND(E52,0)&amp;"             ) bandValues["&amp;B52&amp;"]  += (int)vReal[i];","      if (i&gt;"&amp;ROUND(E52,0)&amp;"   &amp;&amp; i&lt;="&amp;ROUND(F52,0)&amp;"  ) bandValues["&amp;B52&amp;"]  += (int)vReal[i];"))</f>
        <v/>
      </c>
    </row>
    <row r="53" customFormat="false" ht="14.25" hidden="false" customHeight="false" outlineLevel="0" collapsed="false">
      <c r="B53" s="16" t="n">
        <v>35</v>
      </c>
      <c r="C53" s="17" t="n">
        <f aca="false">$B$6*POWER($B$11,B53)</f>
        <v>815979.312823831</v>
      </c>
      <c r="D53" s="17" t="n">
        <f aca="false">C53/$B$13</f>
        <v>20889.0704082901</v>
      </c>
      <c r="E53" s="17" t="n">
        <f aca="false">F52</f>
        <v>18467.9269834224</v>
      </c>
      <c r="F53" s="18" t="n">
        <f aca="false">((D54-D53)/2)+D53</f>
        <v>24040.8194978244</v>
      </c>
      <c r="H53" s="15" t="str">
        <f aca="false">IF(($B$9-1)&lt;B53,"",IF(($B$9-1)=B53,"      if (i&gt;"&amp;ROUND(E53,0)&amp;"             ) bandValues["&amp;B53&amp;"]  += (int)vReal[i];","      if (i&gt;"&amp;ROUND(E53,0)&amp;"   &amp;&amp; i&lt;="&amp;ROUND(F53,0)&amp;"  ) bandValues["&amp;B53&amp;"]  += (int)vReal[i];"))</f>
        <v/>
      </c>
    </row>
    <row r="54" customFormat="false" ht="14.25" hidden="false" customHeight="false" outlineLevel="0" collapsed="false">
      <c r="B54" s="16" t="n">
        <v>36</v>
      </c>
      <c r="C54" s="17" t="n">
        <f aca="false">$B$6*POWER($B$11,B54)</f>
        <v>1062209.7104437</v>
      </c>
      <c r="D54" s="17" t="n">
        <f aca="false">C54/$B$13</f>
        <v>27192.5685873586</v>
      </c>
      <c r="E54" s="17" t="n">
        <f aca="false">F53</f>
        <v>24040.8194978244</v>
      </c>
      <c r="F54" s="18" t="n">
        <f aca="false">((D55-D54)/2)+D54</f>
        <v>31295.3913368714</v>
      </c>
      <c r="H54" s="15" t="str">
        <f aca="false">IF(($B$9-1)&lt;B54,"",IF(($B$9-1)=B54,"      if (i&gt;"&amp;ROUND(E54,0)&amp;"             ) bandValues["&amp;B54&amp;"]  += (int)vReal[i];","      if (i&gt;"&amp;ROUND(E54,0)&amp;"   &amp;&amp; i&lt;="&amp;ROUND(F54,0)&amp;"  ) bandValues["&amp;B54&amp;"]  += (int)vReal[i];"))</f>
        <v/>
      </c>
    </row>
    <row r="55" customFormat="false" ht="14.25" hidden="false" customHeight="false" outlineLevel="0" collapsed="false">
      <c r="B55" s="16" t="n">
        <v>37</v>
      </c>
      <c r="C55" s="17" t="n">
        <f aca="false">$B$6*POWER($B$11,B55)</f>
        <v>1382742.73774938</v>
      </c>
      <c r="D55" s="17" t="n">
        <f aca="false">C55/$B$13</f>
        <v>35398.2140863841</v>
      </c>
      <c r="E55" s="17" t="n">
        <f aca="false">F54</f>
        <v>31295.3913368714</v>
      </c>
      <c r="F55" s="18" t="n">
        <f aca="false">((D56-D55)/2)+D55</f>
        <v>40739.107043192</v>
      </c>
      <c r="H55" s="15" t="str">
        <f aca="false">IF(($B$9-1)&lt;B55,"",IF(($B$9-1)=B55,"      if (i&gt;"&amp;ROUND(E55,0)&amp;"             ) bandValues["&amp;B55&amp;"]  += (int)vReal[i];","      if (i&gt;"&amp;ROUND(E55,0)&amp;"   &amp;&amp; i&lt;="&amp;ROUND(F55,0)&amp;"  ) bandValues["&amp;B55&amp;"]  += (int)vReal[i];"))</f>
        <v/>
      </c>
    </row>
    <row r="56" customFormat="false" ht="14.25" hidden="false" customHeight="false" outlineLevel="0" collapsed="false">
      <c r="B56" s="16" t="n">
        <v>38</v>
      </c>
      <c r="C56" s="17" t="n">
        <f aca="false">$B$6*POWER($B$11,B56)</f>
        <v>1800000</v>
      </c>
      <c r="D56" s="17" t="n">
        <f aca="false">C56/$B$13</f>
        <v>46079.9999999999</v>
      </c>
      <c r="E56" s="17" t="n">
        <f aca="false">F55</f>
        <v>40739.107043192</v>
      </c>
      <c r="F56" s="18" t="n">
        <f aca="false">((D57-D56)/2)+D56</f>
        <v>53032.5639584278</v>
      </c>
      <c r="H56" s="15" t="str">
        <f aca="false">IF(($B$9-1)&lt;B56,"",IF(($B$9-1)=B56,"      if (i&gt;"&amp;ROUND(E56,0)&amp;"             ) bandValues["&amp;B56&amp;"]  += (int)vReal[i];","      if (i&gt;"&amp;ROUND(E56,0)&amp;"   &amp;&amp; i&lt;="&amp;ROUND(F56,0)&amp;"  ) bandValues["&amp;B56&amp;"]  += (int)vReal[i];"))</f>
        <v/>
      </c>
    </row>
    <row r="57" customFormat="false" ht="14.25" hidden="false" customHeight="false" outlineLevel="0" collapsed="false">
      <c r="B57" s="16" t="n">
        <v>39</v>
      </c>
      <c r="C57" s="17" t="n">
        <f aca="false">$B$6*POWER($B$11,B57)</f>
        <v>2343169.05925217</v>
      </c>
      <c r="D57" s="17" t="n">
        <f aca="false">C57/$B$13</f>
        <v>59985.1279168557</v>
      </c>
      <c r="E57" s="17" t="n">
        <f aca="false">F56</f>
        <v>53032.5639584278</v>
      </c>
      <c r="F57" s="18" t="n">
        <f aca="false">((D58-D57)/2)+D57</f>
        <v>69035.7016667779</v>
      </c>
      <c r="H57" s="15" t="str">
        <f aca="false">IF(($B$9-1)&lt;B57,"",IF(($B$9-1)=B57,"      if (i&gt;"&amp;ROUND(E57,0)&amp;"             ) bandValues["&amp;B57&amp;"]  += (int)vReal[i];","      if (i&gt;"&amp;ROUND(E57,0)&amp;"   &amp;&amp; i&lt;="&amp;ROUND(F57,0)&amp;"  ) bandValues["&amp;B57&amp;"]  += (int)vReal[i];"))</f>
        <v/>
      </c>
    </row>
    <row r="58" customFormat="false" ht="14.25" hidden="false" customHeight="false" outlineLevel="0" collapsed="false">
      <c r="B58" s="16" t="n">
        <v>40</v>
      </c>
      <c r="C58" s="17" t="n">
        <f aca="false">$B$6*POWER($B$11,B58)</f>
        <v>3050245.13346485</v>
      </c>
      <c r="D58" s="17" t="n">
        <f aca="false">C58/$B$13</f>
        <v>78086.2754167001</v>
      </c>
      <c r="E58" s="17" t="n">
        <f aca="false">F57</f>
        <v>69035.7016667779</v>
      </c>
      <c r="F58" s="18" t="n">
        <f aca="false">((D59-D58)/2)+D58</f>
        <v>89867.955627421</v>
      </c>
      <c r="H58" s="15" t="str">
        <f aca="false">IF(($B$9-1)&lt;B58,"",IF(($B$9-1)=B58,"      if (i&gt;"&amp;ROUND(E58,0)&amp;"             ) bandValues["&amp;B58&amp;"]  += (int)vReal[i];","      if (i&gt;"&amp;ROUND(E58,0)&amp;"   &amp;&amp; i&lt;="&amp;ROUND(F58,0)&amp;"  ) bandValues["&amp;B58&amp;"]  += (int)vReal[i];"))</f>
        <v/>
      </c>
    </row>
    <row r="59" customFormat="false" ht="14.25" hidden="false" customHeight="false" outlineLevel="0" collapsed="false">
      <c r="B59" s="16" t="n">
        <v>41</v>
      </c>
      <c r="C59" s="17" t="n">
        <f aca="false">$B$6*POWER($B$11,B59)</f>
        <v>3970688.89992742</v>
      </c>
      <c r="D59" s="17" t="n">
        <f aca="false">C59/$B$13</f>
        <v>101649.635838142</v>
      </c>
      <c r="E59" s="17" t="n">
        <f aca="false">F58</f>
        <v>89867.955627421</v>
      </c>
      <c r="F59" s="18" t="n">
        <f aca="false">((D60-D59)/2)+D59</f>
        <v>116986.562802456</v>
      </c>
      <c r="H59" s="15" t="str">
        <f aca="false">IF(($B$9-1)&lt;B59,"",IF(($B$9-1)=B59,"      if (i&gt;"&amp;ROUND(E59,0)&amp;"             ) bandValues["&amp;B59&amp;"]  += (int)vReal[i];","      if (i&gt;"&amp;ROUND(E59,0)&amp;"   &amp;&amp; i&lt;="&amp;ROUND(F59,0)&amp;"  ) bandValues["&amp;B59&amp;"]  += (int)vReal[i];"))</f>
        <v/>
      </c>
    </row>
    <row r="60" customFormat="false" ht="14.25" hidden="false" customHeight="false" outlineLevel="0" collapsed="false">
      <c r="B60" s="16" t="n">
        <v>42</v>
      </c>
      <c r="C60" s="17" t="n">
        <f aca="false">$B$6*POWER($B$11,B60)</f>
        <v>5168886.31901444</v>
      </c>
      <c r="D60" s="17" t="n">
        <f aca="false">C60/$B$13</f>
        <v>132323.48976677</v>
      </c>
      <c r="E60" s="17" t="n">
        <f aca="false">F59</f>
        <v>116986.562802456</v>
      </c>
      <c r="F60" s="18" t="n">
        <f aca="false">((D61-D60)/2)+D60</f>
        <v>152288.496837209</v>
      </c>
      <c r="H60" s="15" t="str">
        <f aca="false">IF(($B$9-1)&lt;B60,"",IF(($B$9-1)=B60,"      if (i&gt;"&amp;ROUND(E60,0)&amp;"             ) bandValues["&amp;B60&amp;"]  += (int)vReal[i];","      if (i&gt;"&amp;ROUND(E60,0)&amp;"   &amp;&amp; i&lt;="&amp;ROUND(F60,0)&amp;"  ) bandValues["&amp;B60&amp;"]  += (int)vReal[i];"))</f>
        <v/>
      </c>
    </row>
    <row r="61" customFormat="false" ht="14.25" hidden="false" customHeight="false" outlineLevel="0" collapsed="false">
      <c r="B61" s="16" t="n">
        <v>43</v>
      </c>
      <c r="C61" s="17" t="n">
        <f aca="false">$B$6*POWER($B$11,B61)</f>
        <v>6728652.49639251</v>
      </c>
      <c r="D61" s="17" t="n">
        <f aca="false">C61/$B$13</f>
        <v>172253.503907648</v>
      </c>
      <c r="E61" s="17" t="n">
        <f aca="false">F60</f>
        <v>152288.496837209</v>
      </c>
      <c r="F61" s="18" t="n">
        <f aca="false">((D62-D61)/2)+D61</f>
        <v>198243.16326054</v>
      </c>
      <c r="H61" s="15" t="str">
        <f aca="false">IF(($B$9-1)&lt;B61,"",IF(($B$9-1)=B61,"      if (i&gt;"&amp;ROUND(E61,0)&amp;"             ) bandValues["&amp;B61&amp;"]  += (int)vReal[i];","      if (i&gt;"&amp;ROUND(E61,0)&amp;"   &amp;&amp; i&lt;="&amp;ROUND(F61,0)&amp;"  ) bandValues["&amp;B61&amp;"]  += (int)vReal[i];"))</f>
        <v/>
      </c>
    </row>
    <row r="62" customFormat="false" ht="14.25" hidden="false" customHeight="false" outlineLevel="0" collapsed="false">
      <c r="B62" s="16" t="n">
        <v>44</v>
      </c>
      <c r="C62" s="17" t="n">
        <f aca="false">$B$6*POWER($B$11,B62)</f>
        <v>8759094.63333714</v>
      </c>
      <c r="D62" s="17" t="n">
        <f aca="false">C62/$B$13</f>
        <v>224232.822613431</v>
      </c>
      <c r="E62" s="17" t="n">
        <f aca="false">F61</f>
        <v>198243.16326054</v>
      </c>
      <c r="F62" s="18" t="n">
        <f aca="false">((D63-D62)/2)+D62</f>
        <v>258065.136866875</v>
      </c>
      <c r="H62" s="15" t="str">
        <f aca="false">IF(($B$9-1)&lt;B62,"",IF(($B$9-1)=B62,"      if (i&gt;"&amp;ROUND(E62,0)&amp;"             ) bandValues["&amp;B62&amp;"]  += (int)vReal[i];","      if (i&gt;"&amp;ROUND(E62,0)&amp;"   &amp;&amp; i&lt;="&amp;ROUND(F62,0)&amp;"  ) bandValues["&amp;B62&amp;"]  += (int)vReal[i];"))</f>
        <v/>
      </c>
    </row>
    <row r="63" customFormat="false" ht="14.25" hidden="false" customHeight="false" outlineLevel="0" collapsed="false">
      <c r="B63" s="16" t="n">
        <v>45</v>
      </c>
      <c r="C63" s="17" t="n">
        <f aca="false">$B$6*POWER($B$11,B63)</f>
        <v>11402244.1843874</v>
      </c>
      <c r="D63" s="17" t="n">
        <f aca="false">C63/$B$13</f>
        <v>291897.451120318</v>
      </c>
      <c r="E63" s="17" t="n">
        <f aca="false">F62</f>
        <v>258065.136866875</v>
      </c>
      <c r="F63" s="18" t="n">
        <f aca="false">((D64-D63)/2)+D63</f>
        <v>335939.0244323</v>
      </c>
      <c r="H63" s="15" t="str">
        <f aca="false">IF(($B$9-1)&lt;B63,"",IF(($B$9-1)=B63,"      if (i&gt;"&amp;ROUND(E63,0)&amp;"             ) bandValues["&amp;B63&amp;"]  += (int)vReal[i];","      if (i&gt;"&amp;ROUND(E63,0)&amp;"   &amp;&amp; i&lt;="&amp;ROUND(F63,0)&amp;"  ) bandValues["&amp;B63&amp;"]  += (int)vReal[i];"))</f>
        <v/>
      </c>
    </row>
    <row r="64" customFormat="false" ht="14.25" hidden="false" customHeight="false" outlineLevel="0" collapsed="false">
      <c r="B64" s="16" t="n">
        <v>46</v>
      </c>
      <c r="C64" s="17" t="n">
        <f aca="false">$B$6*POWER($B$11,B64)</f>
        <v>14842992.099386</v>
      </c>
      <c r="D64" s="17" t="n">
        <f aca="false">C64/$B$13</f>
        <v>379980.597744281</v>
      </c>
      <c r="E64" s="17" t="n">
        <f aca="false">F63</f>
        <v>335939.0244323</v>
      </c>
      <c r="F64" s="18" t="n">
        <f aca="false">((D65-D64)/2)+D64</f>
        <v>437312.182136181</v>
      </c>
      <c r="H64" s="15" t="str">
        <f aca="false">IF(($B$9-1)&lt;B64,"",IF(($B$9-1)=B64,"      if (i&gt;"&amp;ROUND(E64,0)&amp;"             ) bandValues["&amp;B64&amp;"]  += (int)vReal[i];","      if (i&gt;"&amp;ROUND(E64,0)&amp;"   &amp;&amp; i&lt;="&amp;ROUND(F64,0)&amp;"  ) bandValues["&amp;B64&amp;"]  += (int)vReal[i];"))</f>
        <v/>
      </c>
    </row>
    <row r="65" customFormat="false" ht="14.25" hidden="false" customHeight="false" outlineLevel="0" collapsed="false">
      <c r="B65" s="16" t="n">
        <v>47</v>
      </c>
      <c r="C65" s="17" t="n">
        <f aca="false">$B$6*POWER($B$11,B65)</f>
        <v>19322022.1300032</v>
      </c>
      <c r="D65" s="17" t="n">
        <f aca="false">C65/$B$13</f>
        <v>494643.766528081</v>
      </c>
      <c r="E65" s="17" t="n">
        <f aca="false">F64</f>
        <v>437312.182136181</v>
      </c>
      <c r="F65" s="18" t="n">
        <f aca="false">((D66-D65)/2)+D65</f>
        <v>569275.763564195</v>
      </c>
      <c r="H65" s="15" t="str">
        <f aca="false">IF(($B$9-1)&lt;B65,"",IF(($B$9-1)=B65,"      if (i&gt;"&amp;ROUND(E65,0)&amp;"             ) bandValues["&amp;B65&amp;"]  += (int)vReal[i];","      if (i&gt;"&amp;ROUND(E65,0)&amp;"   &amp;&amp; i&lt;="&amp;ROUND(F65,0)&amp;"  ) bandValues["&amp;B65&amp;"]  += (int)vReal[i];"))</f>
        <v/>
      </c>
    </row>
    <row r="66" customFormat="false" ht="14.25" hidden="false" customHeight="false" outlineLevel="0" collapsed="false">
      <c r="B66" s="16" t="n">
        <v>48</v>
      </c>
      <c r="C66" s="17" t="n">
        <f aca="false">$B$6*POWER($B$11,B66)</f>
        <v>25152646.8984496</v>
      </c>
      <c r="D66" s="17" t="n">
        <f aca="false">C66/$B$13</f>
        <v>643907.76060031</v>
      </c>
      <c r="E66" s="17" t="n">
        <f aca="false">F65</f>
        <v>569275.763564195</v>
      </c>
      <c r="F66" s="18" t="n">
        <f aca="false">((D67-D66)/2)+D66</f>
        <v>741060.752980989</v>
      </c>
      <c r="H66" s="15" t="str">
        <f aca="false">IF(($B$9-1)&lt;B66,"",IF(($B$9-1)=B66,"      if (i&gt;"&amp;ROUND(E66,0)&amp;"             ) bandValues["&amp;B66&amp;"]  += (int)vReal[i];","      if (i&gt;"&amp;ROUND(E66,0)&amp;"   &amp;&amp; i&lt;="&amp;ROUND(F66,0)&amp;"  ) bandValues["&amp;B66&amp;"]  += (int)vReal[i];"))</f>
        <v/>
      </c>
    </row>
    <row r="67" customFormat="false" ht="14.25" hidden="false" customHeight="false" outlineLevel="0" collapsed="false">
      <c r="B67" s="16" t="n">
        <v>49</v>
      </c>
      <c r="C67" s="17" t="n">
        <f aca="false">$B$6*POWER($B$11,B67)</f>
        <v>32742724.4281902</v>
      </c>
      <c r="D67" s="17" t="n">
        <f aca="false">C67/$B$13</f>
        <v>838213.745361669</v>
      </c>
      <c r="E67" s="17" t="n">
        <f aca="false">F66</f>
        <v>741060.752980989</v>
      </c>
      <c r="F67" s="18" t="n">
        <f aca="false">((D68-D67)/2)+D67</f>
        <v>964683.681895097</v>
      </c>
      <c r="H67" s="15" t="str">
        <f aca="false">IF(($B$9-1)&lt;B67,"",IF(($B$9-1)=B67,"      if (i&gt;"&amp;ROUND(E67,0)&amp;"             ) bandValues["&amp;B67&amp;"]  += (int)vReal[i];","      if (i&gt;"&amp;ROUND(E67,0)&amp;"   &amp;&amp; i&lt;="&amp;ROUND(F67,0)&amp;"  ) bandValues["&amp;B67&amp;"]  += (int)vReal[i];"))</f>
        <v/>
      </c>
    </row>
    <row r="68" customFormat="false" ht="14.25" hidden="false" customHeight="false" outlineLevel="0" collapsed="false">
      <c r="B68" s="16" t="n">
        <v>50</v>
      </c>
      <c r="C68" s="17" t="n">
        <f aca="false">$B$6*POWER($B$11,B68)</f>
        <v>42623188.2198643</v>
      </c>
      <c r="D68" s="17" t="n">
        <f aca="false">C68/$B$13</f>
        <v>1091153.61842853</v>
      </c>
      <c r="E68" s="17" t="n">
        <f aca="false">F67</f>
        <v>964683.681895097</v>
      </c>
      <c r="F68" s="18" t="n">
        <f aca="false">((D69-D68)/2)+D68</f>
        <v>1255787.19743448</v>
      </c>
      <c r="H68" s="15" t="str">
        <f aca="false">IF(($B$9-1)&lt;B68,"",IF(($B$9-1)=B68,"      if (i&gt;"&amp;ROUND(E68,0)&amp;"             ) bandValues["&amp;B68&amp;"]  += (int)vReal[i];","      if (i&gt;"&amp;ROUND(E68,0)&amp;"   &amp;&amp; i&lt;="&amp;ROUND(F68,0)&amp;"  ) bandValues["&amp;B68&amp;"]  += (int)vReal[i];"))</f>
        <v/>
      </c>
    </row>
    <row r="69" customFormat="false" ht="14.25" hidden="false" customHeight="false" outlineLevel="0" collapsed="false">
      <c r="B69" s="16" t="n">
        <v>51</v>
      </c>
      <c r="C69" s="17" t="n">
        <f aca="false">$B$6*POWER($B$11,B69)</f>
        <v>55485186.5797043</v>
      </c>
      <c r="D69" s="17" t="n">
        <f aca="false">C69/$B$13</f>
        <v>1420420.77644043</v>
      </c>
      <c r="E69" s="17" t="n">
        <f aca="false">F68</f>
        <v>1255787.19743448</v>
      </c>
      <c r="F69" s="18" t="n">
        <f aca="false">((D70-D69)/2)+D69</f>
        <v>1634734.28112971</v>
      </c>
      <c r="H69" s="15" t="str">
        <f aca="false">IF(($B$9-1)&lt;B69,"",IF(($B$9-1)=B69,"      if (i&gt;"&amp;ROUND(E69,0)&amp;"             ) bandValues["&amp;B69&amp;"]  += (int)vReal[i];","      if (i&gt;"&amp;ROUND(E69,0)&amp;"   &amp;&amp; i&lt;="&amp;ROUND(F69,0)&amp;"  ) bandValues["&amp;B69&amp;"]  += (int)vReal[i];"))</f>
        <v/>
      </c>
    </row>
    <row r="70" customFormat="false" ht="14.25" hidden="false" customHeight="false" outlineLevel="0" collapsed="false">
      <c r="B70" s="16" t="n">
        <v>52</v>
      </c>
      <c r="C70" s="17" t="n">
        <f aca="false">$B$6*POWER($B$11,B70)</f>
        <v>72228429.1335541</v>
      </c>
      <c r="D70" s="17" t="n">
        <f aca="false">C70/$B$13</f>
        <v>1849047.78581898</v>
      </c>
      <c r="E70" s="17" t="n">
        <f aca="false">F69</f>
        <v>1634734.28112971</v>
      </c>
      <c r="F70" s="18" t="n">
        <f aca="false">((D71-D70)/2)+D70</f>
        <v>2128032.6598011</v>
      </c>
      <c r="H70" s="15" t="str">
        <f aca="false">IF(($B$9-1)&lt;B70,"",IF(($B$9-1)=B70,"      if (i&gt;"&amp;ROUND(E70,0)&amp;"             ) bandValues["&amp;B70&amp;"]  += (int)vReal[i];","      if (i&gt;"&amp;ROUND(E70,0)&amp;"   &amp;&amp; i&lt;="&amp;ROUND(F70,0)&amp;"  ) bandValues["&amp;B70&amp;"]  += (int)vReal[i];"))</f>
        <v/>
      </c>
    </row>
    <row r="71" customFormat="false" ht="14.25" hidden="false" customHeight="false" outlineLevel="0" collapsed="false">
      <c r="B71" s="16" t="n">
        <v>53</v>
      </c>
      <c r="C71" s="17" t="n">
        <f aca="false">$B$6*POWER($B$11,B71)</f>
        <v>94024122.4134069</v>
      </c>
      <c r="D71" s="17" t="n">
        <f aca="false">C71/$B$13</f>
        <v>2407017.53378322</v>
      </c>
      <c r="E71" s="17" t="n">
        <f aca="false">F70</f>
        <v>2128032.6598011</v>
      </c>
      <c r="F71" s="18" t="n">
        <f aca="false">((D72-D71)/2)+D71</f>
        <v>2770189.04751336</v>
      </c>
      <c r="H71" s="15" t="str">
        <f aca="false">IF(($B$9-1)&lt;B71,"",IF(($B$9-1)=B71,"      if (i&gt;"&amp;ROUND(E71,0)&amp;"             ) bandValues["&amp;B71&amp;"]  += (int)vReal[i];","      if (i&gt;"&amp;ROUND(E71,0)&amp;"   &amp;&amp; i&lt;="&amp;ROUND(F71,0)&amp;"  ) bandValues["&amp;B71&amp;"]  += (int)vReal[i];"))</f>
        <v/>
      </c>
    </row>
    <row r="72" customFormat="false" ht="14.25" hidden="false" customHeight="false" outlineLevel="0" collapsed="false">
      <c r="B72" s="16" t="n">
        <v>54</v>
      </c>
      <c r="C72" s="17" t="n">
        <f aca="false">$B$6*POWER($B$11,B72)</f>
        <v>122396896.923575</v>
      </c>
      <c r="D72" s="17" t="n">
        <f aca="false">C72/$B$13</f>
        <v>3133360.56124351</v>
      </c>
      <c r="E72" s="17" t="n">
        <f aca="false">F71</f>
        <v>2770189.04751336</v>
      </c>
      <c r="F72" s="18" t="n">
        <f aca="false">((D73-D72)/2)+D72</f>
        <v>3606122.92467365</v>
      </c>
      <c r="H72" s="15" t="str">
        <f aca="false">IF(($B$9-1)&lt;B72,"",IF(($B$9-1)=B72,"      if (i&gt;"&amp;ROUND(E72,0)&amp;"             ) bandValues["&amp;B72&amp;"]  += (int)vReal[i];","      if (i&gt;"&amp;ROUND(E72,0)&amp;"   &amp;&amp; i&lt;="&amp;ROUND(F72,0)&amp;"  ) bandValues["&amp;B72&amp;"]  += (int)vReal[i];"))</f>
        <v/>
      </c>
    </row>
    <row r="73" customFormat="false" ht="14.25" hidden="false" customHeight="false" outlineLevel="0" collapsed="false">
      <c r="B73" s="16" t="n">
        <v>55</v>
      </c>
      <c r="C73" s="17" t="n">
        <f aca="false">$B$6*POWER($B$11,B73)</f>
        <v>159331456.566554</v>
      </c>
      <c r="D73" s="17" t="n">
        <f aca="false">C73/$B$13</f>
        <v>4078885.28810379</v>
      </c>
      <c r="E73" s="17" t="n">
        <f aca="false">F72</f>
        <v>3606122.92467365</v>
      </c>
      <c r="F73" s="18" t="n">
        <f aca="false">((D74-D73)/2)+D73</f>
        <v>4694308.70053071</v>
      </c>
      <c r="H73" s="15" t="str">
        <f aca="false">IF(($B$9-1)&lt;B73,"",IF(($B$9-1)=B73,"      if (i&gt;"&amp;ROUND(E73,0)&amp;"             ) bandValues["&amp;B73&amp;"]  += (int)vReal[i];","      if (i&gt;"&amp;ROUND(E73,0)&amp;"   &amp;&amp; i&lt;="&amp;ROUND(F73,0)&amp;"  ) bandValues["&amp;B73&amp;"]  += (int)vReal[i];"))</f>
        <v/>
      </c>
    </row>
    <row r="74" customFormat="false" ht="14.25" hidden="false" customHeight="false" outlineLevel="0" collapsed="false">
      <c r="B74" s="16" t="n">
        <v>56</v>
      </c>
      <c r="C74" s="17" t="n">
        <f aca="false">$B$6*POWER($B$11,B74)</f>
        <v>207411410.662407</v>
      </c>
      <c r="D74" s="17" t="n">
        <f aca="false">C74/$B$13</f>
        <v>5309732.11295762</v>
      </c>
      <c r="E74" s="17" t="n">
        <f aca="false">F73</f>
        <v>4694308.70053071</v>
      </c>
      <c r="F74" s="18" t="n">
        <f aca="false">((D75-D74)/2)+D74</f>
        <v>6110866.0564788</v>
      </c>
      <c r="H74" s="15" t="str">
        <f aca="false">IF(($B$9-1)&lt;B74,"",IF(($B$9-1)=B74,"      if (i&gt;"&amp;ROUND(E74,0)&amp;"             ) bandValues["&amp;B74&amp;"]  += (int)vReal[i];","      if (i&gt;"&amp;ROUND(E74,0)&amp;"   &amp;&amp; i&lt;="&amp;ROUND(F74,0)&amp;"  ) bandValues["&amp;B74&amp;"]  += (int)vReal[i];"))</f>
        <v/>
      </c>
    </row>
    <row r="75" customFormat="false" ht="14.25" hidden="false" customHeight="false" outlineLevel="0" collapsed="false">
      <c r="B75" s="16" t="n">
        <v>57</v>
      </c>
      <c r="C75" s="17" t="n">
        <f aca="false">$B$6*POWER($B$11,B75)</f>
        <v>269999999.999999</v>
      </c>
      <c r="D75" s="17" t="n">
        <f aca="false">C75/$B$13</f>
        <v>6911999.99999999</v>
      </c>
      <c r="E75" s="17" t="n">
        <f aca="false">F74</f>
        <v>6110866.0564788</v>
      </c>
      <c r="F75" s="18" t="n">
        <f aca="false">((D76-D75)/2)+D75</f>
        <v>7954884.59376416</v>
      </c>
      <c r="H75" s="15" t="str">
        <f aca="false">IF(($B$9-1)&lt;B75,"",IF(($B$9-1)=B75,"      if (i&gt;"&amp;ROUND(E75,0)&amp;"             ) bandValues["&amp;B75&amp;"]  += (int)vReal[i];","      if (i&gt;"&amp;ROUND(E75,0)&amp;"   &amp;&amp; i&lt;="&amp;ROUND(F75,0)&amp;"  ) bandValues["&amp;B75&amp;"]  += (int)vReal[i];"))</f>
        <v/>
      </c>
    </row>
    <row r="76" customFormat="false" ht="14.25" hidden="false" customHeight="false" outlineLevel="0" collapsed="false">
      <c r="B76" s="16" t="n">
        <v>58</v>
      </c>
      <c r="C76" s="17" t="n">
        <f aca="false">$B$6*POWER($B$11,B76)</f>
        <v>351475358.887826</v>
      </c>
      <c r="D76" s="17" t="n">
        <f aca="false">C76/$B$13</f>
        <v>8997769.18752834</v>
      </c>
      <c r="E76" s="17" t="n">
        <f aca="false">F75</f>
        <v>7954884.59376416</v>
      </c>
      <c r="F76" s="18" t="n">
        <f aca="false">((D77-D76)/2)+D76</f>
        <v>10355355.2500167</v>
      </c>
      <c r="H76" s="15" t="str">
        <f aca="false">IF(($B$9-1)&lt;B76,"",IF(($B$9-1)=B76,"      if (i&gt;"&amp;ROUND(E76,0)&amp;"             ) bandValues["&amp;B76&amp;"]  += (int)vReal[i];","      if (i&gt;"&amp;ROUND(E76,0)&amp;"   &amp;&amp; i&lt;="&amp;ROUND(F76,0)&amp;"  ) bandValues["&amp;B76&amp;"]  += (int)vReal[i];"))</f>
        <v/>
      </c>
    </row>
    <row r="77" customFormat="false" ht="14.25" hidden="false" customHeight="false" outlineLevel="0" collapsed="false">
      <c r="B77" s="16" t="n">
        <v>59</v>
      </c>
      <c r="C77" s="17" t="n">
        <f aca="false">$B$6*POWER($B$11,B77)</f>
        <v>457536770.019727</v>
      </c>
      <c r="D77" s="17" t="n">
        <f aca="false">C77/$B$13</f>
        <v>11712941.312505</v>
      </c>
      <c r="E77" s="17" t="n">
        <f aca="false">F76</f>
        <v>10355355.2500167</v>
      </c>
      <c r="F77" s="18" t="n">
        <f aca="false">((D78-D77)/2)+D77</f>
        <v>13480193.3441131</v>
      </c>
      <c r="H77" s="15" t="str">
        <f aca="false">IF(($B$9-1)&lt;B77,"",IF(($B$9-1)=B77,"      if (i&gt;"&amp;ROUND(E77,0)&amp;"             ) bandValues["&amp;B77&amp;"]  += (int)vReal[i];","      if (i&gt;"&amp;ROUND(E77,0)&amp;"   &amp;&amp; i&lt;="&amp;ROUND(F77,0)&amp;"  ) bandValues["&amp;B77&amp;"]  += (int)vReal[i];"))</f>
        <v/>
      </c>
    </row>
    <row r="78" customFormat="false" ht="14.25" hidden="false" customHeight="false" outlineLevel="0" collapsed="false">
      <c r="B78" s="16" t="n">
        <v>60</v>
      </c>
      <c r="C78" s="17" t="n">
        <f aca="false">$B$6*POWER($B$11,B78)</f>
        <v>595603334.989113</v>
      </c>
      <c r="D78" s="17" t="n">
        <f aca="false">C78/$B$13</f>
        <v>15247445.3757213</v>
      </c>
      <c r="E78" s="17" t="n">
        <f aca="false">F77</f>
        <v>13480193.3441131</v>
      </c>
      <c r="F78" s="18" t="n">
        <f aca="false">((D79-D78)/2)+D78</f>
        <v>17547984.4203684</v>
      </c>
      <c r="H78" s="15" t="str">
        <f aca="false">IF(($B$9-1)&lt;B78,"",IF(($B$9-1)=B78,"      if (i&gt;"&amp;ROUND(E78,0)&amp;"             ) bandValues["&amp;B78&amp;"]  += (int)vReal[i];","      if (i&gt;"&amp;ROUND(E78,0)&amp;"   &amp;&amp; i&lt;="&amp;ROUND(F78,0)&amp;"  ) bandValues["&amp;B78&amp;"]  += (int)vReal[i];"))</f>
        <v/>
      </c>
    </row>
    <row r="79" customFormat="false" ht="14.25" hidden="false" customHeight="false" outlineLevel="0" collapsed="false">
      <c r="B79" s="16" t="n">
        <v>61</v>
      </c>
      <c r="C79" s="17" t="n">
        <f aca="false">$B$6*POWER($B$11,B79)</f>
        <v>775332947.852166</v>
      </c>
      <c r="D79" s="17" t="n">
        <f aca="false">C79/$B$13</f>
        <v>19848523.4650155</v>
      </c>
      <c r="E79" s="17" t="n">
        <f aca="false">F78</f>
        <v>17547984.4203684</v>
      </c>
      <c r="F79" s="18" t="n">
        <f aca="false">((D80-D79)/2)+D79</f>
        <v>22843274.5255813</v>
      </c>
      <c r="H79" s="15" t="str">
        <f aca="false">IF(($B$9-1)&lt;B79,"",IF(($B$9-1)=B79,"      if (i&gt;"&amp;ROUND(E79,0)&amp;"             ) bandValues["&amp;B79&amp;"]  += (int)vReal[i];","      if (i&gt;"&amp;ROUND(E79,0)&amp;"   &amp;&amp; i&lt;="&amp;ROUND(F79,0)&amp;"  ) bandValues["&amp;B79&amp;"]  += (int)vReal[i];"))</f>
        <v/>
      </c>
    </row>
    <row r="80" customFormat="false" ht="14.25" hidden="false" customHeight="false" outlineLevel="0" collapsed="false">
      <c r="B80" s="16" t="n">
        <v>62</v>
      </c>
      <c r="C80" s="17" t="n">
        <f aca="false">$B$6*POWER($B$11,B80)</f>
        <v>1009297874.45888</v>
      </c>
      <c r="D80" s="17" t="n">
        <f aca="false">C80/$B$13</f>
        <v>25838025.5861472</v>
      </c>
      <c r="E80" s="17" t="n">
        <f aca="false">F79</f>
        <v>22843274.5255813</v>
      </c>
      <c r="F80" s="18" t="n">
        <f aca="false">((D81-D80)/2)+D80</f>
        <v>29736474.4890809</v>
      </c>
      <c r="H80" s="15" t="str">
        <f aca="false">IF(($B$9-1)&lt;B80,"",IF(($B$9-1)=B80,"      if (i&gt;"&amp;ROUND(E80,0)&amp;"             ) bandValues["&amp;B80&amp;"]  += (int)vReal[i];","      if (i&gt;"&amp;ROUND(E80,0)&amp;"   &amp;&amp; i&lt;="&amp;ROUND(F80,0)&amp;"  ) bandValues["&amp;B80&amp;"]  += (int)vReal[i];"))</f>
        <v/>
      </c>
    </row>
    <row r="81" customFormat="false" ht="14.25" hidden="false" customHeight="false" outlineLevel="0" collapsed="false">
      <c r="B81" s="19" t="n">
        <v>63</v>
      </c>
      <c r="C81" s="20" t="n">
        <f aca="false">$B$6*POWER($B$11,B81)</f>
        <v>1313864195.00057</v>
      </c>
      <c r="D81" s="20" t="n">
        <f aca="false">C81/$B$13</f>
        <v>33634923.3920146</v>
      </c>
      <c r="E81" s="20" t="n">
        <f aca="false">F80</f>
        <v>29736474.4890809</v>
      </c>
      <c r="F81" s="21" t="n">
        <f aca="false">((D82-D81)/2)+D81</f>
        <v>16817461.6960073</v>
      </c>
      <c r="H81" s="22" t="str">
        <f aca="false">IF(($B$9-1)&lt;B81,"",IF(($B$9-1)=B81,"      if (i&gt;"&amp;ROUND(E81,0)&amp;"             ) bandValues["&amp;B81&amp;"]  += (int)vReal[i];","      if (i&gt;"&amp;ROUND(E81,0)&amp;"   &amp;&amp; i&lt;="&amp;ROUND(F81,0)&amp;"  ) bandValues["&amp;B81&amp;"]  += (int)vReal[i];"))</f>
        <v/>
      </c>
    </row>
    <row r="82" customFormat="false" ht="14.25" hidden="false" customHeight="false" outlineLevel="0" collapsed="false">
      <c r="B82" s="23"/>
      <c r="C82" s="17"/>
      <c r="D82" s="17"/>
      <c r="E82" s="17"/>
      <c r="F82" s="17"/>
    </row>
  </sheetData>
  <conditionalFormatting sqref="B19:F81 H19:H81">
    <cfRule type="expression" priority="2" aboveAverage="0" equalAverage="0" bottom="0" percent="0" rank="0" text="" dxfId="0">
      <formula>$B19&lt;$B$9</formula>
    </cfRule>
  </conditionalFormatting>
  <conditionalFormatting sqref="B18:F18 H17 H18">
    <cfRule type="expression" priority="3" aboveAverage="0" equalAverage="0" bottom="0" percent="0" rank="0" text="" dxfId="1">
      <formula>$B$18&lt;$B$9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2020-07-17T10:56:46Z</dcterms:created>
  <dc:creator>Scott Marley</dc:creator>
  <dc:description/>
  <dc:language>es-ES</dc:language>
  <cp:lastModifiedBy/>
  <dcterms:modified xsi:type="dcterms:W3CDTF">2024-05-31T15:52:24Z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