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2" i="1" l="1"/>
  <c r="E33" i="1"/>
  <c r="G33" i="1" s="1"/>
  <c r="J23" i="1"/>
  <c r="D33" i="1"/>
  <c r="F33" i="1" l="1"/>
  <c r="J36" i="1" s="1"/>
  <c r="G32" i="1"/>
  <c r="I32" i="1"/>
  <c r="D32" i="1"/>
  <c r="D23" i="1"/>
  <c r="D22" i="1"/>
  <c r="I23" i="1"/>
  <c r="I33" i="1" l="1"/>
  <c r="I36" i="1" s="1"/>
  <c r="G38" i="1" s="1"/>
  <c r="J33" i="1" s="1"/>
  <c r="L33" i="1" s="1"/>
  <c r="K33" i="1"/>
  <c r="L32" i="1"/>
  <c r="C61" i="1"/>
  <c r="E61" i="1"/>
  <c r="G56" i="1"/>
  <c r="E23" i="1"/>
  <c r="F23" i="1" s="1"/>
  <c r="E22" i="1"/>
  <c r="F22" i="1" s="1"/>
  <c r="F15" i="1"/>
  <c r="E16" i="1"/>
  <c r="F16" i="1" s="1"/>
  <c r="E15" i="1"/>
  <c r="E14" i="1"/>
  <c r="F14" i="1" s="1"/>
  <c r="E13" i="1"/>
  <c r="F13" i="1" s="1"/>
  <c r="D16" i="1"/>
  <c r="D15" i="1"/>
  <c r="D14" i="1"/>
  <c r="D13" i="1"/>
  <c r="D9" i="1"/>
  <c r="D8" i="1"/>
  <c r="D7" i="1"/>
  <c r="D6" i="1"/>
  <c r="J27" i="1" l="1"/>
  <c r="I22" i="1"/>
  <c r="K23" i="1"/>
  <c r="E9" i="1"/>
  <c r="F9" i="1" s="1"/>
  <c r="K9" i="1" s="1"/>
  <c r="E8" i="1"/>
  <c r="F8" i="1" s="1"/>
  <c r="K8" i="1" s="1"/>
  <c r="E7" i="1"/>
  <c r="F7" i="1" s="1"/>
  <c r="K7" i="1" s="1"/>
  <c r="E6" i="1"/>
  <c r="F6" i="1" s="1"/>
  <c r="K6" i="1" s="1"/>
  <c r="K16" i="1"/>
  <c r="J16" i="1"/>
  <c r="K15" i="1"/>
  <c r="J15" i="1"/>
  <c r="K14" i="1"/>
  <c r="J14" i="1"/>
  <c r="K13" i="1"/>
  <c r="J13" i="1"/>
  <c r="J7" i="1"/>
  <c r="J8" i="1"/>
  <c r="J9" i="1"/>
  <c r="J6" i="1"/>
  <c r="I27" i="1" l="1"/>
  <c r="G27" i="1" s="1"/>
  <c r="L22" i="1"/>
  <c r="L9" i="1"/>
  <c r="L8" i="1"/>
  <c r="L7" i="1"/>
  <c r="L6" i="1"/>
  <c r="L16" i="1"/>
  <c r="L13" i="1"/>
  <c r="L15" i="1"/>
  <c r="L14" i="1"/>
  <c r="L23" i="1" l="1"/>
</calcChain>
</file>

<file path=xl/sharedStrings.xml><?xml version="1.0" encoding="utf-8"?>
<sst xmlns="http://schemas.openxmlformats.org/spreadsheetml/2006/main" count="50" uniqueCount="27">
  <si>
    <t>Nissan Leaf:</t>
  </si>
  <si>
    <t>Tesla S Model:</t>
  </si>
  <si>
    <t>Kører tid (min)</t>
  </si>
  <si>
    <t>Opladningstid (min)</t>
  </si>
  <si>
    <t>Total tid (min)</t>
  </si>
  <si>
    <t>Hvilken hastighed er hurtigst at kører 500 km på?</t>
  </si>
  <si>
    <t>Batteri (kWh)</t>
  </si>
  <si>
    <t>Rækkevide (km)</t>
  </si>
  <si>
    <t>Hastighed (km/t)</t>
  </si>
  <si>
    <t>Opladningstid givet battery kapacitet</t>
  </si>
  <si>
    <t>Rækkevide givet Hastighed på fuldt opladt batteri</t>
  </si>
  <si>
    <t>Forbrug (kWh/km)</t>
  </si>
  <si>
    <t>Tid (min/km)</t>
  </si>
  <si>
    <t>Opladningshastighed (kWh/t)</t>
  </si>
  <si>
    <t>Kører tid til t (min)</t>
  </si>
  <si>
    <t>Kører tid til ladestation (min)</t>
  </si>
  <si>
    <t>Manglende energi (kWh)</t>
  </si>
  <si>
    <t>Køretidsdifference (Timer)</t>
  </si>
  <si>
    <t>Kører tid til ladestation (timer)</t>
  </si>
  <si>
    <t>Opladningstid (timer)</t>
  </si>
  <si>
    <t>Kører tid til t (timer)</t>
  </si>
  <si>
    <t>Total tid (timer)</t>
  </si>
  <si>
    <t>Tid (timer/km)</t>
  </si>
  <si>
    <t>Forbrug (kWh/t)</t>
  </si>
  <si>
    <t>Forbrug (kWh/km) =  0,173117+0,000659187*v+0,0000460272*v^2, hvor v = hastighed (km/t)</t>
  </si>
  <si>
    <t>Rækkevidde (km) = Batteri (kWh) / Forbrug (kWh/km)</t>
  </si>
  <si>
    <t xml:space="preserve">Hastighed (km/t)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</si>
</sst>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6" xfId="0" applyFont="1" applyBorder="1"/>
    <xf numFmtId="0" fontId="1" fillId="0" borderId="7" xfId="0" applyFont="1" applyBorder="1"/>
    <xf numFmtId="0" fontId="4" fillId="0" borderId="2" xfId="0" applyFont="1" applyBorder="1"/>
    <xf numFmtId="1" fontId="0" fillId="0" borderId="5" xfId="0" applyNumberFormat="1" applyBorder="1" applyAlignment="1">
      <alignment horizontal="left"/>
    </xf>
    <xf numFmtId="1" fontId="5" fillId="0" borderId="3" xfId="0" applyNumberFormat="1" applyFont="1" applyBorder="1" applyAlignment="1">
      <alignment horizontal="left"/>
    </xf>
    <xf numFmtId="1" fontId="5" fillId="0" borderId="4" xfId="0" applyNumberFormat="1" applyFont="1" applyBorder="1" applyAlignment="1">
      <alignment horizontal="left"/>
    </xf>
    <xf numFmtId="0" fontId="1" fillId="0" borderId="10" xfId="0" applyFont="1" applyBorder="1"/>
    <xf numFmtId="1" fontId="0" fillId="0" borderId="11" xfId="0" applyNumberForma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/>
    <xf numFmtId="2" fontId="5" fillId="0" borderId="0" xfId="0" applyNumberFormat="1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1" xfId="0" applyNumberFormat="1" applyBorder="1"/>
    <xf numFmtId="0" fontId="4" fillId="0" borderId="10" xfId="0" applyFont="1" applyBorder="1"/>
    <xf numFmtId="0" fontId="4" fillId="0" borderId="12" xfId="0" applyFont="1" applyBorder="1"/>
    <xf numFmtId="2" fontId="5" fillId="0" borderId="13" xfId="0" applyNumberFormat="1" applyFont="1" applyBorder="1" applyAlignment="1">
      <alignment horizontal="center"/>
    </xf>
    <xf numFmtId="2" fontId="0" fillId="0" borderId="8" xfId="0" applyNumberFormat="1" applyBorder="1"/>
    <xf numFmtId="2" fontId="5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0" xfId="0" applyFont="1" applyFill="1" applyBorder="1"/>
    <xf numFmtId="0" fontId="1" fillId="0" borderId="6" xfId="0" applyFont="1" applyFill="1" applyBorder="1"/>
    <xf numFmtId="2" fontId="0" fillId="0" borderId="11" xfId="0" applyNumberFormat="1" applyBorder="1"/>
    <xf numFmtId="2" fontId="0" fillId="0" borderId="14" xfId="0" applyNumberFormat="1" applyBorder="1"/>
    <xf numFmtId="165" fontId="0" fillId="0" borderId="0" xfId="0" applyNumberFormat="1"/>
    <xf numFmtId="165" fontId="0" fillId="0" borderId="13" xfId="0" applyNumberFormat="1" applyBorder="1"/>
    <xf numFmtId="165" fontId="0" fillId="0" borderId="15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Border="1"/>
    <xf numFmtId="164" fontId="6" fillId="0" borderId="11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1"/>
  <sheetViews>
    <sheetView tabSelected="1" topLeftCell="A20" zoomScale="85" zoomScaleNormal="85" workbookViewId="0">
      <selection activeCell="B45" sqref="B45"/>
    </sheetView>
  </sheetViews>
  <sheetFormatPr defaultRowHeight="15" x14ac:dyDescent="0.25"/>
  <cols>
    <col min="2" max="2" width="19" customWidth="1"/>
    <col min="3" max="3" width="13.42578125" customWidth="1"/>
    <col min="4" max="4" width="14.42578125" customWidth="1"/>
    <col min="5" max="5" width="17.5703125" customWidth="1"/>
    <col min="6" max="6" width="17.42578125" customWidth="1"/>
    <col min="7" max="7" width="28.5703125" customWidth="1"/>
    <col min="8" max="8" width="12" customWidth="1"/>
    <col min="9" max="9" width="27.140625" customWidth="1"/>
    <col min="10" max="10" width="26" customWidth="1"/>
    <col min="11" max="11" width="19.28515625" customWidth="1"/>
    <col min="12" max="12" width="17.7109375" customWidth="1"/>
    <col min="13" max="13" width="18.42578125" customWidth="1"/>
    <col min="14" max="14" width="15.7109375" customWidth="1"/>
  </cols>
  <sheetData>
    <row r="2" spans="2:12" ht="23.25" x14ac:dyDescent="0.35">
      <c r="B2" s="3" t="s">
        <v>10</v>
      </c>
    </row>
    <row r="4" spans="2:12" ht="19.5" thickBot="1" x14ac:dyDescent="0.35">
      <c r="B4" s="2" t="s">
        <v>1</v>
      </c>
      <c r="J4" t="s">
        <v>5</v>
      </c>
    </row>
    <row r="5" spans="2:12" ht="15.75" x14ac:dyDescent="0.25">
      <c r="B5" s="6" t="s">
        <v>8</v>
      </c>
      <c r="C5" s="4" t="s">
        <v>6</v>
      </c>
      <c r="D5" s="4" t="s">
        <v>12</v>
      </c>
      <c r="E5" s="22" t="s">
        <v>11</v>
      </c>
      <c r="F5" s="6" t="s">
        <v>7</v>
      </c>
      <c r="J5" s="10" t="s">
        <v>2</v>
      </c>
      <c r="K5" s="5" t="s">
        <v>3</v>
      </c>
      <c r="L5" s="6" t="s">
        <v>4</v>
      </c>
    </row>
    <row r="6" spans="2:12" ht="15.75" x14ac:dyDescent="0.25">
      <c r="B6" s="12">
        <v>30</v>
      </c>
      <c r="C6" s="13">
        <v>85</v>
      </c>
      <c r="D6" s="14">
        <f>(1/B6)*60</f>
        <v>2</v>
      </c>
      <c r="E6" s="15">
        <f>((B6*4+49))/1000</f>
        <v>0.16900000000000001</v>
      </c>
      <c r="F6" s="16">
        <f>(C6/E6)</f>
        <v>502.95857988165676</v>
      </c>
      <c r="J6" s="11">
        <f>(500)*D6</f>
        <v>1000</v>
      </c>
      <c r="K6" s="7">
        <f>(ROUNDDOWN((500/F6), 0)*90)</f>
        <v>0</v>
      </c>
      <c r="L6" s="8">
        <f>J6+K6</f>
        <v>1000</v>
      </c>
    </row>
    <row r="7" spans="2:12" ht="15.75" x14ac:dyDescent="0.25">
      <c r="B7" s="12">
        <v>55</v>
      </c>
      <c r="C7" s="13">
        <v>85</v>
      </c>
      <c r="D7" s="14">
        <f>(1/B7)*60</f>
        <v>1.0909090909090908</v>
      </c>
      <c r="E7" s="15">
        <f>((B7*4+49))/1000</f>
        <v>0.26900000000000002</v>
      </c>
      <c r="F7" s="16">
        <f>(C7/E7)</f>
        <v>315.98513011152414</v>
      </c>
      <c r="H7" s="1"/>
      <c r="J7" s="11">
        <f>(500)*D7</f>
        <v>545.45454545454538</v>
      </c>
      <c r="K7" s="7">
        <f t="shared" ref="K7:K9" si="0">(ROUNDDOWN((500/F7), 0)*90)</f>
        <v>90</v>
      </c>
      <c r="L7" s="8">
        <f t="shared" ref="L7:L9" si="1">J7+K7</f>
        <v>635.45454545454538</v>
      </c>
    </row>
    <row r="8" spans="2:12" ht="15.75" x14ac:dyDescent="0.25">
      <c r="B8" s="12">
        <v>80</v>
      </c>
      <c r="C8" s="13">
        <v>85</v>
      </c>
      <c r="D8" s="14">
        <f>(1/B8)*60</f>
        <v>0.75</v>
      </c>
      <c r="E8" s="15">
        <f>((B8*4+49))/1000</f>
        <v>0.36899999999999999</v>
      </c>
      <c r="F8" s="16">
        <f>(C8/E8)</f>
        <v>230.35230352303523</v>
      </c>
      <c r="H8" s="1"/>
      <c r="J8" s="11">
        <f>(500)*D8</f>
        <v>375</v>
      </c>
      <c r="K8" s="7">
        <f t="shared" si="0"/>
        <v>180</v>
      </c>
      <c r="L8" s="8">
        <f t="shared" si="1"/>
        <v>555</v>
      </c>
    </row>
    <row r="9" spans="2:12" ht="16.5" thickBot="1" x14ac:dyDescent="0.3">
      <c r="B9" s="17">
        <v>130</v>
      </c>
      <c r="C9" s="18">
        <v>85</v>
      </c>
      <c r="D9" s="19">
        <f>(1/B9)*60</f>
        <v>0.46153846153846156</v>
      </c>
      <c r="E9" s="20">
        <f>((B9*4+49))/1000</f>
        <v>0.56899999999999995</v>
      </c>
      <c r="F9" s="21">
        <f>(C9/E9)</f>
        <v>149.38488576449913</v>
      </c>
      <c r="H9" s="1"/>
      <c r="J9" s="11">
        <f>(500)*D9</f>
        <v>230.76923076923077</v>
      </c>
      <c r="K9" s="7">
        <f t="shared" si="0"/>
        <v>270</v>
      </c>
      <c r="L9" s="9">
        <f t="shared" si="1"/>
        <v>500.76923076923077</v>
      </c>
    </row>
    <row r="11" spans="2:12" ht="19.5" thickBot="1" x14ac:dyDescent="0.35">
      <c r="B11" s="2" t="s">
        <v>0</v>
      </c>
      <c r="J11" t="s">
        <v>5</v>
      </c>
    </row>
    <row r="12" spans="2:12" ht="15.75" x14ac:dyDescent="0.25">
      <c r="B12" s="6" t="s">
        <v>8</v>
      </c>
      <c r="C12" s="4" t="s">
        <v>6</v>
      </c>
      <c r="D12" s="4" t="s">
        <v>12</v>
      </c>
      <c r="E12" s="5" t="s">
        <v>11</v>
      </c>
      <c r="F12" s="6" t="s">
        <v>7</v>
      </c>
      <c r="J12" s="10" t="s">
        <v>2</v>
      </c>
      <c r="K12" s="5" t="s">
        <v>3</v>
      </c>
      <c r="L12" s="6" t="s">
        <v>4</v>
      </c>
    </row>
    <row r="13" spans="2:12" ht="15.75" x14ac:dyDescent="0.25">
      <c r="B13" s="12">
        <v>30</v>
      </c>
      <c r="C13" s="13">
        <v>24</v>
      </c>
      <c r="D13" s="14">
        <f>(1/B13)*60</f>
        <v>2</v>
      </c>
      <c r="E13" s="15">
        <f>((B13*4+49))/1000</f>
        <v>0.16900000000000001</v>
      </c>
      <c r="F13" s="16">
        <f>(C13/E13)</f>
        <v>142.01183431952663</v>
      </c>
      <c r="J13" s="11">
        <f>(500*D13)</f>
        <v>1000</v>
      </c>
      <c r="K13" s="7">
        <f>(ROUNDDOWN((500/F13), 0)*90)</f>
        <v>270</v>
      </c>
      <c r="L13" s="8">
        <f>J13+K13</f>
        <v>1270</v>
      </c>
    </row>
    <row r="14" spans="2:12" ht="15.75" x14ac:dyDescent="0.25">
      <c r="B14" s="12">
        <v>55</v>
      </c>
      <c r="C14" s="13">
        <v>24</v>
      </c>
      <c r="D14" s="14">
        <f>(1/B14)*60</f>
        <v>1.0909090909090908</v>
      </c>
      <c r="E14" s="15">
        <f>((B14*4+49))/1000</f>
        <v>0.26900000000000002</v>
      </c>
      <c r="F14" s="16">
        <f>(C14/E14)</f>
        <v>89.219330855018583</v>
      </c>
      <c r="J14" s="11">
        <f>(500*D14)</f>
        <v>545.45454545454538</v>
      </c>
      <c r="K14" s="7">
        <f t="shared" ref="K14:K16" si="2">(ROUNDDOWN((500/F14), 0)*90)</f>
        <v>450</v>
      </c>
      <c r="L14" s="8">
        <f t="shared" ref="L14:L16" si="3">J14+K14</f>
        <v>995.45454545454538</v>
      </c>
    </row>
    <row r="15" spans="2:12" ht="15.75" x14ac:dyDescent="0.25">
      <c r="B15" s="12">
        <v>80</v>
      </c>
      <c r="C15" s="13">
        <v>24</v>
      </c>
      <c r="D15" s="14">
        <f>(1/B15)*60</f>
        <v>0.75</v>
      </c>
      <c r="E15" s="15">
        <f>((B15*4+49))/1000</f>
        <v>0.36899999999999999</v>
      </c>
      <c r="F15" s="16">
        <f>(C15/E15)</f>
        <v>65.040650406504071</v>
      </c>
      <c r="J15" s="11">
        <f>(500*D15)</f>
        <v>375</v>
      </c>
      <c r="K15" s="7">
        <f t="shared" si="2"/>
        <v>630</v>
      </c>
      <c r="L15" s="8">
        <f t="shared" si="3"/>
        <v>1005</v>
      </c>
    </row>
    <row r="16" spans="2:12" ht="16.5" thickBot="1" x14ac:dyDescent="0.3">
      <c r="B16" s="17">
        <v>130</v>
      </c>
      <c r="C16" s="18">
        <v>24</v>
      </c>
      <c r="D16" s="19">
        <f>(1/B16)*60</f>
        <v>0.46153846153846156</v>
      </c>
      <c r="E16" s="20">
        <f>((B16*4+49))/1000</f>
        <v>0.56899999999999995</v>
      </c>
      <c r="F16" s="21">
        <f>(C16/E16)</f>
        <v>42.1792618629174</v>
      </c>
      <c r="J16" s="11">
        <f>(500*D16)</f>
        <v>230.76923076923077</v>
      </c>
      <c r="K16" s="7">
        <f t="shared" si="2"/>
        <v>990</v>
      </c>
      <c r="L16" s="9">
        <f t="shared" si="3"/>
        <v>1220.7692307692307</v>
      </c>
    </row>
    <row r="17" spans="2:14" ht="15.75" x14ac:dyDescent="0.25">
      <c r="F17" s="24"/>
    </row>
    <row r="18" spans="2:14" ht="15.75" x14ac:dyDescent="0.25">
      <c r="F18" s="24"/>
    </row>
    <row r="19" spans="2:14" ht="23.25" x14ac:dyDescent="0.35">
      <c r="B19" s="3" t="s">
        <v>9</v>
      </c>
      <c r="F19" s="24"/>
    </row>
    <row r="20" spans="2:14" ht="16.5" thickBot="1" x14ac:dyDescent="0.3">
      <c r="F20" s="24"/>
    </row>
    <row r="21" spans="2:14" ht="15.75" x14ac:dyDescent="0.25">
      <c r="B21" s="28" t="s">
        <v>8</v>
      </c>
      <c r="C21" s="4" t="s">
        <v>6</v>
      </c>
      <c r="D21" s="4" t="s">
        <v>12</v>
      </c>
      <c r="E21" s="4" t="s">
        <v>11</v>
      </c>
      <c r="F21" s="29" t="s">
        <v>7</v>
      </c>
      <c r="G21" s="37"/>
      <c r="I21" s="10" t="s">
        <v>15</v>
      </c>
      <c r="J21" s="4" t="s">
        <v>3</v>
      </c>
      <c r="K21" s="38" t="s">
        <v>14</v>
      </c>
      <c r="L21" s="29" t="s">
        <v>4</v>
      </c>
    </row>
    <row r="22" spans="2:14" ht="15.75" x14ac:dyDescent="0.25">
      <c r="B22" s="35">
        <v>90</v>
      </c>
      <c r="C22" s="13">
        <v>90</v>
      </c>
      <c r="D22" s="44">
        <f>(1/B22)</f>
        <v>1.1111111111111112E-2</v>
      </c>
      <c r="E22" s="33">
        <f>((B22*4+49))/1000</f>
        <v>0.40899999999999997</v>
      </c>
      <c r="F22" s="30">
        <f t="shared" ref="F22:F23" si="4">(C22/E22)</f>
        <v>220.04889975550122</v>
      </c>
      <c r="I22" s="39">
        <f>(F22/B22)</f>
        <v>2.4449877750611249</v>
      </c>
      <c r="J22" s="27"/>
      <c r="K22" s="27"/>
      <c r="L22" s="42">
        <f>I22+J22+K22</f>
        <v>2.4449877750611249</v>
      </c>
    </row>
    <row r="23" spans="2:14" ht="16.5" thickBot="1" x14ac:dyDescent="0.3">
      <c r="B23" s="36">
        <v>100</v>
      </c>
      <c r="C23" s="18">
        <v>90</v>
      </c>
      <c r="D23" s="45">
        <f>(1/B23)</f>
        <v>0.01</v>
      </c>
      <c r="E23" s="34">
        <f>((B23*4+49))/1000</f>
        <v>0.44900000000000001</v>
      </c>
      <c r="F23" s="32">
        <f t="shared" si="4"/>
        <v>200.44543429844097</v>
      </c>
      <c r="I23" s="40">
        <f>(F23/B23)</f>
        <v>2.0044543429844097</v>
      </c>
      <c r="J23" s="31">
        <f>(((F22-F23)*E23)/G27)</f>
        <v>0.24449877750611249</v>
      </c>
      <c r="K23" s="31">
        <f>(((F22-F23))/B23)</f>
        <v>0.19603465457060254</v>
      </c>
      <c r="L23" s="43">
        <f>I23+J23+K23</f>
        <v>2.4449877750611249</v>
      </c>
    </row>
    <row r="24" spans="2:14" x14ac:dyDescent="0.25">
      <c r="I24" s="26"/>
    </row>
    <row r="25" spans="2:14" x14ac:dyDescent="0.25">
      <c r="F25" s="23"/>
    </row>
    <row r="26" spans="2:14" x14ac:dyDescent="0.25">
      <c r="G26" t="s">
        <v>13</v>
      </c>
      <c r="I26" t="s">
        <v>17</v>
      </c>
      <c r="J26" t="s">
        <v>16</v>
      </c>
    </row>
    <row r="27" spans="2:14" x14ac:dyDescent="0.25">
      <c r="G27" s="1">
        <f>J27/I27</f>
        <v>36.000000000000014</v>
      </c>
      <c r="H27" s="1"/>
      <c r="I27" s="55">
        <f>(I22-(I23+K23))</f>
        <v>0.24449877750611249</v>
      </c>
      <c r="J27" s="1">
        <f>(F22-F23)*E23</f>
        <v>8.801955990220053</v>
      </c>
      <c r="L27" s="23"/>
    </row>
    <row r="28" spans="2:14" x14ac:dyDescent="0.25">
      <c r="I28" s="26"/>
      <c r="L28" s="23"/>
      <c r="N28" s="23"/>
    </row>
    <row r="29" spans="2:14" x14ac:dyDescent="0.25">
      <c r="I29" s="25"/>
    </row>
    <row r="30" spans="2:14" ht="15.75" thickBot="1" x14ac:dyDescent="0.3"/>
    <row r="31" spans="2:14" ht="15.75" x14ac:dyDescent="0.25">
      <c r="B31" s="28" t="s">
        <v>8</v>
      </c>
      <c r="C31" s="4" t="s">
        <v>6</v>
      </c>
      <c r="D31" s="4" t="s">
        <v>22</v>
      </c>
      <c r="E31" s="4" t="s">
        <v>11</v>
      </c>
      <c r="F31" s="29" t="s">
        <v>7</v>
      </c>
      <c r="G31" s="37" t="s">
        <v>23</v>
      </c>
      <c r="H31" s="25"/>
      <c r="I31" s="10" t="s">
        <v>18</v>
      </c>
      <c r="J31" s="4" t="s">
        <v>19</v>
      </c>
      <c r="K31" s="38" t="s">
        <v>20</v>
      </c>
      <c r="L31" s="29" t="s">
        <v>21</v>
      </c>
    </row>
    <row r="32" spans="2:14" ht="15.75" x14ac:dyDescent="0.25">
      <c r="B32" s="53">
        <v>144</v>
      </c>
      <c r="C32" s="13">
        <v>90</v>
      </c>
      <c r="D32" s="44">
        <f>(1/B32)</f>
        <v>6.9444444444444441E-3</v>
      </c>
      <c r="E32" s="33">
        <f>0.173117+0.000659187*B32+0.0000460272*B32^2</f>
        <v>1.2224599472</v>
      </c>
      <c r="F32" s="30">
        <v>10</v>
      </c>
      <c r="G32" s="25">
        <f>E32*B32</f>
        <v>176.03423239680001</v>
      </c>
      <c r="H32" s="25"/>
      <c r="I32" s="39">
        <f>F32/B32</f>
        <v>6.9444444444444448E-2</v>
      </c>
      <c r="J32" s="27"/>
      <c r="K32" s="27"/>
      <c r="L32" s="42">
        <f>I32+J32+K32</f>
        <v>6.9444444444444448E-2</v>
      </c>
    </row>
    <row r="33" spans="2:12" ht="16.5" thickBot="1" x14ac:dyDescent="0.3">
      <c r="B33" s="54">
        <v>130</v>
      </c>
      <c r="C33" s="18">
        <v>90</v>
      </c>
      <c r="D33" s="45">
        <f>1/B33</f>
        <v>7.6923076923076927E-3</v>
      </c>
      <c r="E33" s="34">
        <f>0.173117+0.000659187*B33+0.0000460272*B33^2</f>
        <v>1.03667099</v>
      </c>
      <c r="F33" s="32">
        <f>C33/E33</f>
        <v>86.816358196731258</v>
      </c>
      <c r="G33">
        <f>E33*B33</f>
        <v>134.7672287</v>
      </c>
      <c r="I33" s="40">
        <f>F33/B33</f>
        <v>0.66781813997485584</v>
      </c>
      <c r="J33" s="31">
        <f>(((F32-F33)*E33)/G38)</f>
        <v>-7.4786324786325353E-3</v>
      </c>
      <c r="K33" s="31">
        <f>(F32-F33)/B33</f>
        <v>-0.59089506305177886</v>
      </c>
      <c r="L33" s="43">
        <f>I33+J33+K33</f>
        <v>6.944444444444442E-2</v>
      </c>
    </row>
    <row r="34" spans="2:12" x14ac:dyDescent="0.25">
      <c r="E34" s="41"/>
    </row>
    <row r="35" spans="2:12" ht="23.25" x14ac:dyDescent="0.35">
      <c r="B35" s="3"/>
      <c r="F35" s="24"/>
      <c r="I35" t="s">
        <v>17</v>
      </c>
      <c r="J35" t="s">
        <v>16</v>
      </c>
    </row>
    <row r="36" spans="2:12" ht="15.75" x14ac:dyDescent="0.25">
      <c r="F36" s="24"/>
      <c r="I36" s="23">
        <f>I32-(I33+K33)</f>
        <v>-7.4786324786325353E-3</v>
      </c>
      <c r="J36">
        <f>(F32-F33)*E33</f>
        <v>-79.633290100000011</v>
      </c>
    </row>
    <row r="37" spans="2:12" x14ac:dyDescent="0.25">
      <c r="B37" s="25"/>
      <c r="C37" s="25"/>
      <c r="D37" s="25"/>
      <c r="E37" s="25"/>
      <c r="F37" s="25"/>
      <c r="G37" t="s">
        <v>13</v>
      </c>
      <c r="H37" s="25"/>
      <c r="I37" s="25"/>
      <c r="J37" s="25"/>
      <c r="K37" s="25"/>
      <c r="L37" s="25"/>
    </row>
    <row r="38" spans="2:12" x14ac:dyDescent="0.25">
      <c r="B38" s="25"/>
      <c r="C38" s="25"/>
      <c r="D38" s="25"/>
      <c r="E38" s="25"/>
      <c r="F38" s="25"/>
      <c r="G38" s="1">
        <f>J36/I36</f>
        <v>10648.10850479992</v>
      </c>
      <c r="H38" s="25"/>
      <c r="I38" s="26"/>
      <c r="J38" s="25"/>
      <c r="K38" s="25"/>
      <c r="L38" s="26"/>
    </row>
    <row r="39" spans="2:12" x14ac:dyDescent="0.25">
      <c r="I39" s="26"/>
      <c r="L39" s="23"/>
    </row>
    <row r="40" spans="2:12" x14ac:dyDescent="0.25">
      <c r="I40" s="25"/>
    </row>
    <row r="41" spans="2:12" x14ac:dyDescent="0.25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6"/>
    </row>
    <row r="43" spans="2:12" x14ac:dyDescent="0.25">
      <c r="B43" t="s">
        <v>24</v>
      </c>
    </row>
    <row r="44" spans="2:12" x14ac:dyDescent="0.25">
      <c r="B44" t="s">
        <v>25</v>
      </c>
    </row>
    <row r="45" spans="2:12" x14ac:dyDescent="0.25">
      <c r="B45" t="s">
        <v>26</v>
      </c>
    </row>
    <row r="48" spans="2:12" ht="15.75" x14ac:dyDescent="0.25">
      <c r="B48" s="46"/>
      <c r="C48" s="47"/>
      <c r="D48" s="47"/>
      <c r="E48" s="47"/>
      <c r="F48" s="46"/>
      <c r="G48" s="37"/>
      <c r="H48" s="25"/>
      <c r="I48" s="47"/>
      <c r="J48" s="47"/>
      <c r="K48" s="37"/>
      <c r="L48" s="46"/>
    </row>
    <row r="49" spans="2:12" ht="15.75" x14ac:dyDescent="0.25">
      <c r="B49" s="48"/>
      <c r="C49" s="49"/>
      <c r="D49" s="50"/>
      <c r="E49" s="51"/>
      <c r="F49" s="24"/>
      <c r="G49" s="25"/>
      <c r="H49" s="25"/>
      <c r="I49" s="26"/>
      <c r="J49" s="26"/>
      <c r="K49" s="26"/>
      <c r="L49" s="52"/>
    </row>
    <row r="50" spans="2:12" ht="15.75" x14ac:dyDescent="0.25">
      <c r="B50" s="48"/>
      <c r="C50" s="49"/>
      <c r="D50" s="50"/>
      <c r="E50" s="51"/>
      <c r="F50" s="24"/>
      <c r="G50" s="25"/>
      <c r="H50" s="25"/>
      <c r="I50" s="26"/>
      <c r="J50" s="26"/>
      <c r="K50" s="26"/>
      <c r="L50" s="52"/>
    </row>
    <row r="51" spans="2:12" x14ac:dyDescent="0.25">
      <c r="I51" s="26"/>
    </row>
    <row r="52" spans="2:12" x14ac:dyDescent="0.25">
      <c r="F52" s="23"/>
    </row>
    <row r="54" spans="2:12" x14ac:dyDescent="0.25">
      <c r="I54" s="25"/>
      <c r="L54" s="23"/>
    </row>
    <row r="55" spans="2:12" x14ac:dyDescent="0.25">
      <c r="I55" s="26"/>
      <c r="L55" s="23"/>
    </row>
    <row r="56" spans="2:12" x14ac:dyDescent="0.25">
      <c r="G56">
        <f>36</f>
        <v>36</v>
      </c>
      <c r="I56" s="25"/>
    </row>
    <row r="57" spans="2:12" x14ac:dyDescent="0.25">
      <c r="I57" s="25"/>
      <c r="L57" s="23"/>
    </row>
    <row r="61" spans="2:12" x14ac:dyDescent="0.25">
      <c r="C61">
        <f>((E61*1000)-99)/4</f>
        <v>65.088291076063086</v>
      </c>
      <c r="E61">
        <f>90/250.45</f>
        <v>0.35935316430425235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Buus Jensen</dc:creator>
  <cp:lastModifiedBy>Simon Buus Jensen</cp:lastModifiedBy>
  <dcterms:created xsi:type="dcterms:W3CDTF">2014-02-20T08:52:50Z</dcterms:created>
  <dcterms:modified xsi:type="dcterms:W3CDTF">2014-03-11T13:43:17Z</dcterms:modified>
</cp:coreProperties>
</file>