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<sst xmlns="http://schemas.openxmlformats.org/spreadsheetml/2006/main" count="16" uniqueCount="16">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</sst>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m/d/yyyy h:mm:ss"/>
    <numFmt numFmtId="166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Sheet1!$A$2:$A$430</c:f>
            </c:strRef>
          </c:cat>
          <c:val>
            <c:numRef>
              <c:f>Sheet1!$B$2:$B$430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Sheet1!$A$2:$A$430</c:f>
            </c:strRef>
          </c:cat>
          <c:val>
            <c:numRef>
              <c:f>Sheet1!$C$2:$C$430</c:f>
              <c:numCache/>
            </c:numRef>
          </c:val>
          <c:smooth val="0"/>
        </c:ser>
        <c:axId val="246448586"/>
        <c:axId val="2116830015"/>
      </c:lineChart>
      <c:catAx>
        <c:axId val="246448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830015"/>
      </c:catAx>
      <c:valAx>
        <c:axId val="2116830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448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futureprediction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Sheet1!$C$400:$C$430</c:f>
              <c:numCache/>
            </c:numRef>
          </c:val>
          <c:smooth val="0"/>
        </c:ser>
        <c:axId val="496625057"/>
        <c:axId val="14753468"/>
      </c:lineChart>
      <c:catAx>
        <c:axId val="496625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3468"/>
      </c:catAx>
      <c:valAx>
        <c:axId val="14753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25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4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386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IFERROR(__xludf.DUMMYFUNCTION("GOOGLEFINANCE(""TSLA"",""price"",DATE(2020,1,19),DATE(2021,8,19))"),"Date")</f>
        <v>Date</v>
      </c>
      <c r="B1" s="1" t="str">
        <f>IFERROR(__xludf.DUMMYFUNCTION("""COMPUTED_VALUE"""),"Close")</f>
        <v>Close</v>
      </c>
      <c r="C1" s="2" t="s">
        <v>0</v>
      </c>
    </row>
    <row r="2">
      <c r="A2" s="3">
        <f>IFERROR(__xludf.DUMMYFUNCTION("""COMPUTED_VALUE"""),43851.66666666667)</f>
        <v>43851.66667</v>
      </c>
      <c r="B2" s="1">
        <f>IFERROR(__xludf.DUMMYFUNCTION("""COMPUTED_VALUE"""),109.44)</f>
        <v>109.44</v>
      </c>
      <c r="C2" s="2">
        <v>113.67045681096</v>
      </c>
    </row>
    <row r="3">
      <c r="A3" s="3">
        <f>IFERROR(__xludf.DUMMYFUNCTION("""COMPUTED_VALUE"""),43852.66666666667)</f>
        <v>43852.66667</v>
      </c>
      <c r="B3" s="1">
        <f>IFERROR(__xludf.DUMMYFUNCTION("""COMPUTED_VALUE"""),113.91)</f>
        <v>113.91</v>
      </c>
      <c r="C3" s="2">
        <v>113.06908773244</v>
      </c>
    </row>
    <row r="4">
      <c r="A4" s="3">
        <f>IFERROR(__xludf.DUMMYFUNCTION("""COMPUTED_VALUE"""),43853.66666666667)</f>
        <v>43853.66667</v>
      </c>
      <c r="B4" s="1">
        <f>IFERROR(__xludf.DUMMYFUNCTION("""COMPUTED_VALUE"""),114.44)</f>
        <v>114.44</v>
      </c>
      <c r="C4" s="2">
        <v>113.01826322177</v>
      </c>
    </row>
    <row r="5">
      <c r="A5" s="3">
        <f>IFERROR(__xludf.DUMMYFUNCTION("""COMPUTED_VALUE"""),43854.66666666667)</f>
        <v>43854.66667</v>
      </c>
      <c r="B5" s="1">
        <f>IFERROR(__xludf.DUMMYFUNCTION("""COMPUTED_VALUE"""),112.96)</f>
        <v>112.96</v>
      </c>
      <c r="C5" s="2">
        <v>113.343350666996</v>
      </c>
    </row>
    <row r="6">
      <c r="A6" s="3">
        <f>IFERROR(__xludf.DUMMYFUNCTION("""COMPUTED_VALUE"""),43857.66666666667)</f>
        <v>43857.66667</v>
      </c>
      <c r="B6" s="1">
        <f>IFERROR(__xludf.DUMMYFUNCTION("""COMPUTED_VALUE"""),111.6)</f>
        <v>111.6</v>
      </c>
      <c r="C6" s="2">
        <v>113.660023339445</v>
      </c>
    </row>
    <row r="7">
      <c r="A7" s="3">
        <f>IFERROR(__xludf.DUMMYFUNCTION("""COMPUTED_VALUE"""),43858.66666666667)</f>
        <v>43858.66667</v>
      </c>
      <c r="B7" s="1">
        <f>IFERROR(__xludf.DUMMYFUNCTION("""COMPUTED_VALUE"""),113.38)</f>
        <v>113.38</v>
      </c>
      <c r="C7" s="2">
        <v>116.117317599372</v>
      </c>
    </row>
    <row r="8">
      <c r="A8" s="3">
        <f>IFERROR(__xludf.DUMMYFUNCTION("""COMPUTED_VALUE"""),43859.66666666667)</f>
        <v>43859.66667</v>
      </c>
      <c r="B8" s="1">
        <f>IFERROR(__xludf.DUMMYFUNCTION("""COMPUTED_VALUE"""),116.2)</f>
        <v>116.2</v>
      </c>
      <c r="C8" s="2">
        <v>115.515948520855</v>
      </c>
    </row>
    <row r="9">
      <c r="A9" s="3">
        <f>IFERROR(__xludf.DUMMYFUNCTION("""COMPUTED_VALUE"""),43860.66666666667)</f>
        <v>43860.66667</v>
      </c>
      <c r="B9" s="1">
        <f>IFERROR(__xludf.DUMMYFUNCTION("""COMPUTED_VALUE"""),128.16)</f>
        <v>128.16</v>
      </c>
      <c r="C9" s="2">
        <v>115.465124010185</v>
      </c>
    </row>
    <row r="10">
      <c r="A10" s="3">
        <f>IFERROR(__xludf.DUMMYFUNCTION("""COMPUTED_VALUE"""),43861.66666666667)</f>
        <v>43861.66667</v>
      </c>
      <c r="B10" s="1">
        <f>IFERROR(__xludf.DUMMYFUNCTION("""COMPUTED_VALUE"""),130.11)</f>
        <v>130.11</v>
      </c>
      <c r="C10" s="2">
        <v>115.790211455415</v>
      </c>
    </row>
    <row r="11">
      <c r="A11" s="3">
        <f>IFERROR(__xludf.DUMMYFUNCTION("""COMPUTED_VALUE"""),43864.66666666667)</f>
        <v>43864.66667</v>
      </c>
      <c r="B11" s="1">
        <f>IFERROR(__xludf.DUMMYFUNCTION("""COMPUTED_VALUE"""),156.0)</f>
        <v>156</v>
      </c>
      <c r="C11" s="2">
        <v>116.106884127849</v>
      </c>
    </row>
    <row r="12">
      <c r="A12" s="3">
        <f>IFERROR(__xludf.DUMMYFUNCTION("""COMPUTED_VALUE"""),43865.66666666667)</f>
        <v>43865.66667</v>
      </c>
      <c r="B12" s="1">
        <f>IFERROR(__xludf.DUMMYFUNCTION("""COMPUTED_VALUE"""),177.41)</f>
        <v>177.41</v>
      </c>
      <c r="C12" s="2">
        <v>118.564178387784</v>
      </c>
    </row>
    <row r="13">
      <c r="A13" s="3">
        <f>IFERROR(__xludf.DUMMYFUNCTION("""COMPUTED_VALUE"""),43866.66666666667)</f>
        <v>43866.66667</v>
      </c>
      <c r="B13" s="1">
        <f>IFERROR(__xludf.DUMMYFUNCTION("""COMPUTED_VALUE"""),146.94)</f>
        <v>146.94</v>
      </c>
      <c r="C13" s="2">
        <v>117.962809309265</v>
      </c>
    </row>
    <row r="14">
      <c r="A14" s="3">
        <f>IFERROR(__xludf.DUMMYFUNCTION("""COMPUTED_VALUE"""),43867.66666666667)</f>
        <v>43867.66667</v>
      </c>
      <c r="B14" s="1">
        <f>IFERROR(__xludf.DUMMYFUNCTION("""COMPUTED_VALUE"""),149.79)</f>
        <v>149.79</v>
      </c>
      <c r="C14" s="2">
        <v>117.911984798594</v>
      </c>
    </row>
    <row r="15">
      <c r="A15" s="3">
        <f>IFERROR(__xludf.DUMMYFUNCTION("""COMPUTED_VALUE"""),43868.66666666667)</f>
        <v>43868.66667</v>
      </c>
      <c r="B15" s="1">
        <f>IFERROR(__xludf.DUMMYFUNCTION("""COMPUTED_VALUE"""),149.61)</f>
        <v>149.61</v>
      </c>
      <c r="C15" s="2">
        <v>118.237072243825</v>
      </c>
    </row>
    <row r="16">
      <c r="A16" s="3">
        <f>IFERROR(__xludf.DUMMYFUNCTION("""COMPUTED_VALUE"""),43871.66666666667)</f>
        <v>43871.66667</v>
      </c>
      <c r="B16" s="1">
        <f>IFERROR(__xludf.DUMMYFUNCTION("""COMPUTED_VALUE"""),154.26)</f>
        <v>154.26</v>
      </c>
      <c r="C16" s="2">
        <v>118.553744948116</v>
      </c>
    </row>
    <row r="17">
      <c r="A17" s="3">
        <f>IFERROR(__xludf.DUMMYFUNCTION("""COMPUTED_VALUE"""),43872.66666666667)</f>
        <v>43872.66667</v>
      </c>
      <c r="B17" s="1">
        <f>IFERROR(__xludf.DUMMYFUNCTION("""COMPUTED_VALUE"""),154.88)</f>
        <v>154.88</v>
      </c>
      <c r="C17" s="2">
        <v>121.011039218666</v>
      </c>
    </row>
    <row r="18">
      <c r="A18" s="3">
        <f>IFERROR(__xludf.DUMMYFUNCTION("""COMPUTED_VALUE"""),43873.66666666667)</f>
        <v>43873.66667</v>
      </c>
      <c r="B18" s="1">
        <f>IFERROR(__xludf.DUMMYFUNCTION("""COMPUTED_VALUE"""),153.46)</f>
        <v>153.46</v>
      </c>
      <c r="C18" s="2">
        <v>120.409670150762</v>
      </c>
    </row>
    <row r="19">
      <c r="A19" s="3">
        <f>IFERROR(__xludf.DUMMYFUNCTION("""COMPUTED_VALUE"""),43874.66666666667)</f>
        <v>43874.66667</v>
      </c>
      <c r="B19" s="1">
        <f>IFERROR(__xludf.DUMMYFUNCTION("""COMPUTED_VALUE"""),160.8)</f>
        <v>160.8</v>
      </c>
      <c r="C19" s="2">
        <v>120.358845650713</v>
      </c>
    </row>
    <row r="20">
      <c r="A20" s="3">
        <f>IFERROR(__xludf.DUMMYFUNCTION("""COMPUTED_VALUE"""),43875.66666666667)</f>
        <v>43875.66667</v>
      </c>
      <c r="B20" s="1">
        <f>IFERROR(__xludf.DUMMYFUNCTION("""COMPUTED_VALUE"""),160.01)</f>
        <v>160.01</v>
      </c>
      <c r="C20" s="2">
        <v>120.68393310656</v>
      </c>
    </row>
    <row r="21">
      <c r="A21" s="3">
        <f>IFERROR(__xludf.DUMMYFUNCTION("""COMPUTED_VALUE"""),43879.66666666667)</f>
        <v>43879.66667</v>
      </c>
      <c r="B21" s="1">
        <f>IFERROR(__xludf.DUMMYFUNCTION("""COMPUTED_VALUE"""),171.68)</f>
        <v>171.68</v>
      </c>
      <c r="C21" s="2">
        <v>123.457900081402</v>
      </c>
    </row>
    <row r="22">
      <c r="A22" s="3">
        <f>IFERROR(__xludf.DUMMYFUNCTION("""COMPUTED_VALUE"""),43880.66666666667)</f>
        <v>43880.66667</v>
      </c>
      <c r="B22" s="1">
        <f>IFERROR(__xludf.DUMMYFUNCTION("""COMPUTED_VALUE"""),183.48)</f>
        <v>183.48</v>
      </c>
      <c r="C22" s="2">
        <v>122.8565310135</v>
      </c>
    </row>
    <row r="23">
      <c r="A23" s="3">
        <f>IFERROR(__xludf.DUMMYFUNCTION("""COMPUTED_VALUE"""),43881.66666666667)</f>
        <v>43881.66667</v>
      </c>
      <c r="B23" s="1">
        <f>IFERROR(__xludf.DUMMYFUNCTION("""COMPUTED_VALUE"""),179.88)</f>
        <v>179.88</v>
      </c>
      <c r="C23" s="2">
        <v>122.805706513448</v>
      </c>
    </row>
    <row r="24">
      <c r="A24" s="3">
        <f>IFERROR(__xludf.DUMMYFUNCTION("""COMPUTED_VALUE"""),43882.66666666667)</f>
        <v>43882.66667</v>
      </c>
      <c r="B24" s="1">
        <f>IFERROR(__xludf.DUMMYFUNCTION("""COMPUTED_VALUE"""),180.2)</f>
        <v>180.2</v>
      </c>
      <c r="C24" s="2">
        <v>123.130793969294</v>
      </c>
    </row>
    <row r="25">
      <c r="A25" s="3">
        <f>IFERROR(__xludf.DUMMYFUNCTION("""COMPUTED_VALUE"""),43885.66666666667)</f>
        <v>43885.66667</v>
      </c>
      <c r="B25" s="1">
        <f>IFERROR(__xludf.DUMMYFUNCTION("""COMPUTED_VALUE"""),166.76)</f>
        <v>166.76</v>
      </c>
      <c r="C25" s="2">
        <v>123.44746667359</v>
      </c>
    </row>
    <row r="26">
      <c r="A26" s="3">
        <f>IFERROR(__xludf.DUMMYFUNCTION("""COMPUTED_VALUE"""),43886.66666666667)</f>
        <v>43886.66667</v>
      </c>
      <c r="B26" s="1">
        <f>IFERROR(__xludf.DUMMYFUNCTION("""COMPUTED_VALUE"""),159.98)</f>
        <v>159.98</v>
      </c>
      <c r="C26" s="2">
        <v>125.904760944135</v>
      </c>
    </row>
    <row r="27">
      <c r="A27" s="3">
        <f>IFERROR(__xludf.DUMMYFUNCTION("""COMPUTED_VALUE"""),43887.66666666667)</f>
        <v>43887.66667</v>
      </c>
      <c r="B27" s="1">
        <f>IFERROR(__xludf.DUMMYFUNCTION("""COMPUTED_VALUE"""),155.76)</f>
        <v>155.76</v>
      </c>
      <c r="C27" s="2">
        <v>125.303391876232</v>
      </c>
    </row>
    <row r="28">
      <c r="A28" s="3">
        <f>IFERROR(__xludf.DUMMYFUNCTION("""COMPUTED_VALUE"""),43888.66666666667)</f>
        <v>43888.66667</v>
      </c>
      <c r="B28" s="1">
        <f>IFERROR(__xludf.DUMMYFUNCTION("""COMPUTED_VALUE"""),135.8)</f>
        <v>135.8</v>
      </c>
      <c r="C28" s="2">
        <v>125.252567441962</v>
      </c>
    </row>
    <row r="29">
      <c r="A29" s="3">
        <f>IFERROR(__xludf.DUMMYFUNCTION("""COMPUTED_VALUE"""),43889.66666666667)</f>
        <v>43889.66667</v>
      </c>
      <c r="B29" s="1">
        <f>IFERROR(__xludf.DUMMYFUNCTION("""COMPUTED_VALUE"""),133.6)</f>
        <v>133.6</v>
      </c>
      <c r="C29" s="2">
        <v>125.577654963584</v>
      </c>
    </row>
    <row r="30">
      <c r="A30" s="3">
        <f>IFERROR(__xludf.DUMMYFUNCTION("""COMPUTED_VALUE"""),43892.66666666667)</f>
        <v>43892.66667</v>
      </c>
      <c r="B30" s="1">
        <f>IFERROR(__xludf.DUMMYFUNCTION("""COMPUTED_VALUE"""),148.72)</f>
        <v>148.72</v>
      </c>
      <c r="C30" s="2">
        <v>125.894327865214</v>
      </c>
    </row>
    <row r="31">
      <c r="A31" s="3">
        <f>IFERROR(__xludf.DUMMYFUNCTION("""COMPUTED_VALUE"""),43893.66666666667)</f>
        <v>43893.66667</v>
      </c>
      <c r="B31" s="1">
        <f>IFERROR(__xludf.DUMMYFUNCTION("""COMPUTED_VALUE"""),149.1)</f>
        <v>149.1</v>
      </c>
      <c r="C31" s="2">
        <v>128.351622201537</v>
      </c>
    </row>
    <row r="32">
      <c r="A32" s="3">
        <f>IFERROR(__xludf.DUMMYFUNCTION("""COMPUTED_VALUE"""),43894.66666666667)</f>
        <v>43894.66667</v>
      </c>
      <c r="B32" s="1">
        <f>IFERROR(__xludf.DUMMYFUNCTION("""COMPUTED_VALUE"""),149.9)</f>
        <v>149.9</v>
      </c>
      <c r="C32" s="2">
        <v>127.750253199413</v>
      </c>
    </row>
    <row r="33">
      <c r="A33" s="3">
        <f>IFERROR(__xludf.DUMMYFUNCTION("""COMPUTED_VALUE"""),43895.66666666667)</f>
        <v>43895.66667</v>
      </c>
      <c r="B33" s="1">
        <f>IFERROR(__xludf.DUMMYFUNCTION("""COMPUTED_VALUE"""),144.91)</f>
        <v>144.91</v>
      </c>
      <c r="C33" s="2">
        <v>127.699428765137</v>
      </c>
    </row>
    <row r="34">
      <c r="A34" s="3">
        <f>IFERROR(__xludf.DUMMYFUNCTION("""COMPUTED_VALUE"""),43896.66666666667)</f>
        <v>43896.66667</v>
      </c>
      <c r="B34" s="1">
        <f>IFERROR(__xludf.DUMMYFUNCTION("""COMPUTED_VALUE"""),140.7)</f>
        <v>140.7</v>
      </c>
      <c r="C34" s="2">
        <v>128.024516286759</v>
      </c>
    </row>
    <row r="35">
      <c r="A35" s="3">
        <f>IFERROR(__xludf.DUMMYFUNCTION("""COMPUTED_VALUE"""),43899.66666666667)</f>
        <v>43899.66667</v>
      </c>
      <c r="B35" s="1">
        <f>IFERROR(__xludf.DUMMYFUNCTION("""COMPUTED_VALUE"""),121.6)</f>
        <v>121.6</v>
      </c>
      <c r="C35" s="2">
        <v>128.341189188383</v>
      </c>
    </row>
    <row r="36">
      <c r="A36" s="3">
        <f>IFERROR(__xludf.DUMMYFUNCTION("""COMPUTED_VALUE"""),43900.66666666667)</f>
        <v>43900.66667</v>
      </c>
      <c r="B36" s="1">
        <f>IFERROR(__xludf.DUMMYFUNCTION("""COMPUTED_VALUE"""),129.07)</f>
        <v>129.07</v>
      </c>
      <c r="C36" s="2">
        <v>130.798483524714</v>
      </c>
    </row>
    <row r="37">
      <c r="A37" s="3">
        <f>IFERROR(__xludf.DUMMYFUNCTION("""COMPUTED_VALUE"""),43901.66666666667)</f>
        <v>43901.66667</v>
      </c>
      <c r="B37" s="1">
        <f>IFERROR(__xludf.DUMMYFUNCTION("""COMPUTED_VALUE"""),126.85)</f>
        <v>126.85</v>
      </c>
      <c r="C37" s="2">
        <v>130.19711452259</v>
      </c>
    </row>
    <row r="38">
      <c r="A38" s="3">
        <f>IFERROR(__xludf.DUMMYFUNCTION("""COMPUTED_VALUE"""),43902.66666666667)</f>
        <v>43902.66667</v>
      </c>
      <c r="B38" s="1">
        <f>IFERROR(__xludf.DUMMYFUNCTION("""COMPUTED_VALUE"""),112.11)</f>
        <v>112.11</v>
      </c>
      <c r="C38" s="2">
        <v>130.146290088316</v>
      </c>
    </row>
    <row r="39">
      <c r="A39" s="3">
        <f>IFERROR(__xludf.DUMMYFUNCTION("""COMPUTED_VALUE"""),43903.66666666667)</f>
        <v>43903.66667</v>
      </c>
      <c r="B39" s="1">
        <f>IFERROR(__xludf.DUMMYFUNCTION("""COMPUTED_VALUE"""),109.32)</f>
        <v>109.32</v>
      </c>
      <c r="C39" s="2">
        <v>130.471377609938</v>
      </c>
    </row>
    <row r="40">
      <c r="A40" s="3">
        <f>IFERROR(__xludf.DUMMYFUNCTION("""COMPUTED_VALUE"""),43906.66666666667)</f>
        <v>43906.66667</v>
      </c>
      <c r="B40" s="1">
        <f>IFERROR(__xludf.DUMMYFUNCTION("""COMPUTED_VALUE"""),89.01)</f>
        <v>89.01</v>
      </c>
      <c r="C40" s="2">
        <v>130.788050511563</v>
      </c>
    </row>
    <row r="41">
      <c r="A41" s="3">
        <f>IFERROR(__xludf.DUMMYFUNCTION("""COMPUTED_VALUE"""),43907.66666666667)</f>
        <v>43907.66667</v>
      </c>
      <c r="B41" s="1">
        <f>IFERROR(__xludf.DUMMYFUNCTION("""COMPUTED_VALUE"""),86.04)</f>
        <v>86.04</v>
      </c>
      <c r="C41" s="2">
        <v>133.245344852897</v>
      </c>
    </row>
    <row r="42">
      <c r="A42" s="3">
        <f>IFERROR(__xludf.DUMMYFUNCTION("""COMPUTED_VALUE"""),43908.66666666667)</f>
        <v>43908.66667</v>
      </c>
      <c r="B42" s="1">
        <f>IFERROR(__xludf.DUMMYFUNCTION("""COMPUTED_VALUE"""),72.24)</f>
        <v>72.24</v>
      </c>
      <c r="C42" s="2">
        <v>132.643975855776</v>
      </c>
    </row>
    <row r="43">
      <c r="A43" s="3">
        <f>IFERROR(__xludf.DUMMYFUNCTION("""COMPUTED_VALUE"""),43909.66666666667)</f>
        <v>43909.66667</v>
      </c>
      <c r="B43" s="1">
        <f>IFERROR(__xludf.DUMMYFUNCTION("""COMPUTED_VALUE"""),85.53)</f>
        <v>85.53</v>
      </c>
      <c r="C43" s="2">
        <v>132.593151426509</v>
      </c>
    </row>
    <row r="44">
      <c r="A44" s="3">
        <f>IFERROR(__xludf.DUMMYFUNCTION("""COMPUTED_VALUE"""),43910.66666666667)</f>
        <v>43910.66667</v>
      </c>
      <c r="B44" s="1">
        <f>IFERROR(__xludf.DUMMYFUNCTION("""COMPUTED_VALUE"""),85.51)</f>
        <v>85.51</v>
      </c>
      <c r="C44" s="2">
        <v>132.918238953135</v>
      </c>
    </row>
    <row r="45">
      <c r="A45" s="3">
        <f>IFERROR(__xludf.DUMMYFUNCTION("""COMPUTED_VALUE"""),43913.66666666667)</f>
        <v>43913.66667</v>
      </c>
      <c r="B45" s="1">
        <f>IFERROR(__xludf.DUMMYFUNCTION("""COMPUTED_VALUE"""),86.86)</f>
        <v>86.86</v>
      </c>
      <c r="C45" s="2">
        <v>133.234911869773</v>
      </c>
    </row>
    <row r="46">
      <c r="A46" s="3">
        <f>IFERROR(__xludf.DUMMYFUNCTION("""COMPUTED_VALUE"""),43914.66666666667)</f>
        <v>43914.66667</v>
      </c>
      <c r="B46" s="1">
        <f>IFERROR(__xludf.DUMMYFUNCTION("""COMPUTED_VALUE"""),101.0)</f>
        <v>101</v>
      </c>
      <c r="C46" s="2">
        <v>135.692206211104</v>
      </c>
    </row>
    <row r="47">
      <c r="A47" s="3">
        <f>IFERROR(__xludf.DUMMYFUNCTION("""COMPUTED_VALUE"""),43915.66666666667)</f>
        <v>43915.66667</v>
      </c>
      <c r="B47" s="1">
        <f>IFERROR(__xludf.DUMMYFUNCTION("""COMPUTED_VALUE"""),107.85)</f>
        <v>107.85</v>
      </c>
      <c r="C47" s="2">
        <v>135.090837213987</v>
      </c>
    </row>
    <row r="48">
      <c r="A48" s="3">
        <f>IFERROR(__xludf.DUMMYFUNCTION("""COMPUTED_VALUE"""),43916.66666666667)</f>
        <v>43916.66667</v>
      </c>
      <c r="B48" s="1">
        <f>IFERROR(__xludf.DUMMYFUNCTION("""COMPUTED_VALUE"""),105.63)</f>
        <v>105.63</v>
      </c>
      <c r="C48" s="2">
        <v>135.040012784715</v>
      </c>
    </row>
    <row r="49">
      <c r="A49" s="3">
        <f>IFERROR(__xludf.DUMMYFUNCTION("""COMPUTED_VALUE"""),43917.66666666667)</f>
        <v>43917.66667</v>
      </c>
      <c r="B49" s="1">
        <f>IFERROR(__xludf.DUMMYFUNCTION("""COMPUTED_VALUE"""),102.87)</f>
        <v>102.87</v>
      </c>
      <c r="C49" s="2">
        <v>135.365100311345</v>
      </c>
    </row>
    <row r="50">
      <c r="A50" s="3">
        <f>IFERROR(__xludf.DUMMYFUNCTION("""COMPUTED_VALUE"""),43920.66666666667)</f>
        <v>43920.66667</v>
      </c>
      <c r="B50" s="1">
        <f>IFERROR(__xludf.DUMMYFUNCTION("""COMPUTED_VALUE"""),100.43)</f>
        <v>100.43</v>
      </c>
      <c r="C50" s="2">
        <v>135.681773227986</v>
      </c>
    </row>
    <row r="51">
      <c r="A51" s="3">
        <f>IFERROR(__xludf.DUMMYFUNCTION("""COMPUTED_VALUE"""),43921.66666666667)</f>
        <v>43921.66667</v>
      </c>
      <c r="B51" s="1">
        <f>IFERROR(__xludf.DUMMYFUNCTION("""COMPUTED_VALUE"""),104.8)</f>
        <v>104.8</v>
      </c>
      <c r="C51" s="2">
        <v>138.139067569315</v>
      </c>
    </row>
    <row r="52">
      <c r="A52" s="3">
        <f>IFERROR(__xludf.DUMMYFUNCTION("""COMPUTED_VALUE"""),43922.66666666667)</f>
        <v>43922.66667</v>
      </c>
      <c r="B52" s="1">
        <f>IFERROR(__xludf.DUMMYFUNCTION("""COMPUTED_VALUE"""),96.31)</f>
        <v>96.31</v>
      </c>
      <c r="C52" s="2">
        <v>137.537698572196</v>
      </c>
    </row>
    <row r="53">
      <c r="A53" s="3">
        <f>IFERROR(__xludf.DUMMYFUNCTION("""COMPUTED_VALUE"""),43923.66666666667)</f>
        <v>43923.66667</v>
      </c>
      <c r="B53" s="1">
        <f>IFERROR(__xludf.DUMMYFUNCTION("""COMPUTED_VALUE"""),90.89)</f>
        <v>90.89</v>
      </c>
      <c r="C53" s="2">
        <v>137.486874142926</v>
      </c>
    </row>
    <row r="54">
      <c r="A54" s="3">
        <f>IFERROR(__xludf.DUMMYFUNCTION("""COMPUTED_VALUE"""),43924.66666666667)</f>
        <v>43924.66667</v>
      </c>
      <c r="B54" s="1">
        <f>IFERROR(__xludf.DUMMYFUNCTION("""COMPUTED_VALUE"""),96.0)</f>
        <v>96</v>
      </c>
      <c r="C54" s="2">
        <v>137.84844681358</v>
      </c>
    </row>
    <row r="55">
      <c r="A55" s="3">
        <f>IFERROR(__xludf.DUMMYFUNCTION("""COMPUTED_VALUE"""),43927.66666666667)</f>
        <v>43927.66667</v>
      </c>
      <c r="B55" s="1">
        <f>IFERROR(__xludf.DUMMYFUNCTION("""COMPUTED_VALUE"""),103.25)</f>
        <v>103.25</v>
      </c>
      <c r="C55" s="2">
        <v>138.274575162308</v>
      </c>
    </row>
    <row r="56">
      <c r="A56" s="3">
        <f>IFERROR(__xludf.DUMMYFUNCTION("""COMPUTED_VALUE"""),43928.66666666667)</f>
        <v>43928.66667</v>
      </c>
      <c r="B56" s="1">
        <f>IFERROR(__xludf.DUMMYFUNCTION("""COMPUTED_VALUE"""),109.09)</f>
        <v>109.09</v>
      </c>
      <c r="C56" s="2">
        <v>140.768354647663</v>
      </c>
    </row>
    <row r="57">
      <c r="A57" s="3">
        <f>IFERROR(__xludf.DUMMYFUNCTION("""COMPUTED_VALUE"""),43929.66666666667)</f>
        <v>43929.66667</v>
      </c>
      <c r="B57" s="1">
        <f>IFERROR(__xludf.DUMMYFUNCTION("""COMPUTED_VALUE"""),109.77)</f>
        <v>109.77</v>
      </c>
      <c r="C57" s="2">
        <v>140.203470794573</v>
      </c>
    </row>
    <row r="58">
      <c r="A58" s="3">
        <f>IFERROR(__xludf.DUMMYFUNCTION("""COMPUTED_VALUE"""),43930.66666666667)</f>
        <v>43930.66667</v>
      </c>
      <c r="B58" s="1">
        <f>IFERROR(__xludf.DUMMYFUNCTION("""COMPUTED_VALUE"""),114.6)</f>
        <v>114.6</v>
      </c>
      <c r="C58" s="2">
        <v>140.189131509331</v>
      </c>
    </row>
    <row r="59">
      <c r="A59" s="3">
        <f>IFERROR(__xludf.DUMMYFUNCTION("""COMPUTED_VALUE"""),43934.66666666667)</f>
        <v>43934.66667</v>
      </c>
      <c r="B59" s="1">
        <f>IFERROR(__xludf.DUMMYFUNCTION("""COMPUTED_VALUE"""),130.19)</f>
        <v>130.19</v>
      </c>
      <c r="C59" s="2">
        <v>140.976832528714</v>
      </c>
    </row>
    <row r="60">
      <c r="A60" s="3">
        <f>IFERROR(__xludf.DUMMYFUNCTION("""COMPUTED_VALUE"""),43935.66666666667)</f>
        <v>43935.66667</v>
      </c>
      <c r="B60" s="1">
        <f>IFERROR(__xludf.DUMMYFUNCTION("""COMPUTED_VALUE"""),141.98)</f>
        <v>141.98</v>
      </c>
      <c r="C60" s="2">
        <v>143.470612014068</v>
      </c>
    </row>
    <row r="61">
      <c r="A61" s="3">
        <f>IFERROR(__xludf.DUMMYFUNCTION("""COMPUTED_VALUE"""),43936.66666666667)</f>
        <v>43936.66667</v>
      </c>
      <c r="B61" s="1">
        <f>IFERROR(__xludf.DUMMYFUNCTION("""COMPUTED_VALUE"""),145.97)</f>
        <v>145.97</v>
      </c>
      <c r="C61" s="2">
        <v>142.905728160978</v>
      </c>
    </row>
    <row r="62">
      <c r="A62" s="3">
        <f>IFERROR(__xludf.DUMMYFUNCTION("""COMPUTED_VALUE"""),43937.66666666667)</f>
        <v>43937.66667</v>
      </c>
      <c r="B62" s="1">
        <f>IFERROR(__xludf.DUMMYFUNCTION("""COMPUTED_VALUE"""),149.04)</f>
        <v>149.04</v>
      </c>
      <c r="C62" s="2">
        <v>142.891388875735</v>
      </c>
    </row>
    <row r="63">
      <c r="A63" s="3">
        <f>IFERROR(__xludf.DUMMYFUNCTION("""COMPUTED_VALUE"""),43938.66666666667)</f>
        <v>43938.66667</v>
      </c>
      <c r="B63" s="1">
        <f>IFERROR(__xludf.DUMMYFUNCTION("""COMPUTED_VALUE"""),150.78)</f>
        <v>150.78</v>
      </c>
      <c r="C63" s="2">
        <v>143.252961546389</v>
      </c>
    </row>
    <row r="64">
      <c r="A64" s="3">
        <f>IFERROR(__xludf.DUMMYFUNCTION("""COMPUTED_VALUE"""),43941.66666666667)</f>
        <v>43941.66667</v>
      </c>
      <c r="B64" s="1">
        <f>IFERROR(__xludf.DUMMYFUNCTION("""COMPUTED_VALUE"""),149.27)</f>
        <v>149.27</v>
      </c>
      <c r="C64" s="2">
        <v>143.679089895122</v>
      </c>
    </row>
    <row r="65">
      <c r="A65" s="3">
        <f>IFERROR(__xludf.DUMMYFUNCTION("""COMPUTED_VALUE"""),43942.66666666667)</f>
        <v>43942.66667</v>
      </c>
      <c r="B65" s="1">
        <f>IFERROR(__xludf.DUMMYFUNCTION("""COMPUTED_VALUE"""),137.34)</f>
        <v>137.34</v>
      </c>
      <c r="C65" s="2">
        <v>146.172869380472</v>
      </c>
    </row>
    <row r="66">
      <c r="A66" s="3">
        <f>IFERROR(__xludf.DUMMYFUNCTION("""COMPUTED_VALUE"""),43943.66666666667)</f>
        <v>43943.66667</v>
      </c>
      <c r="B66" s="1">
        <f>IFERROR(__xludf.DUMMYFUNCTION("""COMPUTED_VALUE"""),146.42)</f>
        <v>146.42</v>
      </c>
      <c r="C66" s="2">
        <v>145.607985527381</v>
      </c>
    </row>
    <row r="67">
      <c r="A67" s="3">
        <f>IFERROR(__xludf.DUMMYFUNCTION("""COMPUTED_VALUE"""),43944.66666666667)</f>
        <v>43944.66667</v>
      </c>
      <c r="B67" s="1">
        <f>IFERROR(__xludf.DUMMYFUNCTION("""COMPUTED_VALUE"""),141.13)</f>
        <v>141.13</v>
      </c>
      <c r="C67" s="2">
        <v>145.921229815256</v>
      </c>
    </row>
    <row r="68">
      <c r="A68" s="3">
        <f>IFERROR(__xludf.DUMMYFUNCTION("""COMPUTED_VALUE"""),43945.66666666667)</f>
        <v>43945.66667</v>
      </c>
      <c r="B68" s="1">
        <f>IFERROR(__xludf.DUMMYFUNCTION("""COMPUTED_VALUE"""),145.03)</f>
        <v>145.03</v>
      </c>
      <c r="C68" s="2">
        <v>146.610386059023</v>
      </c>
    </row>
    <row r="69">
      <c r="A69" s="3">
        <f>IFERROR(__xludf.DUMMYFUNCTION("""COMPUTED_VALUE"""),43948.66666666667)</f>
        <v>43948.66667</v>
      </c>
      <c r="B69" s="1">
        <f>IFERROR(__xludf.DUMMYFUNCTION("""COMPUTED_VALUE"""),159.75)</f>
        <v>159.75</v>
      </c>
      <c r="C69" s="2">
        <v>148.019265127097</v>
      </c>
    </row>
    <row r="70">
      <c r="A70" s="3">
        <f>IFERROR(__xludf.DUMMYFUNCTION("""COMPUTED_VALUE"""),43949.66666666667)</f>
        <v>43949.66667</v>
      </c>
      <c r="B70" s="1">
        <f>IFERROR(__xludf.DUMMYFUNCTION("""COMPUTED_VALUE"""),153.82)</f>
        <v>153.82</v>
      </c>
      <c r="C70" s="2">
        <v>150.840628185573</v>
      </c>
    </row>
    <row r="71">
      <c r="A71" s="3">
        <f>IFERROR(__xludf.DUMMYFUNCTION("""COMPUTED_VALUE"""),43950.66666666667)</f>
        <v>43950.66667</v>
      </c>
      <c r="B71" s="1">
        <f>IFERROR(__xludf.DUMMYFUNCTION("""COMPUTED_VALUE"""),160.1)</f>
        <v>160.1</v>
      </c>
      <c r="C71" s="2">
        <v>150.603327905599</v>
      </c>
    </row>
    <row r="72">
      <c r="A72" s="3">
        <f>IFERROR(__xludf.DUMMYFUNCTION("""COMPUTED_VALUE"""),43951.66666666667)</f>
        <v>43951.66667</v>
      </c>
      <c r="B72" s="1">
        <f>IFERROR(__xludf.DUMMYFUNCTION("""COMPUTED_VALUE"""),156.38)</f>
        <v>156.38</v>
      </c>
      <c r="C72" s="2">
        <v>150.916572193473</v>
      </c>
    </row>
    <row r="73">
      <c r="A73" s="3">
        <f>IFERROR(__xludf.DUMMYFUNCTION("""COMPUTED_VALUE"""),43952.66666666667)</f>
        <v>43952.66667</v>
      </c>
      <c r="B73" s="1">
        <f>IFERROR(__xludf.DUMMYFUNCTION("""COMPUTED_VALUE"""),140.26)</f>
        <v>140.26</v>
      </c>
      <c r="C73" s="2">
        <v>151.605728437245</v>
      </c>
    </row>
    <row r="74">
      <c r="A74" s="3">
        <f>IFERROR(__xludf.DUMMYFUNCTION("""COMPUTED_VALUE"""),43955.66666666667)</f>
        <v>43955.66667</v>
      </c>
      <c r="B74" s="1">
        <f>IFERROR(__xludf.DUMMYFUNCTION("""COMPUTED_VALUE"""),152.24)</f>
        <v>152.24</v>
      </c>
      <c r="C74" s="2">
        <v>153.014607505315</v>
      </c>
    </row>
    <row r="75">
      <c r="A75" s="3">
        <f>IFERROR(__xludf.DUMMYFUNCTION("""COMPUTED_VALUE"""),43956.66666666667)</f>
        <v>43956.66667</v>
      </c>
      <c r="B75" s="1">
        <f>IFERROR(__xludf.DUMMYFUNCTION("""COMPUTED_VALUE"""),153.64)</f>
        <v>153.64</v>
      </c>
      <c r="C75" s="2">
        <v>155.835970563787</v>
      </c>
    </row>
    <row r="76">
      <c r="A76" s="3">
        <f>IFERROR(__xludf.DUMMYFUNCTION("""COMPUTED_VALUE"""),43957.66666666667)</f>
        <v>43957.66667</v>
      </c>
      <c r="B76" s="1">
        <f>IFERROR(__xludf.DUMMYFUNCTION("""COMPUTED_VALUE"""),156.52)</f>
        <v>156.52</v>
      </c>
      <c r="C76" s="2">
        <v>155.598670283811</v>
      </c>
    </row>
    <row r="77">
      <c r="A77" s="3">
        <f>IFERROR(__xludf.DUMMYFUNCTION("""COMPUTED_VALUE"""),43958.66666666667)</f>
        <v>43958.66667</v>
      </c>
      <c r="B77" s="1">
        <f>IFERROR(__xludf.DUMMYFUNCTION("""COMPUTED_VALUE"""),156.01)</f>
        <v>156.01</v>
      </c>
      <c r="C77" s="2">
        <v>155.911914571688</v>
      </c>
    </row>
    <row r="78">
      <c r="A78" s="3">
        <f>IFERROR(__xludf.DUMMYFUNCTION("""COMPUTED_VALUE"""),43959.66666666667)</f>
        <v>43959.66667</v>
      </c>
      <c r="B78" s="1">
        <f>IFERROR(__xludf.DUMMYFUNCTION("""COMPUTED_VALUE"""),163.88)</f>
        <v>163.88</v>
      </c>
      <c r="C78" s="2">
        <v>156.601070815458</v>
      </c>
    </row>
    <row r="79">
      <c r="A79" s="3">
        <f>IFERROR(__xludf.DUMMYFUNCTION("""COMPUTED_VALUE"""),43962.66666666667)</f>
        <v>43962.66667</v>
      </c>
      <c r="B79" s="1">
        <f>IFERROR(__xludf.DUMMYFUNCTION("""COMPUTED_VALUE"""),162.26)</f>
        <v>162.26</v>
      </c>
      <c r="C79" s="2">
        <v>159.757309613592</v>
      </c>
    </row>
    <row r="80">
      <c r="A80" s="3">
        <f>IFERROR(__xludf.DUMMYFUNCTION("""COMPUTED_VALUE"""),43963.66666666667)</f>
        <v>43963.66667</v>
      </c>
      <c r="B80" s="1">
        <f>IFERROR(__xludf.DUMMYFUNCTION("""COMPUTED_VALUE"""),161.88)</f>
        <v>161.88</v>
      </c>
      <c r="C80" s="2">
        <v>163.161125915418</v>
      </c>
    </row>
    <row r="81">
      <c r="A81" s="3">
        <f>IFERROR(__xludf.DUMMYFUNCTION("""COMPUTED_VALUE"""),43964.66666666667)</f>
        <v>43964.66667</v>
      </c>
      <c r="B81" s="1">
        <f>IFERROR(__xludf.DUMMYFUNCTION("""COMPUTED_VALUE"""),158.19)</f>
        <v>158.19</v>
      </c>
      <c r="C81" s="2">
        <v>163.506278878798</v>
      </c>
    </row>
    <row r="82">
      <c r="A82" s="3">
        <f>IFERROR(__xludf.DUMMYFUNCTION("""COMPUTED_VALUE"""),43965.66666666667)</f>
        <v>43965.66667</v>
      </c>
      <c r="B82" s="1">
        <f>IFERROR(__xludf.DUMMYFUNCTION("""COMPUTED_VALUE"""),160.67)</f>
        <v>160.67</v>
      </c>
      <c r="C82" s="2">
        <v>164.401976410024</v>
      </c>
    </row>
    <row r="83">
      <c r="A83" s="3">
        <f>IFERROR(__xludf.DUMMYFUNCTION("""COMPUTED_VALUE"""),43966.66666666667)</f>
        <v>43966.66667</v>
      </c>
      <c r="B83" s="1">
        <f>IFERROR(__xludf.DUMMYFUNCTION("""COMPUTED_VALUE"""),159.83)</f>
        <v>159.83</v>
      </c>
      <c r="C83" s="2">
        <v>165.673585897148</v>
      </c>
    </row>
    <row r="84">
      <c r="A84" s="3">
        <f>IFERROR(__xludf.DUMMYFUNCTION("""COMPUTED_VALUE"""),43969.66666666667)</f>
        <v>43969.66667</v>
      </c>
      <c r="B84" s="1">
        <f>IFERROR(__xludf.DUMMYFUNCTION("""COMPUTED_VALUE"""),162.73)</f>
        <v>162.73</v>
      </c>
      <c r="C84" s="2">
        <v>168.829824695275</v>
      </c>
    </row>
    <row r="85">
      <c r="A85" s="3">
        <f>IFERROR(__xludf.DUMMYFUNCTION("""COMPUTED_VALUE"""),43970.66666666667)</f>
        <v>43970.66667</v>
      </c>
      <c r="B85" s="1">
        <f>IFERROR(__xludf.DUMMYFUNCTION("""COMPUTED_VALUE"""),161.6)</f>
        <v>161.6</v>
      </c>
      <c r="C85" s="2">
        <v>172.23364099711</v>
      </c>
    </row>
    <row r="86">
      <c r="A86" s="3">
        <f>IFERROR(__xludf.DUMMYFUNCTION("""COMPUTED_VALUE"""),43971.66666666667)</f>
        <v>43971.66667</v>
      </c>
      <c r="B86" s="1">
        <f>IFERROR(__xludf.DUMMYFUNCTION("""COMPUTED_VALUE"""),163.11)</f>
        <v>163.11</v>
      </c>
      <c r="C86" s="2">
        <v>172.578793960488</v>
      </c>
    </row>
    <row r="87">
      <c r="A87" s="3">
        <f>IFERROR(__xludf.DUMMYFUNCTION("""COMPUTED_VALUE"""),43972.66666666667)</f>
        <v>43972.66667</v>
      </c>
      <c r="B87" s="1">
        <f>IFERROR(__xludf.DUMMYFUNCTION("""COMPUTED_VALUE"""),165.52)</f>
        <v>165.52</v>
      </c>
      <c r="C87" s="2">
        <v>173.474491491714</v>
      </c>
    </row>
    <row r="88">
      <c r="A88" s="3">
        <f>IFERROR(__xludf.DUMMYFUNCTION("""COMPUTED_VALUE"""),43973.66666666667)</f>
        <v>43973.66667</v>
      </c>
      <c r="B88" s="1">
        <f>IFERROR(__xludf.DUMMYFUNCTION("""COMPUTED_VALUE"""),163.38)</f>
        <v>163.38</v>
      </c>
      <c r="C88" s="2">
        <v>174.746100978838</v>
      </c>
    </row>
    <row r="89">
      <c r="A89" s="3">
        <f>IFERROR(__xludf.DUMMYFUNCTION("""COMPUTED_VALUE"""),43977.66666666667)</f>
        <v>43977.66667</v>
      </c>
      <c r="B89" s="1">
        <f>IFERROR(__xludf.DUMMYFUNCTION("""COMPUTED_VALUE"""),163.77)</f>
        <v>163.77</v>
      </c>
      <c r="C89" s="2">
        <v>181.3061560788</v>
      </c>
    </row>
    <row r="90">
      <c r="A90" s="3">
        <f>IFERROR(__xludf.DUMMYFUNCTION("""COMPUTED_VALUE"""),43978.66666666667)</f>
        <v>43978.66667</v>
      </c>
      <c r="B90" s="1">
        <f>IFERROR(__xludf.DUMMYFUNCTION("""COMPUTED_VALUE"""),164.05)</f>
        <v>164.05</v>
      </c>
      <c r="C90" s="2">
        <v>181.651309042179</v>
      </c>
    </row>
    <row r="91">
      <c r="A91" s="3">
        <f>IFERROR(__xludf.DUMMYFUNCTION("""COMPUTED_VALUE"""),43979.66666666667)</f>
        <v>43979.66667</v>
      </c>
      <c r="B91" s="1">
        <f>IFERROR(__xludf.DUMMYFUNCTION("""COMPUTED_VALUE"""),161.16)</f>
        <v>161.16</v>
      </c>
      <c r="C91" s="2">
        <v>182.547006573406</v>
      </c>
    </row>
    <row r="92">
      <c r="A92" s="3">
        <f>IFERROR(__xludf.DUMMYFUNCTION("""COMPUTED_VALUE"""),43980.66666666667)</f>
        <v>43980.66667</v>
      </c>
      <c r="B92" s="1">
        <f>IFERROR(__xludf.DUMMYFUNCTION("""COMPUTED_VALUE"""),167.0)</f>
        <v>167</v>
      </c>
      <c r="C92" s="2">
        <v>184.415638431946</v>
      </c>
    </row>
    <row r="93">
      <c r="A93" s="3">
        <f>IFERROR(__xludf.DUMMYFUNCTION("""COMPUTED_VALUE"""),43983.66666666667)</f>
        <v>43983.66667</v>
      </c>
      <c r="B93" s="1">
        <f>IFERROR(__xludf.DUMMYFUNCTION("""COMPUTED_VALUE"""),179.62)</f>
        <v>179.62</v>
      </c>
      <c r="C93" s="2">
        <v>189.362944344314</v>
      </c>
    </row>
    <row r="94">
      <c r="A94" s="3">
        <f>IFERROR(__xludf.DUMMYFUNCTION("""COMPUTED_VALUE"""),43984.66666666667)</f>
        <v>43984.66667</v>
      </c>
      <c r="B94" s="1">
        <f>IFERROR(__xludf.DUMMYFUNCTION("""COMPUTED_VALUE"""),176.31)</f>
        <v>176.31</v>
      </c>
      <c r="C94" s="2">
        <v>193.363783017559</v>
      </c>
    </row>
    <row r="95">
      <c r="A95" s="3">
        <f>IFERROR(__xludf.DUMMYFUNCTION("""COMPUTED_VALUE"""),43985.66666666667)</f>
        <v>43985.66667</v>
      </c>
      <c r="B95" s="1">
        <f>IFERROR(__xludf.DUMMYFUNCTION("""COMPUTED_VALUE"""),176.59)</f>
        <v>176.59</v>
      </c>
      <c r="C95" s="2">
        <v>194.305958352349</v>
      </c>
    </row>
    <row r="96">
      <c r="A96" s="3">
        <f>IFERROR(__xludf.DUMMYFUNCTION("""COMPUTED_VALUE"""),43986.66666666667)</f>
        <v>43986.66667</v>
      </c>
      <c r="B96" s="1">
        <f>IFERROR(__xludf.DUMMYFUNCTION("""COMPUTED_VALUE"""),172.88)</f>
        <v>172.88</v>
      </c>
      <c r="C96" s="2">
        <v>195.79867825499</v>
      </c>
    </row>
    <row r="97">
      <c r="A97" s="3">
        <f>IFERROR(__xludf.DUMMYFUNCTION("""COMPUTED_VALUE"""),43987.66666666667)</f>
        <v>43987.66667</v>
      </c>
      <c r="B97" s="1">
        <f>IFERROR(__xludf.DUMMYFUNCTION("""COMPUTED_VALUE"""),177.13)</f>
        <v>177.13</v>
      </c>
      <c r="C97" s="2">
        <v>197.667310113531</v>
      </c>
    </row>
    <row r="98">
      <c r="A98" s="3">
        <f>IFERROR(__xludf.DUMMYFUNCTION("""COMPUTED_VALUE"""),43990.66666666667)</f>
        <v>43990.66667</v>
      </c>
      <c r="B98" s="1">
        <f>IFERROR(__xludf.DUMMYFUNCTION("""COMPUTED_VALUE"""),189.98)</f>
        <v>189.98</v>
      </c>
      <c r="C98" s="2">
        <v>202.614616025903</v>
      </c>
    </row>
    <row r="99">
      <c r="A99" s="3">
        <f>IFERROR(__xludf.DUMMYFUNCTION("""COMPUTED_VALUE"""),43991.66666666667)</f>
        <v>43991.66667</v>
      </c>
      <c r="B99" s="1">
        <f>IFERROR(__xludf.DUMMYFUNCTION("""COMPUTED_VALUE"""),188.13)</f>
        <v>188.13</v>
      </c>
      <c r="C99" s="2">
        <v>206.615454699145</v>
      </c>
    </row>
    <row r="100">
      <c r="A100" s="3">
        <f>IFERROR(__xludf.DUMMYFUNCTION("""COMPUTED_VALUE"""),43992.66666666667)</f>
        <v>43992.66667</v>
      </c>
      <c r="B100" s="1">
        <f>IFERROR(__xludf.DUMMYFUNCTION("""COMPUTED_VALUE"""),205.01)</f>
        <v>205.01</v>
      </c>
      <c r="C100" s="2">
        <v>207.557630033939</v>
      </c>
    </row>
    <row r="101">
      <c r="A101" s="3">
        <f>IFERROR(__xludf.DUMMYFUNCTION("""COMPUTED_VALUE"""),43993.66666666667)</f>
        <v>43993.66667</v>
      </c>
      <c r="B101" s="1">
        <f>IFERROR(__xludf.DUMMYFUNCTION("""COMPUTED_VALUE"""),194.57)</f>
        <v>194.57</v>
      </c>
      <c r="C101" s="2">
        <v>209.050349936579</v>
      </c>
    </row>
    <row r="102">
      <c r="A102" s="3">
        <f>IFERROR(__xludf.DUMMYFUNCTION("""COMPUTED_VALUE"""),43994.66666666667)</f>
        <v>43994.66667</v>
      </c>
      <c r="B102" s="1">
        <f>IFERROR(__xludf.DUMMYFUNCTION("""COMPUTED_VALUE"""),187.06)</f>
        <v>187.06</v>
      </c>
      <c r="C102" s="2">
        <v>210.918981795117</v>
      </c>
    </row>
    <row r="103">
      <c r="A103" s="3">
        <f>IFERROR(__xludf.DUMMYFUNCTION("""COMPUTED_VALUE"""),43997.66666666667)</f>
        <v>43997.66667</v>
      </c>
      <c r="B103" s="1">
        <f>IFERROR(__xludf.DUMMYFUNCTION("""COMPUTED_VALUE"""),198.18)</f>
        <v>198.18</v>
      </c>
      <c r="C103" s="2">
        <v>215.866287707493</v>
      </c>
    </row>
    <row r="104">
      <c r="A104" s="3">
        <f>IFERROR(__xludf.DUMMYFUNCTION("""COMPUTED_VALUE"""),43998.66666666667)</f>
        <v>43998.66667</v>
      </c>
      <c r="B104" s="1">
        <f>IFERROR(__xludf.DUMMYFUNCTION("""COMPUTED_VALUE"""),196.43)</f>
        <v>196.43</v>
      </c>
      <c r="C104" s="2">
        <v>219.867126380734</v>
      </c>
    </row>
    <row r="105">
      <c r="A105" s="3">
        <f>IFERROR(__xludf.DUMMYFUNCTION("""COMPUTED_VALUE"""),43999.66666666667)</f>
        <v>43999.66667</v>
      </c>
      <c r="B105" s="1">
        <f>IFERROR(__xludf.DUMMYFUNCTION("""COMPUTED_VALUE"""),198.36)</f>
        <v>198.36</v>
      </c>
      <c r="C105" s="2">
        <v>220.809567110385</v>
      </c>
    </row>
    <row r="106">
      <c r="A106" s="3">
        <f>IFERROR(__xludf.DUMMYFUNCTION("""COMPUTED_VALUE"""),44000.66666666667)</f>
        <v>44000.66667</v>
      </c>
      <c r="B106" s="1">
        <f>IFERROR(__xludf.DUMMYFUNCTION("""COMPUTED_VALUE"""),200.79)</f>
        <v>200.79</v>
      </c>
      <c r="C106" s="2">
        <v>222.302552407889</v>
      </c>
    </row>
    <row r="107">
      <c r="A107" s="3">
        <f>IFERROR(__xludf.DUMMYFUNCTION("""COMPUTED_VALUE"""),44001.66666666667)</f>
        <v>44001.66667</v>
      </c>
      <c r="B107" s="1">
        <f>IFERROR(__xludf.DUMMYFUNCTION("""COMPUTED_VALUE"""),200.18)</f>
        <v>200.18</v>
      </c>
      <c r="C107" s="2">
        <v>224.17144966129</v>
      </c>
    </row>
    <row r="108">
      <c r="A108" s="3">
        <f>IFERROR(__xludf.DUMMYFUNCTION("""COMPUTED_VALUE"""),44004.66666666667)</f>
        <v>44004.66667</v>
      </c>
      <c r="B108" s="1">
        <f>IFERROR(__xludf.DUMMYFUNCTION("""COMPUTED_VALUE"""),198.86)</f>
        <v>198.86</v>
      </c>
      <c r="C108" s="2">
        <v>229.119551758251</v>
      </c>
    </row>
    <row r="109">
      <c r="A109" s="3">
        <f>IFERROR(__xludf.DUMMYFUNCTION("""COMPUTED_VALUE"""),44005.66666666667)</f>
        <v>44005.66667</v>
      </c>
      <c r="B109" s="1">
        <f>IFERROR(__xludf.DUMMYFUNCTION("""COMPUTED_VALUE"""),200.36)</f>
        <v>200.36</v>
      </c>
      <c r="C109" s="2">
        <v>233.120655826351</v>
      </c>
    </row>
    <row r="110">
      <c r="A110" s="3">
        <f>IFERROR(__xludf.DUMMYFUNCTION("""COMPUTED_VALUE"""),44006.66666666667)</f>
        <v>44006.66667</v>
      </c>
      <c r="B110" s="1">
        <f>IFERROR(__xludf.DUMMYFUNCTION("""COMPUTED_VALUE"""),192.17)</f>
        <v>192.17</v>
      </c>
      <c r="C110" s="2">
        <v>234.063096556002</v>
      </c>
    </row>
    <row r="111">
      <c r="A111" s="3">
        <f>IFERROR(__xludf.DUMMYFUNCTION("""COMPUTED_VALUE"""),44007.66666666667)</f>
        <v>44007.66667</v>
      </c>
      <c r="B111" s="1">
        <f>IFERROR(__xludf.DUMMYFUNCTION("""COMPUTED_VALUE"""),197.2)</f>
        <v>197.2</v>
      </c>
      <c r="C111" s="2">
        <v>235.556081853508</v>
      </c>
    </row>
    <row r="112">
      <c r="A112" s="3">
        <f>IFERROR(__xludf.DUMMYFUNCTION("""COMPUTED_VALUE"""),44008.66666666667)</f>
        <v>44008.66667</v>
      </c>
      <c r="B112" s="1">
        <f>IFERROR(__xludf.DUMMYFUNCTION("""COMPUTED_VALUE"""),191.95)</f>
        <v>191.95</v>
      </c>
      <c r="C112" s="2">
        <v>237.424979106909</v>
      </c>
    </row>
    <row r="113">
      <c r="A113" s="3">
        <f>IFERROR(__xludf.DUMMYFUNCTION("""COMPUTED_VALUE"""),44011.66666666667)</f>
        <v>44011.66667</v>
      </c>
      <c r="B113" s="1">
        <f>IFERROR(__xludf.DUMMYFUNCTION("""COMPUTED_VALUE"""),201.87)</f>
        <v>201.87</v>
      </c>
      <c r="C113" s="2">
        <v>242.373081203873</v>
      </c>
    </row>
    <row r="114">
      <c r="A114" s="3">
        <f>IFERROR(__xludf.DUMMYFUNCTION("""COMPUTED_VALUE"""),44012.66666666667)</f>
        <v>44012.66667</v>
      </c>
      <c r="B114" s="1">
        <f>IFERROR(__xludf.DUMMYFUNCTION("""COMPUTED_VALUE"""),215.96)</f>
        <v>215.96</v>
      </c>
      <c r="C114" s="2">
        <v>246.374185271972</v>
      </c>
    </row>
    <row r="115">
      <c r="A115" s="3">
        <f>IFERROR(__xludf.DUMMYFUNCTION("""COMPUTED_VALUE"""),44013.66666666667)</f>
        <v>44013.66667</v>
      </c>
      <c r="B115" s="1">
        <f>IFERROR(__xludf.DUMMYFUNCTION("""COMPUTED_VALUE"""),223.93)</f>
        <v>223.93</v>
      </c>
      <c r="C115" s="2">
        <v>247.316626001625</v>
      </c>
    </row>
    <row r="116">
      <c r="A116" s="3">
        <f>IFERROR(__xludf.DUMMYFUNCTION("""COMPUTED_VALUE"""),44014.66666666667)</f>
        <v>44014.66667</v>
      </c>
      <c r="B116" s="1">
        <f>IFERROR(__xludf.DUMMYFUNCTION("""COMPUTED_VALUE"""),241.73)</f>
        <v>241.73</v>
      </c>
      <c r="C116" s="2">
        <v>248.809611299127</v>
      </c>
    </row>
    <row r="117">
      <c r="A117" s="3">
        <f>IFERROR(__xludf.DUMMYFUNCTION("""COMPUTED_VALUE"""),44018.66666666667)</f>
        <v>44018.66667</v>
      </c>
      <c r="B117" s="1">
        <f>IFERROR(__xludf.DUMMYFUNCTION("""COMPUTED_VALUE"""),274.32)</f>
        <v>274.32</v>
      </c>
      <c r="C117" s="2">
        <v>255.626610777656</v>
      </c>
    </row>
    <row r="118">
      <c r="A118" s="3">
        <f>IFERROR(__xludf.DUMMYFUNCTION("""COMPUTED_VALUE"""),44019.66666666667)</f>
        <v>44019.66667</v>
      </c>
      <c r="B118" s="1">
        <f>IFERROR(__xludf.DUMMYFUNCTION("""COMPUTED_VALUE"""),277.97)</f>
        <v>277.97</v>
      </c>
      <c r="C118" s="2">
        <v>259.627714877807</v>
      </c>
    </row>
    <row r="119">
      <c r="A119" s="3">
        <f>IFERROR(__xludf.DUMMYFUNCTION("""COMPUTED_VALUE"""),44020.66666666667)</f>
        <v>44020.66667</v>
      </c>
      <c r="B119" s="1">
        <f>IFERROR(__xludf.DUMMYFUNCTION("""COMPUTED_VALUE"""),273.18)</f>
        <v>273.18</v>
      </c>
      <c r="C119" s="2">
        <v>260.570155639503</v>
      </c>
    </row>
    <row r="120">
      <c r="A120" s="3">
        <f>IFERROR(__xludf.DUMMYFUNCTION("""COMPUTED_VALUE"""),44021.66666666667)</f>
        <v>44021.66667</v>
      </c>
      <c r="B120" s="1">
        <f>IFERROR(__xludf.DUMMYFUNCTION("""COMPUTED_VALUE"""),278.86)</f>
        <v>278.86</v>
      </c>
      <c r="C120" s="2">
        <v>262.06314096905</v>
      </c>
    </row>
    <row r="121">
      <c r="A121" s="3">
        <f>IFERROR(__xludf.DUMMYFUNCTION("""COMPUTED_VALUE"""),44022.66666666667)</f>
        <v>44022.66667</v>
      </c>
      <c r="B121" s="1">
        <f>IFERROR(__xludf.DUMMYFUNCTION("""COMPUTED_VALUE"""),308.93)</f>
        <v>308.93</v>
      </c>
      <c r="C121" s="2">
        <v>263.932038254492</v>
      </c>
    </row>
    <row r="122">
      <c r="A122" s="3">
        <f>IFERROR(__xludf.DUMMYFUNCTION("""COMPUTED_VALUE"""),44025.66666666667)</f>
        <v>44025.66667</v>
      </c>
      <c r="B122" s="1">
        <f>IFERROR(__xludf.DUMMYFUNCTION("""COMPUTED_VALUE"""),299.41)</f>
        <v>299.41</v>
      </c>
      <c r="C122" s="2">
        <v>268.880140447579</v>
      </c>
    </row>
    <row r="123">
      <c r="A123" s="3">
        <f>IFERROR(__xludf.DUMMYFUNCTION("""COMPUTED_VALUE"""),44026.66666666667)</f>
        <v>44026.66667</v>
      </c>
      <c r="B123" s="1">
        <f>IFERROR(__xludf.DUMMYFUNCTION("""COMPUTED_VALUE"""),303.36)</f>
        <v>303.36</v>
      </c>
      <c r="C123" s="2">
        <v>272.881244547727</v>
      </c>
    </row>
    <row r="124">
      <c r="A124" s="3">
        <f>IFERROR(__xludf.DUMMYFUNCTION("""COMPUTED_VALUE"""),44027.66666666667)</f>
        <v>44027.66667</v>
      </c>
      <c r="B124" s="1">
        <f>IFERROR(__xludf.DUMMYFUNCTION("""COMPUTED_VALUE"""),309.2)</f>
        <v>309.2</v>
      </c>
      <c r="C124" s="2">
        <v>273.823685309424</v>
      </c>
    </row>
    <row r="125">
      <c r="A125" s="3">
        <f>IFERROR(__xludf.DUMMYFUNCTION("""COMPUTED_VALUE"""),44028.66666666667)</f>
        <v>44028.66667</v>
      </c>
      <c r="B125" s="1">
        <f>IFERROR(__xludf.DUMMYFUNCTION("""COMPUTED_VALUE"""),300.13)</f>
        <v>300.13</v>
      </c>
      <c r="C125" s="2">
        <v>275.316670638973</v>
      </c>
    </row>
    <row r="126">
      <c r="A126" s="3">
        <f>IFERROR(__xludf.DUMMYFUNCTION("""COMPUTED_VALUE"""),44029.66666666667)</f>
        <v>44029.66667</v>
      </c>
      <c r="B126" s="1">
        <f>IFERROR(__xludf.DUMMYFUNCTION("""COMPUTED_VALUE"""),300.17)</f>
        <v>300.17</v>
      </c>
      <c r="C126" s="2">
        <v>277.185567924414</v>
      </c>
    </row>
    <row r="127">
      <c r="A127" s="3">
        <f>IFERROR(__xludf.DUMMYFUNCTION("""COMPUTED_VALUE"""),44032.66666666667)</f>
        <v>44032.66667</v>
      </c>
      <c r="B127" s="1">
        <f>IFERROR(__xludf.DUMMYFUNCTION("""COMPUTED_VALUE"""),328.6)</f>
        <v>328.6</v>
      </c>
      <c r="C127" s="2">
        <v>282.133670117501</v>
      </c>
    </row>
    <row r="128">
      <c r="A128" s="3">
        <f>IFERROR(__xludf.DUMMYFUNCTION("""COMPUTED_VALUE"""),44033.66666666667)</f>
        <v>44033.66667</v>
      </c>
      <c r="B128" s="1">
        <f>IFERROR(__xludf.DUMMYFUNCTION("""COMPUTED_VALUE"""),313.67)</f>
        <v>313.67</v>
      </c>
      <c r="C128" s="2">
        <v>286.134774217648</v>
      </c>
    </row>
    <row r="129">
      <c r="A129" s="3">
        <f>IFERROR(__xludf.DUMMYFUNCTION("""COMPUTED_VALUE"""),44034.66666666667)</f>
        <v>44034.66667</v>
      </c>
      <c r="B129" s="1">
        <f>IFERROR(__xludf.DUMMYFUNCTION("""COMPUTED_VALUE"""),318.47)</f>
        <v>318.47</v>
      </c>
      <c r="C129" s="2">
        <v>287.077214979346</v>
      </c>
    </row>
    <row r="130">
      <c r="A130" s="3">
        <f>IFERROR(__xludf.DUMMYFUNCTION("""COMPUTED_VALUE"""),44035.66666666667)</f>
        <v>44035.66667</v>
      </c>
      <c r="B130" s="1">
        <f>IFERROR(__xludf.DUMMYFUNCTION("""COMPUTED_VALUE"""),302.61)</f>
        <v>302.61</v>
      </c>
      <c r="C130" s="2">
        <v>288.570200312503</v>
      </c>
    </row>
    <row r="131">
      <c r="A131" s="3">
        <f>IFERROR(__xludf.DUMMYFUNCTION("""COMPUTED_VALUE"""),44036.66666666667)</f>
        <v>44036.66667</v>
      </c>
      <c r="B131" s="1">
        <f>IFERROR(__xludf.DUMMYFUNCTION("""COMPUTED_VALUE"""),283.4)</f>
        <v>283.4</v>
      </c>
      <c r="C131" s="2">
        <v>290.43909760156</v>
      </c>
    </row>
    <row r="132">
      <c r="A132" s="3">
        <f>IFERROR(__xludf.DUMMYFUNCTION("""COMPUTED_VALUE"""),44039.66666666667)</f>
        <v>44039.66667</v>
      </c>
      <c r="B132" s="1">
        <f>IFERROR(__xludf.DUMMYFUNCTION("""COMPUTED_VALUE"""),307.92)</f>
        <v>307.92</v>
      </c>
      <c r="C132" s="2">
        <v>295.387199805488</v>
      </c>
    </row>
    <row r="133">
      <c r="A133" s="3">
        <f>IFERROR(__xludf.DUMMYFUNCTION("""COMPUTED_VALUE"""),44040.66666666667)</f>
        <v>44040.66667</v>
      </c>
      <c r="B133" s="1">
        <f>IFERROR(__xludf.DUMMYFUNCTION("""COMPUTED_VALUE"""),295.3)</f>
        <v>295.3</v>
      </c>
      <c r="C133" s="2">
        <v>299.388303909245</v>
      </c>
    </row>
    <row r="134">
      <c r="A134" s="3">
        <f>IFERROR(__xludf.DUMMYFUNCTION("""COMPUTED_VALUE"""),44041.66666666667)</f>
        <v>44041.66667</v>
      </c>
      <c r="B134" s="1">
        <f>IFERROR(__xludf.DUMMYFUNCTION("""COMPUTED_VALUE"""),299.82)</f>
        <v>299.82</v>
      </c>
      <c r="C134" s="2">
        <v>300.330744674556</v>
      </c>
    </row>
    <row r="135">
      <c r="A135" s="3">
        <f>IFERROR(__xludf.DUMMYFUNCTION("""COMPUTED_VALUE"""),44042.66666666667)</f>
        <v>44042.66667</v>
      </c>
      <c r="B135" s="1">
        <f>IFERROR(__xludf.DUMMYFUNCTION("""COMPUTED_VALUE"""),297.5)</f>
        <v>297.5</v>
      </c>
      <c r="C135" s="2">
        <v>301.823730007713</v>
      </c>
    </row>
    <row r="136">
      <c r="A136" s="3">
        <f>IFERROR(__xludf.DUMMYFUNCTION("""COMPUTED_VALUE"""),44043.66666666667)</f>
        <v>44043.66667</v>
      </c>
      <c r="B136" s="1">
        <f>IFERROR(__xludf.DUMMYFUNCTION("""COMPUTED_VALUE"""),286.15)</f>
        <v>286.15</v>
      </c>
      <c r="C136" s="2">
        <v>303.692627296768</v>
      </c>
    </row>
    <row r="137">
      <c r="A137" s="3">
        <f>IFERROR(__xludf.DUMMYFUNCTION("""COMPUTED_VALUE"""),44046.66666666667)</f>
        <v>44046.66667</v>
      </c>
      <c r="B137" s="1">
        <f>IFERROR(__xludf.DUMMYFUNCTION("""COMPUTED_VALUE"""),297.0)</f>
        <v>297</v>
      </c>
      <c r="C137" s="2">
        <v>308.640729500697</v>
      </c>
    </row>
    <row r="138">
      <c r="A138" s="3">
        <f>IFERROR(__xludf.DUMMYFUNCTION("""COMPUTED_VALUE"""),44047.66666666667)</f>
        <v>44047.66667</v>
      </c>
      <c r="B138" s="1">
        <f>IFERROR(__xludf.DUMMYFUNCTION("""COMPUTED_VALUE"""),297.4)</f>
        <v>297.4</v>
      </c>
      <c r="C138" s="2">
        <v>312.641833604452</v>
      </c>
    </row>
    <row r="139">
      <c r="A139" s="3">
        <f>IFERROR(__xludf.DUMMYFUNCTION("""COMPUTED_VALUE"""),44048.66666666667)</f>
        <v>44048.66667</v>
      </c>
      <c r="B139" s="1">
        <f>IFERROR(__xludf.DUMMYFUNCTION("""COMPUTED_VALUE"""),297.0)</f>
        <v>297</v>
      </c>
      <c r="C139" s="2">
        <v>313.584274369762</v>
      </c>
    </row>
    <row r="140">
      <c r="A140" s="3">
        <f>IFERROR(__xludf.DUMMYFUNCTION("""COMPUTED_VALUE"""),44049.66666666667)</f>
        <v>44049.66667</v>
      </c>
      <c r="B140" s="1">
        <f>IFERROR(__xludf.DUMMYFUNCTION("""COMPUTED_VALUE"""),297.92)</f>
        <v>297.92</v>
      </c>
      <c r="C140" s="2">
        <v>315.077259702921</v>
      </c>
    </row>
    <row r="141">
      <c r="A141" s="3">
        <f>IFERROR(__xludf.DUMMYFUNCTION("""COMPUTED_VALUE"""),44050.66666666667)</f>
        <v>44050.66667</v>
      </c>
      <c r="B141" s="1">
        <f>IFERROR(__xludf.DUMMYFUNCTION("""COMPUTED_VALUE"""),290.54)</f>
        <v>290.54</v>
      </c>
      <c r="C141" s="2">
        <v>316.946156991976</v>
      </c>
    </row>
    <row r="142">
      <c r="A142" s="3">
        <f>IFERROR(__xludf.DUMMYFUNCTION("""COMPUTED_VALUE"""),44053.66666666667)</f>
        <v>44053.66667</v>
      </c>
      <c r="B142" s="1">
        <f>IFERROR(__xludf.DUMMYFUNCTION("""COMPUTED_VALUE"""),283.71)</f>
        <v>283.71</v>
      </c>
      <c r="C142" s="2">
        <v>321.894259195906</v>
      </c>
    </row>
    <row r="143">
      <c r="A143" s="3">
        <f>IFERROR(__xludf.DUMMYFUNCTION("""COMPUTED_VALUE"""),44054.66666666667)</f>
        <v>44054.66667</v>
      </c>
      <c r="B143" s="1">
        <f>IFERROR(__xludf.DUMMYFUNCTION("""COMPUTED_VALUE"""),274.88)</f>
        <v>274.88</v>
      </c>
      <c r="C143" s="2">
        <v>325.895363302396</v>
      </c>
    </row>
    <row r="144">
      <c r="A144" s="3">
        <f>IFERROR(__xludf.DUMMYFUNCTION("""COMPUTED_VALUE"""),44055.66666666667)</f>
        <v>44055.66667</v>
      </c>
      <c r="B144" s="1">
        <f>IFERROR(__xludf.DUMMYFUNCTION("""COMPUTED_VALUE"""),310.95)</f>
        <v>310.95</v>
      </c>
      <c r="C144" s="2">
        <v>326.837804070442</v>
      </c>
    </row>
    <row r="145">
      <c r="A145" s="3">
        <f>IFERROR(__xludf.DUMMYFUNCTION("""COMPUTED_VALUE"""),44056.66666666667)</f>
        <v>44056.66667</v>
      </c>
      <c r="B145" s="1">
        <f>IFERROR(__xludf.DUMMYFUNCTION("""COMPUTED_VALUE"""),324.2)</f>
        <v>324.2</v>
      </c>
      <c r="C145" s="2">
        <v>328.330789406336</v>
      </c>
    </row>
    <row r="146">
      <c r="A146" s="3">
        <f>IFERROR(__xludf.DUMMYFUNCTION("""COMPUTED_VALUE"""),44057.66666666667)</f>
        <v>44057.66667</v>
      </c>
      <c r="B146" s="1">
        <f>IFERROR(__xludf.DUMMYFUNCTION("""COMPUTED_VALUE"""),330.14)</f>
        <v>330.14</v>
      </c>
      <c r="C146" s="2">
        <v>330.19968669813</v>
      </c>
    </row>
    <row r="147">
      <c r="A147" s="3">
        <f>IFERROR(__xludf.DUMMYFUNCTION("""COMPUTED_VALUE"""),44060.66666666667)</f>
        <v>44060.66667</v>
      </c>
      <c r="B147" s="1">
        <f>IFERROR(__xludf.DUMMYFUNCTION("""COMPUTED_VALUE"""),367.13)</f>
        <v>367.13</v>
      </c>
      <c r="C147" s="2">
        <v>335.14778891027</v>
      </c>
    </row>
    <row r="148">
      <c r="A148" s="3">
        <f>IFERROR(__xludf.DUMMYFUNCTION("""COMPUTED_VALUE"""),44061.66666666667)</f>
        <v>44061.66667</v>
      </c>
      <c r="B148" s="1">
        <f>IFERROR(__xludf.DUMMYFUNCTION("""COMPUTED_VALUE"""),377.42)</f>
        <v>377.42</v>
      </c>
      <c r="C148" s="2">
        <v>339.148893016755</v>
      </c>
    </row>
    <row r="149">
      <c r="A149" s="3">
        <f>IFERROR(__xludf.DUMMYFUNCTION("""COMPUTED_VALUE"""),44062.66666666667)</f>
        <v>44062.66667</v>
      </c>
      <c r="B149" s="1">
        <f>IFERROR(__xludf.DUMMYFUNCTION("""COMPUTED_VALUE"""),375.71)</f>
        <v>375.71</v>
      </c>
      <c r="C149" s="2">
        <v>340.091333784802</v>
      </c>
    </row>
    <row r="150">
      <c r="A150" s="3">
        <f>IFERROR(__xludf.DUMMYFUNCTION("""COMPUTED_VALUE"""),44063.66666666667)</f>
        <v>44063.66667</v>
      </c>
      <c r="B150" s="1">
        <f>IFERROR(__xludf.DUMMYFUNCTION("""COMPUTED_VALUE"""),400.37)</f>
        <v>400.37</v>
      </c>
      <c r="C150" s="2">
        <v>341.584319120696</v>
      </c>
    </row>
    <row r="151">
      <c r="A151" s="3">
        <f>IFERROR(__xludf.DUMMYFUNCTION("""COMPUTED_VALUE"""),44064.66666666667)</f>
        <v>44064.66667</v>
      </c>
      <c r="B151" s="1">
        <f>IFERROR(__xludf.DUMMYFUNCTION("""COMPUTED_VALUE"""),410.0)</f>
        <v>410</v>
      </c>
      <c r="C151" s="2">
        <v>343.453216412488</v>
      </c>
    </row>
    <row r="152">
      <c r="A152" s="3">
        <f>IFERROR(__xludf.DUMMYFUNCTION("""COMPUTED_VALUE"""),44067.66666666667)</f>
        <v>44067.66667</v>
      </c>
      <c r="B152" s="1">
        <f>IFERROR(__xludf.DUMMYFUNCTION("""COMPUTED_VALUE"""),402.84)</f>
        <v>402.84</v>
      </c>
      <c r="C152" s="2">
        <v>348.401318624621</v>
      </c>
    </row>
    <row r="153">
      <c r="A153" s="3">
        <f>IFERROR(__xludf.DUMMYFUNCTION("""COMPUTED_VALUE"""),44068.66666666667)</f>
        <v>44068.66667</v>
      </c>
      <c r="B153" s="1">
        <f>IFERROR(__xludf.DUMMYFUNCTION("""COMPUTED_VALUE"""),404.67)</f>
        <v>404.67</v>
      </c>
      <c r="C153" s="2">
        <v>352.402422731117</v>
      </c>
    </row>
    <row r="154">
      <c r="A154" s="3">
        <f>IFERROR(__xludf.DUMMYFUNCTION("""COMPUTED_VALUE"""),44069.66666666667)</f>
        <v>44069.66667</v>
      </c>
      <c r="B154" s="1">
        <f>IFERROR(__xludf.DUMMYFUNCTION("""COMPUTED_VALUE"""),430.63)</f>
        <v>430.63</v>
      </c>
      <c r="C154" s="2">
        <v>353.344863499162</v>
      </c>
    </row>
    <row r="155">
      <c r="A155" s="3">
        <f>IFERROR(__xludf.DUMMYFUNCTION("""COMPUTED_VALUE"""),44070.66666666667)</f>
        <v>44070.66667</v>
      </c>
      <c r="B155" s="1">
        <f>IFERROR(__xludf.DUMMYFUNCTION("""COMPUTED_VALUE"""),447.75)</f>
        <v>447.75</v>
      </c>
      <c r="C155" s="2">
        <v>354.837848835058</v>
      </c>
    </row>
    <row r="156">
      <c r="A156" s="3">
        <f>IFERROR(__xludf.DUMMYFUNCTION("""COMPUTED_VALUE"""),44071.66666666667)</f>
        <v>44071.66667</v>
      </c>
      <c r="B156" s="1">
        <f>IFERROR(__xludf.DUMMYFUNCTION("""COMPUTED_VALUE"""),442.68)</f>
        <v>442.68</v>
      </c>
      <c r="C156" s="2">
        <v>356.706746147083</v>
      </c>
    </row>
    <row r="157">
      <c r="A157" s="3">
        <f>IFERROR(__xludf.DUMMYFUNCTION("""COMPUTED_VALUE"""),44074.66666666667)</f>
        <v>44074.66667</v>
      </c>
      <c r="B157" s="1">
        <f>IFERROR(__xludf.DUMMYFUNCTION("""COMPUTED_VALUE"""),498.32)</f>
        <v>498.32</v>
      </c>
      <c r="C157" s="2">
        <v>361.654848419919</v>
      </c>
    </row>
    <row r="158">
      <c r="A158" s="3">
        <f>IFERROR(__xludf.DUMMYFUNCTION("""COMPUTED_VALUE"""),44075.66666666667)</f>
        <v>44075.66667</v>
      </c>
      <c r="B158" s="1">
        <f>IFERROR(__xludf.DUMMYFUNCTION("""COMPUTED_VALUE"""),475.05)</f>
        <v>475.05</v>
      </c>
      <c r="C158" s="2">
        <v>365.655952546645</v>
      </c>
    </row>
    <row r="159">
      <c r="A159" s="3">
        <f>IFERROR(__xludf.DUMMYFUNCTION("""COMPUTED_VALUE"""),44076.66666666667)</f>
        <v>44076.66667</v>
      </c>
      <c r="B159" s="1">
        <f>IFERROR(__xludf.DUMMYFUNCTION("""COMPUTED_VALUE"""),447.37)</f>
        <v>447.37</v>
      </c>
      <c r="C159" s="2">
        <v>366.598393334923</v>
      </c>
    </row>
    <row r="160">
      <c r="A160" s="3">
        <f>IFERROR(__xludf.DUMMYFUNCTION("""COMPUTED_VALUE"""),44077.66666666667)</f>
        <v>44077.66667</v>
      </c>
      <c r="B160" s="1">
        <f>IFERROR(__xludf.DUMMYFUNCTION("""COMPUTED_VALUE"""),407.0)</f>
        <v>407</v>
      </c>
      <c r="C160" s="2">
        <v>368.091378691052</v>
      </c>
    </row>
    <row r="161">
      <c r="A161" s="3">
        <f>IFERROR(__xludf.DUMMYFUNCTION("""COMPUTED_VALUE"""),44078.66666666667)</f>
        <v>44078.66667</v>
      </c>
      <c r="B161" s="1">
        <f>IFERROR(__xludf.DUMMYFUNCTION("""COMPUTED_VALUE"""),418.32)</f>
        <v>418.32</v>
      </c>
      <c r="C161" s="2">
        <v>369.960276003078</v>
      </c>
    </row>
    <row r="162">
      <c r="A162" s="3">
        <f>IFERROR(__xludf.DUMMYFUNCTION("""COMPUTED_VALUE"""),44082.66666666667)</f>
        <v>44082.66667</v>
      </c>
      <c r="B162" s="1">
        <f>IFERROR(__xludf.DUMMYFUNCTION("""COMPUTED_VALUE"""),330.21)</f>
        <v>330.21</v>
      </c>
      <c r="C162" s="2">
        <v>378.909482402643</v>
      </c>
    </row>
    <row r="163">
      <c r="A163" s="3">
        <f>IFERROR(__xludf.DUMMYFUNCTION("""COMPUTED_VALUE"""),44083.66666666667)</f>
        <v>44083.66667</v>
      </c>
      <c r="B163" s="1">
        <f>IFERROR(__xludf.DUMMYFUNCTION("""COMPUTED_VALUE"""),366.28)</f>
        <v>366.28</v>
      </c>
      <c r="C163" s="2">
        <v>379.851923190924</v>
      </c>
    </row>
    <row r="164">
      <c r="A164" s="3">
        <f>IFERROR(__xludf.DUMMYFUNCTION("""COMPUTED_VALUE"""),44084.66666666667)</f>
        <v>44084.66667</v>
      </c>
      <c r="B164" s="1">
        <f>IFERROR(__xludf.DUMMYFUNCTION("""COMPUTED_VALUE"""),371.34)</f>
        <v>371.34</v>
      </c>
      <c r="C164" s="2">
        <v>381.344908547051</v>
      </c>
    </row>
    <row r="165">
      <c r="A165" s="3">
        <f>IFERROR(__xludf.DUMMYFUNCTION("""COMPUTED_VALUE"""),44085.66666666667)</f>
        <v>44085.66667</v>
      </c>
      <c r="B165" s="1">
        <f>IFERROR(__xludf.DUMMYFUNCTION("""COMPUTED_VALUE"""),372.72)</f>
        <v>372.72</v>
      </c>
      <c r="C165" s="2">
        <v>383.213805859075</v>
      </c>
    </row>
    <row r="166">
      <c r="A166" s="3">
        <f>IFERROR(__xludf.DUMMYFUNCTION("""COMPUTED_VALUE"""),44088.66666666667)</f>
        <v>44088.66667</v>
      </c>
      <c r="B166" s="1">
        <f>IFERROR(__xludf.DUMMYFUNCTION("""COMPUTED_VALUE"""),419.62)</f>
        <v>419.62</v>
      </c>
      <c r="C166" s="2">
        <v>388.161908131907</v>
      </c>
    </row>
    <row r="167">
      <c r="A167" s="3">
        <f>IFERROR(__xludf.DUMMYFUNCTION("""COMPUTED_VALUE"""),44089.66666666667)</f>
        <v>44089.66667</v>
      </c>
      <c r="B167" s="1">
        <f>IFERROR(__xludf.DUMMYFUNCTION("""COMPUTED_VALUE"""),449.76)</f>
        <v>449.76</v>
      </c>
      <c r="C167" s="2">
        <v>392.163012258642</v>
      </c>
    </row>
    <row r="168">
      <c r="A168" s="3">
        <f>IFERROR(__xludf.DUMMYFUNCTION("""COMPUTED_VALUE"""),44090.66666666667)</f>
        <v>44090.66667</v>
      </c>
      <c r="B168" s="1">
        <f>IFERROR(__xludf.DUMMYFUNCTION("""COMPUTED_VALUE"""),441.76)</f>
        <v>441.76</v>
      </c>
      <c r="C168" s="2">
        <v>393.105453042899</v>
      </c>
    </row>
    <row r="169">
      <c r="A169" s="3">
        <f>IFERROR(__xludf.DUMMYFUNCTION("""COMPUTED_VALUE"""),44091.66666666667)</f>
        <v>44091.66667</v>
      </c>
      <c r="B169" s="1">
        <f>IFERROR(__xludf.DUMMYFUNCTION("""COMPUTED_VALUE"""),423.43)</f>
        <v>423.43</v>
      </c>
      <c r="C169" s="2">
        <v>394.598438395005</v>
      </c>
    </row>
    <row r="170">
      <c r="A170" s="3">
        <f>IFERROR(__xludf.DUMMYFUNCTION("""COMPUTED_VALUE"""),44092.66666666667)</f>
        <v>44092.66667</v>
      </c>
      <c r="B170" s="1">
        <f>IFERROR(__xludf.DUMMYFUNCTION("""COMPUTED_VALUE"""),442.15)</f>
        <v>442.15</v>
      </c>
      <c r="C170" s="2">
        <v>396.467335703007</v>
      </c>
    </row>
    <row r="171">
      <c r="A171" s="3">
        <f>IFERROR(__xludf.DUMMYFUNCTION("""COMPUTED_VALUE"""),44095.66666666667)</f>
        <v>44095.66667</v>
      </c>
      <c r="B171" s="1">
        <f>IFERROR(__xludf.DUMMYFUNCTION("""COMPUTED_VALUE"""),449.39)</f>
        <v>449.39</v>
      </c>
      <c r="C171" s="2">
        <v>401.415437963775</v>
      </c>
    </row>
    <row r="172">
      <c r="A172" s="3">
        <f>IFERROR(__xludf.DUMMYFUNCTION("""COMPUTED_VALUE"""),44096.66666666667)</f>
        <v>44096.66667</v>
      </c>
      <c r="B172" s="1">
        <f>IFERROR(__xludf.DUMMYFUNCTION("""COMPUTED_VALUE"""),424.23)</f>
        <v>424.23</v>
      </c>
      <c r="C172" s="2">
        <v>405.416542086485</v>
      </c>
    </row>
    <row r="173">
      <c r="A173" s="3">
        <f>IFERROR(__xludf.DUMMYFUNCTION("""COMPUTED_VALUE"""),44097.66666666667)</f>
        <v>44097.66667</v>
      </c>
      <c r="B173" s="1">
        <f>IFERROR(__xludf.DUMMYFUNCTION("""COMPUTED_VALUE"""),380.36)</f>
        <v>380.36</v>
      </c>
      <c r="C173" s="2">
        <v>406.358982870744</v>
      </c>
    </row>
    <row r="174">
      <c r="A174" s="3">
        <f>IFERROR(__xludf.DUMMYFUNCTION("""COMPUTED_VALUE"""),44098.66666666667)</f>
        <v>44098.66667</v>
      </c>
      <c r="B174" s="1">
        <f>IFERROR(__xludf.DUMMYFUNCTION("""COMPUTED_VALUE"""),387.79)</f>
        <v>387.79</v>
      </c>
      <c r="C174" s="2">
        <v>407.851968222852</v>
      </c>
    </row>
    <row r="175">
      <c r="A175" s="3">
        <f>IFERROR(__xludf.DUMMYFUNCTION("""COMPUTED_VALUE"""),44099.66666666667)</f>
        <v>44099.66667</v>
      </c>
      <c r="B175" s="1">
        <f>IFERROR(__xludf.DUMMYFUNCTION("""COMPUTED_VALUE"""),407.34)</f>
        <v>407.34</v>
      </c>
      <c r="C175" s="2">
        <v>409.720865530856</v>
      </c>
    </row>
    <row r="176">
      <c r="A176" s="3">
        <f>IFERROR(__xludf.DUMMYFUNCTION("""COMPUTED_VALUE"""),44102.66666666667)</f>
        <v>44102.66667</v>
      </c>
      <c r="B176" s="1">
        <f>IFERROR(__xludf.DUMMYFUNCTION("""COMPUTED_VALUE"""),421.2)</f>
        <v>421.2</v>
      </c>
      <c r="C176" s="2">
        <v>414.668967791622</v>
      </c>
    </row>
    <row r="177">
      <c r="A177" s="3">
        <f>IFERROR(__xludf.DUMMYFUNCTION("""COMPUTED_VALUE"""),44103.66666666667)</f>
        <v>44103.66667</v>
      </c>
      <c r="B177" s="1">
        <f>IFERROR(__xludf.DUMMYFUNCTION("""COMPUTED_VALUE"""),419.07)</f>
        <v>419.07</v>
      </c>
      <c r="C177" s="2">
        <v>418.670071914332</v>
      </c>
    </row>
    <row r="178">
      <c r="A178" s="3">
        <f>IFERROR(__xludf.DUMMYFUNCTION("""COMPUTED_VALUE"""),44104.66666666667)</f>
        <v>44104.66667</v>
      </c>
      <c r="B178" s="1">
        <f>IFERROR(__xludf.DUMMYFUNCTION("""COMPUTED_VALUE"""),429.01)</f>
        <v>429.01</v>
      </c>
      <c r="C178" s="2">
        <v>419.612512698587</v>
      </c>
    </row>
    <row r="179">
      <c r="A179" s="3">
        <f>IFERROR(__xludf.DUMMYFUNCTION("""COMPUTED_VALUE"""),44105.66666666667)</f>
        <v>44105.66667</v>
      </c>
      <c r="B179" s="1">
        <f>IFERROR(__xludf.DUMMYFUNCTION("""COMPUTED_VALUE"""),448.16)</f>
        <v>448.16</v>
      </c>
      <c r="C179" s="2">
        <v>421.105498050694</v>
      </c>
    </row>
    <row r="180">
      <c r="A180" s="3">
        <f>IFERROR(__xludf.DUMMYFUNCTION("""COMPUTED_VALUE"""),44106.66666666667)</f>
        <v>44106.66667</v>
      </c>
      <c r="B180" s="1">
        <f>IFERROR(__xludf.DUMMYFUNCTION("""COMPUTED_VALUE"""),415.09)</f>
        <v>415.09</v>
      </c>
      <c r="C180" s="2">
        <v>422.974395358699</v>
      </c>
    </row>
    <row r="181">
      <c r="A181" s="3">
        <f>IFERROR(__xludf.DUMMYFUNCTION("""COMPUTED_VALUE"""),44109.66666666667)</f>
        <v>44109.66667</v>
      </c>
      <c r="B181" s="1">
        <f>IFERROR(__xludf.DUMMYFUNCTION("""COMPUTED_VALUE"""),425.68)</f>
        <v>425.68</v>
      </c>
      <c r="C181" s="2">
        <v>427.922497638457</v>
      </c>
    </row>
    <row r="182">
      <c r="A182" s="3">
        <f>IFERROR(__xludf.DUMMYFUNCTION("""COMPUTED_VALUE"""),44110.66666666667)</f>
        <v>44110.66667</v>
      </c>
      <c r="B182" s="1">
        <f>IFERROR(__xludf.DUMMYFUNCTION("""COMPUTED_VALUE"""),413.98)</f>
        <v>413.98</v>
      </c>
      <c r="C182" s="2">
        <v>431.923601767493</v>
      </c>
    </row>
    <row r="183">
      <c r="A183" s="3">
        <f>IFERROR(__xludf.DUMMYFUNCTION("""COMPUTED_VALUE"""),44111.66666666667)</f>
        <v>44111.66667</v>
      </c>
      <c r="B183" s="1">
        <f>IFERROR(__xludf.DUMMYFUNCTION("""COMPUTED_VALUE"""),425.3)</f>
        <v>425.3</v>
      </c>
      <c r="C183" s="2">
        <v>432.86604255808</v>
      </c>
    </row>
    <row r="184">
      <c r="A184" s="3">
        <f>IFERROR(__xludf.DUMMYFUNCTION("""COMPUTED_VALUE"""),44112.66666666667)</f>
        <v>44112.66667</v>
      </c>
      <c r="B184" s="1">
        <f>IFERROR(__xludf.DUMMYFUNCTION("""COMPUTED_VALUE"""),425.92)</f>
        <v>425.92</v>
      </c>
      <c r="C184" s="2">
        <v>434.359027916516</v>
      </c>
    </row>
    <row r="185">
      <c r="A185" s="3">
        <f>IFERROR(__xludf.DUMMYFUNCTION("""COMPUTED_VALUE"""),44113.66666666667)</f>
        <v>44113.66667</v>
      </c>
      <c r="B185" s="1">
        <f>IFERROR(__xludf.DUMMYFUNCTION("""COMPUTED_VALUE"""),434.0)</f>
        <v>434</v>
      </c>
      <c r="C185" s="2">
        <v>436.22792523085</v>
      </c>
    </row>
    <row r="186">
      <c r="A186" s="3">
        <f>IFERROR(__xludf.DUMMYFUNCTION("""COMPUTED_VALUE"""),44116.66666666667)</f>
        <v>44116.66667</v>
      </c>
      <c r="B186" s="1">
        <f>IFERROR(__xludf.DUMMYFUNCTION("""COMPUTED_VALUE"""),442.3)</f>
        <v>442.3</v>
      </c>
      <c r="C186" s="2">
        <v>441.176027510608</v>
      </c>
    </row>
    <row r="187">
      <c r="A187" s="3">
        <f>IFERROR(__xludf.DUMMYFUNCTION("""COMPUTED_VALUE"""),44117.66666666667)</f>
        <v>44117.66667</v>
      </c>
      <c r="B187" s="1">
        <f>IFERROR(__xludf.DUMMYFUNCTION("""COMPUTED_VALUE"""),446.65)</f>
        <v>446.65</v>
      </c>
      <c r="C187" s="2">
        <v>445.177131639643</v>
      </c>
    </row>
    <row r="188">
      <c r="A188" s="3">
        <f>IFERROR(__xludf.DUMMYFUNCTION("""COMPUTED_VALUE"""),44118.66666666667)</f>
        <v>44118.66667</v>
      </c>
      <c r="B188" s="1">
        <f>IFERROR(__xludf.DUMMYFUNCTION("""COMPUTED_VALUE"""),461.3)</f>
        <v>461.3</v>
      </c>
      <c r="C188" s="2">
        <v>446.11957243023</v>
      </c>
    </row>
    <row r="189">
      <c r="A189" s="3">
        <f>IFERROR(__xludf.DUMMYFUNCTION("""COMPUTED_VALUE"""),44119.66666666667)</f>
        <v>44119.66667</v>
      </c>
      <c r="B189" s="1">
        <f>IFERROR(__xludf.DUMMYFUNCTION("""COMPUTED_VALUE"""),448.88)</f>
        <v>448.88</v>
      </c>
      <c r="C189" s="2">
        <v>447.612557788664</v>
      </c>
    </row>
    <row r="190">
      <c r="A190" s="3">
        <f>IFERROR(__xludf.DUMMYFUNCTION("""COMPUTED_VALUE"""),44120.66666666667)</f>
        <v>44120.66667</v>
      </c>
      <c r="B190" s="1">
        <f>IFERROR(__xludf.DUMMYFUNCTION("""COMPUTED_VALUE"""),439.67)</f>
        <v>439.67</v>
      </c>
      <c r="C190" s="2">
        <v>449.481455102996</v>
      </c>
    </row>
    <row r="191">
      <c r="A191" s="3">
        <f>IFERROR(__xludf.DUMMYFUNCTION("""COMPUTED_VALUE"""),44123.66666666667)</f>
        <v>44123.66667</v>
      </c>
      <c r="B191" s="1">
        <f>IFERROR(__xludf.DUMMYFUNCTION("""COMPUTED_VALUE"""),430.83)</f>
        <v>430.83</v>
      </c>
      <c r="C191" s="2">
        <v>454.429557382758</v>
      </c>
    </row>
    <row r="192">
      <c r="A192" s="3">
        <f>IFERROR(__xludf.DUMMYFUNCTION("""COMPUTED_VALUE"""),44124.66666666667)</f>
        <v>44124.66667</v>
      </c>
      <c r="B192" s="1">
        <f>IFERROR(__xludf.DUMMYFUNCTION("""COMPUTED_VALUE"""),421.94)</f>
        <v>421.94</v>
      </c>
      <c r="C192" s="2">
        <v>458.43066151179</v>
      </c>
    </row>
    <row r="193">
      <c r="A193" s="3">
        <f>IFERROR(__xludf.DUMMYFUNCTION("""COMPUTED_VALUE"""),44125.66666666667)</f>
        <v>44125.66667</v>
      </c>
      <c r="B193" s="1">
        <f>IFERROR(__xludf.DUMMYFUNCTION("""COMPUTED_VALUE"""),422.64)</f>
        <v>422.64</v>
      </c>
      <c r="C193" s="2">
        <v>459.373102302376</v>
      </c>
    </row>
    <row r="194">
      <c r="A194" s="3">
        <f>IFERROR(__xludf.DUMMYFUNCTION("""COMPUTED_VALUE"""),44126.66666666667)</f>
        <v>44126.66667</v>
      </c>
      <c r="B194" s="1">
        <f>IFERROR(__xludf.DUMMYFUNCTION("""COMPUTED_VALUE"""),425.79)</f>
        <v>425.79</v>
      </c>
      <c r="C194" s="2">
        <v>461.662104419413</v>
      </c>
    </row>
    <row r="195">
      <c r="A195" s="3">
        <f>IFERROR(__xludf.DUMMYFUNCTION("""COMPUTED_VALUE"""),44127.66666666667)</f>
        <v>44127.66667</v>
      </c>
      <c r="B195" s="1">
        <f>IFERROR(__xludf.DUMMYFUNCTION("""COMPUTED_VALUE"""),420.63)</f>
        <v>420.63</v>
      </c>
      <c r="C195" s="2">
        <v>464.327018492347</v>
      </c>
    </row>
    <row r="196">
      <c r="A196" s="3">
        <f>IFERROR(__xludf.DUMMYFUNCTION("""COMPUTED_VALUE"""),44130.66666666667)</f>
        <v>44130.66667</v>
      </c>
      <c r="B196" s="1">
        <f>IFERROR(__xludf.DUMMYFUNCTION("""COMPUTED_VALUE"""),420.28)</f>
        <v>420.28</v>
      </c>
      <c r="C196" s="2">
        <v>471.663171047914</v>
      </c>
    </row>
    <row r="197">
      <c r="A197" s="3">
        <f>IFERROR(__xludf.DUMMYFUNCTION("""COMPUTED_VALUE"""),44131.66666666667)</f>
        <v>44131.66667</v>
      </c>
      <c r="B197" s="1">
        <f>IFERROR(__xludf.DUMMYFUNCTION("""COMPUTED_VALUE"""),424.68)</f>
        <v>424.68</v>
      </c>
      <c r="C197" s="2">
        <v>476.460291935546</v>
      </c>
    </row>
    <row r="198">
      <c r="A198" s="3">
        <f>IFERROR(__xludf.DUMMYFUNCTION("""COMPUTED_VALUE"""),44132.66666666667)</f>
        <v>44132.66667</v>
      </c>
      <c r="B198" s="1">
        <f>IFERROR(__xludf.DUMMYFUNCTION("""COMPUTED_VALUE"""),406.02)</f>
        <v>406.02</v>
      </c>
      <c r="C198" s="2">
        <v>478.198749484734</v>
      </c>
    </row>
    <row r="199">
      <c r="A199" s="3">
        <f>IFERROR(__xludf.DUMMYFUNCTION("""COMPUTED_VALUE"""),44133.66666666667)</f>
        <v>44133.66667</v>
      </c>
      <c r="B199" s="1">
        <f>IFERROR(__xludf.DUMMYFUNCTION("""COMPUTED_VALUE"""),410.83)</f>
        <v>410.83</v>
      </c>
      <c r="C199" s="2">
        <v>480.487751601768</v>
      </c>
    </row>
    <row r="200">
      <c r="A200" s="3">
        <f>IFERROR(__xludf.DUMMYFUNCTION("""COMPUTED_VALUE"""),44134.66666666667)</f>
        <v>44134.66667</v>
      </c>
      <c r="B200" s="1">
        <f>IFERROR(__xludf.DUMMYFUNCTION("""COMPUTED_VALUE"""),388.04)</f>
        <v>388.04</v>
      </c>
      <c r="C200" s="2">
        <v>483.1526656747</v>
      </c>
    </row>
    <row r="201">
      <c r="A201" s="3">
        <f>IFERROR(__xludf.DUMMYFUNCTION("""COMPUTED_VALUE"""),44137.66666666667)</f>
        <v>44137.66667</v>
      </c>
      <c r="B201" s="1">
        <f>IFERROR(__xludf.DUMMYFUNCTION("""COMPUTED_VALUE"""),400.51)</f>
        <v>400.51</v>
      </c>
      <c r="C201" s="2">
        <v>490.488818230261</v>
      </c>
    </row>
    <row r="202">
      <c r="A202" s="3">
        <f>IFERROR(__xludf.DUMMYFUNCTION("""COMPUTED_VALUE"""),44138.66666666667)</f>
        <v>44138.66667</v>
      </c>
      <c r="B202" s="1">
        <f>IFERROR(__xludf.DUMMYFUNCTION("""COMPUTED_VALUE"""),423.9)</f>
        <v>423.9</v>
      </c>
      <c r="C202" s="2">
        <v>495.285939117901</v>
      </c>
    </row>
    <row r="203">
      <c r="A203" s="3">
        <f>IFERROR(__xludf.DUMMYFUNCTION("""COMPUTED_VALUE"""),44139.66666666667)</f>
        <v>44139.66667</v>
      </c>
      <c r="B203" s="1">
        <f>IFERROR(__xludf.DUMMYFUNCTION("""COMPUTED_VALUE"""),420.98)</f>
        <v>420.98</v>
      </c>
      <c r="C203" s="2">
        <v>497.024396667087</v>
      </c>
    </row>
    <row r="204">
      <c r="A204" s="3">
        <f>IFERROR(__xludf.DUMMYFUNCTION("""COMPUTED_VALUE"""),44140.66666666667)</f>
        <v>44140.66667</v>
      </c>
      <c r="B204" s="1">
        <f>IFERROR(__xludf.DUMMYFUNCTION("""COMPUTED_VALUE"""),438.09)</f>
        <v>438.09</v>
      </c>
      <c r="C204" s="2">
        <v>499.313398784126</v>
      </c>
    </row>
    <row r="205">
      <c r="A205" s="3">
        <f>IFERROR(__xludf.DUMMYFUNCTION("""COMPUTED_VALUE"""),44141.66666666667)</f>
        <v>44141.66667</v>
      </c>
      <c r="B205" s="1">
        <f>IFERROR(__xludf.DUMMYFUNCTION("""COMPUTED_VALUE"""),429.95)</f>
        <v>429.95</v>
      </c>
      <c r="C205" s="2">
        <v>501.978312857057</v>
      </c>
    </row>
    <row r="206">
      <c r="A206" s="3">
        <f>IFERROR(__xludf.DUMMYFUNCTION("""COMPUTED_VALUE"""),44144.66666666667)</f>
        <v>44144.66667</v>
      </c>
      <c r="B206" s="1">
        <f>IFERROR(__xludf.DUMMYFUNCTION("""COMPUTED_VALUE"""),421.26)</f>
        <v>421.26</v>
      </c>
      <c r="C206" s="2">
        <v>509.314465412618</v>
      </c>
    </row>
    <row r="207">
      <c r="A207" s="3">
        <f>IFERROR(__xludf.DUMMYFUNCTION("""COMPUTED_VALUE"""),44145.66666666667)</f>
        <v>44145.66667</v>
      </c>
      <c r="B207" s="1">
        <f>IFERROR(__xludf.DUMMYFUNCTION("""COMPUTED_VALUE"""),410.36)</f>
        <v>410.36</v>
      </c>
      <c r="C207" s="2">
        <v>515.034324757488</v>
      </c>
    </row>
    <row r="208">
      <c r="A208" s="3">
        <f>IFERROR(__xludf.DUMMYFUNCTION("""COMPUTED_VALUE"""),44146.66666666667)</f>
        <v>44146.66667</v>
      </c>
      <c r="B208" s="1">
        <f>IFERROR(__xludf.DUMMYFUNCTION("""COMPUTED_VALUE"""),417.13)</f>
        <v>417.13</v>
      </c>
      <c r="C208" s="2">
        <v>517.695520763907</v>
      </c>
    </row>
    <row r="209">
      <c r="A209" s="3">
        <f>IFERROR(__xludf.DUMMYFUNCTION("""COMPUTED_VALUE"""),44147.66666666667)</f>
        <v>44147.66667</v>
      </c>
      <c r="B209" s="1">
        <f>IFERROR(__xludf.DUMMYFUNCTION("""COMPUTED_VALUE"""),411.76)</f>
        <v>411.76</v>
      </c>
      <c r="C209" s="2">
        <v>520.907261338175</v>
      </c>
    </row>
    <row r="210">
      <c r="A210" s="3">
        <f>IFERROR(__xludf.DUMMYFUNCTION("""COMPUTED_VALUE"""),44148.66666666667)</f>
        <v>44148.66667</v>
      </c>
      <c r="B210" s="1">
        <f>IFERROR(__xludf.DUMMYFUNCTION("""COMPUTED_VALUE"""),408.5)</f>
        <v>408.5</v>
      </c>
      <c r="C210" s="2">
        <v>524.494913868344</v>
      </c>
    </row>
    <row r="211">
      <c r="A211" s="3">
        <f>IFERROR(__xludf.DUMMYFUNCTION("""COMPUTED_VALUE"""),44151.66666666667)</f>
        <v>44151.66667</v>
      </c>
      <c r="B211" s="1">
        <f>IFERROR(__xludf.DUMMYFUNCTION("""COMPUTED_VALUE"""),408.09)</f>
        <v>408.09</v>
      </c>
      <c r="C211" s="2">
        <v>534.599281795602</v>
      </c>
    </row>
    <row r="212">
      <c r="A212" s="3">
        <f>IFERROR(__xludf.DUMMYFUNCTION("""COMPUTED_VALUE"""),44152.66666666667)</f>
        <v>44152.66667</v>
      </c>
      <c r="B212" s="1">
        <f>IFERROR(__xludf.DUMMYFUNCTION("""COMPUTED_VALUE"""),441.61)</f>
        <v>441.61</v>
      </c>
      <c r="C212" s="2">
        <v>540.31914114047</v>
      </c>
    </row>
    <row r="213">
      <c r="A213" s="3">
        <f>IFERROR(__xludf.DUMMYFUNCTION("""COMPUTED_VALUE"""),44153.66666666667)</f>
        <v>44153.66667</v>
      </c>
      <c r="B213" s="1">
        <f>IFERROR(__xludf.DUMMYFUNCTION("""COMPUTED_VALUE"""),486.64)</f>
        <v>486.64</v>
      </c>
      <c r="C213" s="2">
        <v>542.980337146891</v>
      </c>
    </row>
    <row r="214">
      <c r="A214" s="3">
        <f>IFERROR(__xludf.DUMMYFUNCTION("""COMPUTED_VALUE"""),44154.66666666667)</f>
        <v>44154.66667</v>
      </c>
      <c r="B214" s="1">
        <f>IFERROR(__xludf.DUMMYFUNCTION("""COMPUTED_VALUE"""),499.27)</f>
        <v>499.27</v>
      </c>
      <c r="C214" s="2">
        <v>546.19207772116</v>
      </c>
    </row>
    <row r="215">
      <c r="A215" s="3">
        <f>IFERROR(__xludf.DUMMYFUNCTION("""COMPUTED_VALUE"""),44155.66666666667)</f>
        <v>44155.66667</v>
      </c>
      <c r="B215" s="1">
        <f>IFERROR(__xludf.DUMMYFUNCTION("""COMPUTED_VALUE"""),489.61)</f>
        <v>489.61</v>
      </c>
      <c r="C215" s="2">
        <v>549.779730251326</v>
      </c>
    </row>
    <row r="216">
      <c r="A216" s="3">
        <f>IFERROR(__xludf.DUMMYFUNCTION("""COMPUTED_VALUE"""),44158.66666666667)</f>
        <v>44158.66667</v>
      </c>
      <c r="B216" s="1">
        <f>IFERROR(__xludf.DUMMYFUNCTION("""COMPUTED_VALUE"""),521.85)</f>
        <v>521.85</v>
      </c>
      <c r="C216" s="2">
        <v>559.884098178587</v>
      </c>
    </row>
    <row r="217">
      <c r="A217" s="3">
        <f>IFERROR(__xludf.DUMMYFUNCTION("""COMPUTED_VALUE"""),44159.66666666667)</f>
        <v>44159.66667</v>
      </c>
      <c r="B217" s="1">
        <f>IFERROR(__xludf.DUMMYFUNCTION("""COMPUTED_VALUE"""),555.38)</f>
        <v>555.38</v>
      </c>
      <c r="C217" s="2">
        <v>565.603957523454</v>
      </c>
    </row>
    <row r="218">
      <c r="A218" s="3">
        <f>IFERROR(__xludf.DUMMYFUNCTION("""COMPUTED_VALUE"""),44160.66666666667)</f>
        <v>44160.66667</v>
      </c>
      <c r="B218" s="1">
        <f>IFERROR(__xludf.DUMMYFUNCTION("""COMPUTED_VALUE"""),574.0)</f>
        <v>574</v>
      </c>
      <c r="C218" s="2">
        <v>568.265153529875</v>
      </c>
    </row>
    <row r="219">
      <c r="A219" s="3">
        <f>IFERROR(__xludf.DUMMYFUNCTION("""COMPUTED_VALUE"""),44162.54166666667)</f>
        <v>44162.54167</v>
      </c>
      <c r="B219" s="1">
        <f>IFERROR(__xludf.DUMMYFUNCTION("""COMPUTED_VALUE"""),585.76)</f>
        <v>585.76</v>
      </c>
      <c r="C219" s="2">
        <v>575.065283227531</v>
      </c>
    </row>
    <row r="220">
      <c r="A220" s="3">
        <f>IFERROR(__xludf.DUMMYFUNCTION("""COMPUTED_VALUE"""),44165.66666666667)</f>
        <v>44165.66667</v>
      </c>
      <c r="B220" s="1">
        <f>IFERROR(__xludf.DUMMYFUNCTION("""COMPUTED_VALUE"""),567.6)</f>
        <v>567.6</v>
      </c>
      <c r="C220" s="2">
        <v>585.17075604463</v>
      </c>
    </row>
    <row r="221">
      <c r="A221" s="3">
        <f>IFERROR(__xludf.DUMMYFUNCTION("""COMPUTED_VALUE"""),44166.66666666667)</f>
        <v>44166.66667</v>
      </c>
      <c r="B221" s="1">
        <f>IFERROR(__xludf.DUMMYFUNCTION("""COMPUTED_VALUE"""),584.76)</f>
        <v>584.76</v>
      </c>
      <c r="C221" s="2">
        <v>590.890983686105</v>
      </c>
    </row>
    <row r="222">
      <c r="A222" s="3">
        <f>IFERROR(__xludf.DUMMYFUNCTION("""COMPUTED_VALUE"""),44167.66666666667)</f>
        <v>44167.66667</v>
      </c>
      <c r="B222" s="1">
        <f>IFERROR(__xludf.DUMMYFUNCTION("""COMPUTED_VALUE"""),568.82)</f>
        <v>568.82</v>
      </c>
      <c r="C222" s="2">
        <v>593.552547989138</v>
      </c>
    </row>
    <row r="223">
      <c r="A223" s="3">
        <f>IFERROR(__xludf.DUMMYFUNCTION("""COMPUTED_VALUE"""),44168.66666666667)</f>
        <v>44168.66667</v>
      </c>
      <c r="B223" s="1">
        <f>IFERROR(__xludf.DUMMYFUNCTION("""COMPUTED_VALUE"""),593.38)</f>
        <v>593.38</v>
      </c>
      <c r="C223" s="2">
        <v>596.764656860018</v>
      </c>
    </row>
    <row r="224">
      <c r="A224" s="3">
        <f>IFERROR(__xludf.DUMMYFUNCTION("""COMPUTED_VALUE"""),44169.66666666667)</f>
        <v>44169.66667</v>
      </c>
      <c r="B224" s="1">
        <f>IFERROR(__xludf.DUMMYFUNCTION("""COMPUTED_VALUE"""),599.04)</f>
        <v>599.04</v>
      </c>
      <c r="C224" s="2">
        <v>600.3526776868</v>
      </c>
    </row>
    <row r="225">
      <c r="A225" s="3">
        <f>IFERROR(__xludf.DUMMYFUNCTION("""COMPUTED_VALUE"""),44172.66666666667)</f>
        <v>44172.66667</v>
      </c>
      <c r="B225" s="1">
        <f>IFERROR(__xludf.DUMMYFUNCTION("""COMPUTED_VALUE"""),641.76)</f>
        <v>641.76</v>
      </c>
      <c r="C225" s="2">
        <v>610.458150503885</v>
      </c>
    </row>
    <row r="226">
      <c r="A226" s="3">
        <f>IFERROR(__xludf.DUMMYFUNCTION("""COMPUTED_VALUE"""),44173.66666666667)</f>
        <v>44173.66667</v>
      </c>
      <c r="B226" s="1">
        <f>IFERROR(__xludf.DUMMYFUNCTION("""COMPUTED_VALUE"""),649.88)</f>
        <v>649.88</v>
      </c>
      <c r="C226" s="2">
        <v>616.178378145372</v>
      </c>
    </row>
    <row r="227">
      <c r="A227" s="3">
        <f>IFERROR(__xludf.DUMMYFUNCTION("""COMPUTED_VALUE"""),44174.66666666667)</f>
        <v>44174.66667</v>
      </c>
      <c r="B227" s="1">
        <f>IFERROR(__xludf.DUMMYFUNCTION("""COMPUTED_VALUE"""),604.48)</f>
        <v>604.48</v>
      </c>
      <c r="C227" s="2">
        <v>618.839942448403</v>
      </c>
    </row>
    <row r="228">
      <c r="A228" s="3">
        <f>IFERROR(__xludf.DUMMYFUNCTION("""COMPUTED_VALUE"""),44175.66666666667)</f>
        <v>44175.66667</v>
      </c>
      <c r="B228" s="1">
        <f>IFERROR(__xludf.DUMMYFUNCTION("""COMPUTED_VALUE"""),627.07)</f>
        <v>627.07</v>
      </c>
      <c r="C228" s="2">
        <v>622.052051319284</v>
      </c>
    </row>
    <row r="229">
      <c r="A229" s="3">
        <f>IFERROR(__xludf.DUMMYFUNCTION("""COMPUTED_VALUE"""),44176.66666666667)</f>
        <v>44176.66667</v>
      </c>
      <c r="B229" s="1">
        <f>IFERROR(__xludf.DUMMYFUNCTION("""COMPUTED_VALUE"""),609.99)</f>
        <v>609.99</v>
      </c>
      <c r="C229" s="2">
        <v>625.640072146063</v>
      </c>
    </row>
    <row r="230">
      <c r="A230" s="3">
        <f>IFERROR(__xludf.DUMMYFUNCTION("""COMPUTED_VALUE"""),44179.66666666667)</f>
        <v>44179.66667</v>
      </c>
      <c r="B230" s="1">
        <f>IFERROR(__xludf.DUMMYFUNCTION("""COMPUTED_VALUE"""),639.83)</f>
        <v>639.83</v>
      </c>
      <c r="C230" s="2">
        <v>635.745544963154</v>
      </c>
    </row>
    <row r="231">
      <c r="A231" s="3">
        <f>IFERROR(__xludf.DUMMYFUNCTION("""COMPUTED_VALUE"""),44180.66666666667)</f>
        <v>44180.66667</v>
      </c>
      <c r="B231" s="1">
        <f>IFERROR(__xludf.DUMMYFUNCTION("""COMPUTED_VALUE"""),633.25)</f>
        <v>633.25</v>
      </c>
      <c r="C231" s="2">
        <v>641.465772604636</v>
      </c>
    </row>
    <row r="232">
      <c r="A232" s="3">
        <f>IFERROR(__xludf.DUMMYFUNCTION("""COMPUTED_VALUE"""),44181.66666666667)</f>
        <v>44181.66667</v>
      </c>
      <c r="B232" s="1">
        <f>IFERROR(__xludf.DUMMYFUNCTION("""COMPUTED_VALUE"""),622.77)</f>
        <v>622.77</v>
      </c>
      <c r="C232" s="2">
        <v>644.127336896589</v>
      </c>
    </row>
    <row r="233">
      <c r="A233" s="3">
        <f>IFERROR(__xludf.DUMMYFUNCTION("""COMPUTED_VALUE"""),44182.66666666667)</f>
        <v>44182.66667</v>
      </c>
      <c r="B233" s="1">
        <f>IFERROR(__xludf.DUMMYFUNCTION("""COMPUTED_VALUE"""),655.9)</f>
        <v>655.9</v>
      </c>
      <c r="C233" s="2">
        <v>647.339445756391</v>
      </c>
    </row>
    <row r="234">
      <c r="A234" s="3">
        <f>IFERROR(__xludf.DUMMYFUNCTION("""COMPUTED_VALUE"""),44183.66666666667)</f>
        <v>44183.66667</v>
      </c>
      <c r="B234" s="1">
        <f>IFERROR(__xludf.DUMMYFUNCTION("""COMPUTED_VALUE"""),695.0)</f>
        <v>695</v>
      </c>
      <c r="C234" s="2">
        <v>650.927466572093</v>
      </c>
    </row>
    <row r="235">
      <c r="A235" s="3">
        <f>IFERROR(__xludf.DUMMYFUNCTION("""COMPUTED_VALUE"""),44186.66666666667)</f>
        <v>44186.66667</v>
      </c>
      <c r="B235" s="1">
        <f>IFERROR(__xludf.DUMMYFUNCTION("""COMPUTED_VALUE"""),649.86)</f>
        <v>649.86</v>
      </c>
      <c r="C235" s="2">
        <v>661.032939355945</v>
      </c>
    </row>
    <row r="236">
      <c r="A236" s="3">
        <f>IFERROR(__xludf.DUMMYFUNCTION("""COMPUTED_VALUE"""),44187.66666666667)</f>
        <v>44187.66667</v>
      </c>
      <c r="B236" s="1">
        <f>IFERROR(__xludf.DUMMYFUNCTION("""COMPUTED_VALUE"""),640.34)</f>
        <v>640.34</v>
      </c>
      <c r="C236" s="2">
        <v>666.753166986349</v>
      </c>
    </row>
    <row r="237">
      <c r="A237" s="3">
        <f>IFERROR(__xludf.DUMMYFUNCTION("""COMPUTED_VALUE"""),44188.66666666667)</f>
        <v>44188.66667</v>
      </c>
      <c r="B237" s="1">
        <f>IFERROR(__xludf.DUMMYFUNCTION("""COMPUTED_VALUE"""),645.98)</f>
        <v>645.98</v>
      </c>
      <c r="C237" s="2">
        <v>669.4147312783</v>
      </c>
    </row>
    <row r="238">
      <c r="A238" s="3">
        <f>IFERROR(__xludf.DUMMYFUNCTION("""COMPUTED_VALUE"""),44189.54166666667)</f>
        <v>44189.54167</v>
      </c>
      <c r="B238" s="1">
        <f>IFERROR(__xludf.DUMMYFUNCTION("""COMPUTED_VALUE"""),661.77)</f>
        <v>661.77</v>
      </c>
      <c r="C238" s="2">
        <v>672.626840138104</v>
      </c>
    </row>
    <row r="239">
      <c r="A239" s="3">
        <f>IFERROR(__xludf.DUMMYFUNCTION("""COMPUTED_VALUE"""),44193.66666666667)</f>
        <v>44193.66667</v>
      </c>
      <c r="B239" s="1">
        <f>IFERROR(__xludf.DUMMYFUNCTION("""COMPUTED_VALUE"""),663.69)</f>
        <v>663.69</v>
      </c>
      <c r="C239" s="2">
        <v>686.320333737659</v>
      </c>
    </row>
    <row r="240">
      <c r="A240" s="3">
        <f>IFERROR(__xludf.DUMMYFUNCTION("""COMPUTED_VALUE"""),44194.66666666667)</f>
        <v>44194.66667</v>
      </c>
      <c r="B240" s="1">
        <f>IFERROR(__xludf.DUMMYFUNCTION("""COMPUTED_VALUE"""),665.99)</f>
        <v>665.99</v>
      </c>
      <c r="C240" s="2">
        <v>692.040561368058</v>
      </c>
    </row>
    <row r="241">
      <c r="A241" s="3">
        <f>IFERROR(__xludf.DUMMYFUNCTION("""COMPUTED_VALUE"""),44195.66666666667)</f>
        <v>44195.66667</v>
      </c>
      <c r="B241" s="1">
        <f>IFERROR(__xludf.DUMMYFUNCTION("""COMPUTED_VALUE"""),694.78)</f>
        <v>694.78</v>
      </c>
      <c r="C241" s="2">
        <v>694.702125660009</v>
      </c>
    </row>
    <row r="242">
      <c r="A242" s="3">
        <f>IFERROR(__xludf.DUMMYFUNCTION("""COMPUTED_VALUE"""),44196.66666666667)</f>
        <v>44196.66667</v>
      </c>
      <c r="B242" s="1">
        <f>IFERROR(__xludf.DUMMYFUNCTION("""COMPUTED_VALUE"""),705.67)</f>
        <v>705.67</v>
      </c>
      <c r="C242" s="2">
        <v>697.914234519813</v>
      </c>
    </row>
    <row r="243">
      <c r="A243" s="3">
        <f>IFERROR(__xludf.DUMMYFUNCTION("""COMPUTED_VALUE"""),44200.66666666667)</f>
        <v>44200.66667</v>
      </c>
      <c r="B243" s="1">
        <f>IFERROR(__xludf.DUMMYFUNCTION("""COMPUTED_VALUE"""),729.77)</f>
        <v>729.77</v>
      </c>
      <c r="C243" s="2">
        <v>711.607728119373</v>
      </c>
    </row>
    <row r="244">
      <c r="A244" s="3">
        <f>IFERROR(__xludf.DUMMYFUNCTION("""COMPUTED_VALUE"""),44201.66666666667)</f>
        <v>44201.66667</v>
      </c>
      <c r="B244" s="1">
        <f>IFERROR(__xludf.DUMMYFUNCTION("""COMPUTED_VALUE"""),735.11)</f>
        <v>735.11</v>
      </c>
      <c r="C244" s="2">
        <v>717.327955749772</v>
      </c>
    </row>
    <row r="245">
      <c r="A245" s="3">
        <f>IFERROR(__xludf.DUMMYFUNCTION("""COMPUTED_VALUE"""),44202.66666666667)</f>
        <v>44202.66667</v>
      </c>
      <c r="B245" s="1">
        <f>IFERROR(__xludf.DUMMYFUNCTION("""COMPUTED_VALUE"""),755.98)</f>
        <v>755.98</v>
      </c>
      <c r="C245" s="2">
        <v>719.13723060959</v>
      </c>
    </row>
    <row r="246">
      <c r="A246" s="3">
        <f>IFERROR(__xludf.DUMMYFUNCTION("""COMPUTED_VALUE"""),44203.66666666667)</f>
        <v>44203.66667</v>
      </c>
      <c r="B246" s="1">
        <f>IFERROR(__xludf.DUMMYFUNCTION("""COMPUTED_VALUE"""),816.04)</f>
        <v>816.04</v>
      </c>
      <c r="C246" s="2">
        <v>721.497050037253</v>
      </c>
    </row>
    <row r="247">
      <c r="A247" s="3">
        <f>IFERROR(__xludf.DUMMYFUNCTION("""COMPUTED_VALUE"""),44204.66666666667)</f>
        <v>44204.66667</v>
      </c>
      <c r="B247" s="1">
        <f>IFERROR(__xludf.DUMMYFUNCTION("""COMPUTED_VALUE"""),880.02)</f>
        <v>880.02</v>
      </c>
      <c r="C247" s="2">
        <v>724.232781420812</v>
      </c>
    </row>
    <row r="248">
      <c r="A248" s="3">
        <f>IFERROR(__xludf.DUMMYFUNCTION("""COMPUTED_VALUE"""),44207.66666666667)</f>
        <v>44207.66667</v>
      </c>
      <c r="B248" s="1">
        <f>IFERROR(__xludf.DUMMYFUNCTION("""COMPUTED_VALUE"""),811.19)</f>
        <v>811.19</v>
      </c>
      <c r="C248" s="2">
        <v>731.781385908254</v>
      </c>
    </row>
    <row r="249">
      <c r="A249" s="3">
        <f>IFERROR(__xludf.DUMMYFUNCTION("""COMPUTED_VALUE"""),44208.66666666667)</f>
        <v>44208.66667</v>
      </c>
      <c r="B249" s="1">
        <f>IFERROR(__xludf.DUMMYFUNCTION("""COMPUTED_VALUE"""),849.44)</f>
        <v>849.44</v>
      </c>
      <c r="C249" s="2">
        <v>736.649324106526</v>
      </c>
    </row>
    <row r="250">
      <c r="A250" s="3">
        <f>IFERROR(__xludf.DUMMYFUNCTION("""COMPUTED_VALUE"""),44209.66666666667)</f>
        <v>44209.66667</v>
      </c>
      <c r="B250" s="1">
        <f>IFERROR(__xludf.DUMMYFUNCTION("""COMPUTED_VALUE"""),854.41)</f>
        <v>854.41</v>
      </c>
      <c r="C250" s="2">
        <v>738.45859896634</v>
      </c>
    </row>
    <row r="251">
      <c r="A251" s="3">
        <f>IFERROR(__xludf.DUMMYFUNCTION("""COMPUTED_VALUE"""),44210.66666666667)</f>
        <v>44210.66667</v>
      </c>
      <c r="B251" s="1">
        <f>IFERROR(__xludf.DUMMYFUNCTION("""COMPUTED_VALUE"""),845.0)</f>
        <v>845</v>
      </c>
      <c r="C251" s="2">
        <v>740.818418394004</v>
      </c>
    </row>
    <row r="252">
      <c r="A252" s="3">
        <f>IFERROR(__xludf.DUMMYFUNCTION("""COMPUTED_VALUE"""),44211.66666666667)</f>
        <v>44211.66667</v>
      </c>
      <c r="B252" s="1">
        <f>IFERROR(__xludf.DUMMYFUNCTION("""COMPUTED_VALUE"""),826.16)</f>
        <v>826.16</v>
      </c>
      <c r="C252" s="2">
        <v>743.554149777564</v>
      </c>
    </row>
    <row r="253">
      <c r="A253" s="3">
        <f>IFERROR(__xludf.DUMMYFUNCTION("""COMPUTED_VALUE"""),44215.66666666667)</f>
        <v>44215.66667</v>
      </c>
      <c r="B253" s="1">
        <f>IFERROR(__xludf.DUMMYFUNCTION("""COMPUTED_VALUE"""),844.55)</f>
        <v>844.55</v>
      </c>
      <c r="C253" s="2">
        <v>755.970692463276</v>
      </c>
    </row>
    <row r="254">
      <c r="A254" s="3">
        <f>IFERROR(__xludf.DUMMYFUNCTION("""COMPUTED_VALUE"""),44216.66666666667)</f>
        <v>44216.66667</v>
      </c>
      <c r="B254" s="1">
        <f>IFERROR(__xludf.DUMMYFUNCTION("""COMPUTED_VALUE"""),850.45)</f>
        <v>850.45</v>
      </c>
      <c r="C254" s="2">
        <v>757.779967323092</v>
      </c>
    </row>
    <row r="255">
      <c r="A255" s="3">
        <f>IFERROR(__xludf.DUMMYFUNCTION("""COMPUTED_VALUE"""),44217.66666666667)</f>
        <v>44217.66667</v>
      </c>
      <c r="B255" s="1">
        <f>IFERROR(__xludf.DUMMYFUNCTION("""COMPUTED_VALUE"""),844.99)</f>
        <v>844.99</v>
      </c>
      <c r="C255" s="2">
        <v>760.139786750757</v>
      </c>
    </row>
    <row r="256">
      <c r="A256" s="3">
        <f>IFERROR(__xludf.DUMMYFUNCTION("""COMPUTED_VALUE"""),44218.66666666667)</f>
        <v>44218.66667</v>
      </c>
      <c r="B256" s="1">
        <f>IFERROR(__xludf.DUMMYFUNCTION("""COMPUTED_VALUE"""),846.64)</f>
        <v>846.64</v>
      </c>
      <c r="C256" s="2">
        <v>762.875518134321</v>
      </c>
    </row>
    <row r="257">
      <c r="A257" s="3">
        <f>IFERROR(__xludf.DUMMYFUNCTION("""COMPUTED_VALUE"""),44221.66666666667)</f>
        <v>44221.66667</v>
      </c>
      <c r="B257" s="1">
        <f>IFERROR(__xludf.DUMMYFUNCTION("""COMPUTED_VALUE"""),880.8)</f>
        <v>880.8</v>
      </c>
      <c r="C257" s="2">
        <v>760.334216028626</v>
      </c>
    </row>
    <row r="258">
      <c r="A258" s="3">
        <f>IFERROR(__xludf.DUMMYFUNCTION("""COMPUTED_VALUE"""),44222.66666666667)</f>
        <v>44222.66667</v>
      </c>
      <c r="B258" s="1">
        <f>IFERROR(__xludf.DUMMYFUNCTION("""COMPUTED_VALUE"""),883.09)</f>
        <v>883.09</v>
      </c>
      <c r="C258" s="2">
        <v>761.838852029182</v>
      </c>
    </row>
    <row r="259">
      <c r="A259" s="3">
        <f>IFERROR(__xludf.DUMMYFUNCTION("""COMPUTED_VALUE"""),44223.66666666667)</f>
        <v>44223.66667</v>
      </c>
      <c r="B259" s="1">
        <f>IFERROR(__xludf.DUMMYFUNCTION("""COMPUTED_VALUE"""),864.16)</f>
        <v>864.16</v>
      </c>
      <c r="C259" s="2">
        <v>760.284824691286</v>
      </c>
    </row>
    <row r="260">
      <c r="A260" s="3">
        <f>IFERROR(__xludf.DUMMYFUNCTION("""COMPUTED_VALUE"""),44224.66666666667)</f>
        <v>44224.66667</v>
      </c>
      <c r="B260" s="1">
        <f>IFERROR(__xludf.DUMMYFUNCTION("""COMPUTED_VALUE"""),835.43)</f>
        <v>835.43</v>
      </c>
      <c r="C260" s="2">
        <v>759.281341921236</v>
      </c>
    </row>
    <row r="261">
      <c r="A261" s="3">
        <f>IFERROR(__xludf.DUMMYFUNCTION("""COMPUTED_VALUE"""),44225.66666666667)</f>
        <v>44225.66667</v>
      </c>
      <c r="B261" s="1">
        <f>IFERROR(__xludf.DUMMYFUNCTION("""COMPUTED_VALUE"""),793.53)</f>
        <v>793.53</v>
      </c>
      <c r="C261" s="2">
        <v>758.653771107086</v>
      </c>
    </row>
    <row r="262">
      <c r="A262" s="3">
        <f>IFERROR(__xludf.DUMMYFUNCTION("""COMPUTED_VALUE"""),44228.66666666667)</f>
        <v>44228.66667</v>
      </c>
      <c r="B262" s="1">
        <f>IFERROR(__xludf.DUMMYFUNCTION("""COMPUTED_VALUE"""),839.81)</f>
        <v>839.81</v>
      </c>
      <c r="C262" s="2">
        <v>756.112469001396</v>
      </c>
    </row>
    <row r="263">
      <c r="A263" s="3">
        <f>IFERROR(__xludf.DUMMYFUNCTION("""COMPUTED_VALUE"""),44229.66666666667)</f>
        <v>44229.66667</v>
      </c>
      <c r="B263" s="1">
        <f>IFERROR(__xludf.DUMMYFUNCTION("""COMPUTED_VALUE"""),872.79)</f>
        <v>872.79</v>
      </c>
      <c r="C263" s="2">
        <v>757.617105001949</v>
      </c>
    </row>
    <row r="264">
      <c r="A264" s="3">
        <f>IFERROR(__xludf.DUMMYFUNCTION("""COMPUTED_VALUE"""),44230.66666666667)</f>
        <v>44230.66667</v>
      </c>
      <c r="B264" s="1">
        <f>IFERROR(__xludf.DUMMYFUNCTION("""COMPUTED_VALUE"""),854.69)</f>
        <v>854.69</v>
      </c>
      <c r="C264" s="2">
        <v>756.063077664056</v>
      </c>
    </row>
    <row r="265">
      <c r="A265" s="3">
        <f>IFERROR(__xludf.DUMMYFUNCTION("""COMPUTED_VALUE"""),44231.66666666667)</f>
        <v>44231.66667</v>
      </c>
      <c r="B265" s="1">
        <f>IFERROR(__xludf.DUMMYFUNCTION("""COMPUTED_VALUE"""),849.99)</f>
        <v>849.99</v>
      </c>
      <c r="C265" s="2">
        <v>755.059594894006</v>
      </c>
    </row>
    <row r="266">
      <c r="A266" s="3">
        <f>IFERROR(__xludf.DUMMYFUNCTION("""COMPUTED_VALUE"""),44232.66666666667)</f>
        <v>44232.66667</v>
      </c>
      <c r="B266" s="1">
        <f>IFERROR(__xludf.DUMMYFUNCTION("""COMPUTED_VALUE"""),852.23)</f>
        <v>852.23</v>
      </c>
      <c r="C266" s="2">
        <v>754.432024079856</v>
      </c>
    </row>
    <row r="267">
      <c r="A267" s="3">
        <f>IFERROR(__xludf.DUMMYFUNCTION("""COMPUTED_VALUE"""),44235.66666666667)</f>
        <v>44235.66667</v>
      </c>
      <c r="B267" s="1">
        <f>IFERROR(__xludf.DUMMYFUNCTION("""COMPUTED_VALUE"""),863.42)</f>
        <v>863.42</v>
      </c>
      <c r="C267" s="2">
        <v>751.890721974166</v>
      </c>
    </row>
    <row r="268">
      <c r="A268" s="3">
        <f>IFERROR(__xludf.DUMMYFUNCTION("""COMPUTED_VALUE"""),44236.66666666667)</f>
        <v>44236.66667</v>
      </c>
      <c r="B268" s="1">
        <f>IFERROR(__xludf.DUMMYFUNCTION("""COMPUTED_VALUE"""),849.46)</f>
        <v>849.46</v>
      </c>
      <c r="C268" s="2">
        <v>753.395357974716</v>
      </c>
    </row>
    <row r="269">
      <c r="A269" s="3">
        <f>IFERROR(__xludf.DUMMYFUNCTION("""COMPUTED_VALUE"""),44237.66666666667)</f>
        <v>44237.66667</v>
      </c>
      <c r="B269" s="1">
        <f>IFERROR(__xludf.DUMMYFUNCTION("""COMPUTED_VALUE"""),804.82)</f>
        <v>804.82</v>
      </c>
      <c r="C269" s="2">
        <v>751.841330636821</v>
      </c>
    </row>
    <row r="270">
      <c r="A270" s="3">
        <f>IFERROR(__xludf.DUMMYFUNCTION("""COMPUTED_VALUE"""),44238.66666666667)</f>
        <v>44238.66667</v>
      </c>
      <c r="B270" s="1">
        <f>IFERROR(__xludf.DUMMYFUNCTION("""COMPUTED_VALUE"""),811.66)</f>
        <v>811.66</v>
      </c>
      <c r="C270" s="2">
        <v>750.220695806379</v>
      </c>
    </row>
    <row r="271">
      <c r="A271" s="3">
        <f>IFERROR(__xludf.DUMMYFUNCTION("""COMPUTED_VALUE"""),44239.66666666667)</f>
        <v>44239.66667</v>
      </c>
      <c r="B271" s="1">
        <f>IFERROR(__xludf.DUMMYFUNCTION("""COMPUTED_VALUE"""),816.12)</f>
        <v>816.12</v>
      </c>
      <c r="C271" s="2">
        <v>748.975972931839</v>
      </c>
    </row>
    <row r="272">
      <c r="A272" s="3">
        <f>IFERROR(__xludf.DUMMYFUNCTION("""COMPUTED_VALUE"""),44243.66666666667)</f>
        <v>44243.66667</v>
      </c>
      <c r="B272" s="1">
        <f>IFERROR(__xludf.DUMMYFUNCTION("""COMPUTED_VALUE"""),796.22)</f>
        <v>796.22</v>
      </c>
      <c r="C272" s="2">
        <v>745.470698585135</v>
      </c>
    </row>
    <row r="273">
      <c r="A273" s="3">
        <f>IFERROR(__xludf.DUMMYFUNCTION("""COMPUTED_VALUE"""),44244.66666666667)</f>
        <v>44244.66667</v>
      </c>
      <c r="B273" s="1">
        <f>IFERROR(__xludf.DUMMYFUNCTION("""COMPUTED_VALUE"""),798.15)</f>
        <v>798.15</v>
      </c>
      <c r="C273" s="2">
        <v>743.299519186847</v>
      </c>
    </row>
    <row r="274">
      <c r="A274" s="3">
        <f>IFERROR(__xludf.DUMMYFUNCTION("""COMPUTED_VALUE"""),44245.66666666667)</f>
        <v>44245.66667</v>
      </c>
      <c r="B274" s="1">
        <f>IFERROR(__xludf.DUMMYFUNCTION("""COMPUTED_VALUE"""),787.38)</f>
        <v>787.38</v>
      </c>
      <c r="C274" s="2">
        <v>741.678884356409</v>
      </c>
    </row>
    <row r="275">
      <c r="A275" s="3">
        <f>IFERROR(__xludf.DUMMYFUNCTION("""COMPUTED_VALUE"""),44246.66666666667)</f>
        <v>44246.66667</v>
      </c>
      <c r="B275" s="1">
        <f>IFERROR(__xludf.DUMMYFUNCTION("""COMPUTED_VALUE"""),781.3)</f>
        <v>781.3</v>
      </c>
      <c r="C275" s="2">
        <v>740.434161481866</v>
      </c>
    </row>
    <row r="276">
      <c r="A276" s="3">
        <f>IFERROR(__xludf.DUMMYFUNCTION("""COMPUTED_VALUE"""),44249.66666666667)</f>
        <v>44249.66667</v>
      </c>
      <c r="B276" s="1">
        <f>IFERROR(__xludf.DUMMYFUNCTION("""COMPUTED_VALUE"""),714.5)</f>
        <v>714.5</v>
      </c>
      <c r="C276" s="2">
        <v>736.041403195009</v>
      </c>
    </row>
    <row r="277">
      <c r="A277" s="3">
        <f>IFERROR(__xludf.DUMMYFUNCTION("""COMPUTED_VALUE"""),44250.66666666667)</f>
        <v>44250.66667</v>
      </c>
      <c r="B277" s="1">
        <f>IFERROR(__xludf.DUMMYFUNCTION("""COMPUTED_VALUE"""),698.84)</f>
        <v>698.84</v>
      </c>
      <c r="C277" s="2">
        <v>736.928887135164</v>
      </c>
    </row>
    <row r="278">
      <c r="A278" s="3">
        <f>IFERROR(__xludf.DUMMYFUNCTION("""COMPUTED_VALUE"""),44251.66666666667)</f>
        <v>44251.66667</v>
      </c>
      <c r="B278" s="1">
        <f>IFERROR(__xludf.DUMMYFUNCTION("""COMPUTED_VALUE"""),742.02)</f>
        <v>742.02</v>
      </c>
      <c r="C278" s="2">
        <v>734.757707736877</v>
      </c>
    </row>
    <row r="279">
      <c r="A279" s="3">
        <f>IFERROR(__xludf.DUMMYFUNCTION("""COMPUTED_VALUE"""),44252.66666666667)</f>
        <v>44252.66667</v>
      </c>
      <c r="B279" s="1">
        <f>IFERROR(__xludf.DUMMYFUNCTION("""COMPUTED_VALUE"""),682.22)</f>
        <v>682.22</v>
      </c>
      <c r="C279" s="2">
        <v>733.137072906436</v>
      </c>
    </row>
    <row r="280">
      <c r="A280" s="3">
        <f>IFERROR(__xludf.DUMMYFUNCTION("""COMPUTED_VALUE"""),44253.66666666667)</f>
        <v>44253.66667</v>
      </c>
      <c r="B280" s="1">
        <f>IFERROR(__xludf.DUMMYFUNCTION("""COMPUTED_VALUE"""),675.5)</f>
        <v>675.5</v>
      </c>
      <c r="C280" s="2">
        <v>731.892350031894</v>
      </c>
    </row>
    <row r="281">
      <c r="A281" s="3">
        <f>IFERROR(__xludf.DUMMYFUNCTION("""COMPUTED_VALUE"""),44256.66666666667)</f>
        <v>44256.66667</v>
      </c>
      <c r="B281" s="1">
        <f>IFERROR(__xludf.DUMMYFUNCTION("""COMPUTED_VALUE"""),718.43)</f>
        <v>718.43</v>
      </c>
      <c r="C281" s="2">
        <v>727.499591745028</v>
      </c>
    </row>
    <row r="282">
      <c r="A282" s="3">
        <f>IFERROR(__xludf.DUMMYFUNCTION("""COMPUTED_VALUE"""),44257.66666666667)</f>
        <v>44257.66667</v>
      </c>
      <c r="B282" s="1">
        <f>IFERROR(__xludf.DUMMYFUNCTION("""COMPUTED_VALUE"""),686.44)</f>
        <v>686.44</v>
      </c>
      <c r="C282" s="2">
        <v>728.387075685191</v>
      </c>
    </row>
    <row r="283">
      <c r="A283" s="3">
        <f>IFERROR(__xludf.DUMMYFUNCTION("""COMPUTED_VALUE"""),44258.66666666667)</f>
        <v>44258.66667</v>
      </c>
      <c r="B283" s="1">
        <f>IFERROR(__xludf.DUMMYFUNCTION("""COMPUTED_VALUE"""),653.2)</f>
        <v>653.2</v>
      </c>
      <c r="C283" s="2">
        <v>726.215896283621</v>
      </c>
    </row>
    <row r="284">
      <c r="A284" s="3">
        <f>IFERROR(__xludf.DUMMYFUNCTION("""COMPUTED_VALUE"""),44259.66666666667)</f>
        <v>44259.66667</v>
      </c>
      <c r="B284" s="1">
        <f>IFERROR(__xludf.DUMMYFUNCTION("""COMPUTED_VALUE"""),621.44)</f>
        <v>621.44</v>
      </c>
      <c r="C284" s="2">
        <v>724.595261449905</v>
      </c>
    </row>
    <row r="285">
      <c r="A285" s="3">
        <f>IFERROR(__xludf.DUMMYFUNCTION("""COMPUTED_VALUE"""),44260.66666666667)</f>
        <v>44260.66667</v>
      </c>
      <c r="B285" s="1">
        <f>IFERROR(__xludf.DUMMYFUNCTION("""COMPUTED_VALUE"""),597.95)</f>
        <v>597.95</v>
      </c>
      <c r="C285" s="2">
        <v>723.350538572084</v>
      </c>
    </row>
    <row r="286">
      <c r="A286" s="3">
        <f>IFERROR(__xludf.DUMMYFUNCTION("""COMPUTED_VALUE"""),44263.66666666667)</f>
        <v>44263.66667</v>
      </c>
      <c r="B286" s="1">
        <f>IFERROR(__xludf.DUMMYFUNCTION("""COMPUTED_VALUE"""),563.0)</f>
        <v>563</v>
      </c>
      <c r="C286" s="2">
        <v>718.957780275374</v>
      </c>
    </row>
    <row r="287">
      <c r="A287" s="3">
        <f>IFERROR(__xludf.DUMMYFUNCTION("""COMPUTED_VALUE"""),44264.66666666667)</f>
        <v>44264.66667</v>
      </c>
      <c r="B287" s="1">
        <f>IFERROR(__xludf.DUMMYFUNCTION("""COMPUTED_VALUE"""),673.58)</f>
        <v>673.58</v>
      </c>
      <c r="C287" s="2">
        <v>719.845264212255</v>
      </c>
    </row>
    <row r="288">
      <c r="A288" s="3">
        <f>IFERROR(__xludf.DUMMYFUNCTION("""COMPUTED_VALUE"""),44265.66666666667)</f>
        <v>44265.66667</v>
      </c>
      <c r="B288" s="1">
        <f>IFERROR(__xludf.DUMMYFUNCTION("""COMPUTED_VALUE"""),668.06)</f>
        <v>668.06</v>
      </c>
      <c r="C288" s="2">
        <v>717.674084810685</v>
      </c>
    </row>
    <row r="289">
      <c r="A289" s="3">
        <f>IFERROR(__xludf.DUMMYFUNCTION("""COMPUTED_VALUE"""),44266.66666666667)</f>
        <v>44266.66667</v>
      </c>
      <c r="B289" s="1">
        <f>IFERROR(__xludf.DUMMYFUNCTION("""COMPUTED_VALUE"""),699.6)</f>
        <v>699.6</v>
      </c>
      <c r="C289" s="2">
        <v>716.053449976966</v>
      </c>
    </row>
    <row r="290">
      <c r="A290" s="3">
        <f>IFERROR(__xludf.DUMMYFUNCTION("""COMPUTED_VALUE"""),44267.66666666667)</f>
        <v>44267.66667</v>
      </c>
      <c r="B290" s="1">
        <f>IFERROR(__xludf.DUMMYFUNCTION("""COMPUTED_VALUE"""),693.73)</f>
        <v>693.73</v>
      </c>
      <c r="C290" s="2">
        <v>714.808727099145</v>
      </c>
    </row>
    <row r="291">
      <c r="A291" s="3">
        <f>IFERROR(__xludf.DUMMYFUNCTION("""COMPUTED_VALUE"""),44270.66666666667)</f>
        <v>44270.66667</v>
      </c>
      <c r="B291" s="1">
        <f>IFERROR(__xludf.DUMMYFUNCTION("""COMPUTED_VALUE"""),707.94)</f>
        <v>707.94</v>
      </c>
      <c r="C291" s="2">
        <v>710.41596880244</v>
      </c>
    </row>
    <row r="292">
      <c r="A292" s="3">
        <f>IFERROR(__xludf.DUMMYFUNCTION("""COMPUTED_VALUE"""),44271.66666666667)</f>
        <v>44271.66667</v>
      </c>
      <c r="B292" s="1">
        <f>IFERROR(__xludf.DUMMYFUNCTION("""COMPUTED_VALUE"""),676.88)</f>
        <v>676.88</v>
      </c>
      <c r="C292" s="2">
        <v>711.303452739319</v>
      </c>
    </row>
    <row r="293">
      <c r="A293" s="3">
        <f>IFERROR(__xludf.DUMMYFUNCTION("""COMPUTED_VALUE"""),44272.66666666667)</f>
        <v>44272.66667</v>
      </c>
      <c r="B293" s="1">
        <f>IFERROR(__xludf.DUMMYFUNCTION("""COMPUTED_VALUE"""),701.81)</f>
        <v>701.81</v>
      </c>
      <c r="C293" s="2">
        <v>709.132273337753</v>
      </c>
    </row>
    <row r="294">
      <c r="A294" s="3">
        <f>IFERROR(__xludf.DUMMYFUNCTION("""COMPUTED_VALUE"""),44273.66666666667)</f>
        <v>44273.66667</v>
      </c>
      <c r="B294" s="1">
        <f>IFERROR(__xludf.DUMMYFUNCTION("""COMPUTED_VALUE"""),653.16)</f>
        <v>653.16</v>
      </c>
      <c r="C294" s="2">
        <v>707.511638504032</v>
      </c>
    </row>
    <row r="295">
      <c r="A295" s="3">
        <f>IFERROR(__xludf.DUMMYFUNCTION("""COMPUTED_VALUE"""),44274.66666666667)</f>
        <v>44274.66667</v>
      </c>
      <c r="B295" s="1">
        <f>IFERROR(__xludf.DUMMYFUNCTION("""COMPUTED_VALUE"""),654.87)</f>
        <v>654.87</v>
      </c>
      <c r="C295" s="2">
        <v>706.266915626209</v>
      </c>
    </row>
    <row r="296">
      <c r="A296" s="3">
        <f>IFERROR(__xludf.DUMMYFUNCTION("""COMPUTED_VALUE"""),44277.66666666667)</f>
        <v>44277.66667</v>
      </c>
      <c r="B296" s="1">
        <f>IFERROR(__xludf.DUMMYFUNCTION("""COMPUTED_VALUE"""),670.0)</f>
        <v>670</v>
      </c>
      <c r="C296" s="2">
        <v>701.87415731167</v>
      </c>
    </row>
    <row r="297">
      <c r="A297" s="3">
        <f>IFERROR(__xludf.DUMMYFUNCTION("""COMPUTED_VALUE"""),44278.66666666667)</f>
        <v>44278.66667</v>
      </c>
      <c r="B297" s="1">
        <f>IFERROR(__xludf.DUMMYFUNCTION("""COMPUTED_VALUE"""),662.16)</f>
        <v>662.16</v>
      </c>
      <c r="C297" s="2">
        <v>702.761641242616</v>
      </c>
    </row>
    <row r="298">
      <c r="A298" s="3">
        <f>IFERROR(__xludf.DUMMYFUNCTION("""COMPUTED_VALUE"""),44279.66666666667)</f>
        <v>44279.66667</v>
      </c>
      <c r="B298" s="1">
        <f>IFERROR(__xludf.DUMMYFUNCTION("""COMPUTED_VALUE"""),630.27)</f>
        <v>630.27</v>
      </c>
      <c r="C298" s="2">
        <v>700.590461835106</v>
      </c>
    </row>
    <row r="299">
      <c r="A299" s="3">
        <f>IFERROR(__xludf.DUMMYFUNCTION("""COMPUTED_VALUE"""),44280.66666666667)</f>
        <v>44280.66667</v>
      </c>
      <c r="B299" s="1">
        <f>IFERROR(__xludf.DUMMYFUNCTION("""COMPUTED_VALUE"""),640.39)</f>
        <v>640.39</v>
      </c>
      <c r="C299" s="2">
        <v>698.969826995445</v>
      </c>
    </row>
    <row r="300">
      <c r="A300" s="3">
        <f>IFERROR(__xludf.DUMMYFUNCTION("""COMPUTED_VALUE"""),44281.66666666667)</f>
        <v>44281.66667</v>
      </c>
      <c r="B300" s="1">
        <f>IFERROR(__xludf.DUMMYFUNCTION("""COMPUTED_VALUE"""),618.71)</f>
        <v>618.71</v>
      </c>
      <c r="C300" s="2">
        <v>697.725104111678</v>
      </c>
    </row>
    <row r="301">
      <c r="A301" s="3">
        <f>IFERROR(__xludf.DUMMYFUNCTION("""COMPUTED_VALUE"""),44284.66666666667)</f>
        <v>44284.66667</v>
      </c>
      <c r="B301" s="1">
        <f>IFERROR(__xludf.DUMMYFUNCTION("""COMPUTED_VALUE"""),611.29)</f>
        <v>611.29</v>
      </c>
      <c r="C301" s="2">
        <v>693.33234579714</v>
      </c>
    </row>
    <row r="302">
      <c r="A302" s="3">
        <f>IFERROR(__xludf.DUMMYFUNCTION("""COMPUTED_VALUE"""),44285.66666666667)</f>
        <v>44285.66667</v>
      </c>
      <c r="B302" s="1">
        <f>IFERROR(__xludf.DUMMYFUNCTION("""COMPUTED_VALUE"""),635.62)</f>
        <v>635.62</v>
      </c>
      <c r="C302" s="2">
        <v>694.219829728083</v>
      </c>
    </row>
    <row r="303">
      <c r="A303" s="3">
        <f>IFERROR(__xludf.DUMMYFUNCTION("""COMPUTED_VALUE"""),44286.66666666667)</f>
        <v>44286.66667</v>
      </c>
      <c r="B303" s="1">
        <f>IFERROR(__xludf.DUMMYFUNCTION("""COMPUTED_VALUE"""),667.93)</f>
        <v>667.93</v>
      </c>
      <c r="C303" s="2">
        <v>692.048650320573</v>
      </c>
    </row>
    <row r="304">
      <c r="A304" s="3">
        <f>IFERROR(__xludf.DUMMYFUNCTION("""COMPUTED_VALUE"""),44287.66666666667)</f>
        <v>44287.66667</v>
      </c>
      <c r="B304" s="1">
        <f>IFERROR(__xludf.DUMMYFUNCTION("""COMPUTED_VALUE"""),661.75)</f>
        <v>661.75</v>
      </c>
      <c r="C304" s="2">
        <v>690.428015480911</v>
      </c>
    </row>
    <row r="305">
      <c r="A305" s="3">
        <f>IFERROR(__xludf.DUMMYFUNCTION("""COMPUTED_VALUE"""),44291.66666666667)</f>
        <v>44291.66667</v>
      </c>
      <c r="B305" s="1">
        <f>IFERROR(__xludf.DUMMYFUNCTION("""COMPUTED_VALUE"""),691.05)</f>
        <v>691.05</v>
      </c>
      <c r="C305" s="2">
        <v>684.790534282613</v>
      </c>
    </row>
    <row r="306">
      <c r="A306" s="3">
        <f>IFERROR(__xludf.DUMMYFUNCTION("""COMPUTED_VALUE"""),44292.66666666667)</f>
        <v>44292.66667</v>
      </c>
      <c r="B306" s="1">
        <f>IFERROR(__xludf.DUMMYFUNCTION("""COMPUTED_VALUE"""),691.62)</f>
        <v>691.62</v>
      </c>
      <c r="C306" s="2">
        <v>685.678018213554</v>
      </c>
    </row>
    <row r="307">
      <c r="A307" s="3">
        <f>IFERROR(__xludf.DUMMYFUNCTION("""COMPUTED_VALUE"""),44293.66666666667)</f>
        <v>44293.66667</v>
      </c>
      <c r="B307" s="1">
        <f>IFERROR(__xludf.DUMMYFUNCTION("""COMPUTED_VALUE"""),670.97)</f>
        <v>670.97</v>
      </c>
      <c r="C307" s="2">
        <v>683.506838806042</v>
      </c>
    </row>
    <row r="308">
      <c r="A308" s="3">
        <f>IFERROR(__xludf.DUMMYFUNCTION("""COMPUTED_VALUE"""),44294.66666666667)</f>
        <v>44294.66667</v>
      </c>
      <c r="B308" s="1">
        <f>IFERROR(__xludf.DUMMYFUNCTION("""COMPUTED_VALUE"""),683.8)</f>
        <v>683.8</v>
      </c>
      <c r="C308" s="2">
        <v>681.886203977977</v>
      </c>
    </row>
    <row r="309">
      <c r="A309" s="3">
        <f>IFERROR(__xludf.DUMMYFUNCTION("""COMPUTED_VALUE"""),44295.66666666667)</f>
        <v>44295.66667</v>
      </c>
      <c r="B309" s="1">
        <f>IFERROR(__xludf.DUMMYFUNCTION("""COMPUTED_VALUE"""),677.02)</f>
        <v>677.02</v>
      </c>
      <c r="C309" s="2">
        <v>680.641481105807</v>
      </c>
    </row>
    <row r="310">
      <c r="A310" s="3">
        <f>IFERROR(__xludf.DUMMYFUNCTION("""COMPUTED_VALUE"""),44298.66666666667)</f>
        <v>44298.66667</v>
      </c>
      <c r="B310" s="1">
        <f>IFERROR(__xludf.DUMMYFUNCTION("""COMPUTED_VALUE"""),701.98)</f>
        <v>701.98</v>
      </c>
      <c r="C310" s="2">
        <v>676.248722826055</v>
      </c>
    </row>
    <row r="311">
      <c r="A311" s="3">
        <f>IFERROR(__xludf.DUMMYFUNCTION("""COMPUTED_VALUE"""),44299.66666666667)</f>
        <v>44299.66667</v>
      </c>
      <c r="B311" s="1">
        <f>IFERROR(__xludf.DUMMYFUNCTION("""COMPUTED_VALUE"""),762.32)</f>
        <v>762.32</v>
      </c>
      <c r="C311" s="2">
        <v>677.136206768589</v>
      </c>
    </row>
    <row r="312">
      <c r="A312" s="3">
        <f>IFERROR(__xludf.DUMMYFUNCTION("""COMPUTED_VALUE"""),44300.66666666667)</f>
        <v>44300.66667</v>
      </c>
      <c r="B312" s="1">
        <f>IFERROR(__xludf.DUMMYFUNCTION("""COMPUTED_VALUE"""),732.23)</f>
        <v>732.23</v>
      </c>
      <c r="C312" s="2">
        <v>674.965027372673</v>
      </c>
    </row>
    <row r="313">
      <c r="A313" s="3">
        <f>IFERROR(__xludf.DUMMYFUNCTION("""COMPUTED_VALUE"""),44301.66666666667)</f>
        <v>44301.66667</v>
      </c>
      <c r="B313" s="1">
        <f>IFERROR(__xludf.DUMMYFUNCTION("""COMPUTED_VALUE"""),738.85)</f>
        <v>738.85</v>
      </c>
      <c r="C313" s="2">
        <v>673.344392544607</v>
      </c>
    </row>
    <row r="314">
      <c r="A314" s="3">
        <f>IFERROR(__xludf.DUMMYFUNCTION("""COMPUTED_VALUE"""),44302.66666666667)</f>
        <v>44302.66667</v>
      </c>
      <c r="B314" s="1">
        <f>IFERROR(__xludf.DUMMYFUNCTION("""COMPUTED_VALUE"""),739.78)</f>
        <v>739.78</v>
      </c>
      <c r="C314" s="2">
        <v>672.09966967244</v>
      </c>
    </row>
    <row r="315">
      <c r="A315" s="3">
        <f>IFERROR(__xludf.DUMMYFUNCTION("""COMPUTED_VALUE"""),44305.66666666667)</f>
        <v>44305.66667</v>
      </c>
      <c r="B315" s="1">
        <f>IFERROR(__xludf.DUMMYFUNCTION("""COMPUTED_VALUE"""),714.63)</f>
        <v>714.63</v>
      </c>
      <c r="C315" s="2">
        <v>667.706911392687</v>
      </c>
    </row>
    <row r="316">
      <c r="A316" s="3">
        <f>IFERROR(__xludf.DUMMYFUNCTION("""COMPUTED_VALUE"""),44306.66666666667)</f>
        <v>44306.66667</v>
      </c>
      <c r="B316" s="1">
        <f>IFERROR(__xludf.DUMMYFUNCTION("""COMPUTED_VALUE"""),718.99)</f>
        <v>718.99</v>
      </c>
      <c r="C316" s="2">
        <v>668.59439533522</v>
      </c>
    </row>
    <row r="317">
      <c r="A317" s="3">
        <f>IFERROR(__xludf.DUMMYFUNCTION("""COMPUTED_VALUE"""),44307.66666666667)</f>
        <v>44307.66667</v>
      </c>
      <c r="B317" s="1">
        <f>IFERROR(__xludf.DUMMYFUNCTION("""COMPUTED_VALUE"""),744.12)</f>
        <v>744.12</v>
      </c>
      <c r="C317" s="2">
        <v>666.423215939303</v>
      </c>
    </row>
    <row r="318">
      <c r="A318" s="3">
        <f>IFERROR(__xludf.DUMMYFUNCTION("""COMPUTED_VALUE"""),44308.66666666667)</f>
        <v>44308.66667</v>
      </c>
      <c r="B318" s="1">
        <f>IFERROR(__xludf.DUMMYFUNCTION("""COMPUTED_VALUE"""),719.69)</f>
        <v>719.69</v>
      </c>
      <c r="C318" s="2">
        <v>664.802581111237</v>
      </c>
    </row>
    <row r="319">
      <c r="A319" s="3">
        <f>IFERROR(__xludf.DUMMYFUNCTION("""COMPUTED_VALUE"""),44309.66666666667)</f>
        <v>44309.66667</v>
      </c>
      <c r="B319" s="1">
        <f>IFERROR(__xludf.DUMMYFUNCTION("""COMPUTED_VALUE"""),729.4)</f>
        <v>729.4</v>
      </c>
      <c r="C319" s="2">
        <v>663.557858239068</v>
      </c>
    </row>
    <row r="320">
      <c r="A320" s="3">
        <f>IFERROR(__xludf.DUMMYFUNCTION("""COMPUTED_VALUE"""),44312.66666666667)</f>
        <v>44312.66667</v>
      </c>
      <c r="B320" s="1">
        <f>IFERROR(__xludf.DUMMYFUNCTION("""COMPUTED_VALUE"""),738.2)</f>
        <v>738.2</v>
      </c>
      <c r="C320" s="2">
        <v>659.165099959321</v>
      </c>
    </row>
    <row r="321">
      <c r="A321" s="3">
        <f>IFERROR(__xludf.DUMMYFUNCTION("""COMPUTED_VALUE"""),44313.66666666667)</f>
        <v>44313.66667</v>
      </c>
      <c r="B321" s="1">
        <f>IFERROR(__xludf.DUMMYFUNCTION("""COMPUTED_VALUE"""),704.74)</f>
        <v>704.74</v>
      </c>
      <c r="C321" s="2">
        <v>661.230954092808</v>
      </c>
    </row>
    <row r="322">
      <c r="A322" s="3">
        <f>IFERROR(__xludf.DUMMYFUNCTION("""COMPUTED_VALUE"""),44314.66666666667)</f>
        <v>44314.66667</v>
      </c>
      <c r="B322" s="1">
        <f>IFERROR(__xludf.DUMMYFUNCTION("""COMPUTED_VALUE"""),694.4)</f>
        <v>694.4</v>
      </c>
      <c r="C322" s="2">
        <v>660.238144887846</v>
      </c>
    </row>
    <row r="323">
      <c r="A323" s="3">
        <f>IFERROR(__xludf.DUMMYFUNCTION("""COMPUTED_VALUE"""),44315.66666666667)</f>
        <v>44315.66667</v>
      </c>
      <c r="B323" s="1">
        <f>IFERROR(__xludf.DUMMYFUNCTION("""COMPUTED_VALUE"""),677.0)</f>
        <v>677</v>
      </c>
      <c r="C323" s="2">
        <v>659.79588025074</v>
      </c>
    </row>
    <row r="324">
      <c r="A324" s="3">
        <f>IFERROR(__xludf.DUMMYFUNCTION("""COMPUTED_VALUE"""),44316.66666666667)</f>
        <v>44316.66667</v>
      </c>
      <c r="B324" s="1">
        <f>IFERROR(__xludf.DUMMYFUNCTION("""COMPUTED_VALUE"""),709.44)</f>
        <v>709.44</v>
      </c>
      <c r="C324" s="2">
        <v>659.729527569526</v>
      </c>
    </row>
    <row r="325">
      <c r="A325" s="3">
        <f>IFERROR(__xludf.DUMMYFUNCTION("""COMPUTED_VALUE"""),44319.66666666667)</f>
        <v>44319.66667</v>
      </c>
      <c r="B325" s="1">
        <f>IFERROR(__xludf.DUMMYFUNCTION("""COMPUTED_VALUE"""),684.9)</f>
        <v>684.9</v>
      </c>
      <c r="C325" s="2">
        <v>658.871879862655</v>
      </c>
    </row>
    <row r="326">
      <c r="A326" s="3">
        <f>IFERROR(__xludf.DUMMYFUNCTION("""COMPUTED_VALUE"""),44320.66666666667)</f>
        <v>44320.66667</v>
      </c>
      <c r="B326" s="1">
        <f>IFERROR(__xludf.DUMMYFUNCTION("""COMPUTED_VALUE"""),673.6)</f>
        <v>673.6</v>
      </c>
      <c r="C326" s="2">
        <v>660.937733996142</v>
      </c>
    </row>
    <row r="327">
      <c r="A327" s="3">
        <f>IFERROR(__xludf.DUMMYFUNCTION("""COMPUTED_VALUE"""),44321.66666666667)</f>
        <v>44321.66667</v>
      </c>
      <c r="B327" s="1">
        <f>IFERROR(__xludf.DUMMYFUNCTION("""COMPUTED_VALUE"""),670.94)</f>
        <v>670.94</v>
      </c>
      <c r="C327" s="2">
        <v>659.944924791185</v>
      </c>
    </row>
    <row r="328">
      <c r="A328" s="3">
        <f>IFERROR(__xludf.DUMMYFUNCTION("""COMPUTED_VALUE"""),44322.66666666667)</f>
        <v>44322.66667</v>
      </c>
      <c r="B328" s="1">
        <f>IFERROR(__xludf.DUMMYFUNCTION("""COMPUTED_VALUE"""),663.54)</f>
        <v>663.54</v>
      </c>
      <c r="C328" s="2">
        <v>659.502660154074</v>
      </c>
    </row>
    <row r="329">
      <c r="A329" s="3">
        <f>IFERROR(__xludf.DUMMYFUNCTION("""COMPUTED_VALUE"""),44323.66666666667)</f>
        <v>44323.66667</v>
      </c>
      <c r="B329" s="1">
        <f>IFERROR(__xludf.DUMMYFUNCTION("""COMPUTED_VALUE"""),672.37)</f>
        <v>672.37</v>
      </c>
      <c r="C329" s="2">
        <v>659.43630747286</v>
      </c>
    </row>
    <row r="330">
      <c r="A330" s="3">
        <f>IFERROR(__xludf.DUMMYFUNCTION("""COMPUTED_VALUE"""),44326.66666666667)</f>
        <v>44326.66667</v>
      </c>
      <c r="B330" s="1">
        <f>IFERROR(__xludf.DUMMYFUNCTION("""COMPUTED_VALUE"""),629.04)</f>
        <v>629.04</v>
      </c>
      <c r="C330" s="2">
        <v>658.578659765979</v>
      </c>
    </row>
    <row r="331">
      <c r="A331" s="3">
        <f>IFERROR(__xludf.DUMMYFUNCTION("""COMPUTED_VALUE"""),44327.66666666667)</f>
        <v>44327.66667</v>
      </c>
      <c r="B331" s="1">
        <f>IFERROR(__xludf.DUMMYFUNCTION("""COMPUTED_VALUE"""),617.2)</f>
        <v>617.2</v>
      </c>
      <c r="C331" s="2">
        <v>660.644513899475</v>
      </c>
    </row>
    <row r="332">
      <c r="A332" s="3">
        <f>IFERROR(__xludf.DUMMYFUNCTION("""COMPUTED_VALUE"""),44328.66666666667)</f>
        <v>44328.66667</v>
      </c>
      <c r="B332" s="1">
        <f>IFERROR(__xludf.DUMMYFUNCTION("""COMPUTED_VALUE"""),589.89)</f>
        <v>589.89</v>
      </c>
      <c r="C332" s="2">
        <v>659.651704694514</v>
      </c>
    </row>
    <row r="333">
      <c r="A333" s="3">
        <f>IFERROR(__xludf.DUMMYFUNCTION("""COMPUTED_VALUE"""),44329.66666666667)</f>
        <v>44329.66667</v>
      </c>
      <c r="B333" s="1">
        <f>IFERROR(__xludf.DUMMYFUNCTION("""COMPUTED_VALUE"""),571.69)</f>
        <v>571.69</v>
      </c>
      <c r="C333" s="2">
        <v>659.209440057406</v>
      </c>
    </row>
    <row r="334">
      <c r="A334" s="3">
        <f>IFERROR(__xludf.DUMMYFUNCTION("""COMPUTED_VALUE"""),44330.66666666667)</f>
        <v>44330.66667</v>
      </c>
      <c r="B334" s="1">
        <f>IFERROR(__xludf.DUMMYFUNCTION("""COMPUTED_VALUE"""),589.74)</f>
        <v>589.74</v>
      </c>
      <c r="C334" s="2">
        <v>659.14308737619</v>
      </c>
    </row>
    <row r="335">
      <c r="A335" s="3">
        <f>IFERROR(__xludf.DUMMYFUNCTION("""COMPUTED_VALUE"""),44333.66666666667)</f>
        <v>44333.66667</v>
      </c>
      <c r="B335" s="1">
        <f>IFERROR(__xludf.DUMMYFUNCTION("""COMPUTED_VALUE"""),576.83)</f>
        <v>576.83</v>
      </c>
      <c r="C335" s="2">
        <v>658.285439669312</v>
      </c>
    </row>
    <row r="336">
      <c r="A336" s="3">
        <f>IFERROR(__xludf.DUMMYFUNCTION("""COMPUTED_VALUE"""),44334.66666666667)</f>
        <v>44334.66667</v>
      </c>
      <c r="B336" s="1">
        <f>IFERROR(__xludf.DUMMYFUNCTION("""COMPUTED_VALUE"""),577.87)</f>
        <v>577.87</v>
      </c>
      <c r="C336" s="2">
        <v>660.351293802806</v>
      </c>
    </row>
    <row r="337">
      <c r="A337" s="3">
        <f>IFERROR(__xludf.DUMMYFUNCTION("""COMPUTED_VALUE"""),44335.66666666667)</f>
        <v>44335.66667</v>
      </c>
      <c r="B337" s="1">
        <f>IFERROR(__xludf.DUMMYFUNCTION("""COMPUTED_VALUE"""),563.46)</f>
        <v>563.46</v>
      </c>
      <c r="C337" s="2">
        <v>659.358484597846</v>
      </c>
    </row>
    <row r="338">
      <c r="A338" s="3">
        <f>IFERROR(__xludf.DUMMYFUNCTION("""COMPUTED_VALUE"""),44336.66666666667)</f>
        <v>44336.66667</v>
      </c>
      <c r="B338" s="1">
        <f>IFERROR(__xludf.DUMMYFUNCTION("""COMPUTED_VALUE"""),586.78)</f>
        <v>586.78</v>
      </c>
      <c r="C338" s="2">
        <v>658.916219960737</v>
      </c>
    </row>
    <row r="339">
      <c r="A339" s="3">
        <f>IFERROR(__xludf.DUMMYFUNCTION("""COMPUTED_VALUE"""),44337.66666666667)</f>
        <v>44337.66667</v>
      </c>
      <c r="B339" s="1">
        <f>IFERROR(__xludf.DUMMYFUNCTION("""COMPUTED_VALUE"""),580.88)</f>
        <v>580.88</v>
      </c>
      <c r="C339" s="2">
        <v>658.849867279526</v>
      </c>
    </row>
    <row r="340">
      <c r="A340" s="3">
        <f>IFERROR(__xludf.DUMMYFUNCTION("""COMPUTED_VALUE"""),44340.66666666667)</f>
        <v>44340.66667</v>
      </c>
      <c r="B340" s="1">
        <f>IFERROR(__xludf.DUMMYFUNCTION("""COMPUTED_VALUE"""),606.44)</f>
        <v>606.44</v>
      </c>
      <c r="C340" s="2">
        <v>657.992219572648</v>
      </c>
    </row>
    <row r="341">
      <c r="A341" s="3">
        <f>IFERROR(__xludf.DUMMYFUNCTION("""COMPUTED_VALUE"""),44341.66666666667)</f>
        <v>44341.66667</v>
      </c>
      <c r="B341" s="1">
        <f>IFERROR(__xludf.DUMMYFUNCTION("""COMPUTED_VALUE"""),604.69)</f>
        <v>604.69</v>
      </c>
      <c r="C341" s="2">
        <v>660.058073706139</v>
      </c>
    </row>
    <row r="342">
      <c r="A342" s="3">
        <f>IFERROR(__xludf.DUMMYFUNCTION("""COMPUTED_VALUE"""),44342.66666666667)</f>
        <v>44342.66667</v>
      </c>
      <c r="B342" s="1">
        <f>IFERROR(__xludf.DUMMYFUNCTION("""COMPUTED_VALUE"""),619.13)</f>
        <v>619.13</v>
      </c>
      <c r="C342" s="2">
        <v>659.065264501182</v>
      </c>
    </row>
    <row r="343">
      <c r="A343" s="3">
        <f>IFERROR(__xludf.DUMMYFUNCTION("""COMPUTED_VALUE"""),44343.66666666667)</f>
        <v>44343.66667</v>
      </c>
      <c r="B343" s="1">
        <f>IFERROR(__xludf.DUMMYFUNCTION("""COMPUTED_VALUE"""),630.85)</f>
        <v>630.85</v>
      </c>
      <c r="C343" s="2">
        <v>658.622999864069</v>
      </c>
    </row>
    <row r="344">
      <c r="A344" s="3">
        <f>IFERROR(__xludf.DUMMYFUNCTION("""COMPUTED_VALUE"""),44344.66666666667)</f>
        <v>44344.66667</v>
      </c>
      <c r="B344" s="1">
        <f>IFERROR(__xludf.DUMMYFUNCTION("""COMPUTED_VALUE"""),625.22)</f>
        <v>625.22</v>
      </c>
      <c r="C344" s="2">
        <v>658.556647182856</v>
      </c>
    </row>
    <row r="345">
      <c r="A345" s="3">
        <f>IFERROR(__xludf.DUMMYFUNCTION("""COMPUTED_VALUE"""),44348.66666666667)</f>
        <v>44348.66667</v>
      </c>
      <c r="B345" s="1">
        <f>IFERROR(__xludf.DUMMYFUNCTION("""COMPUTED_VALUE"""),623.9)</f>
        <v>623.9</v>
      </c>
      <c r="C345" s="2">
        <v>659.764853609471</v>
      </c>
    </row>
    <row r="346">
      <c r="A346" s="3">
        <f>IFERROR(__xludf.DUMMYFUNCTION("""COMPUTED_VALUE"""),44349.66666666667)</f>
        <v>44349.66667</v>
      </c>
      <c r="B346" s="1">
        <f>IFERROR(__xludf.DUMMYFUNCTION("""COMPUTED_VALUE"""),605.12)</f>
        <v>605.12</v>
      </c>
      <c r="C346" s="2">
        <v>658.772044404514</v>
      </c>
    </row>
    <row r="347">
      <c r="A347" s="3">
        <f>IFERROR(__xludf.DUMMYFUNCTION("""COMPUTED_VALUE"""),44350.66666666667)</f>
        <v>44350.66667</v>
      </c>
      <c r="B347" s="1">
        <f>IFERROR(__xludf.DUMMYFUNCTION("""COMPUTED_VALUE"""),572.84)</f>
        <v>572.84</v>
      </c>
      <c r="C347" s="2">
        <v>658.329779767403</v>
      </c>
    </row>
    <row r="348">
      <c r="A348" s="3">
        <f>IFERROR(__xludf.DUMMYFUNCTION("""COMPUTED_VALUE"""),44351.66666666667)</f>
        <v>44351.66667</v>
      </c>
      <c r="B348" s="1">
        <f>IFERROR(__xludf.DUMMYFUNCTION("""COMPUTED_VALUE"""),599.05)</f>
        <v>599.05</v>
      </c>
      <c r="C348" s="2">
        <v>658.26342708619</v>
      </c>
    </row>
    <row r="349">
      <c r="A349" s="3">
        <f>IFERROR(__xludf.DUMMYFUNCTION("""COMPUTED_VALUE"""),44354.66666666667)</f>
        <v>44354.66667</v>
      </c>
      <c r="B349" s="1">
        <f>IFERROR(__xludf.DUMMYFUNCTION("""COMPUTED_VALUE"""),605.13)</f>
        <v>605.13</v>
      </c>
      <c r="C349" s="2">
        <v>657.405779379315</v>
      </c>
    </row>
    <row r="350">
      <c r="A350" s="3">
        <f>IFERROR(__xludf.DUMMYFUNCTION("""COMPUTED_VALUE"""),44355.66666666667)</f>
        <v>44355.66667</v>
      </c>
      <c r="B350" s="1">
        <f>IFERROR(__xludf.DUMMYFUNCTION("""COMPUTED_VALUE"""),603.59)</f>
        <v>603.59</v>
      </c>
      <c r="C350" s="2">
        <v>659.471633512802</v>
      </c>
    </row>
    <row r="351">
      <c r="A351" s="3">
        <f>IFERROR(__xludf.DUMMYFUNCTION("""COMPUTED_VALUE"""),44356.66666666667)</f>
        <v>44356.66667</v>
      </c>
      <c r="B351" s="1">
        <f>IFERROR(__xludf.DUMMYFUNCTION("""COMPUTED_VALUE"""),598.78)</f>
        <v>598.78</v>
      </c>
      <c r="C351" s="2">
        <v>658.478824307844</v>
      </c>
    </row>
    <row r="352">
      <c r="A352" s="3">
        <f>IFERROR(__xludf.DUMMYFUNCTION("""COMPUTED_VALUE"""),44357.66666666667)</f>
        <v>44357.66667</v>
      </c>
      <c r="B352" s="1">
        <f>IFERROR(__xludf.DUMMYFUNCTION("""COMPUTED_VALUE"""),610.12)</f>
        <v>610.12</v>
      </c>
      <c r="C352" s="2">
        <v>658.036559670732</v>
      </c>
    </row>
    <row r="353">
      <c r="A353" s="3">
        <f>IFERROR(__xludf.DUMMYFUNCTION("""COMPUTED_VALUE"""),44358.66666666667)</f>
        <v>44358.66667</v>
      </c>
      <c r="B353" s="1">
        <f>IFERROR(__xludf.DUMMYFUNCTION("""COMPUTED_VALUE"""),609.89)</f>
        <v>609.89</v>
      </c>
      <c r="C353" s="2">
        <v>657.97020698952</v>
      </c>
    </row>
    <row r="354">
      <c r="A354" s="3">
        <f>IFERROR(__xludf.DUMMYFUNCTION("""COMPUTED_VALUE"""),44361.66666666667)</f>
        <v>44361.66667</v>
      </c>
      <c r="B354" s="1">
        <f>IFERROR(__xludf.DUMMYFUNCTION("""COMPUTED_VALUE"""),617.69)</f>
        <v>617.69</v>
      </c>
      <c r="C354" s="2">
        <v>657.11255928265</v>
      </c>
    </row>
    <row r="355">
      <c r="A355" s="3">
        <f>IFERROR(__xludf.DUMMYFUNCTION("""COMPUTED_VALUE"""),44362.66666666667)</f>
        <v>44362.66667</v>
      </c>
      <c r="B355" s="1">
        <f>IFERROR(__xludf.DUMMYFUNCTION("""COMPUTED_VALUE"""),599.36)</f>
        <v>599.36</v>
      </c>
      <c r="C355" s="2">
        <v>659.178413416135</v>
      </c>
    </row>
    <row r="356">
      <c r="A356" s="3">
        <f>IFERROR(__xludf.DUMMYFUNCTION("""COMPUTED_VALUE"""),44363.66666666667)</f>
        <v>44363.66667</v>
      </c>
      <c r="B356" s="1">
        <f>IFERROR(__xludf.DUMMYFUNCTION("""COMPUTED_VALUE"""),604.87)</f>
        <v>604.87</v>
      </c>
      <c r="C356" s="2">
        <v>658.185604211174</v>
      </c>
    </row>
    <row r="357">
      <c r="A357" s="3">
        <f>IFERROR(__xludf.DUMMYFUNCTION("""COMPUTED_VALUE"""),44364.66666666667)</f>
        <v>44364.66667</v>
      </c>
      <c r="B357" s="1">
        <f>IFERROR(__xludf.DUMMYFUNCTION("""COMPUTED_VALUE"""),616.6)</f>
        <v>616.6</v>
      </c>
      <c r="C357" s="2">
        <v>657.743339574066</v>
      </c>
    </row>
    <row r="358">
      <c r="A358" s="3">
        <f>IFERROR(__xludf.DUMMYFUNCTION("""COMPUTED_VALUE"""),44365.66666666667)</f>
        <v>44365.66667</v>
      </c>
      <c r="B358" s="1">
        <f>IFERROR(__xludf.DUMMYFUNCTION("""COMPUTED_VALUE"""),623.31)</f>
        <v>623.31</v>
      </c>
      <c r="C358" s="2">
        <v>657.676986892856</v>
      </c>
    </row>
    <row r="359">
      <c r="A359" s="3">
        <f>IFERROR(__xludf.DUMMYFUNCTION("""COMPUTED_VALUE"""),44368.66666666667)</f>
        <v>44368.66667</v>
      </c>
      <c r="B359" s="1">
        <f>IFERROR(__xludf.DUMMYFUNCTION("""COMPUTED_VALUE"""),620.83)</f>
        <v>620.83</v>
      </c>
      <c r="C359" s="2">
        <v>656.819339185984</v>
      </c>
    </row>
    <row r="360">
      <c r="A360" s="3">
        <f>IFERROR(__xludf.DUMMYFUNCTION("""COMPUTED_VALUE"""),44369.66666666667)</f>
        <v>44369.66667</v>
      </c>
      <c r="B360" s="1">
        <f>IFERROR(__xludf.DUMMYFUNCTION("""COMPUTED_VALUE"""),623.71)</f>
        <v>623.71</v>
      </c>
      <c r="C360" s="2">
        <v>658.885193319467</v>
      </c>
    </row>
    <row r="361">
      <c r="A361" s="3">
        <f>IFERROR(__xludf.DUMMYFUNCTION("""COMPUTED_VALUE"""),44370.66666666667)</f>
        <v>44370.66667</v>
      </c>
      <c r="B361" s="1">
        <f>IFERROR(__xludf.DUMMYFUNCTION("""COMPUTED_VALUE"""),656.57)</f>
        <v>656.57</v>
      </c>
      <c r="C361" s="2">
        <v>657.892384114508</v>
      </c>
    </row>
    <row r="362">
      <c r="A362" s="3">
        <f>IFERROR(__xludf.DUMMYFUNCTION("""COMPUTED_VALUE"""),44371.66666666667)</f>
        <v>44371.66667</v>
      </c>
      <c r="B362" s="1">
        <f>IFERROR(__xludf.DUMMYFUNCTION("""COMPUTED_VALUE"""),679.82)</f>
        <v>679.82</v>
      </c>
      <c r="C362" s="2">
        <v>657.450119477398</v>
      </c>
    </row>
    <row r="363">
      <c r="A363" s="3">
        <f>IFERROR(__xludf.DUMMYFUNCTION("""COMPUTED_VALUE"""),44372.66666666667)</f>
        <v>44372.66667</v>
      </c>
      <c r="B363" s="1">
        <f>IFERROR(__xludf.DUMMYFUNCTION("""COMPUTED_VALUE"""),671.87)</f>
        <v>671.87</v>
      </c>
      <c r="C363" s="2">
        <v>657.383766796188</v>
      </c>
    </row>
    <row r="364">
      <c r="A364" s="3">
        <f>IFERROR(__xludf.DUMMYFUNCTION("""COMPUTED_VALUE"""),44375.66666666667)</f>
        <v>44375.66667</v>
      </c>
      <c r="B364" s="1">
        <f>IFERROR(__xludf.DUMMYFUNCTION("""COMPUTED_VALUE"""),688.72)</f>
        <v>688.72</v>
      </c>
      <c r="C364" s="2">
        <v>656.526119089307</v>
      </c>
    </row>
    <row r="365">
      <c r="A365" s="3">
        <f>IFERROR(__xludf.DUMMYFUNCTION("""COMPUTED_VALUE"""),44376.66666666667)</f>
        <v>44376.66667</v>
      </c>
      <c r="B365" s="1">
        <f>IFERROR(__xludf.DUMMYFUNCTION("""COMPUTED_VALUE"""),680.76)</f>
        <v>680.76</v>
      </c>
      <c r="C365" s="2">
        <v>658.591973222798</v>
      </c>
    </row>
    <row r="366">
      <c r="A366" s="3">
        <f>IFERROR(__xludf.DUMMYFUNCTION("""COMPUTED_VALUE"""),44377.66666666667)</f>
        <v>44377.66667</v>
      </c>
      <c r="B366" s="1">
        <f>IFERROR(__xludf.DUMMYFUNCTION("""COMPUTED_VALUE"""),679.7)</f>
        <v>679.7</v>
      </c>
      <c r="C366" s="2">
        <v>657.599164017838</v>
      </c>
    </row>
    <row r="367">
      <c r="A367" s="3">
        <f>IFERROR(__xludf.DUMMYFUNCTION("""COMPUTED_VALUE"""),44378.66666666667)</f>
        <v>44378.66667</v>
      </c>
      <c r="B367" s="1">
        <f>IFERROR(__xludf.DUMMYFUNCTION("""COMPUTED_VALUE"""),677.92)</f>
        <v>677.92</v>
      </c>
      <c r="C367" s="2">
        <v>657.15689938073</v>
      </c>
    </row>
    <row r="368">
      <c r="A368" s="3">
        <f>IFERROR(__xludf.DUMMYFUNCTION("""COMPUTED_VALUE"""),44379.66666666667)</f>
        <v>44379.66667</v>
      </c>
      <c r="B368" s="1">
        <f>IFERROR(__xludf.DUMMYFUNCTION("""COMPUTED_VALUE"""),678.9)</f>
        <v>678.9</v>
      </c>
      <c r="C368" s="2">
        <v>657.09054669952</v>
      </c>
    </row>
    <row r="369">
      <c r="A369" s="3">
        <f>IFERROR(__xludf.DUMMYFUNCTION("""COMPUTED_VALUE"""),44383.66666666667)</f>
        <v>44383.66667</v>
      </c>
      <c r="B369" s="1">
        <f>IFERROR(__xludf.DUMMYFUNCTION("""COMPUTED_VALUE"""),659.58)</f>
        <v>659.58</v>
      </c>
      <c r="C369" s="2">
        <v>658.298753126131</v>
      </c>
    </row>
    <row r="370">
      <c r="A370" s="3">
        <f>IFERROR(__xludf.DUMMYFUNCTION("""COMPUTED_VALUE"""),44384.66666666667)</f>
        <v>44384.66667</v>
      </c>
      <c r="B370" s="1">
        <f>IFERROR(__xludf.DUMMYFUNCTION("""COMPUTED_VALUE"""),644.65)</f>
        <v>644.65</v>
      </c>
      <c r="C370" s="2">
        <v>657.30594392117</v>
      </c>
    </row>
    <row r="371">
      <c r="A371" s="3">
        <f>IFERROR(__xludf.DUMMYFUNCTION("""COMPUTED_VALUE"""),44385.66666666667)</f>
        <v>44385.66667</v>
      </c>
      <c r="B371" s="1">
        <f>IFERROR(__xludf.DUMMYFUNCTION("""COMPUTED_VALUE"""),652.81)</f>
        <v>652.81</v>
      </c>
      <c r="C371" s="2">
        <v>656.863679284062</v>
      </c>
    </row>
    <row r="372">
      <c r="A372" s="3">
        <f>IFERROR(__xludf.DUMMYFUNCTION("""COMPUTED_VALUE"""),44386.66666666667)</f>
        <v>44386.66667</v>
      </c>
      <c r="B372" s="1">
        <f>IFERROR(__xludf.DUMMYFUNCTION("""COMPUTED_VALUE"""),656.95)</f>
        <v>656.95</v>
      </c>
      <c r="C372" s="2">
        <v>656.79732660285</v>
      </c>
    </row>
    <row r="373">
      <c r="A373" s="3">
        <f>IFERROR(__xludf.DUMMYFUNCTION("""COMPUTED_VALUE"""),44389.66666666667)</f>
        <v>44389.66667</v>
      </c>
      <c r="B373" s="1">
        <f>IFERROR(__xludf.DUMMYFUNCTION("""COMPUTED_VALUE"""),685.7)</f>
        <v>685.7</v>
      </c>
      <c r="C373" s="2">
        <v>655.939678895976</v>
      </c>
    </row>
    <row r="374">
      <c r="A374" s="3">
        <f>IFERROR(__xludf.DUMMYFUNCTION("""COMPUTED_VALUE"""),44390.66666666667)</f>
        <v>44390.66667</v>
      </c>
      <c r="B374" s="1">
        <f>IFERROR(__xludf.DUMMYFUNCTION("""COMPUTED_VALUE"""),668.54)</f>
        <v>668.54</v>
      </c>
      <c r="C374" s="2">
        <v>658.005533029463</v>
      </c>
    </row>
    <row r="375">
      <c r="A375" s="3">
        <f>IFERROR(__xludf.DUMMYFUNCTION("""COMPUTED_VALUE"""),44391.66666666667)</f>
        <v>44391.66667</v>
      </c>
      <c r="B375" s="1">
        <f>IFERROR(__xludf.DUMMYFUNCTION("""COMPUTED_VALUE"""),653.38)</f>
        <v>653.38</v>
      </c>
      <c r="C375" s="2">
        <v>657.012723824506</v>
      </c>
    </row>
    <row r="376">
      <c r="A376" s="3">
        <f>IFERROR(__xludf.DUMMYFUNCTION("""COMPUTED_VALUE"""),44392.66666666667)</f>
        <v>44392.66667</v>
      </c>
      <c r="B376" s="1">
        <f>IFERROR(__xludf.DUMMYFUNCTION("""COMPUTED_VALUE"""),650.6)</f>
        <v>650.6</v>
      </c>
      <c r="C376" s="2">
        <v>656.570459187396</v>
      </c>
    </row>
    <row r="377">
      <c r="A377" s="3">
        <f>IFERROR(__xludf.DUMMYFUNCTION("""COMPUTED_VALUE"""),44393.66666666667)</f>
        <v>44393.66667</v>
      </c>
      <c r="B377" s="1">
        <f>IFERROR(__xludf.DUMMYFUNCTION("""COMPUTED_VALUE"""),644.22)</f>
        <v>644.22</v>
      </c>
      <c r="C377" s="2">
        <v>656.504106506184</v>
      </c>
    </row>
    <row r="378">
      <c r="A378" s="3">
        <f>IFERROR(__xludf.DUMMYFUNCTION("""COMPUTED_VALUE"""),44396.66666666667)</f>
        <v>44396.66667</v>
      </c>
      <c r="B378" s="1">
        <f>IFERROR(__xludf.DUMMYFUNCTION("""COMPUTED_VALUE"""),646.22)</f>
        <v>646.22</v>
      </c>
      <c r="C378" s="2">
        <v>655.6464587993</v>
      </c>
    </row>
    <row r="379">
      <c r="A379" s="3">
        <f>IFERROR(__xludf.DUMMYFUNCTION("""COMPUTED_VALUE"""),44397.66666666667)</f>
        <v>44397.66667</v>
      </c>
      <c r="B379" s="1">
        <f>IFERROR(__xludf.DUMMYFUNCTION("""COMPUTED_VALUE"""),660.5)</f>
        <v>660.5</v>
      </c>
      <c r="C379" s="2">
        <v>657.712312932797</v>
      </c>
    </row>
    <row r="380">
      <c r="A380" s="3">
        <f>IFERROR(__xludf.DUMMYFUNCTION("""COMPUTED_VALUE"""),44398.66666666667)</f>
        <v>44398.66667</v>
      </c>
      <c r="B380" s="1">
        <f>IFERROR(__xludf.DUMMYFUNCTION("""COMPUTED_VALUE"""),655.29)</f>
        <v>655.29</v>
      </c>
      <c r="C380" s="2">
        <v>656.719503727838</v>
      </c>
    </row>
    <row r="381">
      <c r="A381" s="3">
        <f>IFERROR(__xludf.DUMMYFUNCTION("""COMPUTED_VALUE"""),44399.66666666667)</f>
        <v>44399.66667</v>
      </c>
      <c r="B381" s="1">
        <f>IFERROR(__xludf.DUMMYFUNCTION("""COMPUTED_VALUE"""),649.26)</f>
        <v>649.26</v>
      </c>
      <c r="C381" s="2">
        <v>656.27723909073</v>
      </c>
    </row>
    <row r="382">
      <c r="A382" s="3">
        <f>IFERROR(__xludf.DUMMYFUNCTION("""COMPUTED_VALUE"""),44400.66666666667)</f>
        <v>44400.66667</v>
      </c>
      <c r="B382" s="1">
        <f>IFERROR(__xludf.DUMMYFUNCTION("""COMPUTED_VALUE"""),643.38)</f>
        <v>643.38</v>
      </c>
      <c r="C382" s="2">
        <v>656.210886409514</v>
      </c>
    </row>
    <row r="383">
      <c r="A383" s="3">
        <f>IFERROR(__xludf.DUMMYFUNCTION("""COMPUTED_VALUE"""),44403.66666666667)</f>
        <v>44403.66667</v>
      </c>
      <c r="B383" s="1">
        <f>IFERROR(__xludf.DUMMYFUNCTION("""COMPUTED_VALUE"""),657.62)</f>
        <v>657.62</v>
      </c>
      <c r="C383" s="2">
        <v>655.353238702633</v>
      </c>
    </row>
    <row r="384">
      <c r="A384" s="3">
        <f>IFERROR(__xludf.DUMMYFUNCTION("""COMPUTED_VALUE"""),44404.66666666667)</f>
        <v>44404.66667</v>
      </c>
      <c r="B384" s="1">
        <f>IFERROR(__xludf.DUMMYFUNCTION("""COMPUTED_VALUE"""),644.78)</f>
        <v>644.78</v>
      </c>
      <c r="C384" s="2">
        <v>657.419092836127</v>
      </c>
    </row>
    <row r="385">
      <c r="A385" s="3">
        <f>IFERROR(__xludf.DUMMYFUNCTION("""COMPUTED_VALUE"""),44405.66666666667)</f>
        <v>44405.66667</v>
      </c>
      <c r="B385" s="1">
        <f>IFERROR(__xludf.DUMMYFUNCTION("""COMPUTED_VALUE"""),646.98)</f>
        <v>646.98</v>
      </c>
      <c r="C385" s="2">
        <v>656.426283631168</v>
      </c>
    </row>
    <row r="386">
      <c r="A386" s="3">
        <f>IFERROR(__xludf.DUMMYFUNCTION("""COMPUTED_VALUE"""),44406.66666666667)</f>
        <v>44406.66667</v>
      </c>
      <c r="B386" s="1">
        <f>IFERROR(__xludf.DUMMYFUNCTION("""COMPUTED_VALUE"""),677.35)</f>
        <v>677.35</v>
      </c>
      <c r="C386" s="2">
        <v>655.984018994059</v>
      </c>
    </row>
    <row r="387">
      <c r="A387" s="3">
        <f>IFERROR(__xludf.DUMMYFUNCTION("""COMPUTED_VALUE"""),44407.66666666667)</f>
        <v>44407.66667</v>
      </c>
      <c r="B387" s="1">
        <f>IFERROR(__xludf.DUMMYFUNCTION("""COMPUTED_VALUE"""),687.2)</f>
        <v>687.2</v>
      </c>
      <c r="C387" s="2">
        <v>655.91766631285</v>
      </c>
    </row>
    <row r="388">
      <c r="A388" s="3">
        <f>IFERROR(__xludf.DUMMYFUNCTION("""COMPUTED_VALUE"""),44410.66666666667)</f>
        <v>44410.66667</v>
      </c>
      <c r="B388" s="1">
        <f>IFERROR(__xludf.DUMMYFUNCTION("""COMPUTED_VALUE"""),709.67)</f>
        <v>709.67</v>
      </c>
      <c r="C388" s="2">
        <v>655.060018605968</v>
      </c>
    </row>
    <row r="389">
      <c r="A389" s="3">
        <f>IFERROR(__xludf.DUMMYFUNCTION("""COMPUTED_VALUE"""),44411.66666666667)</f>
        <v>44411.66667</v>
      </c>
      <c r="B389" s="1">
        <f>IFERROR(__xludf.DUMMYFUNCTION("""COMPUTED_VALUE"""),709.74)</f>
        <v>709.74</v>
      </c>
      <c r="C389" s="2">
        <v>657.125872739461</v>
      </c>
    </row>
    <row r="390">
      <c r="A390" s="3">
        <f>IFERROR(__xludf.DUMMYFUNCTION("""COMPUTED_VALUE"""),44412.66666666667)</f>
        <v>44412.66667</v>
      </c>
      <c r="B390" s="1">
        <f>IFERROR(__xludf.DUMMYFUNCTION("""COMPUTED_VALUE"""),710.92)</f>
        <v>710.92</v>
      </c>
      <c r="C390" s="2">
        <v>656.133063534502</v>
      </c>
    </row>
    <row r="391">
      <c r="A391" s="3">
        <f>IFERROR(__xludf.DUMMYFUNCTION("""COMPUTED_VALUE"""),44413.66666666667)</f>
        <v>44413.66667</v>
      </c>
      <c r="B391" s="1">
        <f>IFERROR(__xludf.DUMMYFUNCTION("""COMPUTED_VALUE"""),714.63)</f>
        <v>714.63</v>
      </c>
      <c r="C391" s="2">
        <v>655.690798897393</v>
      </c>
    </row>
    <row r="392">
      <c r="A392" s="3">
        <f>IFERROR(__xludf.DUMMYFUNCTION("""COMPUTED_VALUE"""),44414.66666666667)</f>
        <v>44414.66667</v>
      </c>
      <c r="B392" s="1">
        <f>IFERROR(__xludf.DUMMYFUNCTION("""COMPUTED_VALUE"""),699.1)</f>
        <v>699.1</v>
      </c>
      <c r="C392" s="2">
        <v>655.624446216182</v>
      </c>
    </row>
    <row r="393">
      <c r="A393" s="3">
        <f>IFERROR(__xludf.DUMMYFUNCTION("""COMPUTED_VALUE"""),44417.66666666667)</f>
        <v>44417.66667</v>
      </c>
      <c r="B393" s="1">
        <f>IFERROR(__xludf.DUMMYFUNCTION("""COMPUTED_VALUE"""),713.76)</f>
        <v>713.76</v>
      </c>
      <c r="C393" s="2">
        <v>654.766798509302</v>
      </c>
    </row>
    <row r="394">
      <c r="A394" s="3">
        <f>IFERROR(__xludf.DUMMYFUNCTION("""COMPUTED_VALUE"""),44418.66666666667)</f>
        <v>44418.66667</v>
      </c>
      <c r="B394" s="1">
        <f>IFERROR(__xludf.DUMMYFUNCTION("""COMPUTED_VALUE"""),709.99)</f>
        <v>709.99</v>
      </c>
      <c r="C394" s="2">
        <v>656.832652642792</v>
      </c>
    </row>
    <row r="395">
      <c r="A395" s="3">
        <f>IFERROR(__xludf.DUMMYFUNCTION("""COMPUTED_VALUE"""),44419.66666666667)</f>
        <v>44419.66667</v>
      </c>
      <c r="B395" s="1">
        <f>IFERROR(__xludf.DUMMYFUNCTION("""COMPUTED_VALUE"""),707.82)</f>
        <v>707.82</v>
      </c>
      <c r="C395" s="2">
        <v>655.839843437832</v>
      </c>
    </row>
    <row r="396">
      <c r="A396" s="3">
        <f>IFERROR(__xludf.DUMMYFUNCTION("""COMPUTED_VALUE"""),44420.66666666667)</f>
        <v>44420.66667</v>
      </c>
      <c r="B396" s="1">
        <f>IFERROR(__xludf.DUMMYFUNCTION("""COMPUTED_VALUE"""),722.25)</f>
        <v>722.25</v>
      </c>
      <c r="C396" s="2">
        <v>655.397578800725</v>
      </c>
    </row>
    <row r="397">
      <c r="A397" s="3">
        <f>IFERROR(__xludf.DUMMYFUNCTION("""COMPUTED_VALUE"""),44421.66666666667)</f>
        <v>44421.66667</v>
      </c>
      <c r="B397" s="1">
        <f>IFERROR(__xludf.DUMMYFUNCTION("""COMPUTED_VALUE"""),717.17)</f>
        <v>717.17</v>
      </c>
      <c r="C397" s="2">
        <v>655.331226119514</v>
      </c>
    </row>
    <row r="398">
      <c r="A398" s="3">
        <f>IFERROR(__xludf.DUMMYFUNCTION("""COMPUTED_VALUE"""),44424.66666666667)</f>
        <v>44424.66667</v>
      </c>
      <c r="B398" s="1">
        <f>IFERROR(__xludf.DUMMYFUNCTION("""COMPUTED_VALUE"""),686.17)</f>
        <v>686.17</v>
      </c>
      <c r="C398" s="2">
        <v>654.473578412635</v>
      </c>
    </row>
    <row r="399">
      <c r="A399" s="3">
        <f>IFERROR(__xludf.DUMMYFUNCTION("""COMPUTED_VALUE"""),44425.66666666667)</f>
        <v>44425.66667</v>
      </c>
      <c r="B399" s="1">
        <f>IFERROR(__xludf.DUMMYFUNCTION("""COMPUTED_VALUE"""),665.71)</f>
        <v>665.71</v>
      </c>
      <c r="C399" s="2">
        <v>656.539432546124</v>
      </c>
    </row>
    <row r="400">
      <c r="C400" s="2">
        <v>655.546623341168</v>
      </c>
    </row>
    <row r="401">
      <c r="C401" s="2">
        <v>655.104358704057</v>
      </c>
    </row>
    <row r="402">
      <c r="C402" s="2">
        <v>655.038006022844</v>
      </c>
    </row>
    <row r="403">
      <c r="C403" s="2">
        <v>652.789639969086</v>
      </c>
    </row>
    <row r="404">
      <c r="C404" s="2">
        <v>652.747751617527</v>
      </c>
    </row>
    <row r="405">
      <c r="C405" s="2">
        <v>654.18035831597</v>
      </c>
    </row>
    <row r="406">
      <c r="C406" s="2">
        <v>656.246212449456</v>
      </c>
    </row>
    <row r="407">
      <c r="C407" s="2">
        <v>655.253403244498</v>
      </c>
    </row>
    <row r="408">
      <c r="C408" s="2">
        <v>654.811138607388</v>
      </c>
    </row>
    <row r="409">
      <c r="C409" s="2">
        <v>654.744785926174</v>
      </c>
    </row>
    <row r="410">
      <c r="C410" s="2">
        <v>652.496419872418</v>
      </c>
    </row>
    <row r="411">
      <c r="C411" s="2">
        <v>652.45453152086</v>
      </c>
    </row>
    <row r="412">
      <c r="C412" s="2">
        <v>653.887138219304</v>
      </c>
    </row>
    <row r="413">
      <c r="C413" s="2">
        <v>655.95299235279</v>
      </c>
    </row>
    <row r="414">
      <c r="C414" s="2">
        <v>654.960183147832</v>
      </c>
    </row>
    <row r="415">
      <c r="C415" s="2">
        <v>654.517918510722</v>
      </c>
    </row>
    <row r="416">
      <c r="C416" s="2">
        <v>654.451565829508</v>
      </c>
    </row>
    <row r="417">
      <c r="C417" s="2">
        <v>652.203199775748</v>
      </c>
    </row>
    <row r="418">
      <c r="C418" s="2">
        <v>652.161311424193</v>
      </c>
    </row>
    <row r="419">
      <c r="C419" s="2">
        <v>653.593918122628</v>
      </c>
    </row>
    <row r="420">
      <c r="C420" s="2">
        <v>655.65977225612</v>
      </c>
    </row>
    <row r="421">
      <c r="C421" s="2">
        <v>654.666963051162</v>
      </c>
    </row>
    <row r="422">
      <c r="C422" s="2">
        <v>654.224698414052</v>
      </c>
    </row>
    <row r="423">
      <c r="C423" s="2">
        <v>654.158345732838</v>
      </c>
    </row>
    <row r="424">
      <c r="C424" s="4">
        <v>651.909979679087</v>
      </c>
    </row>
    <row r="425">
      <c r="C425" s="4">
        <v>651.868091327526</v>
      </c>
    </row>
    <row r="426">
      <c r="C426" s="4">
        <v>653.300698025961</v>
      </c>
    </row>
    <row r="427">
      <c r="C427" s="4">
        <v>655.366552159453</v>
      </c>
    </row>
    <row r="428">
      <c r="C428" s="4">
        <v>654.373742954494</v>
      </c>
    </row>
    <row r="429">
      <c r="C429" s="4">
        <v>653.931478317386</v>
      </c>
    </row>
    <row r="430">
      <c r="C430" s="4">
        <v>653.865125636174</v>
      </c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>
      <c r="A2" s="6">
        <v>0.0</v>
      </c>
      <c r="B2" s="7">
        <v>43851.0</v>
      </c>
      <c r="C2" s="6">
        <v>111.820428665802</v>
      </c>
      <c r="D2" s="6">
        <v>54.4044039887634</v>
      </c>
      <c r="E2" s="6">
        <v>172.632192118209</v>
      </c>
      <c r="F2" s="6">
        <v>111.820428665802</v>
      </c>
      <c r="G2" s="6">
        <v>111.820428665802</v>
      </c>
      <c r="H2" s="6">
        <v>1.85002814515761</v>
      </c>
      <c r="I2" s="6">
        <v>1.85002814515761</v>
      </c>
      <c r="J2" s="6">
        <v>1.85002814515761</v>
      </c>
      <c r="K2" s="6">
        <v>1.85002814515761</v>
      </c>
      <c r="L2" s="6">
        <v>1.85002814515761</v>
      </c>
      <c r="M2" s="6">
        <v>1.85002814515761</v>
      </c>
      <c r="N2" s="6">
        <v>0.0</v>
      </c>
      <c r="O2" s="6">
        <v>0.0</v>
      </c>
      <c r="P2" s="6">
        <v>0.0</v>
      </c>
    </row>
    <row r="3">
      <c r="A3" s="6">
        <v>1.0</v>
      </c>
      <c r="B3" s="7">
        <v>43852.0</v>
      </c>
      <c r="C3" s="6">
        <v>112.169980207004</v>
      </c>
      <c r="D3" s="6">
        <v>53.5497632272319</v>
      </c>
      <c r="E3" s="6">
        <v>171.493891632368</v>
      </c>
      <c r="F3" s="6">
        <v>112.169980207004</v>
      </c>
      <c r="G3" s="6">
        <v>112.169980207004</v>
      </c>
      <c r="H3" s="6">
        <v>0.899107525436099</v>
      </c>
      <c r="I3" s="6">
        <v>0.899107525436099</v>
      </c>
      <c r="J3" s="6">
        <v>0.899107525436099</v>
      </c>
      <c r="K3" s="6">
        <v>0.899107525436099</v>
      </c>
      <c r="L3" s="6">
        <v>0.899107525436099</v>
      </c>
      <c r="M3" s="6">
        <v>0.899107525436099</v>
      </c>
      <c r="N3" s="6">
        <v>0.0</v>
      </c>
      <c r="O3" s="6">
        <v>0.0</v>
      </c>
      <c r="P3" s="6">
        <v>0.0</v>
      </c>
    </row>
    <row r="4">
      <c r="A4" s="6">
        <v>2.0</v>
      </c>
      <c r="B4" s="7">
        <v>43853.0</v>
      </c>
      <c r="C4" s="6">
        <v>112.519531748206</v>
      </c>
      <c r="D4" s="6">
        <v>57.9735832662384</v>
      </c>
      <c r="E4" s="6">
        <v>173.32700847177</v>
      </c>
      <c r="F4" s="6">
        <v>112.519531748206</v>
      </c>
      <c r="G4" s="6">
        <v>112.519531748206</v>
      </c>
      <c r="H4" s="6">
        <v>0.49873147356432</v>
      </c>
      <c r="I4" s="6">
        <v>0.49873147356432</v>
      </c>
      <c r="J4" s="6">
        <v>0.49873147356432</v>
      </c>
      <c r="K4" s="6">
        <v>0.49873147356432</v>
      </c>
      <c r="L4" s="6">
        <v>0.49873147356432</v>
      </c>
      <c r="M4" s="6">
        <v>0.49873147356432</v>
      </c>
      <c r="N4" s="6">
        <v>0.0</v>
      </c>
      <c r="O4" s="6">
        <v>0.0</v>
      </c>
      <c r="P4" s="6">
        <v>0.0</v>
      </c>
    </row>
    <row r="5">
      <c r="A5" s="6">
        <v>3.0</v>
      </c>
      <c r="B5" s="7">
        <v>43854.0</v>
      </c>
      <c r="C5" s="6">
        <v>112.869083289408</v>
      </c>
      <c r="D5" s="6">
        <v>48.0286681071583</v>
      </c>
      <c r="E5" s="6">
        <v>174.197042319523</v>
      </c>
      <c r="F5" s="6">
        <v>112.869083289408</v>
      </c>
      <c r="G5" s="6">
        <v>112.869083289408</v>
      </c>
      <c r="H5" s="6">
        <v>0.474267377588644</v>
      </c>
      <c r="I5" s="6">
        <v>0.474267377588644</v>
      </c>
      <c r="J5" s="6">
        <v>0.474267377588644</v>
      </c>
      <c r="K5" s="6">
        <v>0.474267377588644</v>
      </c>
      <c r="L5" s="6">
        <v>0.474267377588644</v>
      </c>
      <c r="M5" s="6">
        <v>0.474267377588644</v>
      </c>
      <c r="N5" s="6">
        <v>0.0</v>
      </c>
      <c r="O5" s="6">
        <v>0.0</v>
      </c>
      <c r="P5" s="6">
        <v>0.0</v>
      </c>
    </row>
    <row r="6">
      <c r="A6" s="6">
        <v>4.0</v>
      </c>
      <c r="B6" s="7">
        <v>43857.0</v>
      </c>
      <c r="C6" s="6">
        <v>113.917737913013</v>
      </c>
      <c r="D6" s="6">
        <v>54.7544390813849</v>
      </c>
      <c r="E6" s="6">
        <v>174.602574404633</v>
      </c>
      <c r="F6" s="6">
        <v>113.917737913013</v>
      </c>
      <c r="G6" s="6">
        <v>113.917737913013</v>
      </c>
      <c r="H6" s="6">
        <v>-0.257714573567623</v>
      </c>
      <c r="I6" s="6">
        <v>-0.257714573567623</v>
      </c>
      <c r="J6" s="6">
        <v>-0.257714573567623</v>
      </c>
      <c r="K6" s="6">
        <v>-0.257714573567623</v>
      </c>
      <c r="L6" s="6">
        <v>-0.257714573567623</v>
      </c>
      <c r="M6" s="6">
        <v>-0.257714573567623</v>
      </c>
      <c r="N6" s="6">
        <v>0.0</v>
      </c>
      <c r="O6" s="6">
        <v>0.0</v>
      </c>
      <c r="P6" s="6">
        <v>0.0</v>
      </c>
    </row>
    <row r="7">
      <c r="A7" s="6">
        <v>5.0</v>
      </c>
      <c r="B7" s="7">
        <v>43858.0</v>
      </c>
      <c r="C7" s="6">
        <v>114.267289454215</v>
      </c>
      <c r="D7" s="6">
        <v>58.5731163326087</v>
      </c>
      <c r="E7" s="6">
        <v>176.580201819805</v>
      </c>
      <c r="F7" s="6">
        <v>114.267289454215</v>
      </c>
      <c r="G7" s="6">
        <v>114.267289454215</v>
      </c>
      <c r="H7" s="6">
        <v>1.85002814515735</v>
      </c>
      <c r="I7" s="6">
        <v>1.85002814515735</v>
      </c>
      <c r="J7" s="6">
        <v>1.85002814515735</v>
      </c>
      <c r="K7" s="6">
        <v>1.85002814515735</v>
      </c>
      <c r="L7" s="6">
        <v>1.85002814515735</v>
      </c>
      <c r="M7" s="6">
        <v>1.85002814515735</v>
      </c>
      <c r="N7" s="6">
        <v>0.0</v>
      </c>
      <c r="O7" s="6">
        <v>0.0</v>
      </c>
      <c r="P7" s="6">
        <v>0.0</v>
      </c>
    </row>
    <row r="8">
      <c r="A8" s="6">
        <v>6.0</v>
      </c>
      <c r="B8" s="7">
        <v>43859.0</v>
      </c>
      <c r="C8" s="6">
        <v>114.616840995416</v>
      </c>
      <c r="D8" s="6">
        <v>53.4249805955861</v>
      </c>
      <c r="E8" s="6">
        <v>178.348957219463</v>
      </c>
      <c r="F8" s="6">
        <v>114.616840995416</v>
      </c>
      <c r="G8" s="6">
        <v>114.616840995416</v>
      </c>
      <c r="H8" s="6">
        <v>0.899107525438374</v>
      </c>
      <c r="I8" s="6">
        <v>0.899107525438374</v>
      </c>
      <c r="J8" s="6">
        <v>0.899107525438374</v>
      </c>
      <c r="K8" s="6">
        <v>0.899107525438374</v>
      </c>
      <c r="L8" s="6">
        <v>0.899107525438374</v>
      </c>
      <c r="M8" s="6">
        <v>0.899107525438374</v>
      </c>
      <c r="N8" s="6">
        <v>0.0</v>
      </c>
      <c r="O8" s="6">
        <v>0.0</v>
      </c>
      <c r="P8" s="6">
        <v>0.0</v>
      </c>
    </row>
    <row r="9">
      <c r="A9" s="6">
        <v>7.0</v>
      </c>
      <c r="B9" s="7">
        <v>43860.0</v>
      </c>
      <c r="C9" s="6">
        <v>114.966392536618</v>
      </c>
      <c r="D9" s="6">
        <v>49.2008520344359</v>
      </c>
      <c r="E9" s="6">
        <v>173.417758897054</v>
      </c>
      <c r="F9" s="6">
        <v>114.966392536618</v>
      </c>
      <c r="G9" s="6">
        <v>114.966392536618</v>
      </c>
      <c r="H9" s="6">
        <v>0.498731473566236</v>
      </c>
      <c r="I9" s="6">
        <v>0.498731473566236</v>
      </c>
      <c r="J9" s="6">
        <v>0.498731473566236</v>
      </c>
      <c r="K9" s="6">
        <v>0.498731473566236</v>
      </c>
      <c r="L9" s="6">
        <v>0.498731473566236</v>
      </c>
      <c r="M9" s="6">
        <v>0.498731473566236</v>
      </c>
      <c r="N9" s="6">
        <v>0.0</v>
      </c>
      <c r="O9" s="6">
        <v>0.0</v>
      </c>
      <c r="P9" s="6">
        <v>0.0</v>
      </c>
    </row>
    <row r="10">
      <c r="A10" s="6">
        <v>8.0</v>
      </c>
      <c r="B10" s="7">
        <v>43861.0</v>
      </c>
      <c r="C10" s="6">
        <v>115.31594407782</v>
      </c>
      <c r="D10" s="6">
        <v>56.2694748078241</v>
      </c>
      <c r="E10" s="6">
        <v>173.262985348921</v>
      </c>
      <c r="F10" s="6">
        <v>115.31594407782</v>
      </c>
      <c r="G10" s="6">
        <v>115.31594407782</v>
      </c>
      <c r="H10" s="6">
        <v>0.474267377594507</v>
      </c>
      <c r="I10" s="6">
        <v>0.474267377594507</v>
      </c>
      <c r="J10" s="6">
        <v>0.474267377594507</v>
      </c>
      <c r="K10" s="6">
        <v>0.474267377594507</v>
      </c>
      <c r="L10" s="6">
        <v>0.474267377594507</v>
      </c>
      <c r="M10" s="6">
        <v>0.474267377594507</v>
      </c>
      <c r="N10" s="6">
        <v>0.0</v>
      </c>
      <c r="O10" s="6">
        <v>0.0</v>
      </c>
      <c r="P10" s="6">
        <v>0.0</v>
      </c>
    </row>
    <row r="11">
      <c r="A11" s="6">
        <v>9.0</v>
      </c>
      <c r="B11" s="7">
        <v>43864.0</v>
      </c>
      <c r="C11" s="6">
        <v>116.364598701425</v>
      </c>
      <c r="D11" s="6">
        <v>56.0307916954022</v>
      </c>
      <c r="E11" s="6">
        <v>176.512078722631</v>
      </c>
      <c r="F11" s="6">
        <v>116.364598701425</v>
      </c>
      <c r="G11" s="6">
        <v>116.364598701425</v>
      </c>
      <c r="H11" s="6">
        <v>-0.257714573575937</v>
      </c>
      <c r="I11" s="6">
        <v>-0.257714573575937</v>
      </c>
      <c r="J11" s="6">
        <v>-0.257714573575937</v>
      </c>
      <c r="K11" s="6">
        <v>-0.257714573575937</v>
      </c>
      <c r="L11" s="6">
        <v>-0.257714573575937</v>
      </c>
      <c r="M11" s="6">
        <v>-0.257714573575937</v>
      </c>
      <c r="N11" s="6">
        <v>0.0</v>
      </c>
      <c r="O11" s="6">
        <v>0.0</v>
      </c>
      <c r="P11" s="6">
        <v>0.0</v>
      </c>
    </row>
    <row r="12">
      <c r="A12" s="6">
        <v>10.0</v>
      </c>
      <c r="B12" s="7">
        <v>43865.0</v>
      </c>
      <c r="C12" s="6">
        <v>116.714150242627</v>
      </c>
      <c r="D12" s="6">
        <v>56.2166782852678</v>
      </c>
      <c r="E12" s="6">
        <v>182.338611066562</v>
      </c>
      <c r="F12" s="6">
        <v>116.714150242627</v>
      </c>
      <c r="G12" s="6">
        <v>116.714150242627</v>
      </c>
      <c r="H12" s="6">
        <v>1.85002814515709</v>
      </c>
      <c r="I12" s="6">
        <v>1.85002814515709</v>
      </c>
      <c r="J12" s="6">
        <v>1.85002814515709</v>
      </c>
      <c r="K12" s="6">
        <v>1.85002814515709</v>
      </c>
      <c r="L12" s="6">
        <v>1.85002814515709</v>
      </c>
      <c r="M12" s="6">
        <v>1.85002814515709</v>
      </c>
      <c r="N12" s="6">
        <v>0.0</v>
      </c>
      <c r="O12" s="6">
        <v>0.0</v>
      </c>
      <c r="P12" s="6">
        <v>0.0</v>
      </c>
    </row>
    <row r="13">
      <c r="A13" s="6">
        <v>11.0</v>
      </c>
      <c r="B13" s="7">
        <v>43866.0</v>
      </c>
      <c r="C13" s="6">
        <v>117.063701783829</v>
      </c>
      <c r="D13" s="6">
        <v>55.5966506343378</v>
      </c>
      <c r="E13" s="6">
        <v>178.270232250222</v>
      </c>
      <c r="F13" s="6">
        <v>117.063701783829</v>
      </c>
      <c r="G13" s="6">
        <v>117.063701783829</v>
      </c>
      <c r="H13" s="6">
        <v>0.899107525435832</v>
      </c>
      <c r="I13" s="6">
        <v>0.899107525435832</v>
      </c>
      <c r="J13" s="6">
        <v>0.899107525435832</v>
      </c>
      <c r="K13" s="6">
        <v>0.899107525435832</v>
      </c>
      <c r="L13" s="6">
        <v>0.899107525435832</v>
      </c>
      <c r="M13" s="6">
        <v>0.899107525435832</v>
      </c>
      <c r="N13" s="6">
        <v>0.0</v>
      </c>
      <c r="O13" s="6">
        <v>0.0</v>
      </c>
      <c r="P13" s="6">
        <v>0.0</v>
      </c>
    </row>
    <row r="14">
      <c r="A14" s="6">
        <v>12.0</v>
      </c>
      <c r="B14" s="7">
        <v>43867.0</v>
      </c>
      <c r="C14" s="6">
        <v>117.413253325031</v>
      </c>
      <c r="D14" s="6">
        <v>57.5993492558939</v>
      </c>
      <c r="E14" s="6">
        <v>177.253386710423</v>
      </c>
      <c r="F14" s="6">
        <v>117.413253325031</v>
      </c>
      <c r="G14" s="6">
        <v>117.413253325031</v>
      </c>
      <c r="H14" s="6">
        <v>0.498731473563124</v>
      </c>
      <c r="I14" s="6">
        <v>0.498731473563124</v>
      </c>
      <c r="J14" s="6">
        <v>0.498731473563124</v>
      </c>
      <c r="K14" s="6">
        <v>0.498731473563124</v>
      </c>
      <c r="L14" s="6">
        <v>0.498731473563124</v>
      </c>
      <c r="M14" s="6">
        <v>0.498731473563124</v>
      </c>
      <c r="N14" s="6">
        <v>0.0</v>
      </c>
      <c r="O14" s="6">
        <v>0.0</v>
      </c>
      <c r="P14" s="6">
        <v>0.0</v>
      </c>
    </row>
    <row r="15">
      <c r="A15" s="6">
        <v>13.0</v>
      </c>
      <c r="B15" s="7">
        <v>43868.0</v>
      </c>
      <c r="C15" s="6">
        <v>117.762804866233</v>
      </c>
      <c r="D15" s="6">
        <v>57.1232354498955</v>
      </c>
      <c r="E15" s="6">
        <v>179.28359079592</v>
      </c>
      <c r="F15" s="6">
        <v>117.762804866233</v>
      </c>
      <c r="G15" s="6">
        <v>117.762804866233</v>
      </c>
      <c r="H15" s="6">
        <v>0.474267377592202</v>
      </c>
      <c r="I15" s="6">
        <v>0.474267377592202</v>
      </c>
      <c r="J15" s="6">
        <v>0.474267377592202</v>
      </c>
      <c r="K15" s="6">
        <v>0.474267377592202</v>
      </c>
      <c r="L15" s="6">
        <v>0.474267377592202</v>
      </c>
      <c r="M15" s="6">
        <v>0.474267377592202</v>
      </c>
      <c r="N15" s="6">
        <v>0.0</v>
      </c>
      <c r="O15" s="6">
        <v>0.0</v>
      </c>
      <c r="P15" s="6">
        <v>0.0</v>
      </c>
    </row>
    <row r="16">
      <c r="A16" s="6">
        <v>14.0</v>
      </c>
      <c r="B16" s="7">
        <v>43871.0</v>
      </c>
      <c r="C16" s="6">
        <v>118.81145952169</v>
      </c>
      <c r="D16" s="6">
        <v>56.4513991847056</v>
      </c>
      <c r="E16" s="6">
        <v>183.662325113775</v>
      </c>
      <c r="F16" s="6">
        <v>118.81145952169</v>
      </c>
      <c r="G16" s="6">
        <v>118.81145952169</v>
      </c>
      <c r="H16" s="6">
        <v>-0.257714573574812</v>
      </c>
      <c r="I16" s="6">
        <v>-0.257714573574812</v>
      </c>
      <c r="J16" s="6">
        <v>-0.257714573574812</v>
      </c>
      <c r="K16" s="6">
        <v>-0.257714573574812</v>
      </c>
      <c r="L16" s="6">
        <v>-0.257714573574812</v>
      </c>
      <c r="M16" s="6">
        <v>-0.257714573574812</v>
      </c>
      <c r="N16" s="6">
        <v>0.0</v>
      </c>
      <c r="O16" s="6">
        <v>0.0</v>
      </c>
      <c r="P16" s="6">
        <v>0.0</v>
      </c>
    </row>
    <row r="17">
      <c r="A17" s="6">
        <v>15.0</v>
      </c>
      <c r="B17" s="7">
        <v>43872.0</v>
      </c>
      <c r="C17" s="6">
        <v>119.16101107351</v>
      </c>
      <c r="D17" s="6">
        <v>57.0414388293883</v>
      </c>
      <c r="E17" s="6">
        <v>180.293946764307</v>
      </c>
      <c r="F17" s="6">
        <v>119.16101107351</v>
      </c>
      <c r="G17" s="6">
        <v>119.16101107351</v>
      </c>
      <c r="H17" s="6">
        <v>1.85002814515589</v>
      </c>
      <c r="I17" s="6">
        <v>1.85002814515589</v>
      </c>
      <c r="J17" s="6">
        <v>1.85002814515589</v>
      </c>
      <c r="K17" s="6">
        <v>1.85002814515589</v>
      </c>
      <c r="L17" s="6">
        <v>1.85002814515589</v>
      </c>
      <c r="M17" s="6">
        <v>1.85002814515589</v>
      </c>
      <c r="N17" s="6">
        <v>0.0</v>
      </c>
      <c r="O17" s="6">
        <v>0.0</v>
      </c>
      <c r="P17" s="6">
        <v>0.0</v>
      </c>
    </row>
    <row r="18">
      <c r="A18" s="6">
        <v>16.0</v>
      </c>
      <c r="B18" s="7">
        <v>43873.0</v>
      </c>
      <c r="C18" s="6">
        <v>119.510562625329</v>
      </c>
      <c r="D18" s="6">
        <v>58.0703120522343</v>
      </c>
      <c r="E18" s="6">
        <v>178.744720698859</v>
      </c>
      <c r="F18" s="6">
        <v>119.510562625329</v>
      </c>
      <c r="G18" s="6">
        <v>119.510562625329</v>
      </c>
      <c r="H18" s="6">
        <v>0.89910752543329</v>
      </c>
      <c r="I18" s="6">
        <v>0.89910752543329</v>
      </c>
      <c r="J18" s="6">
        <v>0.89910752543329</v>
      </c>
      <c r="K18" s="6">
        <v>0.89910752543329</v>
      </c>
      <c r="L18" s="6">
        <v>0.89910752543329</v>
      </c>
      <c r="M18" s="6">
        <v>0.89910752543329</v>
      </c>
      <c r="N18" s="6">
        <v>0.0</v>
      </c>
      <c r="O18" s="6">
        <v>0.0</v>
      </c>
      <c r="P18" s="6">
        <v>0.0</v>
      </c>
    </row>
    <row r="19">
      <c r="A19" s="6">
        <v>17.0</v>
      </c>
      <c r="B19" s="7">
        <v>43874.0</v>
      </c>
      <c r="C19" s="6">
        <v>119.860114177148</v>
      </c>
      <c r="D19" s="6">
        <v>58.437912504059</v>
      </c>
      <c r="E19" s="6">
        <v>180.884016745393</v>
      </c>
      <c r="F19" s="6">
        <v>119.860114177148</v>
      </c>
      <c r="G19" s="6">
        <v>119.860114177148</v>
      </c>
      <c r="H19" s="6">
        <v>0.498731473565039</v>
      </c>
      <c r="I19" s="6">
        <v>0.498731473565039</v>
      </c>
      <c r="J19" s="6">
        <v>0.498731473565039</v>
      </c>
      <c r="K19" s="6">
        <v>0.498731473565039</v>
      </c>
      <c r="L19" s="6">
        <v>0.498731473565039</v>
      </c>
      <c r="M19" s="6">
        <v>0.498731473565039</v>
      </c>
      <c r="N19" s="6">
        <v>0.0</v>
      </c>
      <c r="O19" s="6">
        <v>0.0</v>
      </c>
      <c r="P19" s="6">
        <v>0.0</v>
      </c>
    </row>
    <row r="20">
      <c r="A20" s="6">
        <v>18.0</v>
      </c>
      <c r="B20" s="7">
        <v>43875.0</v>
      </c>
      <c r="C20" s="6">
        <v>120.209665728968</v>
      </c>
      <c r="D20" s="6">
        <v>58.2104882186895</v>
      </c>
      <c r="E20" s="6">
        <v>181.472562497166</v>
      </c>
      <c r="F20" s="6">
        <v>120.209665728968</v>
      </c>
      <c r="G20" s="6">
        <v>120.209665728968</v>
      </c>
      <c r="H20" s="6">
        <v>0.474267377591906</v>
      </c>
      <c r="I20" s="6">
        <v>0.474267377591906</v>
      </c>
      <c r="J20" s="6">
        <v>0.474267377591906</v>
      </c>
      <c r="K20" s="6">
        <v>0.474267377591906</v>
      </c>
      <c r="L20" s="6">
        <v>0.474267377591906</v>
      </c>
      <c r="M20" s="6">
        <v>0.474267377591906</v>
      </c>
      <c r="N20" s="6">
        <v>0.0</v>
      </c>
      <c r="O20" s="6">
        <v>0.0</v>
      </c>
      <c r="P20" s="6">
        <v>0.0</v>
      </c>
    </row>
    <row r="21">
      <c r="A21" s="6">
        <v>19.0</v>
      </c>
      <c r="B21" s="7">
        <v>43879.0</v>
      </c>
      <c r="C21" s="6">
        <v>121.607871936245</v>
      </c>
      <c r="D21" s="6">
        <v>62.7853782147523</v>
      </c>
      <c r="E21" s="6">
        <v>186.764032423062</v>
      </c>
      <c r="F21" s="6">
        <v>121.607871936245</v>
      </c>
      <c r="G21" s="6">
        <v>121.607871936245</v>
      </c>
      <c r="H21" s="6">
        <v>1.85002814515752</v>
      </c>
      <c r="I21" s="6">
        <v>1.85002814515752</v>
      </c>
      <c r="J21" s="6">
        <v>1.85002814515752</v>
      </c>
      <c r="K21" s="6">
        <v>1.85002814515752</v>
      </c>
      <c r="L21" s="6">
        <v>1.85002814515752</v>
      </c>
      <c r="M21" s="6">
        <v>1.85002814515752</v>
      </c>
      <c r="N21" s="6">
        <v>0.0</v>
      </c>
      <c r="O21" s="6">
        <v>0.0</v>
      </c>
      <c r="P21" s="6">
        <v>0.0</v>
      </c>
    </row>
    <row r="22">
      <c r="A22" s="6">
        <v>20.0</v>
      </c>
      <c r="B22" s="7">
        <v>43880.0</v>
      </c>
      <c r="C22" s="6">
        <v>121.957423488064</v>
      </c>
      <c r="D22" s="6">
        <v>65.6748069593069</v>
      </c>
      <c r="E22" s="6">
        <v>181.277929388307</v>
      </c>
      <c r="F22" s="6">
        <v>121.957423488064</v>
      </c>
      <c r="G22" s="6">
        <v>121.957423488064</v>
      </c>
      <c r="H22" s="6">
        <v>0.899107525435565</v>
      </c>
      <c r="I22" s="6">
        <v>0.899107525435565</v>
      </c>
      <c r="J22" s="6">
        <v>0.899107525435565</v>
      </c>
      <c r="K22" s="6">
        <v>0.899107525435565</v>
      </c>
      <c r="L22" s="6">
        <v>0.899107525435565</v>
      </c>
      <c r="M22" s="6">
        <v>0.899107525435565</v>
      </c>
      <c r="N22" s="6">
        <v>0.0</v>
      </c>
      <c r="O22" s="6">
        <v>0.0</v>
      </c>
      <c r="P22" s="6">
        <v>0.0</v>
      </c>
    </row>
    <row r="23">
      <c r="A23" s="6">
        <v>21.0</v>
      </c>
      <c r="B23" s="7">
        <v>43881.0</v>
      </c>
      <c r="C23" s="6">
        <v>122.306975039883</v>
      </c>
      <c r="D23" s="6">
        <v>63.8868674241695</v>
      </c>
      <c r="E23" s="6">
        <v>182.343218492689</v>
      </c>
      <c r="F23" s="6">
        <v>122.306975039883</v>
      </c>
      <c r="G23" s="6">
        <v>122.306975039883</v>
      </c>
      <c r="H23" s="6">
        <v>0.498731473564504</v>
      </c>
      <c r="I23" s="6">
        <v>0.498731473564504</v>
      </c>
      <c r="J23" s="6">
        <v>0.498731473564504</v>
      </c>
      <c r="K23" s="6">
        <v>0.498731473564504</v>
      </c>
      <c r="L23" s="6">
        <v>0.498731473564504</v>
      </c>
      <c r="M23" s="6">
        <v>0.498731473564504</v>
      </c>
      <c r="N23" s="6">
        <v>0.0</v>
      </c>
      <c r="O23" s="6">
        <v>0.0</v>
      </c>
      <c r="P23" s="6">
        <v>0.0</v>
      </c>
    </row>
    <row r="24">
      <c r="A24" s="6">
        <v>22.0</v>
      </c>
      <c r="B24" s="7">
        <v>43882.0</v>
      </c>
      <c r="C24" s="6">
        <v>122.656526591703</v>
      </c>
      <c r="D24" s="6">
        <v>60.787720170196</v>
      </c>
      <c r="E24" s="6">
        <v>183.524563120357</v>
      </c>
      <c r="F24" s="6">
        <v>122.656526591703</v>
      </c>
      <c r="G24" s="6">
        <v>122.656526591703</v>
      </c>
      <c r="H24" s="6">
        <v>0.474267377591608</v>
      </c>
      <c r="I24" s="6">
        <v>0.474267377591608</v>
      </c>
      <c r="J24" s="6">
        <v>0.474267377591608</v>
      </c>
      <c r="K24" s="6">
        <v>0.474267377591608</v>
      </c>
      <c r="L24" s="6">
        <v>0.474267377591608</v>
      </c>
      <c r="M24" s="6">
        <v>0.474267377591608</v>
      </c>
      <c r="N24" s="6">
        <v>0.0</v>
      </c>
      <c r="O24" s="6">
        <v>0.0</v>
      </c>
      <c r="P24" s="6">
        <v>0.0</v>
      </c>
    </row>
    <row r="25">
      <c r="A25" s="6">
        <v>23.0</v>
      </c>
      <c r="B25" s="7">
        <v>43885.0</v>
      </c>
      <c r="C25" s="6">
        <v>123.705181247161</v>
      </c>
      <c r="D25" s="6">
        <v>60.1972725427732</v>
      </c>
      <c r="E25" s="6">
        <v>182.709598725684</v>
      </c>
      <c r="F25" s="6">
        <v>123.705181247161</v>
      </c>
      <c r="G25" s="6">
        <v>123.705181247161</v>
      </c>
      <c r="H25" s="6">
        <v>-0.257714573570568</v>
      </c>
      <c r="I25" s="6">
        <v>-0.257714573570568</v>
      </c>
      <c r="J25" s="6">
        <v>-0.257714573570568</v>
      </c>
      <c r="K25" s="6">
        <v>-0.257714573570568</v>
      </c>
      <c r="L25" s="6">
        <v>-0.257714573570568</v>
      </c>
      <c r="M25" s="6">
        <v>-0.257714573570568</v>
      </c>
      <c r="N25" s="6">
        <v>0.0</v>
      </c>
      <c r="O25" s="6">
        <v>0.0</v>
      </c>
      <c r="P25" s="6">
        <v>0.0</v>
      </c>
    </row>
    <row r="26">
      <c r="A26" s="6">
        <v>24.0</v>
      </c>
      <c r="B26" s="7">
        <v>43886.0</v>
      </c>
      <c r="C26" s="6">
        <v>124.05473279898</v>
      </c>
      <c r="D26" s="6">
        <v>68.6003976175417</v>
      </c>
      <c r="E26" s="6">
        <v>185.444165723949</v>
      </c>
      <c r="F26" s="6">
        <v>124.05473279898</v>
      </c>
      <c r="G26" s="6">
        <v>124.05473279898</v>
      </c>
      <c r="H26" s="6">
        <v>1.85002814515537</v>
      </c>
      <c r="I26" s="6">
        <v>1.85002814515537</v>
      </c>
      <c r="J26" s="6">
        <v>1.85002814515537</v>
      </c>
      <c r="K26" s="6">
        <v>1.85002814515537</v>
      </c>
      <c r="L26" s="6">
        <v>1.85002814515537</v>
      </c>
      <c r="M26" s="6">
        <v>1.85002814515537</v>
      </c>
      <c r="N26" s="6">
        <v>0.0</v>
      </c>
      <c r="O26" s="6">
        <v>0.0</v>
      </c>
      <c r="P26" s="6">
        <v>0.0</v>
      </c>
    </row>
    <row r="27">
      <c r="A27" s="6">
        <v>25.0</v>
      </c>
      <c r="B27" s="7">
        <v>43887.0</v>
      </c>
      <c r="C27" s="6">
        <v>124.404284350799</v>
      </c>
      <c r="D27" s="6">
        <v>68.4795049075734</v>
      </c>
      <c r="E27" s="6">
        <v>188.045612954967</v>
      </c>
      <c r="F27" s="6">
        <v>124.404284350799</v>
      </c>
      <c r="G27" s="6">
        <v>124.404284350799</v>
      </c>
      <c r="H27" s="6">
        <v>0.899107525433023</v>
      </c>
      <c r="I27" s="6">
        <v>0.899107525433023</v>
      </c>
      <c r="J27" s="6">
        <v>0.899107525433023</v>
      </c>
      <c r="K27" s="6">
        <v>0.899107525433023</v>
      </c>
      <c r="L27" s="6">
        <v>0.899107525433023</v>
      </c>
      <c r="M27" s="6">
        <v>0.899107525433023</v>
      </c>
      <c r="N27" s="6">
        <v>0.0</v>
      </c>
      <c r="O27" s="6">
        <v>0.0</v>
      </c>
      <c r="P27" s="6">
        <v>0.0</v>
      </c>
    </row>
    <row r="28">
      <c r="A28" s="6">
        <v>26.0</v>
      </c>
      <c r="B28" s="7">
        <v>43888.0</v>
      </c>
      <c r="C28" s="6">
        <v>124.753835968396</v>
      </c>
      <c r="D28" s="6">
        <v>64.6626793736966</v>
      </c>
      <c r="E28" s="6">
        <v>184.463454899837</v>
      </c>
      <c r="F28" s="6">
        <v>124.753835968396</v>
      </c>
      <c r="G28" s="6">
        <v>124.753835968396</v>
      </c>
      <c r="H28" s="6">
        <v>0.498731473566294</v>
      </c>
      <c r="I28" s="6">
        <v>0.498731473566294</v>
      </c>
      <c r="J28" s="6">
        <v>0.498731473566294</v>
      </c>
      <c r="K28" s="6">
        <v>0.498731473566294</v>
      </c>
      <c r="L28" s="6">
        <v>0.498731473566294</v>
      </c>
      <c r="M28" s="6">
        <v>0.498731473566294</v>
      </c>
      <c r="N28" s="6">
        <v>0.0</v>
      </c>
      <c r="O28" s="6">
        <v>0.0</v>
      </c>
      <c r="P28" s="6">
        <v>0.0</v>
      </c>
    </row>
    <row r="29">
      <c r="A29" s="6">
        <v>27.0</v>
      </c>
      <c r="B29" s="7">
        <v>43889.0</v>
      </c>
      <c r="C29" s="6">
        <v>125.103387585993</v>
      </c>
      <c r="D29" s="6">
        <v>66.4528049884516</v>
      </c>
      <c r="E29" s="6">
        <v>182.540193854881</v>
      </c>
      <c r="F29" s="6">
        <v>125.103387585993</v>
      </c>
      <c r="G29" s="6">
        <v>125.103387585993</v>
      </c>
      <c r="H29" s="6">
        <v>0.474267377591312</v>
      </c>
      <c r="I29" s="6">
        <v>0.474267377591312</v>
      </c>
      <c r="J29" s="6">
        <v>0.474267377591312</v>
      </c>
      <c r="K29" s="6">
        <v>0.474267377591312</v>
      </c>
      <c r="L29" s="6">
        <v>0.474267377591312</v>
      </c>
      <c r="M29" s="6">
        <v>0.474267377591312</v>
      </c>
      <c r="N29" s="6">
        <v>0.0</v>
      </c>
      <c r="O29" s="6">
        <v>0.0</v>
      </c>
      <c r="P29" s="6">
        <v>0.0</v>
      </c>
    </row>
    <row r="30">
      <c r="A30" s="6">
        <v>28.0</v>
      </c>
      <c r="B30" s="7">
        <v>43892.0</v>
      </c>
      <c r="C30" s="6">
        <v>126.152042438783</v>
      </c>
      <c r="D30" s="6">
        <v>64.6700515999753</v>
      </c>
      <c r="E30" s="6">
        <v>187.727519219995</v>
      </c>
      <c r="F30" s="6">
        <v>126.152042438783</v>
      </c>
      <c r="G30" s="6">
        <v>126.152042438783</v>
      </c>
      <c r="H30" s="6">
        <v>-0.257714573568447</v>
      </c>
      <c r="I30" s="6">
        <v>-0.257714573568447</v>
      </c>
      <c r="J30" s="6">
        <v>-0.257714573568447</v>
      </c>
      <c r="K30" s="6">
        <v>-0.257714573568447</v>
      </c>
      <c r="L30" s="6">
        <v>-0.257714573568447</v>
      </c>
      <c r="M30" s="6">
        <v>-0.257714573568447</v>
      </c>
      <c r="N30" s="6">
        <v>0.0</v>
      </c>
      <c r="O30" s="6">
        <v>0.0</v>
      </c>
      <c r="P30" s="6">
        <v>0.0</v>
      </c>
    </row>
    <row r="31">
      <c r="A31" s="6">
        <v>29.0</v>
      </c>
      <c r="B31" s="7">
        <v>43893.0</v>
      </c>
      <c r="C31" s="6">
        <v>126.50159405638</v>
      </c>
      <c r="D31" s="6">
        <v>67.1536956389303</v>
      </c>
      <c r="E31" s="6">
        <v>188.699180977502</v>
      </c>
      <c r="F31" s="6">
        <v>126.50159405638</v>
      </c>
      <c r="G31" s="6">
        <v>126.50159405638</v>
      </c>
      <c r="H31" s="6">
        <v>1.850028145157</v>
      </c>
      <c r="I31" s="6">
        <v>1.850028145157</v>
      </c>
      <c r="J31" s="6">
        <v>1.850028145157</v>
      </c>
      <c r="K31" s="6">
        <v>1.850028145157</v>
      </c>
      <c r="L31" s="6">
        <v>1.850028145157</v>
      </c>
      <c r="M31" s="6">
        <v>1.850028145157</v>
      </c>
      <c r="N31" s="6">
        <v>0.0</v>
      </c>
      <c r="O31" s="6">
        <v>0.0</v>
      </c>
      <c r="P31" s="6">
        <v>0.0</v>
      </c>
    </row>
    <row r="32">
      <c r="A32" s="6">
        <v>30.0</v>
      </c>
      <c r="B32" s="7">
        <v>43894.0</v>
      </c>
      <c r="C32" s="6">
        <v>126.851145673976</v>
      </c>
      <c r="D32" s="6">
        <v>61.6814199895536</v>
      </c>
      <c r="E32" s="6">
        <v>189.581997422053</v>
      </c>
      <c r="F32" s="6">
        <v>126.851145673976</v>
      </c>
      <c r="G32" s="6">
        <v>126.851145673976</v>
      </c>
      <c r="H32" s="6">
        <v>0.899107525436644</v>
      </c>
      <c r="I32" s="6">
        <v>0.899107525436644</v>
      </c>
      <c r="J32" s="6">
        <v>0.899107525436644</v>
      </c>
      <c r="K32" s="6">
        <v>0.899107525436644</v>
      </c>
      <c r="L32" s="6">
        <v>0.899107525436644</v>
      </c>
      <c r="M32" s="6">
        <v>0.899107525436644</v>
      </c>
      <c r="N32" s="6">
        <v>0.0</v>
      </c>
      <c r="O32" s="6">
        <v>0.0</v>
      </c>
      <c r="P32" s="6">
        <v>0.0</v>
      </c>
    </row>
    <row r="33">
      <c r="A33" s="6">
        <v>31.0</v>
      </c>
      <c r="B33" s="7">
        <v>43895.0</v>
      </c>
      <c r="C33" s="6">
        <v>127.200697291573</v>
      </c>
      <c r="D33" s="6">
        <v>67.5623768840765</v>
      </c>
      <c r="E33" s="6">
        <v>193.531493452715</v>
      </c>
      <c r="F33" s="6">
        <v>127.200697291573</v>
      </c>
      <c r="G33" s="6">
        <v>127.200697291573</v>
      </c>
      <c r="H33" s="6">
        <v>0.498731473563308</v>
      </c>
      <c r="I33" s="6">
        <v>0.498731473563308</v>
      </c>
      <c r="J33" s="6">
        <v>0.498731473563308</v>
      </c>
      <c r="K33" s="6">
        <v>0.498731473563308</v>
      </c>
      <c r="L33" s="6">
        <v>0.498731473563308</v>
      </c>
      <c r="M33" s="6">
        <v>0.498731473563308</v>
      </c>
      <c r="N33" s="6">
        <v>0.0</v>
      </c>
      <c r="O33" s="6">
        <v>0.0</v>
      </c>
      <c r="P33" s="6">
        <v>0.0</v>
      </c>
    </row>
    <row r="34">
      <c r="A34" s="6">
        <v>32.0</v>
      </c>
      <c r="B34" s="7">
        <v>43896.0</v>
      </c>
      <c r="C34" s="6">
        <v>127.55024890917</v>
      </c>
      <c r="D34" s="6">
        <v>61.1836243725599</v>
      </c>
      <c r="E34" s="6">
        <v>188.948445796719</v>
      </c>
      <c r="F34" s="6">
        <v>127.55024890917</v>
      </c>
      <c r="G34" s="6">
        <v>127.55024890917</v>
      </c>
      <c r="H34" s="6">
        <v>0.474267377589007</v>
      </c>
      <c r="I34" s="6">
        <v>0.474267377589007</v>
      </c>
      <c r="J34" s="6">
        <v>0.474267377589007</v>
      </c>
      <c r="K34" s="6">
        <v>0.474267377589007</v>
      </c>
      <c r="L34" s="6">
        <v>0.474267377589007</v>
      </c>
      <c r="M34" s="6">
        <v>0.474267377589007</v>
      </c>
      <c r="N34" s="6">
        <v>0.0</v>
      </c>
      <c r="O34" s="6">
        <v>0.0</v>
      </c>
      <c r="P34" s="6">
        <v>0.0</v>
      </c>
    </row>
    <row r="35">
      <c r="A35" s="6">
        <v>33.0</v>
      </c>
      <c r="B35" s="7">
        <v>43899.0</v>
      </c>
      <c r="C35" s="6">
        <v>128.59890376196</v>
      </c>
      <c r="D35" s="6">
        <v>73.0864999972157</v>
      </c>
      <c r="E35" s="6">
        <v>191.896129577675</v>
      </c>
      <c r="F35" s="6">
        <v>128.59890376196</v>
      </c>
      <c r="G35" s="6">
        <v>128.59890376196</v>
      </c>
      <c r="H35" s="6">
        <v>-0.257714573576761</v>
      </c>
      <c r="I35" s="6">
        <v>-0.257714573576761</v>
      </c>
      <c r="J35" s="6">
        <v>-0.257714573576761</v>
      </c>
      <c r="K35" s="6">
        <v>-0.257714573576761</v>
      </c>
      <c r="L35" s="6">
        <v>-0.257714573576761</v>
      </c>
      <c r="M35" s="6">
        <v>-0.257714573576761</v>
      </c>
      <c r="N35" s="6">
        <v>0.0</v>
      </c>
      <c r="O35" s="6">
        <v>0.0</v>
      </c>
      <c r="P35" s="6">
        <v>0.0</v>
      </c>
    </row>
    <row r="36">
      <c r="A36" s="6">
        <v>34.0</v>
      </c>
      <c r="B36" s="7">
        <v>43900.0</v>
      </c>
      <c r="C36" s="6">
        <v>128.948455379557</v>
      </c>
      <c r="D36" s="6">
        <v>68.7174165203399</v>
      </c>
      <c r="E36" s="6">
        <v>190.105891378027</v>
      </c>
      <c r="F36" s="6">
        <v>128.948455379557</v>
      </c>
      <c r="G36" s="6">
        <v>128.948455379557</v>
      </c>
      <c r="H36" s="6">
        <v>1.85002814515674</v>
      </c>
      <c r="I36" s="6">
        <v>1.85002814515674</v>
      </c>
      <c r="J36" s="6">
        <v>1.85002814515674</v>
      </c>
      <c r="K36" s="6">
        <v>1.85002814515674</v>
      </c>
      <c r="L36" s="6">
        <v>1.85002814515674</v>
      </c>
      <c r="M36" s="6">
        <v>1.85002814515674</v>
      </c>
      <c r="N36" s="6">
        <v>0.0</v>
      </c>
      <c r="O36" s="6">
        <v>0.0</v>
      </c>
      <c r="P36" s="6">
        <v>0.0</v>
      </c>
    </row>
    <row r="37">
      <c r="A37" s="6">
        <v>35.0</v>
      </c>
      <c r="B37" s="7">
        <v>43901.0</v>
      </c>
      <c r="C37" s="6">
        <v>129.298006997154</v>
      </c>
      <c r="D37" s="6">
        <v>67.0905781322481</v>
      </c>
      <c r="E37" s="6">
        <v>190.643587640731</v>
      </c>
      <c r="F37" s="6">
        <v>129.298006997154</v>
      </c>
      <c r="G37" s="6">
        <v>129.298006997154</v>
      </c>
      <c r="H37" s="6">
        <v>0.899107525436511</v>
      </c>
      <c r="I37" s="6">
        <v>0.899107525436511</v>
      </c>
      <c r="J37" s="6">
        <v>0.899107525436511</v>
      </c>
      <c r="K37" s="6">
        <v>0.899107525436511</v>
      </c>
      <c r="L37" s="6">
        <v>0.899107525436511</v>
      </c>
      <c r="M37" s="6">
        <v>0.899107525436511</v>
      </c>
      <c r="N37" s="6">
        <v>0.0</v>
      </c>
      <c r="O37" s="6">
        <v>0.0</v>
      </c>
      <c r="P37" s="6">
        <v>0.0</v>
      </c>
    </row>
    <row r="38">
      <c r="A38" s="6">
        <v>36.0</v>
      </c>
      <c r="B38" s="7">
        <v>43902.0</v>
      </c>
      <c r="C38" s="6">
        <v>129.64755861475</v>
      </c>
      <c r="D38" s="6">
        <v>72.173562900863</v>
      </c>
      <c r="E38" s="6">
        <v>195.447581686628</v>
      </c>
      <c r="F38" s="6">
        <v>129.64755861475</v>
      </c>
      <c r="G38" s="6">
        <v>129.64755861475</v>
      </c>
      <c r="H38" s="6">
        <v>0.498731473565224</v>
      </c>
      <c r="I38" s="6">
        <v>0.498731473565224</v>
      </c>
      <c r="J38" s="6">
        <v>0.498731473565224</v>
      </c>
      <c r="K38" s="6">
        <v>0.498731473565224</v>
      </c>
      <c r="L38" s="6">
        <v>0.498731473565224</v>
      </c>
      <c r="M38" s="6">
        <v>0.498731473565224</v>
      </c>
      <c r="N38" s="6">
        <v>0.0</v>
      </c>
      <c r="O38" s="6">
        <v>0.0</v>
      </c>
      <c r="P38" s="6">
        <v>0.0</v>
      </c>
    </row>
    <row r="39">
      <c r="A39" s="6">
        <v>37.0</v>
      </c>
      <c r="B39" s="7">
        <v>43903.0</v>
      </c>
      <c r="C39" s="6">
        <v>129.997110232347</v>
      </c>
      <c r="D39" s="6">
        <v>65.9733650027453</v>
      </c>
      <c r="E39" s="6">
        <v>193.75218464586</v>
      </c>
      <c r="F39" s="6">
        <v>129.997110232347</v>
      </c>
      <c r="G39" s="6">
        <v>129.997110232347</v>
      </c>
      <c r="H39" s="6">
        <v>0.474267377590717</v>
      </c>
      <c r="I39" s="6">
        <v>0.474267377590717</v>
      </c>
      <c r="J39" s="6">
        <v>0.474267377590717</v>
      </c>
      <c r="K39" s="6">
        <v>0.474267377590717</v>
      </c>
      <c r="L39" s="6">
        <v>0.474267377590717</v>
      </c>
      <c r="M39" s="6">
        <v>0.474267377590717</v>
      </c>
      <c r="N39" s="6">
        <v>0.0</v>
      </c>
      <c r="O39" s="6">
        <v>0.0</v>
      </c>
      <c r="P39" s="6">
        <v>0.0</v>
      </c>
    </row>
    <row r="40">
      <c r="A40" s="6">
        <v>38.0</v>
      </c>
      <c r="B40" s="7">
        <v>43906.0</v>
      </c>
      <c r="C40" s="6">
        <v>131.045765085137</v>
      </c>
      <c r="D40" s="6">
        <v>72.2255549128748</v>
      </c>
      <c r="E40" s="6">
        <v>188.353849942528</v>
      </c>
      <c r="F40" s="6">
        <v>131.045765085137</v>
      </c>
      <c r="G40" s="6">
        <v>131.045765085137</v>
      </c>
      <c r="H40" s="6">
        <v>-0.257714573574639</v>
      </c>
      <c r="I40" s="6">
        <v>-0.257714573574639</v>
      </c>
      <c r="J40" s="6">
        <v>-0.257714573574639</v>
      </c>
      <c r="K40" s="6">
        <v>-0.257714573574639</v>
      </c>
      <c r="L40" s="6">
        <v>-0.257714573574639</v>
      </c>
      <c r="M40" s="6">
        <v>-0.257714573574639</v>
      </c>
      <c r="N40" s="6">
        <v>0.0</v>
      </c>
      <c r="O40" s="6">
        <v>0.0</v>
      </c>
      <c r="P40" s="6">
        <v>0.0</v>
      </c>
    </row>
    <row r="41">
      <c r="A41" s="6">
        <v>39.0</v>
      </c>
      <c r="B41" s="7">
        <v>43907.0</v>
      </c>
      <c r="C41" s="6">
        <v>131.395316707739</v>
      </c>
      <c r="D41" s="6">
        <v>71.7441776501362</v>
      </c>
      <c r="E41" s="6">
        <v>191.404419717817</v>
      </c>
      <c r="F41" s="6">
        <v>131.395316707739</v>
      </c>
      <c r="G41" s="6">
        <v>131.395316707739</v>
      </c>
      <c r="H41" s="6">
        <v>1.85002814515837</v>
      </c>
      <c r="I41" s="6">
        <v>1.85002814515837</v>
      </c>
      <c r="J41" s="6">
        <v>1.85002814515837</v>
      </c>
      <c r="K41" s="6">
        <v>1.85002814515837</v>
      </c>
      <c r="L41" s="6">
        <v>1.85002814515837</v>
      </c>
      <c r="M41" s="6">
        <v>1.85002814515837</v>
      </c>
      <c r="N41" s="6">
        <v>0.0</v>
      </c>
      <c r="O41" s="6">
        <v>0.0</v>
      </c>
      <c r="P41" s="6">
        <v>0.0</v>
      </c>
    </row>
    <row r="42">
      <c r="A42" s="6">
        <v>40.0</v>
      </c>
      <c r="B42" s="7">
        <v>43908.0</v>
      </c>
      <c r="C42" s="6">
        <v>131.74486833034</v>
      </c>
      <c r="D42" s="6">
        <v>70.2607953012437</v>
      </c>
      <c r="E42" s="6">
        <v>193.320521553745</v>
      </c>
      <c r="F42" s="6">
        <v>131.74486833034</v>
      </c>
      <c r="G42" s="6">
        <v>131.74486833034</v>
      </c>
      <c r="H42" s="6">
        <v>0.899107525436377</v>
      </c>
      <c r="I42" s="6">
        <v>0.899107525436377</v>
      </c>
      <c r="J42" s="6">
        <v>0.899107525436377</v>
      </c>
      <c r="K42" s="6">
        <v>0.899107525436377</v>
      </c>
      <c r="L42" s="6">
        <v>0.899107525436377</v>
      </c>
      <c r="M42" s="6">
        <v>0.899107525436377</v>
      </c>
      <c r="N42" s="6">
        <v>0.0</v>
      </c>
      <c r="O42" s="6">
        <v>0.0</v>
      </c>
      <c r="P42" s="6">
        <v>0.0</v>
      </c>
    </row>
    <row r="43">
      <c r="A43" s="6">
        <v>41.0</v>
      </c>
      <c r="B43" s="7">
        <v>43909.0</v>
      </c>
      <c r="C43" s="6">
        <v>132.094419952941</v>
      </c>
      <c r="D43" s="6">
        <v>72.6366388740117</v>
      </c>
      <c r="E43" s="6">
        <v>191.638975762108</v>
      </c>
      <c r="F43" s="6">
        <v>132.094419952941</v>
      </c>
      <c r="G43" s="6">
        <v>132.094419952941</v>
      </c>
      <c r="H43" s="6">
        <v>0.49873147356714</v>
      </c>
      <c r="I43" s="6">
        <v>0.49873147356714</v>
      </c>
      <c r="J43" s="6">
        <v>0.49873147356714</v>
      </c>
      <c r="K43" s="6">
        <v>0.49873147356714</v>
      </c>
      <c r="L43" s="6">
        <v>0.49873147356714</v>
      </c>
      <c r="M43" s="6">
        <v>0.49873147356714</v>
      </c>
      <c r="N43" s="6">
        <v>0.0</v>
      </c>
      <c r="O43" s="6">
        <v>0.0</v>
      </c>
      <c r="P43" s="6">
        <v>0.0</v>
      </c>
    </row>
    <row r="44">
      <c r="A44" s="6">
        <v>42.0</v>
      </c>
      <c r="B44" s="7">
        <v>43910.0</v>
      </c>
      <c r="C44" s="6">
        <v>132.443971575543</v>
      </c>
      <c r="D44" s="6">
        <v>72.0650806065037</v>
      </c>
      <c r="E44" s="6">
        <v>195.476459190174</v>
      </c>
      <c r="F44" s="6">
        <v>132.443971575543</v>
      </c>
      <c r="G44" s="6">
        <v>132.443971575543</v>
      </c>
      <c r="H44" s="6">
        <v>0.474267377592566</v>
      </c>
      <c r="I44" s="6">
        <v>0.474267377592566</v>
      </c>
      <c r="J44" s="6">
        <v>0.474267377592566</v>
      </c>
      <c r="K44" s="6">
        <v>0.474267377592566</v>
      </c>
      <c r="L44" s="6">
        <v>0.474267377592566</v>
      </c>
      <c r="M44" s="6">
        <v>0.474267377592566</v>
      </c>
      <c r="N44" s="6">
        <v>0.0</v>
      </c>
      <c r="O44" s="6">
        <v>0.0</v>
      </c>
      <c r="P44" s="6">
        <v>0.0</v>
      </c>
    </row>
    <row r="45">
      <c r="A45" s="6">
        <v>43.0</v>
      </c>
      <c r="B45" s="7">
        <v>43913.0</v>
      </c>
      <c r="C45" s="6">
        <v>133.492626443347</v>
      </c>
      <c r="D45" s="6">
        <v>72.0206955939198</v>
      </c>
      <c r="E45" s="6">
        <v>193.568802243906</v>
      </c>
      <c r="F45" s="6">
        <v>133.492626443347</v>
      </c>
      <c r="G45" s="6">
        <v>133.492626443347</v>
      </c>
      <c r="H45" s="6">
        <v>-0.257714573573514</v>
      </c>
      <c r="I45" s="6">
        <v>-0.257714573573514</v>
      </c>
      <c r="J45" s="6">
        <v>-0.257714573573514</v>
      </c>
      <c r="K45" s="6">
        <v>-0.257714573573514</v>
      </c>
      <c r="L45" s="6">
        <v>-0.257714573573514</v>
      </c>
      <c r="M45" s="6">
        <v>-0.257714573573514</v>
      </c>
      <c r="N45" s="6">
        <v>0.0</v>
      </c>
      <c r="O45" s="6">
        <v>0.0</v>
      </c>
      <c r="P45" s="6">
        <v>0.0</v>
      </c>
    </row>
    <row r="46">
      <c r="A46" s="6">
        <v>44.0</v>
      </c>
      <c r="B46" s="7">
        <v>43914.0</v>
      </c>
      <c r="C46" s="6">
        <v>133.842178065948</v>
      </c>
      <c r="D46" s="6">
        <v>75.0542781240632</v>
      </c>
      <c r="E46" s="6">
        <v>201.168954977576</v>
      </c>
      <c r="F46" s="6">
        <v>133.842178065948</v>
      </c>
      <c r="G46" s="6">
        <v>133.842178065948</v>
      </c>
      <c r="H46" s="6">
        <v>1.85002814515622</v>
      </c>
      <c r="I46" s="6">
        <v>1.85002814515622</v>
      </c>
      <c r="J46" s="6">
        <v>1.85002814515622</v>
      </c>
      <c r="K46" s="6">
        <v>1.85002814515622</v>
      </c>
      <c r="L46" s="6">
        <v>1.85002814515622</v>
      </c>
      <c r="M46" s="6">
        <v>1.85002814515622</v>
      </c>
      <c r="N46" s="6">
        <v>0.0</v>
      </c>
      <c r="O46" s="6">
        <v>0.0</v>
      </c>
      <c r="P46" s="6">
        <v>0.0</v>
      </c>
    </row>
    <row r="47">
      <c r="A47" s="6">
        <v>45.0</v>
      </c>
      <c r="B47" s="7">
        <v>43915.0</v>
      </c>
      <c r="C47" s="6">
        <v>134.19172968855</v>
      </c>
      <c r="D47" s="6">
        <v>69.1022994413748</v>
      </c>
      <c r="E47" s="6">
        <v>195.582552812162</v>
      </c>
      <c r="F47" s="6">
        <v>134.19172968855</v>
      </c>
      <c r="G47" s="6">
        <v>134.19172968855</v>
      </c>
      <c r="H47" s="6">
        <v>0.89910752543759</v>
      </c>
      <c r="I47" s="6">
        <v>0.89910752543759</v>
      </c>
      <c r="J47" s="6">
        <v>0.89910752543759</v>
      </c>
      <c r="K47" s="6">
        <v>0.89910752543759</v>
      </c>
      <c r="L47" s="6">
        <v>0.89910752543759</v>
      </c>
      <c r="M47" s="6">
        <v>0.89910752543759</v>
      </c>
      <c r="N47" s="6">
        <v>0.0</v>
      </c>
      <c r="O47" s="6">
        <v>0.0</v>
      </c>
      <c r="P47" s="6">
        <v>0.0</v>
      </c>
    </row>
    <row r="48">
      <c r="A48" s="6">
        <v>46.0</v>
      </c>
      <c r="B48" s="7">
        <v>43916.0</v>
      </c>
      <c r="C48" s="6">
        <v>134.541281311151</v>
      </c>
      <c r="D48" s="6">
        <v>73.6163065788927</v>
      </c>
      <c r="E48" s="6">
        <v>195.259899207457</v>
      </c>
      <c r="F48" s="6">
        <v>134.541281311151</v>
      </c>
      <c r="G48" s="6">
        <v>134.541281311151</v>
      </c>
      <c r="H48" s="6">
        <v>0.498731473564154</v>
      </c>
      <c r="I48" s="6">
        <v>0.498731473564154</v>
      </c>
      <c r="J48" s="6">
        <v>0.498731473564154</v>
      </c>
      <c r="K48" s="6">
        <v>0.498731473564154</v>
      </c>
      <c r="L48" s="6">
        <v>0.498731473564154</v>
      </c>
      <c r="M48" s="6">
        <v>0.498731473564154</v>
      </c>
      <c r="N48" s="6">
        <v>0.0</v>
      </c>
      <c r="O48" s="6">
        <v>0.0</v>
      </c>
      <c r="P48" s="6">
        <v>0.0</v>
      </c>
    </row>
    <row r="49">
      <c r="A49" s="6">
        <v>47.0</v>
      </c>
      <c r="B49" s="7">
        <v>43917.0</v>
      </c>
      <c r="C49" s="6">
        <v>134.890832933752</v>
      </c>
      <c r="D49" s="6">
        <v>72.1568974807595</v>
      </c>
      <c r="E49" s="6">
        <v>196.825707234096</v>
      </c>
      <c r="F49" s="6">
        <v>134.890832933752</v>
      </c>
      <c r="G49" s="6">
        <v>134.890832933752</v>
      </c>
      <c r="H49" s="6">
        <v>0.474267377592268</v>
      </c>
      <c r="I49" s="6">
        <v>0.474267377592268</v>
      </c>
      <c r="J49" s="6">
        <v>0.474267377592268</v>
      </c>
      <c r="K49" s="6">
        <v>0.474267377592268</v>
      </c>
      <c r="L49" s="6">
        <v>0.474267377592268</v>
      </c>
      <c r="M49" s="6">
        <v>0.474267377592268</v>
      </c>
      <c r="N49" s="6">
        <v>0.0</v>
      </c>
      <c r="O49" s="6">
        <v>0.0</v>
      </c>
      <c r="P49" s="6">
        <v>0.0</v>
      </c>
    </row>
    <row r="50">
      <c r="A50" s="6">
        <v>48.0</v>
      </c>
      <c r="B50" s="7">
        <v>43920.0</v>
      </c>
      <c r="C50" s="6">
        <v>135.939487801556</v>
      </c>
      <c r="D50" s="6">
        <v>73.4741813718614</v>
      </c>
      <c r="E50" s="6">
        <v>192.393548032459</v>
      </c>
      <c r="F50" s="6">
        <v>135.939487801556</v>
      </c>
      <c r="G50" s="6">
        <v>135.939487801556</v>
      </c>
      <c r="H50" s="6">
        <v>-0.257714573570396</v>
      </c>
      <c r="I50" s="6">
        <v>-0.257714573570396</v>
      </c>
      <c r="J50" s="6">
        <v>-0.257714573570396</v>
      </c>
      <c r="K50" s="6">
        <v>-0.257714573570396</v>
      </c>
      <c r="L50" s="6">
        <v>-0.257714573570396</v>
      </c>
      <c r="M50" s="6">
        <v>-0.257714573570396</v>
      </c>
      <c r="N50" s="6">
        <v>0.0</v>
      </c>
      <c r="O50" s="6">
        <v>0.0</v>
      </c>
      <c r="P50" s="6">
        <v>0.0</v>
      </c>
    </row>
    <row r="51">
      <c r="A51" s="6">
        <v>49.0</v>
      </c>
      <c r="B51" s="7">
        <v>43921.0</v>
      </c>
      <c r="C51" s="6">
        <v>136.289039424158</v>
      </c>
      <c r="D51" s="6">
        <v>80.0500253988613</v>
      </c>
      <c r="E51" s="6">
        <v>196.868730722645</v>
      </c>
      <c r="F51" s="6">
        <v>136.289039424158</v>
      </c>
      <c r="G51" s="6">
        <v>136.289039424158</v>
      </c>
      <c r="H51" s="6">
        <v>1.85002814515691</v>
      </c>
      <c r="I51" s="6">
        <v>1.85002814515691</v>
      </c>
      <c r="J51" s="6">
        <v>1.85002814515691</v>
      </c>
      <c r="K51" s="6">
        <v>1.85002814515691</v>
      </c>
      <c r="L51" s="6">
        <v>1.85002814515691</v>
      </c>
      <c r="M51" s="6">
        <v>1.85002814515691</v>
      </c>
      <c r="N51" s="6">
        <v>0.0</v>
      </c>
      <c r="O51" s="6">
        <v>0.0</v>
      </c>
      <c r="P51" s="6">
        <v>0.0</v>
      </c>
    </row>
    <row r="52">
      <c r="A52" s="6">
        <v>50.0</v>
      </c>
      <c r="B52" s="7">
        <v>43922.0</v>
      </c>
      <c r="C52" s="6">
        <v>136.638591046759</v>
      </c>
      <c r="D52" s="6">
        <v>73.4942038541042</v>
      </c>
      <c r="E52" s="6">
        <v>200.126772285346</v>
      </c>
      <c r="F52" s="6">
        <v>136.638591046759</v>
      </c>
      <c r="G52" s="6">
        <v>136.638591046759</v>
      </c>
      <c r="H52" s="6">
        <v>0.899107525437457</v>
      </c>
      <c r="I52" s="6">
        <v>0.899107525437457</v>
      </c>
      <c r="J52" s="6">
        <v>0.899107525437457</v>
      </c>
      <c r="K52" s="6">
        <v>0.899107525437457</v>
      </c>
      <c r="L52" s="6">
        <v>0.899107525437457</v>
      </c>
      <c r="M52" s="6">
        <v>0.899107525437457</v>
      </c>
      <c r="N52" s="6">
        <v>0.0</v>
      </c>
      <c r="O52" s="6">
        <v>0.0</v>
      </c>
      <c r="P52" s="6">
        <v>0.0</v>
      </c>
    </row>
    <row r="53">
      <c r="A53" s="6">
        <v>51.0</v>
      </c>
      <c r="B53" s="7">
        <v>43923.0</v>
      </c>
      <c r="C53" s="6">
        <v>136.98814266936</v>
      </c>
      <c r="D53" s="6">
        <v>74.0876398997113</v>
      </c>
      <c r="E53" s="6">
        <v>194.243621614147</v>
      </c>
      <c r="F53" s="6">
        <v>136.98814266936</v>
      </c>
      <c r="G53" s="6">
        <v>136.98814266936</v>
      </c>
      <c r="H53" s="6">
        <v>0.49873147356607</v>
      </c>
      <c r="I53" s="6">
        <v>0.49873147356607</v>
      </c>
      <c r="J53" s="6">
        <v>0.49873147356607</v>
      </c>
      <c r="K53" s="6">
        <v>0.49873147356607</v>
      </c>
      <c r="L53" s="6">
        <v>0.49873147356607</v>
      </c>
      <c r="M53" s="6">
        <v>0.49873147356607</v>
      </c>
      <c r="N53" s="6">
        <v>0.0</v>
      </c>
      <c r="O53" s="6">
        <v>0.0</v>
      </c>
      <c r="P53" s="6">
        <v>0.0</v>
      </c>
    </row>
    <row r="54">
      <c r="A54" s="6">
        <v>52.0</v>
      </c>
      <c r="B54" s="7">
        <v>43924.0</v>
      </c>
      <c r="C54" s="6">
        <v>137.37417943599</v>
      </c>
      <c r="D54" s="6">
        <v>77.5146001487919</v>
      </c>
      <c r="E54" s="6">
        <v>195.601907993638</v>
      </c>
      <c r="F54" s="6">
        <v>137.37417943599</v>
      </c>
      <c r="G54" s="6">
        <v>137.37417943599</v>
      </c>
      <c r="H54" s="6">
        <v>0.474267377589964</v>
      </c>
      <c r="I54" s="6">
        <v>0.474267377589964</v>
      </c>
      <c r="J54" s="6">
        <v>0.474267377589964</v>
      </c>
      <c r="K54" s="6">
        <v>0.474267377589964</v>
      </c>
      <c r="L54" s="6">
        <v>0.474267377589964</v>
      </c>
      <c r="M54" s="6">
        <v>0.474267377589964</v>
      </c>
      <c r="N54" s="6">
        <v>0.0</v>
      </c>
      <c r="O54" s="6">
        <v>0.0</v>
      </c>
      <c r="P54" s="6">
        <v>0.0</v>
      </c>
    </row>
    <row r="55">
      <c r="A55" s="6">
        <v>53.0</v>
      </c>
      <c r="B55" s="7">
        <v>43927.0</v>
      </c>
      <c r="C55" s="6">
        <v>138.532289735878</v>
      </c>
      <c r="D55" s="6">
        <v>77.874087324536</v>
      </c>
      <c r="E55" s="6">
        <v>195.661954353126</v>
      </c>
      <c r="F55" s="6">
        <v>138.532289735878</v>
      </c>
      <c r="G55" s="6">
        <v>138.532289735878</v>
      </c>
      <c r="H55" s="6">
        <v>-0.257714573569271</v>
      </c>
      <c r="I55" s="6">
        <v>-0.257714573569271</v>
      </c>
      <c r="J55" s="6">
        <v>-0.257714573569271</v>
      </c>
      <c r="K55" s="6">
        <v>-0.257714573569271</v>
      </c>
      <c r="L55" s="6">
        <v>-0.257714573569271</v>
      </c>
      <c r="M55" s="6">
        <v>-0.257714573569271</v>
      </c>
      <c r="N55" s="6">
        <v>0.0</v>
      </c>
      <c r="O55" s="6">
        <v>0.0</v>
      </c>
      <c r="P55" s="6">
        <v>0.0</v>
      </c>
    </row>
    <row r="56">
      <c r="A56" s="6">
        <v>54.0</v>
      </c>
      <c r="B56" s="7">
        <v>43928.0</v>
      </c>
      <c r="C56" s="6">
        <v>138.918326502507</v>
      </c>
      <c r="D56" s="6">
        <v>80.7810528767687</v>
      </c>
      <c r="E56" s="6">
        <v>201.854465452249</v>
      </c>
      <c r="F56" s="6">
        <v>138.918326502507</v>
      </c>
      <c r="G56" s="6">
        <v>138.918326502507</v>
      </c>
      <c r="H56" s="6">
        <v>1.85002814515665</v>
      </c>
      <c r="I56" s="6">
        <v>1.85002814515665</v>
      </c>
      <c r="J56" s="6">
        <v>1.85002814515665</v>
      </c>
      <c r="K56" s="6">
        <v>1.85002814515665</v>
      </c>
      <c r="L56" s="6">
        <v>1.85002814515665</v>
      </c>
      <c r="M56" s="6">
        <v>1.85002814515665</v>
      </c>
      <c r="N56" s="6">
        <v>0.0</v>
      </c>
      <c r="O56" s="6">
        <v>0.0</v>
      </c>
      <c r="P56" s="6">
        <v>0.0</v>
      </c>
    </row>
    <row r="57">
      <c r="A57" s="6">
        <v>55.0</v>
      </c>
      <c r="B57" s="7">
        <v>43929.0</v>
      </c>
      <c r="C57" s="6">
        <v>139.304363269136</v>
      </c>
      <c r="D57" s="6">
        <v>75.1285212732276</v>
      </c>
      <c r="E57" s="6">
        <v>202.425311751978</v>
      </c>
      <c r="F57" s="6">
        <v>139.304363269136</v>
      </c>
      <c r="G57" s="6">
        <v>139.304363269136</v>
      </c>
      <c r="H57" s="6">
        <v>0.899107525437323</v>
      </c>
      <c r="I57" s="6">
        <v>0.899107525437323</v>
      </c>
      <c r="J57" s="6">
        <v>0.899107525437323</v>
      </c>
      <c r="K57" s="6">
        <v>0.899107525437323</v>
      </c>
      <c r="L57" s="6">
        <v>0.899107525437323</v>
      </c>
      <c r="M57" s="6">
        <v>0.899107525437323</v>
      </c>
      <c r="N57" s="6">
        <v>0.0</v>
      </c>
      <c r="O57" s="6">
        <v>0.0</v>
      </c>
      <c r="P57" s="6">
        <v>0.0</v>
      </c>
    </row>
    <row r="58">
      <c r="A58" s="6">
        <v>56.0</v>
      </c>
      <c r="B58" s="7">
        <v>43930.0</v>
      </c>
      <c r="C58" s="6">
        <v>139.690400035765</v>
      </c>
      <c r="D58" s="6">
        <v>74.4447384893876</v>
      </c>
      <c r="E58" s="6">
        <v>202.10802484662</v>
      </c>
      <c r="F58" s="6">
        <v>139.690400035765</v>
      </c>
      <c r="G58" s="6">
        <v>139.690400035765</v>
      </c>
      <c r="H58" s="6">
        <v>0.498731473565535</v>
      </c>
      <c r="I58" s="6">
        <v>0.498731473565535</v>
      </c>
      <c r="J58" s="6">
        <v>0.498731473565535</v>
      </c>
      <c r="K58" s="6">
        <v>0.498731473565535</v>
      </c>
      <c r="L58" s="6">
        <v>0.498731473565535</v>
      </c>
      <c r="M58" s="6">
        <v>0.498731473565535</v>
      </c>
      <c r="N58" s="6">
        <v>0.0</v>
      </c>
      <c r="O58" s="6">
        <v>0.0</v>
      </c>
      <c r="P58" s="6">
        <v>0.0</v>
      </c>
    </row>
    <row r="59">
      <c r="A59" s="6">
        <v>57.0</v>
      </c>
      <c r="B59" s="7">
        <v>43934.0</v>
      </c>
      <c r="C59" s="6">
        <v>141.234547102283</v>
      </c>
      <c r="D59" s="6">
        <v>82.0323177111739</v>
      </c>
      <c r="E59" s="6">
        <v>203.306149003928</v>
      </c>
      <c r="F59" s="6">
        <v>141.234547102283</v>
      </c>
      <c r="G59" s="6">
        <v>141.234547102283</v>
      </c>
      <c r="H59" s="6">
        <v>-0.257714573568145</v>
      </c>
      <c r="I59" s="6">
        <v>-0.257714573568145</v>
      </c>
      <c r="J59" s="6">
        <v>-0.257714573568145</v>
      </c>
      <c r="K59" s="6">
        <v>-0.257714573568145</v>
      </c>
      <c r="L59" s="6">
        <v>-0.257714573568145</v>
      </c>
      <c r="M59" s="6">
        <v>-0.257714573568145</v>
      </c>
      <c r="N59" s="6">
        <v>0.0</v>
      </c>
      <c r="O59" s="6">
        <v>0.0</v>
      </c>
      <c r="P59" s="6">
        <v>0.0</v>
      </c>
    </row>
    <row r="60">
      <c r="A60" s="6">
        <v>58.0</v>
      </c>
      <c r="B60" s="7">
        <v>43935.0</v>
      </c>
      <c r="C60" s="6">
        <v>141.620583868912</v>
      </c>
      <c r="D60" s="6">
        <v>85.4448848591732</v>
      </c>
      <c r="E60" s="6">
        <v>209.596693459369</v>
      </c>
      <c r="F60" s="6">
        <v>141.620583868912</v>
      </c>
      <c r="G60" s="6">
        <v>141.620583868912</v>
      </c>
      <c r="H60" s="6">
        <v>1.85002814515639</v>
      </c>
      <c r="I60" s="6">
        <v>1.85002814515639</v>
      </c>
      <c r="J60" s="6">
        <v>1.85002814515639</v>
      </c>
      <c r="K60" s="6">
        <v>1.85002814515639</v>
      </c>
      <c r="L60" s="6">
        <v>1.85002814515639</v>
      </c>
      <c r="M60" s="6">
        <v>1.85002814515639</v>
      </c>
      <c r="N60" s="6">
        <v>0.0</v>
      </c>
      <c r="O60" s="6">
        <v>0.0</v>
      </c>
      <c r="P60" s="6">
        <v>0.0</v>
      </c>
    </row>
    <row r="61">
      <c r="A61" s="6">
        <v>59.0</v>
      </c>
      <c r="B61" s="7">
        <v>43936.0</v>
      </c>
      <c r="C61" s="6">
        <v>142.006620635541</v>
      </c>
      <c r="D61" s="6">
        <v>77.1434317393188</v>
      </c>
      <c r="E61" s="6">
        <v>200.106249663353</v>
      </c>
      <c r="F61" s="6">
        <v>142.006620635541</v>
      </c>
      <c r="G61" s="6">
        <v>142.006620635541</v>
      </c>
      <c r="H61" s="6">
        <v>0.899107525437189</v>
      </c>
      <c r="I61" s="6">
        <v>0.899107525437189</v>
      </c>
      <c r="J61" s="6">
        <v>0.899107525437189</v>
      </c>
      <c r="K61" s="6">
        <v>0.899107525437189</v>
      </c>
      <c r="L61" s="6">
        <v>0.899107525437189</v>
      </c>
      <c r="M61" s="6">
        <v>0.899107525437189</v>
      </c>
      <c r="N61" s="6">
        <v>0.0</v>
      </c>
      <c r="O61" s="6">
        <v>0.0</v>
      </c>
      <c r="P61" s="6">
        <v>0.0</v>
      </c>
    </row>
    <row r="62">
      <c r="A62" s="6">
        <v>60.0</v>
      </c>
      <c r="B62" s="7">
        <v>43937.0</v>
      </c>
      <c r="C62" s="6">
        <v>142.39265740217</v>
      </c>
      <c r="D62" s="6">
        <v>78.8598758526888</v>
      </c>
      <c r="E62" s="6">
        <v>202.322211336405</v>
      </c>
      <c r="F62" s="6">
        <v>142.39265740217</v>
      </c>
      <c r="G62" s="6">
        <v>142.39265740217</v>
      </c>
      <c r="H62" s="6">
        <v>0.498731473564874</v>
      </c>
      <c r="I62" s="6">
        <v>0.498731473564874</v>
      </c>
      <c r="J62" s="6">
        <v>0.498731473564874</v>
      </c>
      <c r="K62" s="6">
        <v>0.498731473564874</v>
      </c>
      <c r="L62" s="6">
        <v>0.498731473564874</v>
      </c>
      <c r="M62" s="6">
        <v>0.498731473564874</v>
      </c>
      <c r="N62" s="6">
        <v>0.0</v>
      </c>
      <c r="O62" s="6">
        <v>0.0</v>
      </c>
      <c r="P62" s="6">
        <v>0.0</v>
      </c>
    </row>
    <row r="63">
      <c r="A63" s="6">
        <v>61.0</v>
      </c>
      <c r="B63" s="7">
        <v>43938.0</v>
      </c>
      <c r="C63" s="6">
        <v>142.7786941688</v>
      </c>
      <c r="D63" s="6">
        <v>84.3765637548458</v>
      </c>
      <c r="E63" s="6">
        <v>208.44531483715</v>
      </c>
      <c r="F63" s="6">
        <v>142.7786941688</v>
      </c>
      <c r="G63" s="6">
        <v>142.7786941688</v>
      </c>
      <c r="H63" s="6">
        <v>0.47426737758937</v>
      </c>
      <c r="I63" s="6">
        <v>0.47426737758937</v>
      </c>
      <c r="J63" s="6">
        <v>0.47426737758937</v>
      </c>
      <c r="K63" s="6">
        <v>0.47426737758937</v>
      </c>
      <c r="L63" s="6">
        <v>0.47426737758937</v>
      </c>
      <c r="M63" s="6">
        <v>0.47426737758937</v>
      </c>
      <c r="N63" s="6">
        <v>0.0</v>
      </c>
      <c r="O63" s="6">
        <v>0.0</v>
      </c>
      <c r="P63" s="6">
        <v>0.0</v>
      </c>
    </row>
    <row r="64">
      <c r="A64" s="6">
        <v>62.0</v>
      </c>
      <c r="B64" s="7">
        <v>43941.0</v>
      </c>
      <c r="C64" s="6">
        <v>143.936804468688</v>
      </c>
      <c r="D64" s="6">
        <v>84.7940475215277</v>
      </c>
      <c r="E64" s="6">
        <v>207.584573714137</v>
      </c>
      <c r="F64" s="6">
        <v>143.936804468688</v>
      </c>
      <c r="G64" s="6">
        <v>143.936804468688</v>
      </c>
      <c r="H64" s="6">
        <v>-0.257714573566023</v>
      </c>
      <c r="I64" s="6">
        <v>-0.257714573566023</v>
      </c>
      <c r="J64" s="6">
        <v>-0.257714573566023</v>
      </c>
      <c r="K64" s="6">
        <v>-0.257714573566023</v>
      </c>
      <c r="L64" s="6">
        <v>-0.257714573566023</v>
      </c>
      <c r="M64" s="6">
        <v>-0.257714573566023</v>
      </c>
      <c r="N64" s="6">
        <v>0.0</v>
      </c>
      <c r="O64" s="6">
        <v>0.0</v>
      </c>
      <c r="P64" s="6">
        <v>0.0</v>
      </c>
    </row>
    <row r="65">
      <c r="A65" s="6">
        <v>63.0</v>
      </c>
      <c r="B65" s="7">
        <v>43942.0</v>
      </c>
      <c r="C65" s="6">
        <v>144.322841235317</v>
      </c>
      <c r="D65" s="6">
        <v>87.3509748048554</v>
      </c>
      <c r="E65" s="6">
        <v>202.923401165861</v>
      </c>
      <c r="F65" s="6">
        <v>144.322841235317</v>
      </c>
      <c r="G65" s="6">
        <v>144.322841235317</v>
      </c>
      <c r="H65" s="6">
        <v>1.85002814515519</v>
      </c>
      <c r="I65" s="6">
        <v>1.85002814515519</v>
      </c>
      <c r="J65" s="6">
        <v>1.85002814515519</v>
      </c>
      <c r="K65" s="6">
        <v>1.85002814515519</v>
      </c>
      <c r="L65" s="6">
        <v>1.85002814515519</v>
      </c>
      <c r="M65" s="6">
        <v>1.85002814515519</v>
      </c>
      <c r="N65" s="6">
        <v>0.0</v>
      </c>
      <c r="O65" s="6">
        <v>0.0</v>
      </c>
      <c r="P65" s="6">
        <v>0.0</v>
      </c>
    </row>
    <row r="66">
      <c r="A66" s="6">
        <v>64.0</v>
      </c>
      <c r="B66" s="7">
        <v>43943.0</v>
      </c>
      <c r="C66" s="6">
        <v>144.708878001946</v>
      </c>
      <c r="D66" s="6">
        <v>86.1313065342321</v>
      </c>
      <c r="E66" s="6">
        <v>209.50873730618</v>
      </c>
      <c r="F66" s="6">
        <v>144.708878001946</v>
      </c>
      <c r="G66" s="6">
        <v>144.708878001946</v>
      </c>
      <c r="H66" s="6">
        <v>0.899107525434647</v>
      </c>
      <c r="I66" s="6">
        <v>0.899107525434647</v>
      </c>
      <c r="J66" s="6">
        <v>0.899107525434647</v>
      </c>
      <c r="K66" s="6">
        <v>0.899107525434647</v>
      </c>
      <c r="L66" s="6">
        <v>0.899107525434647</v>
      </c>
      <c r="M66" s="6">
        <v>0.899107525434647</v>
      </c>
      <c r="N66" s="6">
        <v>0.0</v>
      </c>
      <c r="O66" s="6">
        <v>0.0</v>
      </c>
      <c r="P66" s="6">
        <v>0.0</v>
      </c>
    </row>
    <row r="67">
      <c r="A67" s="6">
        <v>65.0</v>
      </c>
      <c r="B67" s="7">
        <v>43944.0</v>
      </c>
      <c r="C67" s="6">
        <v>145.422498341691</v>
      </c>
      <c r="D67" s="6">
        <v>86.9510201572094</v>
      </c>
      <c r="E67" s="6">
        <v>207.197480668306</v>
      </c>
      <c r="F67" s="6">
        <v>145.422498341691</v>
      </c>
      <c r="G67" s="6">
        <v>145.422498341691</v>
      </c>
      <c r="H67" s="6">
        <v>0.498731473564339</v>
      </c>
      <c r="I67" s="6">
        <v>0.498731473564339</v>
      </c>
      <c r="J67" s="6">
        <v>0.498731473564339</v>
      </c>
      <c r="K67" s="6">
        <v>0.498731473564339</v>
      </c>
      <c r="L67" s="6">
        <v>0.498731473564339</v>
      </c>
      <c r="M67" s="6">
        <v>0.498731473564339</v>
      </c>
      <c r="N67" s="6">
        <v>0.0</v>
      </c>
      <c r="O67" s="6">
        <v>0.0</v>
      </c>
      <c r="P67" s="6">
        <v>0.0</v>
      </c>
    </row>
    <row r="68">
      <c r="A68" s="6">
        <v>66.0</v>
      </c>
      <c r="B68" s="7">
        <v>43945.0</v>
      </c>
      <c r="C68" s="6">
        <v>146.136118681436</v>
      </c>
      <c r="D68" s="6">
        <v>89.4783299735317</v>
      </c>
      <c r="E68" s="6">
        <v>208.784225155822</v>
      </c>
      <c r="F68" s="6">
        <v>146.136118681436</v>
      </c>
      <c r="G68" s="6">
        <v>146.136118681436</v>
      </c>
      <c r="H68" s="6">
        <v>0.474267377587066</v>
      </c>
      <c r="I68" s="6">
        <v>0.474267377587066</v>
      </c>
      <c r="J68" s="6">
        <v>0.474267377587066</v>
      </c>
      <c r="K68" s="6">
        <v>0.474267377587066</v>
      </c>
      <c r="L68" s="6">
        <v>0.474267377587066</v>
      </c>
      <c r="M68" s="6">
        <v>0.474267377587066</v>
      </c>
      <c r="N68" s="6">
        <v>0.0</v>
      </c>
      <c r="O68" s="6">
        <v>0.0</v>
      </c>
      <c r="P68" s="6">
        <v>0.0</v>
      </c>
    </row>
    <row r="69">
      <c r="A69" s="6">
        <v>67.0</v>
      </c>
      <c r="B69" s="7">
        <v>43948.0</v>
      </c>
      <c r="C69" s="6">
        <v>148.276979700671</v>
      </c>
      <c r="D69" s="6">
        <v>88.2101130742052</v>
      </c>
      <c r="E69" s="6">
        <v>211.771547479324</v>
      </c>
      <c r="F69" s="6">
        <v>148.276979700671</v>
      </c>
      <c r="G69" s="6">
        <v>148.276979700671</v>
      </c>
      <c r="H69" s="6">
        <v>-0.257714573574337</v>
      </c>
      <c r="I69" s="6">
        <v>-0.257714573574337</v>
      </c>
      <c r="J69" s="6">
        <v>-0.257714573574337</v>
      </c>
      <c r="K69" s="6">
        <v>-0.257714573574337</v>
      </c>
      <c r="L69" s="6">
        <v>-0.257714573574337</v>
      </c>
      <c r="M69" s="6">
        <v>-0.257714573574337</v>
      </c>
      <c r="N69" s="6">
        <v>0.0</v>
      </c>
      <c r="O69" s="6">
        <v>0.0</v>
      </c>
      <c r="P69" s="6">
        <v>0.0</v>
      </c>
    </row>
    <row r="70">
      <c r="A70" s="6">
        <v>68.0</v>
      </c>
      <c r="B70" s="7">
        <v>43949.0</v>
      </c>
      <c r="C70" s="6">
        <v>148.990600040417</v>
      </c>
      <c r="D70" s="6">
        <v>89.0287438275389</v>
      </c>
      <c r="E70" s="6">
        <v>208.07517177651</v>
      </c>
      <c r="F70" s="6">
        <v>148.990600040417</v>
      </c>
      <c r="G70" s="6">
        <v>148.990600040417</v>
      </c>
      <c r="H70" s="6">
        <v>1.85002814515682</v>
      </c>
      <c r="I70" s="6">
        <v>1.85002814515682</v>
      </c>
      <c r="J70" s="6">
        <v>1.85002814515682</v>
      </c>
      <c r="K70" s="6">
        <v>1.85002814515682</v>
      </c>
      <c r="L70" s="6">
        <v>1.85002814515682</v>
      </c>
      <c r="M70" s="6">
        <v>1.85002814515682</v>
      </c>
      <c r="N70" s="6">
        <v>0.0</v>
      </c>
      <c r="O70" s="6">
        <v>0.0</v>
      </c>
      <c r="P70" s="6">
        <v>0.0</v>
      </c>
    </row>
    <row r="71">
      <c r="A71" s="6">
        <v>69.0</v>
      </c>
      <c r="B71" s="7">
        <v>43950.0</v>
      </c>
      <c r="C71" s="6">
        <v>149.704220380162</v>
      </c>
      <c r="D71" s="6">
        <v>94.4308361285961</v>
      </c>
      <c r="E71" s="6">
        <v>213.489521705489</v>
      </c>
      <c r="F71" s="6">
        <v>149.704220380162</v>
      </c>
      <c r="G71" s="6">
        <v>149.704220380162</v>
      </c>
      <c r="H71" s="6">
        <v>0.899107525436922</v>
      </c>
      <c r="I71" s="6">
        <v>0.899107525436922</v>
      </c>
      <c r="J71" s="6">
        <v>0.899107525436922</v>
      </c>
      <c r="K71" s="6">
        <v>0.899107525436922</v>
      </c>
      <c r="L71" s="6">
        <v>0.899107525436922</v>
      </c>
      <c r="M71" s="6">
        <v>0.899107525436922</v>
      </c>
      <c r="N71" s="6">
        <v>0.0</v>
      </c>
      <c r="O71" s="6">
        <v>0.0</v>
      </c>
      <c r="P71" s="6">
        <v>0.0</v>
      </c>
    </row>
    <row r="72">
      <c r="A72" s="6">
        <v>70.0</v>
      </c>
      <c r="B72" s="7">
        <v>43951.0</v>
      </c>
      <c r="C72" s="6">
        <v>150.417840719907</v>
      </c>
      <c r="D72" s="6">
        <v>88.5497770503953</v>
      </c>
      <c r="E72" s="6">
        <v>209.737513701587</v>
      </c>
      <c r="F72" s="6">
        <v>150.417840719907</v>
      </c>
      <c r="G72" s="6">
        <v>150.417840719907</v>
      </c>
      <c r="H72" s="6">
        <v>0.498731473566254</v>
      </c>
      <c r="I72" s="6">
        <v>0.498731473566254</v>
      </c>
      <c r="J72" s="6">
        <v>0.498731473566254</v>
      </c>
      <c r="K72" s="6">
        <v>0.498731473566254</v>
      </c>
      <c r="L72" s="6">
        <v>0.498731473566254</v>
      </c>
      <c r="M72" s="6">
        <v>0.498731473566254</v>
      </c>
      <c r="N72" s="6">
        <v>0.0</v>
      </c>
      <c r="O72" s="6">
        <v>0.0</v>
      </c>
      <c r="P72" s="6">
        <v>0.0</v>
      </c>
    </row>
    <row r="73">
      <c r="A73" s="6">
        <v>71.0</v>
      </c>
      <c r="B73" s="7">
        <v>43952.0</v>
      </c>
      <c r="C73" s="6">
        <v>151.131461059652</v>
      </c>
      <c r="D73" s="6">
        <v>89.7643260290084</v>
      </c>
      <c r="E73" s="6">
        <v>209.088998216577</v>
      </c>
      <c r="F73" s="6">
        <v>151.131461059652</v>
      </c>
      <c r="G73" s="6">
        <v>151.131461059652</v>
      </c>
      <c r="H73" s="6">
        <v>0.474267377592929</v>
      </c>
      <c r="I73" s="6">
        <v>0.474267377592929</v>
      </c>
      <c r="J73" s="6">
        <v>0.474267377592929</v>
      </c>
      <c r="K73" s="6">
        <v>0.474267377592929</v>
      </c>
      <c r="L73" s="6">
        <v>0.474267377592929</v>
      </c>
      <c r="M73" s="6">
        <v>0.474267377592929</v>
      </c>
      <c r="N73" s="6">
        <v>0.0</v>
      </c>
      <c r="O73" s="6">
        <v>0.0</v>
      </c>
      <c r="P73" s="6">
        <v>0.0</v>
      </c>
    </row>
    <row r="74">
      <c r="A74" s="6">
        <v>72.0</v>
      </c>
      <c r="B74" s="7">
        <v>43955.0</v>
      </c>
      <c r="C74" s="6">
        <v>153.272322078887</v>
      </c>
      <c r="D74" s="6">
        <v>90.3912049746323</v>
      </c>
      <c r="E74" s="6">
        <v>220.0371425504</v>
      </c>
      <c r="F74" s="6">
        <v>153.272322078887</v>
      </c>
      <c r="G74" s="6">
        <v>153.272322078887</v>
      </c>
      <c r="H74" s="6">
        <v>-0.257714573572216</v>
      </c>
      <c r="I74" s="6">
        <v>-0.257714573572216</v>
      </c>
      <c r="J74" s="6">
        <v>-0.257714573572216</v>
      </c>
      <c r="K74" s="6">
        <v>-0.257714573572216</v>
      </c>
      <c r="L74" s="6">
        <v>-0.257714573572216</v>
      </c>
      <c r="M74" s="6">
        <v>-0.257714573572216</v>
      </c>
      <c r="N74" s="6">
        <v>0.0</v>
      </c>
      <c r="O74" s="6">
        <v>0.0</v>
      </c>
      <c r="P74" s="6">
        <v>0.0</v>
      </c>
    </row>
    <row r="75">
      <c r="A75" s="6">
        <v>73.0</v>
      </c>
      <c r="B75" s="7">
        <v>43956.0</v>
      </c>
      <c r="C75" s="6">
        <v>153.985942418632</v>
      </c>
      <c r="D75" s="6">
        <v>93.9386237524522</v>
      </c>
      <c r="E75" s="6">
        <v>219.853203568758</v>
      </c>
      <c r="F75" s="6">
        <v>153.985942418632</v>
      </c>
      <c r="G75" s="6">
        <v>153.985942418632</v>
      </c>
      <c r="H75" s="6">
        <v>1.85002814515467</v>
      </c>
      <c r="I75" s="6">
        <v>1.85002814515467</v>
      </c>
      <c r="J75" s="6">
        <v>1.85002814515467</v>
      </c>
      <c r="K75" s="6">
        <v>1.85002814515467</v>
      </c>
      <c r="L75" s="6">
        <v>1.85002814515467</v>
      </c>
      <c r="M75" s="6">
        <v>1.85002814515467</v>
      </c>
      <c r="N75" s="6">
        <v>0.0</v>
      </c>
      <c r="O75" s="6">
        <v>0.0</v>
      </c>
      <c r="P75" s="6">
        <v>0.0</v>
      </c>
    </row>
    <row r="76">
      <c r="A76" s="6">
        <v>74.0</v>
      </c>
      <c r="B76" s="7">
        <v>43957.0</v>
      </c>
      <c r="C76" s="6">
        <v>154.699562758377</v>
      </c>
      <c r="D76" s="6">
        <v>97.3648505517505</v>
      </c>
      <c r="E76" s="6">
        <v>211.39064659204</v>
      </c>
      <c r="F76" s="6">
        <v>154.699562758377</v>
      </c>
      <c r="G76" s="6">
        <v>154.699562758377</v>
      </c>
      <c r="H76" s="6">
        <v>0.89910752543438</v>
      </c>
      <c r="I76" s="6">
        <v>0.89910752543438</v>
      </c>
      <c r="J76" s="6">
        <v>0.89910752543438</v>
      </c>
      <c r="K76" s="6">
        <v>0.89910752543438</v>
      </c>
      <c r="L76" s="6">
        <v>0.89910752543438</v>
      </c>
      <c r="M76" s="6">
        <v>0.89910752543438</v>
      </c>
      <c r="N76" s="6">
        <v>0.0</v>
      </c>
      <c r="O76" s="6">
        <v>0.0</v>
      </c>
      <c r="P76" s="6">
        <v>0.0</v>
      </c>
    </row>
    <row r="77">
      <c r="A77" s="6">
        <v>75.0</v>
      </c>
      <c r="B77" s="7">
        <v>43958.0</v>
      </c>
      <c r="C77" s="6">
        <v>155.413183098122</v>
      </c>
      <c r="D77" s="6">
        <v>97.9906823940297</v>
      </c>
      <c r="E77" s="6">
        <v>217.202074512746</v>
      </c>
      <c r="F77" s="6">
        <v>155.413183098122</v>
      </c>
      <c r="G77" s="6">
        <v>155.413183098122</v>
      </c>
      <c r="H77" s="6">
        <v>0.49873147356572</v>
      </c>
      <c r="I77" s="6">
        <v>0.49873147356572</v>
      </c>
      <c r="J77" s="6">
        <v>0.49873147356572</v>
      </c>
      <c r="K77" s="6">
        <v>0.49873147356572</v>
      </c>
      <c r="L77" s="6">
        <v>0.49873147356572</v>
      </c>
      <c r="M77" s="6">
        <v>0.49873147356572</v>
      </c>
      <c r="N77" s="6">
        <v>0.0</v>
      </c>
      <c r="O77" s="6">
        <v>0.0</v>
      </c>
      <c r="P77" s="6">
        <v>0.0</v>
      </c>
    </row>
    <row r="78">
      <c r="A78" s="6">
        <v>76.0</v>
      </c>
      <c r="B78" s="7">
        <v>43959.0</v>
      </c>
      <c r="C78" s="6">
        <v>156.126803437867</v>
      </c>
      <c r="D78" s="6">
        <v>96.3369178528202</v>
      </c>
      <c r="E78" s="6">
        <v>215.726423777823</v>
      </c>
      <c r="F78" s="6">
        <v>156.126803437867</v>
      </c>
      <c r="G78" s="6">
        <v>156.126803437867</v>
      </c>
      <c r="H78" s="6">
        <v>0.474267377590624</v>
      </c>
      <c r="I78" s="6">
        <v>0.474267377590624</v>
      </c>
      <c r="J78" s="6">
        <v>0.474267377590624</v>
      </c>
      <c r="K78" s="6">
        <v>0.474267377590624</v>
      </c>
      <c r="L78" s="6">
        <v>0.474267377590624</v>
      </c>
      <c r="M78" s="6">
        <v>0.474267377590624</v>
      </c>
      <c r="N78" s="6">
        <v>0.0</v>
      </c>
      <c r="O78" s="6">
        <v>0.0</v>
      </c>
      <c r="P78" s="6">
        <v>0.0</v>
      </c>
    </row>
    <row r="79">
      <c r="A79" s="6">
        <v>77.0</v>
      </c>
      <c r="B79" s="7">
        <v>43962.0</v>
      </c>
      <c r="C79" s="6">
        <v>160.015024187163</v>
      </c>
      <c r="D79" s="6">
        <v>99.8668867815726</v>
      </c>
      <c r="E79" s="6">
        <v>224.482765485565</v>
      </c>
      <c r="F79" s="6">
        <v>160.015024187163</v>
      </c>
      <c r="G79" s="6">
        <v>160.015024187163</v>
      </c>
      <c r="H79" s="6">
        <v>-0.25771457357109</v>
      </c>
      <c r="I79" s="6">
        <v>-0.25771457357109</v>
      </c>
      <c r="J79" s="6">
        <v>-0.25771457357109</v>
      </c>
      <c r="K79" s="6">
        <v>-0.25771457357109</v>
      </c>
      <c r="L79" s="6">
        <v>-0.25771457357109</v>
      </c>
      <c r="M79" s="6">
        <v>-0.25771457357109</v>
      </c>
      <c r="N79" s="6">
        <v>0.0</v>
      </c>
      <c r="O79" s="6">
        <v>0.0</v>
      </c>
      <c r="P79" s="6">
        <v>0.0</v>
      </c>
    </row>
    <row r="80">
      <c r="A80" s="6">
        <v>78.0</v>
      </c>
      <c r="B80" s="7">
        <v>43963.0</v>
      </c>
      <c r="C80" s="6">
        <v>161.311097770262</v>
      </c>
      <c r="D80" s="6">
        <v>106.668309292042</v>
      </c>
      <c r="E80" s="6">
        <v>228.249312826527</v>
      </c>
      <c r="F80" s="6">
        <v>161.311097770262</v>
      </c>
      <c r="G80" s="6">
        <v>161.311097770262</v>
      </c>
      <c r="H80" s="6">
        <v>1.85002814515631</v>
      </c>
      <c r="I80" s="6">
        <v>1.85002814515631</v>
      </c>
      <c r="J80" s="6">
        <v>1.85002814515631</v>
      </c>
      <c r="K80" s="6">
        <v>1.85002814515631</v>
      </c>
      <c r="L80" s="6">
        <v>1.85002814515631</v>
      </c>
      <c r="M80" s="6">
        <v>1.85002814515631</v>
      </c>
      <c r="N80" s="6">
        <v>0.0</v>
      </c>
      <c r="O80" s="6">
        <v>0.0</v>
      </c>
      <c r="P80" s="6">
        <v>0.0</v>
      </c>
    </row>
    <row r="81">
      <c r="A81" s="6">
        <v>79.0</v>
      </c>
      <c r="B81" s="7">
        <v>43964.0</v>
      </c>
      <c r="C81" s="6">
        <v>162.60717135336</v>
      </c>
      <c r="D81" s="6">
        <v>102.911257931135</v>
      </c>
      <c r="E81" s="6">
        <v>223.30904148354</v>
      </c>
      <c r="F81" s="6">
        <v>162.60717135336</v>
      </c>
      <c r="G81" s="6">
        <v>162.60717135336</v>
      </c>
      <c r="H81" s="6">
        <v>0.899107525438002</v>
      </c>
      <c r="I81" s="6">
        <v>0.899107525438002</v>
      </c>
      <c r="J81" s="6">
        <v>0.899107525438002</v>
      </c>
      <c r="K81" s="6">
        <v>0.899107525438002</v>
      </c>
      <c r="L81" s="6">
        <v>0.899107525438002</v>
      </c>
      <c r="M81" s="6">
        <v>0.899107525438002</v>
      </c>
      <c r="N81" s="6">
        <v>0.0</v>
      </c>
      <c r="O81" s="6">
        <v>0.0</v>
      </c>
      <c r="P81" s="6">
        <v>0.0</v>
      </c>
    </row>
    <row r="82">
      <c r="A82" s="6">
        <v>80.0</v>
      </c>
      <c r="B82" s="7">
        <v>43965.0</v>
      </c>
      <c r="C82" s="6">
        <v>163.903244936459</v>
      </c>
      <c r="D82" s="6">
        <v>98.947522664879</v>
      </c>
      <c r="E82" s="6">
        <v>225.649359219436</v>
      </c>
      <c r="F82" s="6">
        <v>163.903244936459</v>
      </c>
      <c r="G82" s="6">
        <v>163.903244936459</v>
      </c>
      <c r="H82" s="6">
        <v>0.498731473565185</v>
      </c>
      <c r="I82" s="6">
        <v>0.498731473565185</v>
      </c>
      <c r="J82" s="6">
        <v>0.498731473565185</v>
      </c>
      <c r="K82" s="6">
        <v>0.498731473565185</v>
      </c>
      <c r="L82" s="6">
        <v>0.498731473565185</v>
      </c>
      <c r="M82" s="6">
        <v>0.498731473565185</v>
      </c>
      <c r="N82" s="6">
        <v>0.0</v>
      </c>
      <c r="O82" s="6">
        <v>0.0</v>
      </c>
      <c r="P82" s="6">
        <v>0.0</v>
      </c>
    </row>
    <row r="83">
      <c r="A83" s="6">
        <v>81.0</v>
      </c>
      <c r="B83" s="7">
        <v>43966.0</v>
      </c>
      <c r="C83" s="6">
        <v>165.199318519557</v>
      </c>
      <c r="D83" s="6">
        <v>108.188360661075</v>
      </c>
      <c r="E83" s="6">
        <v>225.933573492705</v>
      </c>
      <c r="F83" s="6">
        <v>165.199318519557</v>
      </c>
      <c r="G83" s="6">
        <v>165.199318519557</v>
      </c>
      <c r="H83" s="6">
        <v>0.474267377590327</v>
      </c>
      <c r="I83" s="6">
        <v>0.474267377590327</v>
      </c>
      <c r="J83" s="6">
        <v>0.474267377590327</v>
      </c>
      <c r="K83" s="6">
        <v>0.474267377590327</v>
      </c>
      <c r="L83" s="6">
        <v>0.474267377590327</v>
      </c>
      <c r="M83" s="6">
        <v>0.474267377590327</v>
      </c>
      <c r="N83" s="6">
        <v>0.0</v>
      </c>
      <c r="O83" s="6">
        <v>0.0</v>
      </c>
      <c r="P83" s="6">
        <v>0.0</v>
      </c>
    </row>
    <row r="84">
      <c r="A84" s="6">
        <v>82.0</v>
      </c>
      <c r="B84" s="7">
        <v>43969.0</v>
      </c>
      <c r="C84" s="6">
        <v>169.087539268853</v>
      </c>
      <c r="D84" s="6">
        <v>100.842072471168</v>
      </c>
      <c r="E84" s="6">
        <v>229.039224735439</v>
      </c>
      <c r="F84" s="6">
        <v>169.087539268853</v>
      </c>
      <c r="G84" s="6">
        <v>169.087539268853</v>
      </c>
      <c r="H84" s="6">
        <v>-0.257714573578409</v>
      </c>
      <c r="I84" s="6">
        <v>-0.257714573578409</v>
      </c>
      <c r="J84" s="6">
        <v>-0.257714573578409</v>
      </c>
      <c r="K84" s="6">
        <v>-0.257714573578409</v>
      </c>
      <c r="L84" s="6">
        <v>-0.257714573578409</v>
      </c>
      <c r="M84" s="6">
        <v>-0.257714573578409</v>
      </c>
      <c r="N84" s="6">
        <v>0.0</v>
      </c>
      <c r="O84" s="6">
        <v>0.0</v>
      </c>
      <c r="P84" s="6">
        <v>0.0</v>
      </c>
    </row>
    <row r="85">
      <c r="A85" s="6">
        <v>83.0</v>
      </c>
      <c r="B85" s="7">
        <v>43970.0</v>
      </c>
      <c r="C85" s="6">
        <v>170.383612851952</v>
      </c>
      <c r="D85" s="6">
        <v>112.563029130424</v>
      </c>
      <c r="E85" s="6">
        <v>232.460178283761</v>
      </c>
      <c r="F85" s="6">
        <v>170.383612851952</v>
      </c>
      <c r="G85" s="6">
        <v>170.383612851952</v>
      </c>
      <c r="H85" s="6">
        <v>1.85002814515794</v>
      </c>
      <c r="I85" s="6">
        <v>1.85002814515794</v>
      </c>
      <c r="J85" s="6">
        <v>1.85002814515794</v>
      </c>
      <c r="K85" s="6">
        <v>1.85002814515794</v>
      </c>
      <c r="L85" s="6">
        <v>1.85002814515794</v>
      </c>
      <c r="M85" s="6">
        <v>1.85002814515794</v>
      </c>
      <c r="N85" s="6">
        <v>0.0</v>
      </c>
      <c r="O85" s="6">
        <v>0.0</v>
      </c>
      <c r="P85" s="6">
        <v>0.0</v>
      </c>
    </row>
    <row r="86">
      <c r="A86" s="6">
        <v>84.0</v>
      </c>
      <c r="B86" s="7">
        <v>43971.0</v>
      </c>
      <c r="C86" s="6">
        <v>171.679686435051</v>
      </c>
      <c r="D86" s="6">
        <v>114.806274317444</v>
      </c>
      <c r="E86" s="6">
        <v>236.71202245852</v>
      </c>
      <c r="F86" s="6">
        <v>171.679686435051</v>
      </c>
      <c r="G86" s="6">
        <v>171.679686435051</v>
      </c>
      <c r="H86" s="6">
        <v>0.899107525437868</v>
      </c>
      <c r="I86" s="6">
        <v>0.899107525437868</v>
      </c>
      <c r="J86" s="6">
        <v>0.899107525437868</v>
      </c>
      <c r="K86" s="6">
        <v>0.899107525437868</v>
      </c>
      <c r="L86" s="6">
        <v>0.899107525437868</v>
      </c>
      <c r="M86" s="6">
        <v>0.899107525437868</v>
      </c>
      <c r="N86" s="6">
        <v>0.0</v>
      </c>
      <c r="O86" s="6">
        <v>0.0</v>
      </c>
      <c r="P86" s="6">
        <v>0.0</v>
      </c>
    </row>
    <row r="87">
      <c r="A87" s="6">
        <v>85.0</v>
      </c>
      <c r="B87" s="7">
        <v>43972.0</v>
      </c>
      <c r="C87" s="6">
        <v>172.975760018149</v>
      </c>
      <c r="D87" s="6">
        <v>112.054357650568</v>
      </c>
      <c r="E87" s="6">
        <v>238.459180541126</v>
      </c>
      <c r="F87" s="6">
        <v>172.975760018149</v>
      </c>
      <c r="G87" s="6">
        <v>172.975760018149</v>
      </c>
      <c r="H87" s="6">
        <v>0.49873147356465</v>
      </c>
      <c r="I87" s="6">
        <v>0.49873147356465</v>
      </c>
      <c r="J87" s="6">
        <v>0.49873147356465</v>
      </c>
      <c r="K87" s="6">
        <v>0.49873147356465</v>
      </c>
      <c r="L87" s="6">
        <v>0.49873147356465</v>
      </c>
      <c r="M87" s="6">
        <v>0.49873147356465</v>
      </c>
      <c r="N87" s="6">
        <v>0.0</v>
      </c>
      <c r="O87" s="6">
        <v>0.0</v>
      </c>
      <c r="P87" s="6">
        <v>0.0</v>
      </c>
    </row>
    <row r="88">
      <c r="A88" s="6">
        <v>86.0</v>
      </c>
      <c r="B88" s="7">
        <v>43973.0</v>
      </c>
      <c r="C88" s="6">
        <v>174.271833601248</v>
      </c>
      <c r="D88" s="6">
        <v>115.238670345878</v>
      </c>
      <c r="E88" s="6">
        <v>236.318254069075</v>
      </c>
      <c r="F88" s="6">
        <v>174.271833601248</v>
      </c>
      <c r="G88" s="6">
        <v>174.271833601248</v>
      </c>
      <c r="H88" s="6">
        <v>0.47426737759003</v>
      </c>
      <c r="I88" s="6">
        <v>0.47426737759003</v>
      </c>
      <c r="J88" s="6">
        <v>0.47426737759003</v>
      </c>
      <c r="K88" s="6">
        <v>0.47426737759003</v>
      </c>
      <c r="L88" s="6">
        <v>0.47426737759003</v>
      </c>
      <c r="M88" s="6">
        <v>0.47426737759003</v>
      </c>
      <c r="N88" s="6">
        <v>0.0</v>
      </c>
      <c r="O88" s="6">
        <v>0.0</v>
      </c>
      <c r="P88" s="6">
        <v>0.0</v>
      </c>
    </row>
    <row r="89">
      <c r="A89" s="6">
        <v>87.0</v>
      </c>
      <c r="B89" s="7">
        <v>43977.0</v>
      </c>
      <c r="C89" s="6">
        <v>179.456127933642</v>
      </c>
      <c r="D89" s="6">
        <v>115.556012728117</v>
      </c>
      <c r="E89" s="6">
        <v>238.524249329019</v>
      </c>
      <c r="F89" s="6">
        <v>179.456127933642</v>
      </c>
      <c r="G89" s="6">
        <v>179.456127933642</v>
      </c>
      <c r="H89" s="6">
        <v>1.85002814515768</v>
      </c>
      <c r="I89" s="6">
        <v>1.85002814515768</v>
      </c>
      <c r="J89" s="6">
        <v>1.85002814515768</v>
      </c>
      <c r="K89" s="6">
        <v>1.85002814515768</v>
      </c>
      <c r="L89" s="6">
        <v>1.85002814515768</v>
      </c>
      <c r="M89" s="6">
        <v>1.85002814515768</v>
      </c>
      <c r="N89" s="6">
        <v>0.0</v>
      </c>
      <c r="O89" s="6">
        <v>0.0</v>
      </c>
      <c r="P89" s="6">
        <v>0.0</v>
      </c>
    </row>
    <row r="90">
      <c r="A90" s="6">
        <v>88.0</v>
      </c>
      <c r="B90" s="7">
        <v>43978.0</v>
      </c>
      <c r="C90" s="6">
        <v>180.752201516741</v>
      </c>
      <c r="D90" s="6">
        <v>123.362882239062</v>
      </c>
      <c r="E90" s="6">
        <v>241.975323383351</v>
      </c>
      <c r="F90" s="6">
        <v>180.752201516741</v>
      </c>
      <c r="G90" s="6">
        <v>180.752201516741</v>
      </c>
      <c r="H90" s="6">
        <v>0.899107525437735</v>
      </c>
      <c r="I90" s="6">
        <v>0.899107525437735</v>
      </c>
      <c r="J90" s="6">
        <v>0.899107525437735</v>
      </c>
      <c r="K90" s="6">
        <v>0.899107525437735</v>
      </c>
      <c r="L90" s="6">
        <v>0.899107525437735</v>
      </c>
      <c r="M90" s="6">
        <v>0.899107525437735</v>
      </c>
      <c r="N90" s="6">
        <v>0.0</v>
      </c>
      <c r="O90" s="6">
        <v>0.0</v>
      </c>
      <c r="P90" s="6">
        <v>0.0</v>
      </c>
    </row>
    <row r="91">
      <c r="A91" s="6">
        <v>89.0</v>
      </c>
      <c r="B91" s="7">
        <v>43979.0</v>
      </c>
      <c r="C91" s="6">
        <v>182.048275099839</v>
      </c>
      <c r="D91" s="6">
        <v>120.749667626508</v>
      </c>
      <c r="E91" s="6">
        <v>247.930191319191</v>
      </c>
      <c r="F91" s="6">
        <v>182.048275099839</v>
      </c>
      <c r="G91" s="6">
        <v>182.048275099839</v>
      </c>
      <c r="H91" s="6">
        <v>0.498731473566439</v>
      </c>
      <c r="I91" s="6">
        <v>0.498731473566439</v>
      </c>
      <c r="J91" s="6">
        <v>0.498731473566439</v>
      </c>
      <c r="K91" s="6">
        <v>0.498731473566439</v>
      </c>
      <c r="L91" s="6">
        <v>0.498731473566439</v>
      </c>
      <c r="M91" s="6">
        <v>0.498731473566439</v>
      </c>
      <c r="N91" s="6">
        <v>0.0</v>
      </c>
      <c r="O91" s="6">
        <v>0.0</v>
      </c>
      <c r="P91" s="6">
        <v>0.0</v>
      </c>
    </row>
    <row r="92">
      <c r="A92" s="6">
        <v>90.0</v>
      </c>
      <c r="B92" s="7">
        <v>43980.0</v>
      </c>
      <c r="C92" s="6">
        <v>183.941371054352</v>
      </c>
      <c r="D92" s="6">
        <v>121.099542355881</v>
      </c>
      <c r="E92" s="6">
        <v>242.578801284478</v>
      </c>
      <c r="F92" s="6">
        <v>183.941371054352</v>
      </c>
      <c r="G92" s="6">
        <v>183.941371054352</v>
      </c>
      <c r="H92" s="6">
        <v>0.474267377593886</v>
      </c>
      <c r="I92" s="6">
        <v>0.474267377593886</v>
      </c>
      <c r="J92" s="6">
        <v>0.474267377593886</v>
      </c>
      <c r="K92" s="6">
        <v>0.474267377593886</v>
      </c>
      <c r="L92" s="6">
        <v>0.474267377593886</v>
      </c>
      <c r="M92" s="6">
        <v>0.474267377593886</v>
      </c>
      <c r="N92" s="6">
        <v>0.0</v>
      </c>
      <c r="O92" s="6">
        <v>0.0</v>
      </c>
      <c r="P92" s="6">
        <v>0.0</v>
      </c>
    </row>
    <row r="93">
      <c r="A93" s="6">
        <v>91.0</v>
      </c>
      <c r="B93" s="7">
        <v>43983.0</v>
      </c>
      <c r="C93" s="6">
        <v>189.620658917889</v>
      </c>
      <c r="D93" s="6">
        <v>124.866629982619</v>
      </c>
      <c r="E93" s="6">
        <v>250.613166130926</v>
      </c>
      <c r="F93" s="6">
        <v>189.620658917889</v>
      </c>
      <c r="G93" s="6">
        <v>189.620658917889</v>
      </c>
      <c r="H93" s="6">
        <v>-0.257714573575161</v>
      </c>
      <c r="I93" s="6">
        <v>-0.257714573575161</v>
      </c>
      <c r="J93" s="6">
        <v>-0.257714573575161</v>
      </c>
      <c r="K93" s="6">
        <v>-0.257714573575161</v>
      </c>
      <c r="L93" s="6">
        <v>-0.257714573575161</v>
      </c>
      <c r="M93" s="6">
        <v>-0.257714573575161</v>
      </c>
      <c r="N93" s="6">
        <v>0.0</v>
      </c>
      <c r="O93" s="6">
        <v>0.0</v>
      </c>
      <c r="P93" s="6">
        <v>0.0</v>
      </c>
    </row>
    <row r="94">
      <c r="A94" s="6">
        <v>92.0</v>
      </c>
      <c r="B94" s="7">
        <v>43984.0</v>
      </c>
      <c r="C94" s="6">
        <v>191.513754872402</v>
      </c>
      <c r="D94" s="6">
        <v>133.593565204105</v>
      </c>
      <c r="E94" s="6">
        <v>257.021503733996</v>
      </c>
      <c r="F94" s="6">
        <v>191.513754872402</v>
      </c>
      <c r="G94" s="6">
        <v>191.513754872402</v>
      </c>
      <c r="H94" s="6">
        <v>1.85002814515742</v>
      </c>
      <c r="I94" s="6">
        <v>1.85002814515742</v>
      </c>
      <c r="J94" s="6">
        <v>1.85002814515742</v>
      </c>
      <c r="K94" s="6">
        <v>1.85002814515742</v>
      </c>
      <c r="L94" s="6">
        <v>1.85002814515742</v>
      </c>
      <c r="M94" s="6">
        <v>1.85002814515742</v>
      </c>
      <c r="N94" s="6">
        <v>0.0</v>
      </c>
      <c r="O94" s="6">
        <v>0.0</v>
      </c>
      <c r="P94" s="6">
        <v>0.0</v>
      </c>
    </row>
    <row r="95">
      <c r="A95" s="6">
        <v>93.0</v>
      </c>
      <c r="B95" s="7">
        <v>43985.0</v>
      </c>
      <c r="C95" s="6">
        <v>193.406850826914</v>
      </c>
      <c r="D95" s="6">
        <v>136.143054514655</v>
      </c>
      <c r="E95" s="6">
        <v>260.600111401689</v>
      </c>
      <c r="F95" s="6">
        <v>193.406850826914</v>
      </c>
      <c r="G95" s="6">
        <v>193.406850826914</v>
      </c>
      <c r="H95" s="6">
        <v>0.899107525435193</v>
      </c>
      <c r="I95" s="6">
        <v>0.899107525435193</v>
      </c>
      <c r="J95" s="6">
        <v>0.899107525435193</v>
      </c>
      <c r="K95" s="6">
        <v>0.899107525435193</v>
      </c>
      <c r="L95" s="6">
        <v>0.899107525435193</v>
      </c>
      <c r="M95" s="6">
        <v>0.899107525435193</v>
      </c>
      <c r="N95" s="6">
        <v>0.0</v>
      </c>
      <c r="O95" s="6">
        <v>0.0</v>
      </c>
      <c r="P95" s="6">
        <v>0.0</v>
      </c>
    </row>
    <row r="96">
      <c r="A96" s="6">
        <v>94.0</v>
      </c>
      <c r="B96" s="7">
        <v>43986.0</v>
      </c>
      <c r="C96" s="6">
        <v>195.299946781427</v>
      </c>
      <c r="D96" s="6">
        <v>132.935095984679</v>
      </c>
      <c r="E96" s="6">
        <v>254.668595379685</v>
      </c>
      <c r="F96" s="6">
        <v>195.299946781427</v>
      </c>
      <c r="G96" s="6">
        <v>195.299946781427</v>
      </c>
      <c r="H96" s="6">
        <v>0.498731473563454</v>
      </c>
      <c r="I96" s="6">
        <v>0.498731473563454</v>
      </c>
      <c r="J96" s="6">
        <v>0.498731473563454</v>
      </c>
      <c r="K96" s="6">
        <v>0.498731473563454</v>
      </c>
      <c r="L96" s="6">
        <v>0.498731473563454</v>
      </c>
      <c r="M96" s="6">
        <v>0.498731473563454</v>
      </c>
      <c r="N96" s="6">
        <v>0.0</v>
      </c>
      <c r="O96" s="6">
        <v>0.0</v>
      </c>
      <c r="P96" s="6">
        <v>0.0</v>
      </c>
    </row>
    <row r="97">
      <c r="A97" s="6">
        <v>95.0</v>
      </c>
      <c r="B97" s="7">
        <v>43987.0</v>
      </c>
      <c r="C97" s="6">
        <v>197.193042735939</v>
      </c>
      <c r="D97" s="6">
        <v>135.233944785168</v>
      </c>
      <c r="E97" s="6">
        <v>261.726577812957</v>
      </c>
      <c r="F97" s="6">
        <v>197.193042735939</v>
      </c>
      <c r="G97" s="6">
        <v>197.193042735939</v>
      </c>
      <c r="H97" s="6">
        <v>0.474267377591581</v>
      </c>
      <c r="I97" s="6">
        <v>0.474267377591581</v>
      </c>
      <c r="J97" s="6">
        <v>0.474267377591581</v>
      </c>
      <c r="K97" s="6">
        <v>0.474267377591581</v>
      </c>
      <c r="L97" s="6">
        <v>0.474267377591581</v>
      </c>
      <c r="M97" s="6">
        <v>0.474267377591581</v>
      </c>
      <c r="N97" s="6">
        <v>0.0</v>
      </c>
      <c r="O97" s="6">
        <v>0.0</v>
      </c>
      <c r="P97" s="6">
        <v>0.0</v>
      </c>
    </row>
    <row r="98">
      <c r="A98" s="6">
        <v>96.0</v>
      </c>
      <c r="B98" s="7">
        <v>43990.0</v>
      </c>
      <c r="C98" s="6">
        <v>202.872330599476</v>
      </c>
      <c r="D98" s="6">
        <v>141.755983805811</v>
      </c>
      <c r="E98" s="6">
        <v>263.345317089459</v>
      </c>
      <c r="F98" s="6">
        <v>202.872330599476</v>
      </c>
      <c r="G98" s="6">
        <v>202.872330599476</v>
      </c>
      <c r="H98" s="6">
        <v>-0.25771457357304</v>
      </c>
      <c r="I98" s="6">
        <v>-0.25771457357304</v>
      </c>
      <c r="J98" s="6">
        <v>-0.25771457357304</v>
      </c>
      <c r="K98" s="6">
        <v>-0.25771457357304</v>
      </c>
      <c r="L98" s="6">
        <v>-0.25771457357304</v>
      </c>
      <c r="M98" s="6">
        <v>-0.25771457357304</v>
      </c>
      <c r="N98" s="6">
        <v>0.0</v>
      </c>
      <c r="O98" s="6">
        <v>0.0</v>
      </c>
      <c r="P98" s="6">
        <v>0.0</v>
      </c>
    </row>
    <row r="99">
      <c r="A99" s="6">
        <v>97.0</v>
      </c>
      <c r="B99" s="7">
        <v>43991.0</v>
      </c>
      <c r="C99" s="6">
        <v>204.765426553989</v>
      </c>
      <c r="D99" s="6">
        <v>145.250502868763</v>
      </c>
      <c r="E99" s="6">
        <v>266.659350615172</v>
      </c>
      <c r="F99" s="6">
        <v>204.765426553989</v>
      </c>
      <c r="G99" s="6">
        <v>204.765426553989</v>
      </c>
      <c r="H99" s="6">
        <v>1.85002814515622</v>
      </c>
      <c r="I99" s="6">
        <v>1.85002814515622</v>
      </c>
      <c r="J99" s="6">
        <v>1.85002814515622</v>
      </c>
      <c r="K99" s="6">
        <v>1.85002814515622</v>
      </c>
      <c r="L99" s="6">
        <v>1.85002814515622</v>
      </c>
      <c r="M99" s="6">
        <v>1.85002814515622</v>
      </c>
      <c r="N99" s="6">
        <v>0.0</v>
      </c>
      <c r="O99" s="6">
        <v>0.0</v>
      </c>
      <c r="P99" s="6">
        <v>0.0</v>
      </c>
    </row>
    <row r="100">
      <c r="A100" s="6">
        <v>98.0</v>
      </c>
      <c r="B100" s="7">
        <v>43992.0</v>
      </c>
      <c r="C100" s="6">
        <v>206.658522508501</v>
      </c>
      <c r="D100" s="6">
        <v>151.051863060518</v>
      </c>
      <c r="E100" s="6">
        <v>272.735565838464</v>
      </c>
      <c r="F100" s="6">
        <v>206.658522508501</v>
      </c>
      <c r="G100" s="6">
        <v>206.658522508501</v>
      </c>
      <c r="H100" s="6">
        <v>0.899107525437468</v>
      </c>
      <c r="I100" s="6">
        <v>0.899107525437468</v>
      </c>
      <c r="J100" s="6">
        <v>0.899107525437468</v>
      </c>
      <c r="K100" s="6">
        <v>0.899107525437468</v>
      </c>
      <c r="L100" s="6">
        <v>0.899107525437468</v>
      </c>
      <c r="M100" s="6">
        <v>0.899107525437468</v>
      </c>
      <c r="N100" s="6">
        <v>0.0</v>
      </c>
      <c r="O100" s="6">
        <v>0.0</v>
      </c>
      <c r="P100" s="6">
        <v>0.0</v>
      </c>
    </row>
    <row r="101">
      <c r="A101" s="6">
        <v>99.0</v>
      </c>
      <c r="B101" s="7">
        <v>43993.0</v>
      </c>
      <c r="C101" s="6">
        <v>208.551618463014</v>
      </c>
      <c r="D101" s="6">
        <v>140.922299680773</v>
      </c>
      <c r="E101" s="6">
        <v>268.16872096699</v>
      </c>
      <c r="F101" s="6">
        <v>208.551618463014</v>
      </c>
      <c r="G101" s="6">
        <v>208.551618463014</v>
      </c>
      <c r="H101" s="6">
        <v>0.498731473565369</v>
      </c>
      <c r="I101" s="6">
        <v>0.498731473565369</v>
      </c>
      <c r="J101" s="6">
        <v>0.498731473565369</v>
      </c>
      <c r="K101" s="6">
        <v>0.498731473565369</v>
      </c>
      <c r="L101" s="6">
        <v>0.498731473565369</v>
      </c>
      <c r="M101" s="6">
        <v>0.498731473565369</v>
      </c>
      <c r="N101" s="6">
        <v>0.0</v>
      </c>
      <c r="O101" s="6">
        <v>0.0</v>
      </c>
      <c r="P101" s="6">
        <v>0.0</v>
      </c>
    </row>
    <row r="102">
      <c r="A102" s="6">
        <v>100.0</v>
      </c>
      <c r="B102" s="7">
        <v>43994.0</v>
      </c>
      <c r="C102" s="6">
        <v>210.444714417526</v>
      </c>
      <c r="D102" s="6">
        <v>149.823998019834</v>
      </c>
      <c r="E102" s="6">
        <v>274.209000776305</v>
      </c>
      <c r="F102" s="6">
        <v>210.444714417526</v>
      </c>
      <c r="G102" s="6">
        <v>210.444714417526</v>
      </c>
      <c r="H102" s="6">
        <v>0.474267377591284</v>
      </c>
      <c r="I102" s="6">
        <v>0.474267377591284</v>
      </c>
      <c r="J102" s="6">
        <v>0.474267377591284</v>
      </c>
      <c r="K102" s="6">
        <v>0.474267377591284</v>
      </c>
      <c r="L102" s="6">
        <v>0.474267377591284</v>
      </c>
      <c r="M102" s="6">
        <v>0.474267377591284</v>
      </c>
      <c r="N102" s="6">
        <v>0.0</v>
      </c>
      <c r="O102" s="6">
        <v>0.0</v>
      </c>
      <c r="P102" s="6">
        <v>0.0</v>
      </c>
    </row>
    <row r="103">
      <c r="A103" s="6">
        <v>101.0</v>
      </c>
      <c r="B103" s="7">
        <v>43997.0</v>
      </c>
      <c r="C103" s="6">
        <v>216.124002281064</v>
      </c>
      <c r="D103" s="6">
        <v>157.906861980167</v>
      </c>
      <c r="E103" s="6">
        <v>271.551519748527</v>
      </c>
      <c r="F103" s="6">
        <v>216.124002281064</v>
      </c>
      <c r="G103" s="6">
        <v>216.124002281064</v>
      </c>
      <c r="H103" s="6">
        <v>-0.257714573570918</v>
      </c>
      <c r="I103" s="6">
        <v>-0.257714573570918</v>
      </c>
      <c r="J103" s="6">
        <v>-0.257714573570918</v>
      </c>
      <c r="K103" s="6">
        <v>-0.257714573570918</v>
      </c>
      <c r="L103" s="6">
        <v>-0.257714573570918</v>
      </c>
      <c r="M103" s="6">
        <v>-0.257714573570918</v>
      </c>
      <c r="N103" s="6">
        <v>0.0</v>
      </c>
      <c r="O103" s="6">
        <v>0.0</v>
      </c>
      <c r="P103" s="6">
        <v>0.0</v>
      </c>
    </row>
    <row r="104">
      <c r="A104" s="6">
        <v>102.0</v>
      </c>
      <c r="B104" s="7">
        <v>43998.0</v>
      </c>
      <c r="C104" s="6">
        <v>218.017098235576</v>
      </c>
      <c r="D104" s="6">
        <v>153.442768486008</v>
      </c>
      <c r="E104" s="6">
        <v>280.215758905932</v>
      </c>
      <c r="F104" s="6">
        <v>218.017098235576</v>
      </c>
      <c r="G104" s="6">
        <v>218.017098235576</v>
      </c>
      <c r="H104" s="6">
        <v>1.85002814515785</v>
      </c>
      <c r="I104" s="6">
        <v>1.85002814515785</v>
      </c>
      <c r="J104" s="6">
        <v>1.85002814515785</v>
      </c>
      <c r="K104" s="6">
        <v>1.85002814515785</v>
      </c>
      <c r="L104" s="6">
        <v>1.85002814515785</v>
      </c>
      <c r="M104" s="6">
        <v>1.85002814515785</v>
      </c>
      <c r="N104" s="6">
        <v>0.0</v>
      </c>
      <c r="O104" s="6">
        <v>0.0</v>
      </c>
      <c r="P104" s="6">
        <v>0.0</v>
      </c>
    </row>
    <row r="105">
      <c r="A105" s="6">
        <v>103.0</v>
      </c>
      <c r="B105" s="7">
        <v>43999.0</v>
      </c>
      <c r="C105" s="6">
        <v>219.91045958495</v>
      </c>
      <c r="D105" s="6">
        <v>166.05440393856</v>
      </c>
      <c r="E105" s="6">
        <v>280.138454051133</v>
      </c>
      <c r="F105" s="6">
        <v>219.91045958495</v>
      </c>
      <c r="G105" s="6">
        <v>219.91045958495</v>
      </c>
      <c r="H105" s="6">
        <v>0.899107525434925</v>
      </c>
      <c r="I105" s="6">
        <v>0.899107525434925</v>
      </c>
      <c r="J105" s="6">
        <v>0.899107525434925</v>
      </c>
      <c r="K105" s="6">
        <v>0.899107525434925</v>
      </c>
      <c r="L105" s="6">
        <v>0.899107525434925</v>
      </c>
      <c r="M105" s="6">
        <v>0.899107525434925</v>
      </c>
      <c r="N105" s="6">
        <v>0.0</v>
      </c>
      <c r="O105" s="6">
        <v>0.0</v>
      </c>
      <c r="P105" s="6">
        <v>0.0</v>
      </c>
    </row>
    <row r="106">
      <c r="A106" s="6">
        <v>104.0</v>
      </c>
      <c r="B106" s="7">
        <v>44000.0</v>
      </c>
      <c r="C106" s="6">
        <v>221.803820934324</v>
      </c>
      <c r="D106" s="6">
        <v>159.402519633315</v>
      </c>
      <c r="E106" s="6">
        <v>285.251922450152</v>
      </c>
      <c r="F106" s="6">
        <v>221.803820934324</v>
      </c>
      <c r="G106" s="6">
        <v>221.803820934324</v>
      </c>
      <c r="H106" s="6">
        <v>0.498731473564834</v>
      </c>
      <c r="I106" s="6">
        <v>0.498731473564834</v>
      </c>
      <c r="J106" s="6">
        <v>0.498731473564834</v>
      </c>
      <c r="K106" s="6">
        <v>0.498731473564834</v>
      </c>
      <c r="L106" s="6">
        <v>0.498731473564834</v>
      </c>
      <c r="M106" s="6">
        <v>0.498731473564834</v>
      </c>
      <c r="N106" s="6">
        <v>0.0</v>
      </c>
      <c r="O106" s="6">
        <v>0.0</v>
      </c>
      <c r="P106" s="6">
        <v>0.0</v>
      </c>
    </row>
    <row r="107">
      <c r="A107" s="6">
        <v>105.0</v>
      </c>
      <c r="B107" s="7">
        <v>44001.0</v>
      </c>
      <c r="C107" s="6">
        <v>223.697182283699</v>
      </c>
      <c r="D107" s="6">
        <v>161.984286307532</v>
      </c>
      <c r="E107" s="6">
        <v>284.169394235822</v>
      </c>
      <c r="F107" s="6">
        <v>223.697182283699</v>
      </c>
      <c r="G107" s="6">
        <v>223.697182283699</v>
      </c>
      <c r="H107" s="6">
        <v>0.474267377590987</v>
      </c>
      <c r="I107" s="6">
        <v>0.474267377590987</v>
      </c>
      <c r="J107" s="6">
        <v>0.474267377590987</v>
      </c>
      <c r="K107" s="6">
        <v>0.474267377590987</v>
      </c>
      <c r="L107" s="6">
        <v>0.474267377590987</v>
      </c>
      <c r="M107" s="6">
        <v>0.474267377590987</v>
      </c>
      <c r="N107" s="6">
        <v>0.0</v>
      </c>
      <c r="O107" s="6">
        <v>0.0</v>
      </c>
      <c r="P107" s="6">
        <v>0.0</v>
      </c>
    </row>
    <row r="108">
      <c r="A108" s="6">
        <v>106.0</v>
      </c>
      <c r="B108" s="7">
        <v>44004.0</v>
      </c>
      <c r="C108" s="6">
        <v>229.377266331821</v>
      </c>
      <c r="D108" s="6">
        <v>166.655198422863</v>
      </c>
      <c r="E108" s="6">
        <v>291.100043710037</v>
      </c>
      <c r="F108" s="6">
        <v>229.377266331821</v>
      </c>
      <c r="G108" s="6">
        <v>229.377266331821</v>
      </c>
      <c r="H108" s="6">
        <v>-0.257714573569793</v>
      </c>
      <c r="I108" s="6">
        <v>-0.257714573569793</v>
      </c>
      <c r="J108" s="6">
        <v>-0.257714573569793</v>
      </c>
      <c r="K108" s="6">
        <v>-0.257714573569793</v>
      </c>
      <c r="L108" s="6">
        <v>-0.257714573569793</v>
      </c>
      <c r="M108" s="6">
        <v>-0.257714573569793</v>
      </c>
      <c r="N108" s="6">
        <v>0.0</v>
      </c>
      <c r="O108" s="6">
        <v>0.0</v>
      </c>
      <c r="P108" s="6">
        <v>0.0</v>
      </c>
    </row>
    <row r="109">
      <c r="A109" s="6">
        <v>107.0</v>
      </c>
      <c r="B109" s="7">
        <v>44005.0</v>
      </c>
      <c r="C109" s="6">
        <v>231.270627681195</v>
      </c>
      <c r="D109" s="6">
        <v>168.482619888675</v>
      </c>
      <c r="E109" s="6">
        <v>292.807441263999</v>
      </c>
      <c r="F109" s="6">
        <v>231.270627681195</v>
      </c>
      <c r="G109" s="6">
        <v>231.270627681195</v>
      </c>
      <c r="H109" s="6">
        <v>1.8500281451557</v>
      </c>
      <c r="I109" s="6">
        <v>1.8500281451557</v>
      </c>
      <c r="J109" s="6">
        <v>1.8500281451557</v>
      </c>
      <c r="K109" s="6">
        <v>1.8500281451557</v>
      </c>
      <c r="L109" s="6">
        <v>1.8500281451557</v>
      </c>
      <c r="M109" s="6">
        <v>1.8500281451557</v>
      </c>
      <c r="N109" s="6">
        <v>0.0</v>
      </c>
      <c r="O109" s="6">
        <v>0.0</v>
      </c>
      <c r="P109" s="6">
        <v>0.0</v>
      </c>
    </row>
    <row r="110">
      <c r="A110" s="6">
        <v>108.0</v>
      </c>
      <c r="B110" s="7">
        <v>44006.0</v>
      </c>
      <c r="C110" s="6">
        <v>233.16398903057</v>
      </c>
      <c r="D110" s="6">
        <v>170.257623853158</v>
      </c>
      <c r="E110" s="6">
        <v>295.058236159585</v>
      </c>
      <c r="F110" s="6">
        <v>233.16398903057</v>
      </c>
      <c r="G110" s="6">
        <v>233.16398903057</v>
      </c>
      <c r="H110" s="6">
        <v>0.899107525432384</v>
      </c>
      <c r="I110" s="6">
        <v>0.899107525432384</v>
      </c>
      <c r="J110" s="6">
        <v>0.899107525432384</v>
      </c>
      <c r="K110" s="6">
        <v>0.899107525432384</v>
      </c>
      <c r="L110" s="6">
        <v>0.899107525432384</v>
      </c>
      <c r="M110" s="6">
        <v>0.899107525432384</v>
      </c>
      <c r="N110" s="6">
        <v>0.0</v>
      </c>
      <c r="O110" s="6">
        <v>0.0</v>
      </c>
      <c r="P110" s="6">
        <v>0.0</v>
      </c>
    </row>
    <row r="111">
      <c r="A111" s="6">
        <v>109.0</v>
      </c>
      <c r="B111" s="7">
        <v>44007.0</v>
      </c>
      <c r="C111" s="6">
        <v>235.057350379944</v>
      </c>
      <c r="D111" s="6">
        <v>177.531966888452</v>
      </c>
      <c r="E111" s="6">
        <v>293.455048442972</v>
      </c>
      <c r="F111" s="6">
        <v>235.057350379944</v>
      </c>
      <c r="G111" s="6">
        <v>235.057350379944</v>
      </c>
      <c r="H111" s="6">
        <v>0.498731473564173</v>
      </c>
      <c r="I111" s="6">
        <v>0.498731473564173</v>
      </c>
      <c r="J111" s="6">
        <v>0.498731473564173</v>
      </c>
      <c r="K111" s="6">
        <v>0.498731473564173</v>
      </c>
      <c r="L111" s="6">
        <v>0.498731473564173</v>
      </c>
      <c r="M111" s="6">
        <v>0.498731473564173</v>
      </c>
      <c r="N111" s="6">
        <v>0.0</v>
      </c>
      <c r="O111" s="6">
        <v>0.0</v>
      </c>
      <c r="P111" s="6">
        <v>0.0</v>
      </c>
    </row>
    <row r="112">
      <c r="A112" s="6">
        <v>110.0</v>
      </c>
      <c r="B112" s="7">
        <v>44008.0</v>
      </c>
      <c r="C112" s="6">
        <v>236.950711729318</v>
      </c>
      <c r="D112" s="6">
        <v>176.283562560183</v>
      </c>
      <c r="E112" s="6">
        <v>296.291940165519</v>
      </c>
      <c r="F112" s="6">
        <v>236.950711729318</v>
      </c>
      <c r="G112" s="6">
        <v>236.950711729318</v>
      </c>
      <c r="H112" s="6">
        <v>0.47426737759069</v>
      </c>
      <c r="I112" s="6">
        <v>0.47426737759069</v>
      </c>
      <c r="J112" s="6">
        <v>0.47426737759069</v>
      </c>
      <c r="K112" s="6">
        <v>0.47426737759069</v>
      </c>
      <c r="L112" s="6">
        <v>0.47426737759069</v>
      </c>
      <c r="M112" s="6">
        <v>0.47426737759069</v>
      </c>
      <c r="N112" s="6">
        <v>0.0</v>
      </c>
      <c r="O112" s="6">
        <v>0.0</v>
      </c>
      <c r="P112" s="6">
        <v>0.0</v>
      </c>
    </row>
    <row r="113">
      <c r="A113" s="6">
        <v>111.0</v>
      </c>
      <c r="B113" s="7">
        <v>44011.0</v>
      </c>
      <c r="C113" s="6">
        <v>242.630795777441</v>
      </c>
      <c r="D113" s="6">
        <v>180.599996462235</v>
      </c>
      <c r="E113" s="6">
        <v>302.461014007425</v>
      </c>
      <c r="F113" s="6">
        <v>242.630795777441</v>
      </c>
      <c r="G113" s="6">
        <v>242.630795777441</v>
      </c>
      <c r="H113" s="6">
        <v>-0.257714573567671</v>
      </c>
      <c r="I113" s="6">
        <v>-0.257714573567671</v>
      </c>
      <c r="J113" s="6">
        <v>-0.257714573567671</v>
      </c>
      <c r="K113" s="6">
        <v>-0.257714573567671</v>
      </c>
      <c r="L113" s="6">
        <v>-0.257714573567671</v>
      </c>
      <c r="M113" s="6">
        <v>-0.257714573567671</v>
      </c>
      <c r="N113" s="6">
        <v>0.0</v>
      </c>
      <c r="O113" s="6">
        <v>0.0</v>
      </c>
      <c r="P113" s="6">
        <v>0.0</v>
      </c>
    </row>
    <row r="114">
      <c r="A114" s="6">
        <v>112.0</v>
      </c>
      <c r="B114" s="7">
        <v>44012.0</v>
      </c>
      <c r="C114" s="6">
        <v>244.524157126815</v>
      </c>
      <c r="D114" s="6">
        <v>187.751874450792</v>
      </c>
      <c r="E114" s="6">
        <v>308.44810954995</v>
      </c>
      <c r="F114" s="6">
        <v>244.524157126815</v>
      </c>
      <c r="G114" s="6">
        <v>244.524157126815</v>
      </c>
      <c r="H114" s="6">
        <v>1.85002814515733</v>
      </c>
      <c r="I114" s="6">
        <v>1.85002814515733</v>
      </c>
      <c r="J114" s="6">
        <v>1.85002814515733</v>
      </c>
      <c r="K114" s="6">
        <v>1.85002814515733</v>
      </c>
      <c r="L114" s="6">
        <v>1.85002814515733</v>
      </c>
      <c r="M114" s="6">
        <v>1.85002814515733</v>
      </c>
      <c r="N114" s="6">
        <v>0.0</v>
      </c>
      <c r="O114" s="6">
        <v>0.0</v>
      </c>
      <c r="P114" s="6">
        <v>0.0</v>
      </c>
    </row>
    <row r="115">
      <c r="A115" s="6">
        <v>113.0</v>
      </c>
      <c r="B115" s="7">
        <v>44013.0</v>
      </c>
      <c r="C115" s="6">
        <v>246.417518476189</v>
      </c>
      <c r="D115" s="6">
        <v>181.912780138203</v>
      </c>
      <c r="E115" s="6">
        <v>308.42509106526</v>
      </c>
      <c r="F115" s="6">
        <v>246.417518476189</v>
      </c>
      <c r="G115" s="6">
        <v>246.417518476189</v>
      </c>
      <c r="H115" s="6">
        <v>0.899107525436005</v>
      </c>
      <c r="I115" s="6">
        <v>0.899107525436005</v>
      </c>
      <c r="J115" s="6">
        <v>0.899107525436005</v>
      </c>
      <c r="K115" s="6">
        <v>0.899107525436005</v>
      </c>
      <c r="L115" s="6">
        <v>0.899107525436005</v>
      </c>
      <c r="M115" s="6">
        <v>0.899107525436005</v>
      </c>
      <c r="N115" s="6">
        <v>0.0</v>
      </c>
      <c r="O115" s="6">
        <v>0.0</v>
      </c>
      <c r="P115" s="6">
        <v>0.0</v>
      </c>
    </row>
    <row r="116">
      <c r="A116" s="6">
        <v>114.0</v>
      </c>
      <c r="B116" s="7">
        <v>44014.0</v>
      </c>
      <c r="C116" s="6">
        <v>248.310879825563</v>
      </c>
      <c r="D116" s="6">
        <v>186.113472333094</v>
      </c>
      <c r="E116" s="6">
        <v>308.203236699612</v>
      </c>
      <c r="F116" s="6">
        <v>248.310879825563</v>
      </c>
      <c r="G116" s="6">
        <v>248.310879825563</v>
      </c>
      <c r="H116" s="6">
        <v>0.498731473563638</v>
      </c>
      <c r="I116" s="6">
        <v>0.498731473563638</v>
      </c>
      <c r="J116" s="6">
        <v>0.498731473563638</v>
      </c>
      <c r="K116" s="6">
        <v>0.498731473563638</v>
      </c>
      <c r="L116" s="6">
        <v>0.498731473563638</v>
      </c>
      <c r="M116" s="6">
        <v>0.498731473563638</v>
      </c>
      <c r="N116" s="6">
        <v>0.0</v>
      </c>
      <c r="O116" s="6">
        <v>0.0</v>
      </c>
      <c r="P116" s="6">
        <v>0.0</v>
      </c>
    </row>
    <row r="117">
      <c r="A117" s="6">
        <v>115.0</v>
      </c>
      <c r="B117" s="7">
        <v>44018.0</v>
      </c>
      <c r="C117" s="6">
        <v>255.884325351232</v>
      </c>
      <c r="D117" s="6">
        <v>198.625317787914</v>
      </c>
      <c r="E117" s="6">
        <v>315.046457656476</v>
      </c>
      <c r="F117" s="6">
        <v>255.884325351232</v>
      </c>
      <c r="G117" s="6">
        <v>255.884325351232</v>
      </c>
      <c r="H117" s="6">
        <v>-0.257714573575985</v>
      </c>
      <c r="I117" s="6">
        <v>-0.257714573575985</v>
      </c>
      <c r="J117" s="6">
        <v>-0.257714573575985</v>
      </c>
      <c r="K117" s="6">
        <v>-0.257714573575985</v>
      </c>
      <c r="L117" s="6">
        <v>-0.257714573575985</v>
      </c>
      <c r="M117" s="6">
        <v>-0.257714573575985</v>
      </c>
      <c r="N117" s="6">
        <v>0.0</v>
      </c>
      <c r="O117" s="6">
        <v>0.0</v>
      </c>
      <c r="P117" s="6">
        <v>0.0</v>
      </c>
    </row>
    <row r="118">
      <c r="A118" s="6">
        <v>116.0</v>
      </c>
      <c r="B118" s="7">
        <v>44019.0</v>
      </c>
      <c r="C118" s="6">
        <v>257.77768673265</v>
      </c>
      <c r="D118" s="6">
        <v>199.184043271843</v>
      </c>
      <c r="E118" s="6">
        <v>323.438267379173</v>
      </c>
      <c r="F118" s="6">
        <v>257.77768673265</v>
      </c>
      <c r="G118" s="6">
        <v>257.77768673265</v>
      </c>
      <c r="H118" s="6">
        <v>1.85002814515707</v>
      </c>
      <c r="I118" s="6">
        <v>1.85002814515707</v>
      </c>
      <c r="J118" s="6">
        <v>1.85002814515707</v>
      </c>
      <c r="K118" s="6">
        <v>1.85002814515707</v>
      </c>
      <c r="L118" s="6">
        <v>1.85002814515707</v>
      </c>
      <c r="M118" s="6">
        <v>1.85002814515707</v>
      </c>
      <c r="N118" s="6">
        <v>0.0</v>
      </c>
      <c r="O118" s="6">
        <v>0.0</v>
      </c>
      <c r="P118" s="6">
        <v>0.0</v>
      </c>
    </row>
    <row r="119">
      <c r="A119" s="6">
        <v>117.0</v>
      </c>
      <c r="B119" s="7">
        <v>44020.0</v>
      </c>
      <c r="C119" s="6">
        <v>259.671048114067</v>
      </c>
      <c r="D119" s="6">
        <v>200.424439647817</v>
      </c>
      <c r="E119" s="6">
        <v>322.256868807925</v>
      </c>
      <c r="F119" s="6">
        <v>259.671048114067</v>
      </c>
      <c r="G119" s="6">
        <v>259.671048114067</v>
      </c>
      <c r="H119" s="6">
        <v>0.899107525435872</v>
      </c>
      <c r="I119" s="6">
        <v>0.899107525435872</v>
      </c>
      <c r="J119" s="6">
        <v>0.899107525435872</v>
      </c>
      <c r="K119" s="6">
        <v>0.899107525435872</v>
      </c>
      <c r="L119" s="6">
        <v>0.899107525435872</v>
      </c>
      <c r="M119" s="6">
        <v>0.899107525435872</v>
      </c>
      <c r="N119" s="6">
        <v>0.0</v>
      </c>
      <c r="O119" s="6">
        <v>0.0</v>
      </c>
      <c r="P119" s="6">
        <v>0.0</v>
      </c>
    </row>
    <row r="120">
      <c r="A120" s="6">
        <v>118.0</v>
      </c>
      <c r="B120" s="7">
        <v>44021.0</v>
      </c>
      <c r="C120" s="6">
        <v>261.564409495484</v>
      </c>
      <c r="D120" s="6">
        <v>201.702308608958</v>
      </c>
      <c r="E120" s="6">
        <v>322.925186973482</v>
      </c>
      <c r="F120" s="6">
        <v>261.564409495484</v>
      </c>
      <c r="G120" s="6">
        <v>261.564409495484</v>
      </c>
      <c r="H120" s="6">
        <v>0.498731473565554</v>
      </c>
      <c r="I120" s="6">
        <v>0.498731473565554</v>
      </c>
      <c r="J120" s="6">
        <v>0.498731473565554</v>
      </c>
      <c r="K120" s="6">
        <v>0.498731473565554</v>
      </c>
      <c r="L120" s="6">
        <v>0.498731473565554</v>
      </c>
      <c r="M120" s="6">
        <v>0.498731473565554</v>
      </c>
      <c r="N120" s="6">
        <v>0.0</v>
      </c>
      <c r="O120" s="6">
        <v>0.0</v>
      </c>
      <c r="P120" s="6">
        <v>0.0</v>
      </c>
    </row>
    <row r="121">
      <c r="A121" s="6">
        <v>119.0</v>
      </c>
      <c r="B121" s="7">
        <v>44022.0</v>
      </c>
      <c r="C121" s="6">
        <v>263.457770876901</v>
      </c>
      <c r="D121" s="6">
        <v>201.506765035754</v>
      </c>
      <c r="E121" s="6">
        <v>322.494594045446</v>
      </c>
      <c r="F121" s="6">
        <v>263.457770876901</v>
      </c>
      <c r="G121" s="6">
        <v>263.457770876901</v>
      </c>
      <c r="H121" s="6">
        <v>0.474267377590096</v>
      </c>
      <c r="I121" s="6">
        <v>0.474267377590096</v>
      </c>
      <c r="J121" s="6">
        <v>0.474267377590096</v>
      </c>
      <c r="K121" s="6">
        <v>0.474267377590096</v>
      </c>
      <c r="L121" s="6">
        <v>0.474267377590096</v>
      </c>
      <c r="M121" s="6">
        <v>0.474267377590096</v>
      </c>
      <c r="N121" s="6">
        <v>0.0</v>
      </c>
      <c r="O121" s="6">
        <v>0.0</v>
      </c>
      <c r="P121" s="6">
        <v>0.0</v>
      </c>
    </row>
    <row r="122">
      <c r="A122" s="6">
        <v>120.0</v>
      </c>
      <c r="B122" s="7">
        <v>44025.0</v>
      </c>
      <c r="C122" s="6">
        <v>269.137855021153</v>
      </c>
      <c r="D122" s="6">
        <v>202.754225937251</v>
      </c>
      <c r="E122" s="6">
        <v>332.731380363311</v>
      </c>
      <c r="F122" s="6">
        <v>269.137855021153</v>
      </c>
      <c r="G122" s="6">
        <v>269.137855021153</v>
      </c>
      <c r="H122" s="6">
        <v>-0.257714573573864</v>
      </c>
      <c r="I122" s="6">
        <v>-0.257714573573864</v>
      </c>
      <c r="J122" s="6">
        <v>-0.257714573573864</v>
      </c>
      <c r="K122" s="6">
        <v>-0.257714573573864</v>
      </c>
      <c r="L122" s="6">
        <v>-0.257714573573864</v>
      </c>
      <c r="M122" s="6">
        <v>-0.257714573573864</v>
      </c>
      <c r="N122" s="6">
        <v>0.0</v>
      </c>
      <c r="O122" s="6">
        <v>0.0</v>
      </c>
      <c r="P122" s="6">
        <v>0.0</v>
      </c>
    </row>
    <row r="123">
      <c r="A123" s="6">
        <v>121.0</v>
      </c>
      <c r="B123" s="7">
        <v>44026.0</v>
      </c>
      <c r="C123" s="6">
        <v>271.031216402571</v>
      </c>
      <c r="D123" s="6">
        <v>213.939219838357</v>
      </c>
      <c r="E123" s="6">
        <v>332.514863543845</v>
      </c>
      <c r="F123" s="6">
        <v>271.031216402571</v>
      </c>
      <c r="G123" s="6">
        <v>271.031216402571</v>
      </c>
      <c r="H123" s="6">
        <v>1.85002814515681</v>
      </c>
      <c r="I123" s="6">
        <v>1.85002814515681</v>
      </c>
      <c r="J123" s="6">
        <v>1.85002814515681</v>
      </c>
      <c r="K123" s="6">
        <v>1.85002814515681</v>
      </c>
      <c r="L123" s="6">
        <v>1.85002814515681</v>
      </c>
      <c r="M123" s="6">
        <v>1.85002814515681</v>
      </c>
      <c r="N123" s="6">
        <v>0.0</v>
      </c>
      <c r="O123" s="6">
        <v>0.0</v>
      </c>
      <c r="P123" s="6">
        <v>0.0</v>
      </c>
    </row>
    <row r="124">
      <c r="A124" s="6">
        <v>122.0</v>
      </c>
      <c r="B124" s="7">
        <v>44027.0</v>
      </c>
      <c r="C124" s="6">
        <v>272.924577783988</v>
      </c>
      <c r="D124" s="6">
        <v>213.362245488102</v>
      </c>
      <c r="E124" s="6">
        <v>338.648941703072</v>
      </c>
      <c r="F124" s="6">
        <v>272.924577783988</v>
      </c>
      <c r="G124" s="6">
        <v>272.924577783988</v>
      </c>
      <c r="H124" s="6">
        <v>0.899107525435738</v>
      </c>
      <c r="I124" s="6">
        <v>0.899107525435738</v>
      </c>
      <c r="J124" s="6">
        <v>0.899107525435738</v>
      </c>
      <c r="K124" s="6">
        <v>0.899107525435738</v>
      </c>
      <c r="L124" s="6">
        <v>0.899107525435738</v>
      </c>
      <c r="M124" s="6">
        <v>0.899107525435738</v>
      </c>
      <c r="N124" s="6">
        <v>0.0</v>
      </c>
      <c r="O124" s="6">
        <v>0.0</v>
      </c>
      <c r="P124" s="6">
        <v>0.0</v>
      </c>
    </row>
    <row r="125">
      <c r="A125" s="6">
        <v>123.0</v>
      </c>
      <c r="B125" s="7">
        <v>44028.0</v>
      </c>
      <c r="C125" s="6">
        <v>274.817939165405</v>
      </c>
      <c r="D125" s="6">
        <v>212.827270603088</v>
      </c>
      <c r="E125" s="6">
        <v>331.251292046189</v>
      </c>
      <c r="F125" s="6">
        <v>274.817939165405</v>
      </c>
      <c r="G125" s="6">
        <v>274.817939165405</v>
      </c>
      <c r="H125" s="6">
        <v>0.49873147356747</v>
      </c>
      <c r="I125" s="6">
        <v>0.49873147356747</v>
      </c>
      <c r="J125" s="6">
        <v>0.49873147356747</v>
      </c>
      <c r="K125" s="6">
        <v>0.49873147356747</v>
      </c>
      <c r="L125" s="6">
        <v>0.49873147356747</v>
      </c>
      <c r="M125" s="6">
        <v>0.49873147356747</v>
      </c>
      <c r="N125" s="6">
        <v>0.0</v>
      </c>
      <c r="O125" s="6">
        <v>0.0</v>
      </c>
      <c r="P125" s="6">
        <v>0.0</v>
      </c>
    </row>
    <row r="126">
      <c r="A126" s="6">
        <v>124.0</v>
      </c>
      <c r="B126" s="7">
        <v>44029.0</v>
      </c>
      <c r="C126" s="6">
        <v>276.711300546822</v>
      </c>
      <c r="D126" s="6">
        <v>215.003864884199</v>
      </c>
      <c r="E126" s="6">
        <v>339.761976103026</v>
      </c>
      <c r="F126" s="6">
        <v>276.711300546822</v>
      </c>
      <c r="G126" s="6">
        <v>276.711300546822</v>
      </c>
      <c r="H126" s="6">
        <v>0.474267377591944</v>
      </c>
      <c r="I126" s="6">
        <v>0.474267377591944</v>
      </c>
      <c r="J126" s="6">
        <v>0.474267377591944</v>
      </c>
      <c r="K126" s="6">
        <v>0.474267377591944</v>
      </c>
      <c r="L126" s="6">
        <v>0.474267377591944</v>
      </c>
      <c r="M126" s="6">
        <v>0.474267377591944</v>
      </c>
      <c r="N126" s="6">
        <v>0.0</v>
      </c>
      <c r="O126" s="6">
        <v>0.0</v>
      </c>
      <c r="P126" s="6">
        <v>0.0</v>
      </c>
    </row>
    <row r="127">
      <c r="A127" s="6">
        <v>125.0</v>
      </c>
      <c r="B127" s="7">
        <v>44032.0</v>
      </c>
      <c r="C127" s="6">
        <v>282.391384691074</v>
      </c>
      <c r="D127" s="6">
        <v>222.110337998888</v>
      </c>
      <c r="E127" s="6">
        <v>341.681694522716</v>
      </c>
      <c r="F127" s="6">
        <v>282.391384691074</v>
      </c>
      <c r="G127" s="6">
        <v>282.391384691074</v>
      </c>
      <c r="H127" s="6">
        <v>-0.257714573572738</v>
      </c>
      <c r="I127" s="6">
        <v>-0.257714573572738</v>
      </c>
      <c r="J127" s="6">
        <v>-0.257714573572738</v>
      </c>
      <c r="K127" s="6">
        <v>-0.257714573572738</v>
      </c>
      <c r="L127" s="6">
        <v>-0.257714573572738</v>
      </c>
      <c r="M127" s="6">
        <v>-0.257714573572738</v>
      </c>
      <c r="N127" s="6">
        <v>0.0</v>
      </c>
      <c r="O127" s="6">
        <v>0.0</v>
      </c>
      <c r="P127" s="6">
        <v>0.0</v>
      </c>
    </row>
    <row r="128">
      <c r="A128" s="6">
        <v>126.0</v>
      </c>
      <c r="B128" s="7">
        <v>44033.0</v>
      </c>
      <c r="C128" s="6">
        <v>284.284746072492</v>
      </c>
      <c r="D128" s="6">
        <v>226.825172369483</v>
      </c>
      <c r="E128" s="6">
        <v>347.818577223952</v>
      </c>
      <c r="F128" s="6">
        <v>284.284746072492</v>
      </c>
      <c r="G128" s="6">
        <v>284.284746072492</v>
      </c>
      <c r="H128" s="6">
        <v>1.85002814515655</v>
      </c>
      <c r="I128" s="6">
        <v>1.85002814515655</v>
      </c>
      <c r="J128" s="6">
        <v>1.85002814515655</v>
      </c>
      <c r="K128" s="6">
        <v>1.85002814515655</v>
      </c>
      <c r="L128" s="6">
        <v>1.85002814515655</v>
      </c>
      <c r="M128" s="6">
        <v>1.85002814515655</v>
      </c>
      <c r="N128" s="6">
        <v>0.0</v>
      </c>
      <c r="O128" s="6">
        <v>0.0</v>
      </c>
      <c r="P128" s="6">
        <v>0.0</v>
      </c>
    </row>
    <row r="129">
      <c r="A129" s="6">
        <v>127.0</v>
      </c>
      <c r="B129" s="7">
        <v>44034.0</v>
      </c>
      <c r="C129" s="6">
        <v>286.178107453909</v>
      </c>
      <c r="D129" s="6">
        <v>224.440286822481</v>
      </c>
      <c r="E129" s="6">
        <v>347.254499302867</v>
      </c>
      <c r="F129" s="6">
        <v>286.178107453909</v>
      </c>
      <c r="G129" s="6">
        <v>286.178107453909</v>
      </c>
      <c r="H129" s="6">
        <v>0.899107525436951</v>
      </c>
      <c r="I129" s="6">
        <v>0.899107525436951</v>
      </c>
      <c r="J129" s="6">
        <v>0.899107525436951</v>
      </c>
      <c r="K129" s="6">
        <v>0.899107525436951</v>
      </c>
      <c r="L129" s="6">
        <v>0.899107525436951</v>
      </c>
      <c r="M129" s="6">
        <v>0.899107525436951</v>
      </c>
      <c r="N129" s="6">
        <v>0.0</v>
      </c>
      <c r="O129" s="6">
        <v>0.0</v>
      </c>
      <c r="P129" s="6">
        <v>0.0</v>
      </c>
    </row>
    <row r="130">
      <c r="A130" s="6">
        <v>128.0</v>
      </c>
      <c r="B130" s="7">
        <v>44035.0</v>
      </c>
      <c r="C130" s="6">
        <v>288.071468838939</v>
      </c>
      <c r="D130" s="6">
        <v>224.175422827481</v>
      </c>
      <c r="E130" s="6">
        <v>346.713538669447</v>
      </c>
      <c r="F130" s="6">
        <v>288.071468838939</v>
      </c>
      <c r="G130" s="6">
        <v>288.071468838939</v>
      </c>
      <c r="H130" s="6">
        <v>0.498731473564484</v>
      </c>
      <c r="I130" s="6">
        <v>0.498731473564484</v>
      </c>
      <c r="J130" s="6">
        <v>0.498731473564484</v>
      </c>
      <c r="K130" s="6">
        <v>0.498731473564484</v>
      </c>
      <c r="L130" s="6">
        <v>0.498731473564484</v>
      </c>
      <c r="M130" s="6">
        <v>0.498731473564484</v>
      </c>
      <c r="N130" s="6">
        <v>0.0</v>
      </c>
      <c r="O130" s="6">
        <v>0.0</v>
      </c>
      <c r="P130" s="6">
        <v>0.0</v>
      </c>
    </row>
    <row r="131">
      <c r="A131" s="6">
        <v>129.0</v>
      </c>
      <c r="B131" s="7">
        <v>44036.0</v>
      </c>
      <c r="C131" s="6">
        <v>289.964830223968</v>
      </c>
      <c r="D131" s="6">
        <v>228.293193767822</v>
      </c>
      <c r="E131" s="6">
        <v>356.60596027935</v>
      </c>
      <c r="F131" s="6">
        <v>289.964830223968</v>
      </c>
      <c r="G131" s="6">
        <v>289.964830223968</v>
      </c>
      <c r="H131" s="6">
        <v>0.474267377591647</v>
      </c>
      <c r="I131" s="6">
        <v>0.474267377591647</v>
      </c>
      <c r="J131" s="6">
        <v>0.474267377591647</v>
      </c>
      <c r="K131" s="6">
        <v>0.474267377591647</v>
      </c>
      <c r="L131" s="6">
        <v>0.474267377591647</v>
      </c>
      <c r="M131" s="6">
        <v>0.474267377591647</v>
      </c>
      <c r="N131" s="6">
        <v>0.0</v>
      </c>
      <c r="O131" s="6">
        <v>0.0</v>
      </c>
      <c r="P131" s="6">
        <v>0.0</v>
      </c>
    </row>
    <row r="132">
      <c r="A132" s="6">
        <v>130.0</v>
      </c>
      <c r="B132" s="7">
        <v>44039.0</v>
      </c>
      <c r="C132" s="6">
        <v>295.644914379058</v>
      </c>
      <c r="D132" s="6">
        <v>241.136386781213</v>
      </c>
      <c r="E132" s="6">
        <v>356.622624393415</v>
      </c>
      <c r="F132" s="6">
        <v>295.644914379058</v>
      </c>
      <c r="G132" s="6">
        <v>295.644914379058</v>
      </c>
      <c r="H132" s="6">
        <v>-0.257714573569621</v>
      </c>
      <c r="I132" s="6">
        <v>-0.257714573569621</v>
      </c>
      <c r="J132" s="6">
        <v>-0.257714573569621</v>
      </c>
      <c r="K132" s="6">
        <v>-0.257714573569621</v>
      </c>
      <c r="L132" s="6">
        <v>-0.257714573569621</v>
      </c>
      <c r="M132" s="6">
        <v>-0.257714573569621</v>
      </c>
      <c r="N132" s="6">
        <v>0.0</v>
      </c>
      <c r="O132" s="6">
        <v>0.0</v>
      </c>
      <c r="P132" s="6">
        <v>0.0</v>
      </c>
    </row>
    <row r="133">
      <c r="A133" s="6">
        <v>131.0</v>
      </c>
      <c r="B133" s="7">
        <v>44040.0</v>
      </c>
      <c r="C133" s="6">
        <v>297.538275764087</v>
      </c>
      <c r="D133" s="6">
        <v>240.89605264566</v>
      </c>
      <c r="E133" s="6">
        <v>359.415478985689</v>
      </c>
      <c r="F133" s="6">
        <v>297.538275764087</v>
      </c>
      <c r="G133" s="6">
        <v>297.538275764087</v>
      </c>
      <c r="H133" s="6">
        <v>1.85002814515724</v>
      </c>
      <c r="I133" s="6">
        <v>1.85002814515724</v>
      </c>
      <c r="J133" s="6">
        <v>1.85002814515724</v>
      </c>
      <c r="K133" s="6">
        <v>1.85002814515724</v>
      </c>
      <c r="L133" s="6">
        <v>1.85002814515724</v>
      </c>
      <c r="M133" s="6">
        <v>1.85002814515724</v>
      </c>
      <c r="N133" s="6">
        <v>0.0</v>
      </c>
      <c r="O133" s="6">
        <v>0.0</v>
      </c>
      <c r="P133" s="6">
        <v>0.0</v>
      </c>
    </row>
    <row r="134">
      <c r="A134" s="6">
        <v>132.0</v>
      </c>
      <c r="B134" s="7">
        <v>44041.0</v>
      </c>
      <c r="C134" s="6">
        <v>299.431637149117</v>
      </c>
      <c r="D134" s="6">
        <v>237.221617786099</v>
      </c>
      <c r="E134" s="6">
        <v>362.236726548036</v>
      </c>
      <c r="F134" s="6">
        <v>299.431637149117</v>
      </c>
      <c r="G134" s="6">
        <v>299.431637149117</v>
      </c>
      <c r="H134" s="6">
        <v>0.899107525439226</v>
      </c>
      <c r="I134" s="6">
        <v>0.899107525439226</v>
      </c>
      <c r="J134" s="6">
        <v>0.899107525439226</v>
      </c>
      <c r="K134" s="6">
        <v>0.899107525439226</v>
      </c>
      <c r="L134" s="6">
        <v>0.899107525439226</v>
      </c>
      <c r="M134" s="6">
        <v>0.899107525439226</v>
      </c>
      <c r="N134" s="6">
        <v>0.0</v>
      </c>
      <c r="O134" s="6">
        <v>0.0</v>
      </c>
      <c r="P134" s="6">
        <v>0.0</v>
      </c>
    </row>
    <row r="135">
      <c r="A135" s="6">
        <v>133.0</v>
      </c>
      <c r="B135" s="7">
        <v>44042.0</v>
      </c>
      <c r="C135" s="6">
        <v>301.324998534147</v>
      </c>
      <c r="D135" s="6">
        <v>242.779140102273</v>
      </c>
      <c r="E135" s="6">
        <v>362.848639077021</v>
      </c>
      <c r="F135" s="6">
        <v>301.324998534147</v>
      </c>
      <c r="G135" s="6">
        <v>301.324998534147</v>
      </c>
      <c r="H135" s="6">
        <v>0.4987314735664</v>
      </c>
      <c r="I135" s="6">
        <v>0.4987314735664</v>
      </c>
      <c r="J135" s="6">
        <v>0.4987314735664</v>
      </c>
      <c r="K135" s="6">
        <v>0.4987314735664</v>
      </c>
      <c r="L135" s="6">
        <v>0.4987314735664</v>
      </c>
      <c r="M135" s="6">
        <v>0.4987314735664</v>
      </c>
      <c r="N135" s="6">
        <v>0.0</v>
      </c>
      <c r="O135" s="6">
        <v>0.0</v>
      </c>
      <c r="P135" s="6">
        <v>0.0</v>
      </c>
    </row>
    <row r="136">
      <c r="A136" s="6">
        <v>134.0</v>
      </c>
      <c r="B136" s="7">
        <v>44043.0</v>
      </c>
      <c r="C136" s="6">
        <v>303.218359919177</v>
      </c>
      <c r="D136" s="6">
        <v>243.41170417324</v>
      </c>
      <c r="E136" s="6">
        <v>364.575758056365</v>
      </c>
      <c r="F136" s="6">
        <v>303.218359919177</v>
      </c>
      <c r="G136" s="6">
        <v>303.218359919177</v>
      </c>
      <c r="H136" s="6">
        <v>0.47426737759135</v>
      </c>
      <c r="I136" s="6">
        <v>0.47426737759135</v>
      </c>
      <c r="J136" s="6">
        <v>0.47426737759135</v>
      </c>
      <c r="K136" s="6">
        <v>0.47426737759135</v>
      </c>
      <c r="L136" s="6">
        <v>0.47426737759135</v>
      </c>
      <c r="M136" s="6">
        <v>0.47426737759135</v>
      </c>
      <c r="N136" s="6">
        <v>0.0</v>
      </c>
      <c r="O136" s="6">
        <v>0.0</v>
      </c>
      <c r="P136" s="6">
        <v>0.0</v>
      </c>
    </row>
    <row r="137">
      <c r="A137" s="6">
        <v>135.0</v>
      </c>
      <c r="B137" s="7">
        <v>44046.0</v>
      </c>
      <c r="C137" s="6">
        <v>308.898444074266</v>
      </c>
      <c r="D137" s="6">
        <v>247.709015153168</v>
      </c>
      <c r="E137" s="6">
        <v>368.996016934794</v>
      </c>
      <c r="F137" s="6">
        <v>308.898444074266</v>
      </c>
      <c r="G137" s="6">
        <v>308.898444074266</v>
      </c>
      <c r="H137" s="6">
        <v>-0.257714573568495</v>
      </c>
      <c r="I137" s="6">
        <v>-0.257714573568495</v>
      </c>
      <c r="J137" s="6">
        <v>-0.257714573568495</v>
      </c>
      <c r="K137" s="6">
        <v>-0.257714573568495</v>
      </c>
      <c r="L137" s="6">
        <v>-0.257714573568495</v>
      </c>
      <c r="M137" s="6">
        <v>-0.257714573568495</v>
      </c>
      <c r="N137" s="6">
        <v>0.0</v>
      </c>
      <c r="O137" s="6">
        <v>0.0</v>
      </c>
      <c r="P137" s="6">
        <v>0.0</v>
      </c>
    </row>
    <row r="138">
      <c r="A138" s="6">
        <v>136.0</v>
      </c>
      <c r="B138" s="7">
        <v>44047.0</v>
      </c>
      <c r="C138" s="6">
        <v>310.791805459295</v>
      </c>
      <c r="D138" s="6">
        <v>254.149922657729</v>
      </c>
      <c r="E138" s="6">
        <v>373.620664301178</v>
      </c>
      <c r="F138" s="6">
        <v>310.791805459295</v>
      </c>
      <c r="G138" s="6">
        <v>310.791805459295</v>
      </c>
      <c r="H138" s="6">
        <v>1.85002814515698</v>
      </c>
      <c r="I138" s="6">
        <v>1.85002814515698</v>
      </c>
      <c r="J138" s="6">
        <v>1.85002814515698</v>
      </c>
      <c r="K138" s="6">
        <v>1.85002814515698</v>
      </c>
      <c r="L138" s="6">
        <v>1.85002814515698</v>
      </c>
      <c r="M138" s="6">
        <v>1.85002814515698</v>
      </c>
      <c r="N138" s="6">
        <v>0.0</v>
      </c>
      <c r="O138" s="6">
        <v>0.0</v>
      </c>
      <c r="P138" s="6">
        <v>0.0</v>
      </c>
    </row>
    <row r="139">
      <c r="A139" s="6">
        <v>137.0</v>
      </c>
      <c r="B139" s="7">
        <v>44048.0</v>
      </c>
      <c r="C139" s="6">
        <v>312.685166844325</v>
      </c>
      <c r="D139" s="6">
        <v>250.307582192916</v>
      </c>
      <c r="E139" s="6">
        <v>373.398025102001</v>
      </c>
      <c r="F139" s="6">
        <v>312.685166844325</v>
      </c>
      <c r="G139" s="6">
        <v>312.685166844325</v>
      </c>
      <c r="H139" s="6">
        <v>0.899107525436684</v>
      </c>
      <c r="I139" s="6">
        <v>0.899107525436684</v>
      </c>
      <c r="J139" s="6">
        <v>0.899107525436684</v>
      </c>
      <c r="K139" s="6">
        <v>0.899107525436684</v>
      </c>
      <c r="L139" s="6">
        <v>0.899107525436684</v>
      </c>
      <c r="M139" s="6">
        <v>0.899107525436684</v>
      </c>
      <c r="N139" s="6">
        <v>0.0</v>
      </c>
      <c r="O139" s="6">
        <v>0.0</v>
      </c>
      <c r="P139" s="6">
        <v>0.0</v>
      </c>
    </row>
    <row r="140">
      <c r="A140" s="6">
        <v>138.0</v>
      </c>
      <c r="B140" s="7">
        <v>44049.0</v>
      </c>
      <c r="C140" s="6">
        <v>314.578528229355</v>
      </c>
      <c r="D140" s="6">
        <v>252.812221827972</v>
      </c>
      <c r="E140" s="6">
        <v>376.835171280684</v>
      </c>
      <c r="F140" s="6">
        <v>314.578528229355</v>
      </c>
      <c r="G140" s="6">
        <v>314.578528229355</v>
      </c>
      <c r="H140" s="6">
        <v>0.498731473565865</v>
      </c>
      <c r="I140" s="6">
        <v>0.498731473565865</v>
      </c>
      <c r="J140" s="6">
        <v>0.498731473565865</v>
      </c>
      <c r="K140" s="6">
        <v>0.498731473565865</v>
      </c>
      <c r="L140" s="6">
        <v>0.498731473565865</v>
      </c>
      <c r="M140" s="6">
        <v>0.498731473565865</v>
      </c>
      <c r="N140" s="6">
        <v>0.0</v>
      </c>
      <c r="O140" s="6">
        <v>0.0</v>
      </c>
      <c r="P140" s="6">
        <v>0.0</v>
      </c>
    </row>
    <row r="141">
      <c r="A141" s="6">
        <v>139.0</v>
      </c>
      <c r="B141" s="7">
        <v>44050.0</v>
      </c>
      <c r="C141" s="6">
        <v>316.471889614385</v>
      </c>
      <c r="D141" s="6">
        <v>255.188871001884</v>
      </c>
      <c r="E141" s="6">
        <v>376.455749113456</v>
      </c>
      <c r="F141" s="6">
        <v>316.471889614385</v>
      </c>
      <c r="G141" s="6">
        <v>316.471889614385</v>
      </c>
      <c r="H141" s="6">
        <v>0.474267377591053</v>
      </c>
      <c r="I141" s="6">
        <v>0.474267377591053</v>
      </c>
      <c r="J141" s="6">
        <v>0.474267377591053</v>
      </c>
      <c r="K141" s="6">
        <v>0.474267377591053</v>
      </c>
      <c r="L141" s="6">
        <v>0.474267377591053</v>
      </c>
      <c r="M141" s="6">
        <v>0.474267377591053</v>
      </c>
      <c r="N141" s="6">
        <v>0.0</v>
      </c>
      <c r="O141" s="6">
        <v>0.0</v>
      </c>
      <c r="P141" s="6">
        <v>0.0</v>
      </c>
    </row>
    <row r="142">
      <c r="A142" s="6">
        <v>140.0</v>
      </c>
      <c r="B142" s="7">
        <v>44053.0</v>
      </c>
      <c r="C142" s="6">
        <v>322.151973769474</v>
      </c>
      <c r="D142" s="6">
        <v>260.584776853821</v>
      </c>
      <c r="E142" s="6">
        <v>382.916792940388</v>
      </c>
      <c r="F142" s="6">
        <v>322.151973769474</v>
      </c>
      <c r="G142" s="6">
        <v>322.151973769474</v>
      </c>
      <c r="H142" s="6">
        <v>-0.257714573567369</v>
      </c>
      <c r="I142" s="6">
        <v>-0.257714573567369</v>
      </c>
      <c r="J142" s="6">
        <v>-0.257714573567369</v>
      </c>
      <c r="K142" s="6">
        <v>-0.257714573567369</v>
      </c>
      <c r="L142" s="6">
        <v>-0.257714573567369</v>
      </c>
      <c r="M142" s="6">
        <v>-0.257714573567369</v>
      </c>
      <c r="N142" s="6">
        <v>0.0</v>
      </c>
      <c r="O142" s="6">
        <v>0.0</v>
      </c>
      <c r="P142" s="6">
        <v>0.0</v>
      </c>
    </row>
    <row r="143">
      <c r="A143" s="6">
        <v>141.0</v>
      </c>
      <c r="B143" s="7">
        <v>44054.0</v>
      </c>
      <c r="C143" s="6">
        <v>324.04533515724</v>
      </c>
      <c r="D143" s="6">
        <v>264.206894845242</v>
      </c>
      <c r="E143" s="6">
        <v>390.522037845919</v>
      </c>
      <c r="F143" s="6">
        <v>324.04533515724</v>
      </c>
      <c r="G143" s="6">
        <v>324.04533515724</v>
      </c>
      <c r="H143" s="6">
        <v>1.85002814515672</v>
      </c>
      <c r="I143" s="6">
        <v>1.85002814515672</v>
      </c>
      <c r="J143" s="6">
        <v>1.85002814515672</v>
      </c>
      <c r="K143" s="6">
        <v>1.85002814515672</v>
      </c>
      <c r="L143" s="6">
        <v>1.85002814515672</v>
      </c>
      <c r="M143" s="6">
        <v>1.85002814515672</v>
      </c>
      <c r="N143" s="6">
        <v>0.0</v>
      </c>
      <c r="O143" s="6">
        <v>0.0</v>
      </c>
      <c r="P143" s="6">
        <v>0.0</v>
      </c>
    </row>
    <row r="144">
      <c r="A144" s="6">
        <v>142.0</v>
      </c>
      <c r="B144" s="7">
        <v>44055.0</v>
      </c>
      <c r="C144" s="6">
        <v>325.938696545005</v>
      </c>
      <c r="D144" s="6">
        <v>264.507300171144</v>
      </c>
      <c r="E144" s="6">
        <v>392.097202497173</v>
      </c>
      <c r="F144" s="6">
        <v>325.938696545005</v>
      </c>
      <c r="G144" s="6">
        <v>325.938696545005</v>
      </c>
      <c r="H144" s="6">
        <v>0.89910752543655</v>
      </c>
      <c r="I144" s="6">
        <v>0.89910752543655</v>
      </c>
      <c r="J144" s="6">
        <v>0.89910752543655</v>
      </c>
      <c r="K144" s="6">
        <v>0.89910752543655</v>
      </c>
      <c r="L144" s="6">
        <v>0.89910752543655</v>
      </c>
      <c r="M144" s="6">
        <v>0.89910752543655</v>
      </c>
      <c r="N144" s="6">
        <v>0.0</v>
      </c>
      <c r="O144" s="6">
        <v>0.0</v>
      </c>
      <c r="P144" s="6">
        <v>0.0</v>
      </c>
    </row>
    <row r="145">
      <c r="A145" s="6">
        <v>143.0</v>
      </c>
      <c r="B145" s="7">
        <v>44056.0</v>
      </c>
      <c r="C145" s="6">
        <v>327.832057932771</v>
      </c>
      <c r="D145" s="6">
        <v>269.880325874649</v>
      </c>
      <c r="E145" s="6">
        <v>386.142521645081</v>
      </c>
      <c r="F145" s="6">
        <v>327.832057932771</v>
      </c>
      <c r="G145" s="6">
        <v>327.832057932771</v>
      </c>
      <c r="H145" s="6">
        <v>0.498731473565204</v>
      </c>
      <c r="I145" s="6">
        <v>0.498731473565204</v>
      </c>
      <c r="J145" s="6">
        <v>0.498731473565204</v>
      </c>
      <c r="K145" s="6">
        <v>0.498731473565204</v>
      </c>
      <c r="L145" s="6">
        <v>0.498731473565204</v>
      </c>
      <c r="M145" s="6">
        <v>0.498731473565204</v>
      </c>
      <c r="N145" s="6">
        <v>0.0</v>
      </c>
      <c r="O145" s="6">
        <v>0.0</v>
      </c>
      <c r="P145" s="6">
        <v>0.0</v>
      </c>
    </row>
    <row r="146">
      <c r="A146" s="6">
        <v>144.0</v>
      </c>
      <c r="B146" s="7">
        <v>44057.0</v>
      </c>
      <c r="C146" s="6">
        <v>329.725419320537</v>
      </c>
      <c r="D146" s="6">
        <v>270.338381120529</v>
      </c>
      <c r="E146" s="6">
        <v>391.392291661433</v>
      </c>
      <c r="F146" s="6">
        <v>329.725419320537</v>
      </c>
      <c r="G146" s="6">
        <v>329.725419320537</v>
      </c>
      <c r="H146" s="6">
        <v>0.474267377592901</v>
      </c>
      <c r="I146" s="6">
        <v>0.474267377592901</v>
      </c>
      <c r="J146" s="6">
        <v>0.474267377592901</v>
      </c>
      <c r="K146" s="6">
        <v>0.474267377592901</v>
      </c>
      <c r="L146" s="6">
        <v>0.474267377592901</v>
      </c>
      <c r="M146" s="6">
        <v>0.474267377592901</v>
      </c>
      <c r="N146" s="6">
        <v>0.0</v>
      </c>
      <c r="O146" s="6">
        <v>0.0</v>
      </c>
      <c r="P146" s="6">
        <v>0.0</v>
      </c>
    </row>
    <row r="147">
      <c r="A147" s="6">
        <v>145.0</v>
      </c>
      <c r="B147" s="7">
        <v>44060.0</v>
      </c>
      <c r="C147" s="6">
        <v>335.405503483834</v>
      </c>
      <c r="D147" s="6">
        <v>271.480868495401</v>
      </c>
      <c r="E147" s="6">
        <v>389.410352107766</v>
      </c>
      <c r="F147" s="6">
        <v>335.405503483834</v>
      </c>
      <c r="G147" s="6">
        <v>335.405503483834</v>
      </c>
      <c r="H147" s="6">
        <v>-0.257714573564252</v>
      </c>
      <c r="I147" s="6">
        <v>-0.257714573564252</v>
      </c>
      <c r="J147" s="6">
        <v>-0.257714573564252</v>
      </c>
      <c r="K147" s="6">
        <v>-0.257714573564252</v>
      </c>
      <c r="L147" s="6">
        <v>-0.257714573564252</v>
      </c>
      <c r="M147" s="6">
        <v>-0.257714573564252</v>
      </c>
      <c r="N147" s="6">
        <v>0.0</v>
      </c>
      <c r="O147" s="6">
        <v>0.0</v>
      </c>
      <c r="P147" s="6">
        <v>0.0</v>
      </c>
    </row>
    <row r="148">
      <c r="A148" s="6">
        <v>146.0</v>
      </c>
      <c r="B148" s="7">
        <v>44061.0</v>
      </c>
      <c r="C148" s="6">
        <v>337.2988648716</v>
      </c>
      <c r="D148" s="6">
        <v>280.900401553906</v>
      </c>
      <c r="E148" s="6">
        <v>401.829923429554</v>
      </c>
      <c r="F148" s="6">
        <v>337.2988648716</v>
      </c>
      <c r="G148" s="6">
        <v>337.2988648716</v>
      </c>
      <c r="H148" s="6">
        <v>1.85002814515552</v>
      </c>
      <c r="I148" s="6">
        <v>1.85002814515552</v>
      </c>
      <c r="J148" s="6">
        <v>1.85002814515552</v>
      </c>
      <c r="K148" s="6">
        <v>1.85002814515552</v>
      </c>
      <c r="L148" s="6">
        <v>1.85002814515552</v>
      </c>
      <c r="M148" s="6">
        <v>1.85002814515552</v>
      </c>
      <c r="N148" s="6">
        <v>0.0</v>
      </c>
      <c r="O148" s="6">
        <v>0.0</v>
      </c>
      <c r="P148" s="6">
        <v>0.0</v>
      </c>
    </row>
    <row r="149">
      <c r="A149" s="6">
        <v>147.0</v>
      </c>
      <c r="B149" s="7">
        <v>44062.0</v>
      </c>
      <c r="C149" s="6">
        <v>339.192226259366</v>
      </c>
      <c r="D149" s="6">
        <v>277.738241891396</v>
      </c>
      <c r="E149" s="6">
        <v>401.043593766804</v>
      </c>
      <c r="F149" s="6">
        <v>339.192226259366</v>
      </c>
      <c r="G149" s="6">
        <v>339.192226259366</v>
      </c>
      <c r="H149" s="6">
        <v>0.899107525436417</v>
      </c>
      <c r="I149" s="6">
        <v>0.899107525436417</v>
      </c>
      <c r="J149" s="6">
        <v>0.899107525436417</v>
      </c>
      <c r="K149" s="6">
        <v>0.899107525436417</v>
      </c>
      <c r="L149" s="6">
        <v>0.899107525436417</v>
      </c>
      <c r="M149" s="6">
        <v>0.899107525436417</v>
      </c>
      <c r="N149" s="6">
        <v>0.0</v>
      </c>
      <c r="O149" s="6">
        <v>0.0</v>
      </c>
      <c r="P149" s="6">
        <v>0.0</v>
      </c>
    </row>
    <row r="150">
      <c r="A150" s="6">
        <v>148.0</v>
      </c>
      <c r="B150" s="7">
        <v>44063.0</v>
      </c>
      <c r="C150" s="6">
        <v>341.085587647131</v>
      </c>
      <c r="D150" s="6">
        <v>281.767420284506</v>
      </c>
      <c r="E150" s="6">
        <v>401.228024836229</v>
      </c>
      <c r="F150" s="6">
        <v>341.085587647131</v>
      </c>
      <c r="G150" s="6">
        <v>341.085587647131</v>
      </c>
      <c r="H150" s="6">
        <v>0.498731473564669</v>
      </c>
      <c r="I150" s="6">
        <v>0.498731473564669</v>
      </c>
      <c r="J150" s="6">
        <v>0.498731473564669</v>
      </c>
      <c r="K150" s="6">
        <v>0.498731473564669</v>
      </c>
      <c r="L150" s="6">
        <v>0.498731473564669</v>
      </c>
      <c r="M150" s="6">
        <v>0.498731473564669</v>
      </c>
      <c r="N150" s="6">
        <v>0.0</v>
      </c>
      <c r="O150" s="6">
        <v>0.0</v>
      </c>
      <c r="P150" s="6">
        <v>0.0</v>
      </c>
    </row>
    <row r="151">
      <c r="A151" s="6">
        <v>149.0</v>
      </c>
      <c r="B151" s="7">
        <v>44064.0</v>
      </c>
      <c r="C151" s="6">
        <v>342.978949034897</v>
      </c>
      <c r="D151" s="6">
        <v>280.538227589906</v>
      </c>
      <c r="E151" s="6">
        <v>401.230943555137</v>
      </c>
      <c r="F151" s="6">
        <v>342.978949034897</v>
      </c>
      <c r="G151" s="6">
        <v>342.978949034897</v>
      </c>
      <c r="H151" s="6">
        <v>0.474267377590597</v>
      </c>
      <c r="I151" s="6">
        <v>0.474267377590597</v>
      </c>
      <c r="J151" s="6">
        <v>0.474267377590597</v>
      </c>
      <c r="K151" s="6">
        <v>0.474267377590597</v>
      </c>
      <c r="L151" s="6">
        <v>0.474267377590597</v>
      </c>
      <c r="M151" s="6">
        <v>0.474267377590597</v>
      </c>
      <c r="N151" s="6">
        <v>0.0</v>
      </c>
      <c r="O151" s="6">
        <v>0.0</v>
      </c>
      <c r="P151" s="6">
        <v>0.0</v>
      </c>
    </row>
    <row r="152">
      <c r="A152" s="6">
        <v>150.0</v>
      </c>
      <c r="B152" s="7">
        <v>44067.0</v>
      </c>
      <c r="C152" s="6">
        <v>348.659033198194</v>
      </c>
      <c r="D152" s="6">
        <v>292.196516213945</v>
      </c>
      <c r="E152" s="6">
        <v>407.094930462935</v>
      </c>
      <c r="F152" s="6">
        <v>348.659033198194</v>
      </c>
      <c r="G152" s="6">
        <v>348.659033198194</v>
      </c>
      <c r="H152" s="6">
        <v>-0.257714573573562</v>
      </c>
      <c r="I152" s="6">
        <v>-0.257714573573562</v>
      </c>
      <c r="J152" s="6">
        <v>-0.257714573573562</v>
      </c>
      <c r="K152" s="6">
        <v>-0.257714573573562</v>
      </c>
      <c r="L152" s="6">
        <v>-0.257714573573562</v>
      </c>
      <c r="M152" s="6">
        <v>-0.257714573573562</v>
      </c>
      <c r="N152" s="6">
        <v>0.0</v>
      </c>
      <c r="O152" s="6">
        <v>0.0</v>
      </c>
      <c r="P152" s="6">
        <v>0.0</v>
      </c>
    </row>
    <row r="153">
      <c r="A153" s="6">
        <v>151.0</v>
      </c>
      <c r="B153" s="7">
        <v>44068.0</v>
      </c>
      <c r="C153" s="6">
        <v>350.55239458596</v>
      </c>
      <c r="D153" s="6">
        <v>286.911618505185</v>
      </c>
      <c r="E153" s="6">
        <v>414.998546350171</v>
      </c>
      <c r="F153" s="6">
        <v>350.55239458596</v>
      </c>
      <c r="G153" s="6">
        <v>350.55239458596</v>
      </c>
      <c r="H153" s="6">
        <v>1.85002814515715</v>
      </c>
      <c r="I153" s="6">
        <v>1.85002814515715</v>
      </c>
      <c r="J153" s="6">
        <v>1.85002814515715</v>
      </c>
      <c r="K153" s="6">
        <v>1.85002814515715</v>
      </c>
      <c r="L153" s="6">
        <v>1.85002814515715</v>
      </c>
      <c r="M153" s="6">
        <v>1.85002814515715</v>
      </c>
      <c r="N153" s="6">
        <v>0.0</v>
      </c>
      <c r="O153" s="6">
        <v>0.0</v>
      </c>
      <c r="P153" s="6">
        <v>0.0</v>
      </c>
    </row>
    <row r="154">
      <c r="A154" s="6">
        <v>152.0</v>
      </c>
      <c r="B154" s="7">
        <v>44069.0</v>
      </c>
      <c r="C154" s="6">
        <v>352.445755973726</v>
      </c>
      <c r="D154" s="6">
        <v>295.42420863644</v>
      </c>
      <c r="E154" s="6">
        <v>415.140756554458</v>
      </c>
      <c r="F154" s="6">
        <v>352.445755973726</v>
      </c>
      <c r="G154" s="6">
        <v>352.445755973726</v>
      </c>
      <c r="H154" s="6">
        <v>0.899107525436283</v>
      </c>
      <c r="I154" s="6">
        <v>0.899107525436283</v>
      </c>
      <c r="J154" s="6">
        <v>0.899107525436283</v>
      </c>
      <c r="K154" s="6">
        <v>0.899107525436283</v>
      </c>
      <c r="L154" s="6">
        <v>0.899107525436283</v>
      </c>
      <c r="M154" s="6">
        <v>0.899107525436283</v>
      </c>
      <c r="N154" s="6">
        <v>0.0</v>
      </c>
      <c r="O154" s="6">
        <v>0.0</v>
      </c>
      <c r="P154" s="6">
        <v>0.0</v>
      </c>
    </row>
    <row r="155">
      <c r="A155" s="6">
        <v>153.0</v>
      </c>
      <c r="B155" s="7">
        <v>44070.0</v>
      </c>
      <c r="C155" s="6">
        <v>354.339117361492</v>
      </c>
      <c r="D155" s="6">
        <v>293.165454078564</v>
      </c>
      <c r="E155" s="6">
        <v>418.763363098057</v>
      </c>
      <c r="F155" s="6">
        <v>354.339117361492</v>
      </c>
      <c r="G155" s="6">
        <v>354.339117361492</v>
      </c>
      <c r="H155" s="6">
        <v>0.498731473566584</v>
      </c>
      <c r="I155" s="6">
        <v>0.498731473566584</v>
      </c>
      <c r="J155" s="6">
        <v>0.498731473566584</v>
      </c>
      <c r="K155" s="6">
        <v>0.498731473566584</v>
      </c>
      <c r="L155" s="6">
        <v>0.498731473566584</v>
      </c>
      <c r="M155" s="6">
        <v>0.498731473566584</v>
      </c>
      <c r="N155" s="6">
        <v>0.0</v>
      </c>
      <c r="O155" s="6">
        <v>0.0</v>
      </c>
      <c r="P155" s="6">
        <v>0.0</v>
      </c>
    </row>
    <row r="156">
      <c r="A156" s="6">
        <v>154.0</v>
      </c>
      <c r="B156" s="7">
        <v>44071.0</v>
      </c>
      <c r="C156" s="6">
        <v>356.232478769491</v>
      </c>
      <c r="D156" s="6">
        <v>294.911404453714</v>
      </c>
      <c r="E156" s="6">
        <v>417.118489463147</v>
      </c>
      <c r="F156" s="6">
        <v>356.232478769491</v>
      </c>
      <c r="G156" s="6">
        <v>356.232478769491</v>
      </c>
      <c r="H156" s="6">
        <v>0.474267377592307</v>
      </c>
      <c r="I156" s="6">
        <v>0.474267377592307</v>
      </c>
      <c r="J156" s="6">
        <v>0.474267377592307</v>
      </c>
      <c r="K156" s="6">
        <v>0.474267377592307</v>
      </c>
      <c r="L156" s="6">
        <v>0.474267377592307</v>
      </c>
      <c r="M156" s="6">
        <v>0.474267377592307</v>
      </c>
      <c r="N156" s="6">
        <v>0.0</v>
      </c>
      <c r="O156" s="6">
        <v>0.0</v>
      </c>
      <c r="P156" s="6">
        <v>0.0</v>
      </c>
    </row>
    <row r="157">
      <c r="A157" s="6">
        <v>155.0</v>
      </c>
      <c r="B157" s="7">
        <v>44074.0</v>
      </c>
      <c r="C157" s="6">
        <v>361.91256299349</v>
      </c>
      <c r="D157" s="6">
        <v>300.278805966986</v>
      </c>
      <c r="E157" s="6">
        <v>416.935737719176</v>
      </c>
      <c r="F157" s="6">
        <v>361.91256299349</v>
      </c>
      <c r="G157" s="6">
        <v>361.91256299349</v>
      </c>
      <c r="H157" s="6">
        <v>-0.25771457357144</v>
      </c>
      <c r="I157" s="6">
        <v>-0.25771457357144</v>
      </c>
      <c r="J157" s="6">
        <v>-0.25771457357144</v>
      </c>
      <c r="K157" s="6">
        <v>-0.25771457357144</v>
      </c>
      <c r="L157" s="6">
        <v>-0.25771457357144</v>
      </c>
      <c r="M157" s="6">
        <v>-0.25771457357144</v>
      </c>
      <c r="N157" s="6">
        <v>0.0</v>
      </c>
      <c r="O157" s="6">
        <v>0.0</v>
      </c>
      <c r="P157" s="6">
        <v>0.0</v>
      </c>
    </row>
    <row r="158">
      <c r="A158" s="6">
        <v>156.0</v>
      </c>
      <c r="B158" s="7">
        <v>44075.0</v>
      </c>
      <c r="C158" s="6">
        <v>363.80592440149</v>
      </c>
      <c r="D158" s="6">
        <v>300.930119331721</v>
      </c>
      <c r="E158" s="6">
        <v>425.420584898818</v>
      </c>
      <c r="F158" s="6">
        <v>363.80592440149</v>
      </c>
      <c r="G158" s="6">
        <v>363.80592440149</v>
      </c>
      <c r="H158" s="6">
        <v>1.850028145155</v>
      </c>
      <c r="I158" s="6">
        <v>1.850028145155</v>
      </c>
      <c r="J158" s="6">
        <v>1.850028145155</v>
      </c>
      <c r="K158" s="6">
        <v>1.850028145155</v>
      </c>
      <c r="L158" s="6">
        <v>1.850028145155</v>
      </c>
      <c r="M158" s="6">
        <v>1.850028145155</v>
      </c>
      <c r="N158" s="6">
        <v>0.0</v>
      </c>
      <c r="O158" s="6">
        <v>0.0</v>
      </c>
      <c r="P158" s="6">
        <v>0.0</v>
      </c>
    </row>
    <row r="159">
      <c r="A159" s="6">
        <v>157.0</v>
      </c>
      <c r="B159" s="7">
        <v>44076.0</v>
      </c>
      <c r="C159" s="6">
        <v>365.699285809489</v>
      </c>
      <c r="D159" s="6">
        <v>307.759793097383</v>
      </c>
      <c r="E159" s="6">
        <v>425.332637452998</v>
      </c>
      <c r="F159" s="6">
        <v>365.699285809489</v>
      </c>
      <c r="G159" s="6">
        <v>365.699285809489</v>
      </c>
      <c r="H159" s="6">
        <v>0.899107525433741</v>
      </c>
      <c r="I159" s="6">
        <v>0.899107525433741</v>
      </c>
      <c r="J159" s="6">
        <v>0.899107525433741</v>
      </c>
      <c r="K159" s="6">
        <v>0.899107525433741</v>
      </c>
      <c r="L159" s="6">
        <v>0.899107525433741</v>
      </c>
      <c r="M159" s="6">
        <v>0.899107525433741</v>
      </c>
      <c r="N159" s="6">
        <v>0.0</v>
      </c>
      <c r="O159" s="6">
        <v>0.0</v>
      </c>
      <c r="P159" s="6">
        <v>0.0</v>
      </c>
    </row>
    <row r="160">
      <c r="A160" s="6">
        <v>158.0</v>
      </c>
      <c r="B160" s="7">
        <v>44077.0</v>
      </c>
      <c r="C160" s="6">
        <v>367.592647217489</v>
      </c>
      <c r="D160" s="6">
        <v>310.471027304158</v>
      </c>
      <c r="E160" s="6">
        <v>432.993381301671</v>
      </c>
      <c r="F160" s="6">
        <v>367.592647217489</v>
      </c>
      <c r="G160" s="6">
        <v>367.592647217489</v>
      </c>
      <c r="H160" s="6">
        <v>0.498731473563599</v>
      </c>
      <c r="I160" s="6">
        <v>0.498731473563599</v>
      </c>
      <c r="J160" s="6">
        <v>0.498731473563599</v>
      </c>
      <c r="K160" s="6">
        <v>0.498731473563599</v>
      </c>
      <c r="L160" s="6">
        <v>0.498731473563599</v>
      </c>
      <c r="M160" s="6">
        <v>0.498731473563599</v>
      </c>
      <c r="N160" s="6">
        <v>0.0</v>
      </c>
      <c r="O160" s="6">
        <v>0.0</v>
      </c>
      <c r="P160" s="6">
        <v>0.0</v>
      </c>
    </row>
    <row r="161">
      <c r="A161" s="6">
        <v>159.0</v>
      </c>
      <c r="B161" s="7">
        <v>44078.0</v>
      </c>
      <c r="C161" s="6">
        <v>369.486008625488</v>
      </c>
      <c r="D161" s="6">
        <v>307.962833034674</v>
      </c>
      <c r="E161" s="6">
        <v>433.4321174861</v>
      </c>
      <c r="F161" s="6">
        <v>369.486008625488</v>
      </c>
      <c r="G161" s="6">
        <v>369.486008625488</v>
      </c>
      <c r="H161" s="6">
        <v>0.474267377590003</v>
      </c>
      <c r="I161" s="6">
        <v>0.474267377590003</v>
      </c>
      <c r="J161" s="6">
        <v>0.474267377590003</v>
      </c>
      <c r="K161" s="6">
        <v>0.474267377590003</v>
      </c>
      <c r="L161" s="6">
        <v>0.474267377590003</v>
      </c>
      <c r="M161" s="6">
        <v>0.474267377590003</v>
      </c>
      <c r="N161" s="6">
        <v>0.0</v>
      </c>
      <c r="O161" s="6">
        <v>0.0</v>
      </c>
      <c r="P161" s="6">
        <v>0.0</v>
      </c>
    </row>
    <row r="162">
      <c r="A162" s="6">
        <v>160.0</v>
      </c>
      <c r="B162" s="7">
        <v>44082.0</v>
      </c>
      <c r="C162" s="6">
        <v>377.059454257487</v>
      </c>
      <c r="D162" s="6">
        <v>317.182002245662</v>
      </c>
      <c r="E162" s="6">
        <v>445.476313065231</v>
      </c>
      <c r="F162" s="6">
        <v>377.059454257487</v>
      </c>
      <c r="G162" s="6">
        <v>377.059454257487</v>
      </c>
      <c r="H162" s="6">
        <v>1.85002814515663</v>
      </c>
      <c r="I162" s="6">
        <v>1.85002814515663</v>
      </c>
      <c r="J162" s="6">
        <v>1.85002814515663</v>
      </c>
      <c r="K162" s="6">
        <v>1.85002814515663</v>
      </c>
      <c r="L162" s="6">
        <v>1.85002814515663</v>
      </c>
      <c r="M162" s="6">
        <v>1.85002814515663</v>
      </c>
      <c r="N162" s="6">
        <v>0.0</v>
      </c>
      <c r="O162" s="6">
        <v>0.0</v>
      </c>
      <c r="P162" s="6">
        <v>0.0</v>
      </c>
    </row>
    <row r="163">
      <c r="A163" s="6">
        <v>161.0</v>
      </c>
      <c r="B163" s="7">
        <v>44083.0</v>
      </c>
      <c r="C163" s="6">
        <v>378.952815665486</v>
      </c>
      <c r="D163" s="6">
        <v>315.471740921066</v>
      </c>
      <c r="E163" s="6">
        <v>443.473542570614</v>
      </c>
      <c r="F163" s="6">
        <v>378.952815665486</v>
      </c>
      <c r="G163" s="6">
        <v>378.952815665486</v>
      </c>
      <c r="H163" s="6">
        <v>0.899107525437363</v>
      </c>
      <c r="I163" s="6">
        <v>0.899107525437363</v>
      </c>
      <c r="J163" s="6">
        <v>0.899107525437363</v>
      </c>
      <c r="K163" s="6">
        <v>0.899107525437363</v>
      </c>
      <c r="L163" s="6">
        <v>0.899107525437363</v>
      </c>
      <c r="M163" s="6">
        <v>0.899107525437363</v>
      </c>
      <c r="N163" s="6">
        <v>0.0</v>
      </c>
      <c r="O163" s="6">
        <v>0.0</v>
      </c>
      <c r="P163" s="6">
        <v>0.0</v>
      </c>
    </row>
    <row r="164">
      <c r="A164" s="6">
        <v>162.0</v>
      </c>
      <c r="B164" s="7">
        <v>44084.0</v>
      </c>
      <c r="C164" s="6">
        <v>380.846177073486</v>
      </c>
      <c r="D164" s="6">
        <v>316.782353519103</v>
      </c>
      <c r="E164" s="6">
        <v>444.018818317421</v>
      </c>
      <c r="F164" s="6">
        <v>380.846177073486</v>
      </c>
      <c r="G164" s="6">
        <v>380.846177073486</v>
      </c>
      <c r="H164" s="6">
        <v>0.498731473565388</v>
      </c>
      <c r="I164" s="6">
        <v>0.498731473565388</v>
      </c>
      <c r="J164" s="6">
        <v>0.498731473565388</v>
      </c>
      <c r="K164" s="6">
        <v>0.498731473565388</v>
      </c>
      <c r="L164" s="6">
        <v>0.498731473565388</v>
      </c>
      <c r="M164" s="6">
        <v>0.498731473565388</v>
      </c>
      <c r="N164" s="6">
        <v>0.0</v>
      </c>
      <c r="O164" s="6">
        <v>0.0</v>
      </c>
      <c r="P164" s="6">
        <v>0.0</v>
      </c>
    </row>
    <row r="165">
      <c r="A165" s="6">
        <v>163.0</v>
      </c>
      <c r="B165" s="7">
        <v>44085.0</v>
      </c>
      <c r="C165" s="6">
        <v>382.739538481486</v>
      </c>
      <c r="D165" s="6">
        <v>325.543679039733</v>
      </c>
      <c r="E165" s="6">
        <v>440.823032810413</v>
      </c>
      <c r="F165" s="6">
        <v>382.739538481486</v>
      </c>
      <c r="G165" s="6">
        <v>382.739538481486</v>
      </c>
      <c r="H165" s="6">
        <v>0.474267377589706</v>
      </c>
      <c r="I165" s="6">
        <v>0.474267377589706</v>
      </c>
      <c r="J165" s="6">
        <v>0.474267377589706</v>
      </c>
      <c r="K165" s="6">
        <v>0.474267377589706</v>
      </c>
      <c r="L165" s="6">
        <v>0.474267377589706</v>
      </c>
      <c r="M165" s="6">
        <v>0.474267377589706</v>
      </c>
      <c r="N165" s="6">
        <v>0.0</v>
      </c>
      <c r="O165" s="6">
        <v>0.0</v>
      </c>
      <c r="P165" s="6">
        <v>0.0</v>
      </c>
    </row>
    <row r="166">
      <c r="A166" s="6">
        <v>164.0</v>
      </c>
      <c r="B166" s="7">
        <v>44088.0</v>
      </c>
      <c r="C166" s="6">
        <v>388.419622705485</v>
      </c>
      <c r="D166" s="6">
        <v>326.849222122534</v>
      </c>
      <c r="E166" s="6">
        <v>449.760867726025</v>
      </c>
      <c r="F166" s="6">
        <v>388.419622705485</v>
      </c>
      <c r="G166" s="6">
        <v>388.419622705485</v>
      </c>
      <c r="H166" s="6">
        <v>-0.257714573577633</v>
      </c>
      <c r="I166" s="6">
        <v>-0.257714573577633</v>
      </c>
      <c r="J166" s="6">
        <v>-0.257714573577633</v>
      </c>
      <c r="K166" s="6">
        <v>-0.257714573577633</v>
      </c>
      <c r="L166" s="6">
        <v>-0.257714573577633</v>
      </c>
      <c r="M166" s="6">
        <v>-0.257714573577633</v>
      </c>
      <c r="N166" s="6">
        <v>0.0</v>
      </c>
      <c r="O166" s="6">
        <v>0.0</v>
      </c>
      <c r="P166" s="6">
        <v>0.0</v>
      </c>
    </row>
    <row r="167">
      <c r="A167" s="6">
        <v>165.0</v>
      </c>
      <c r="B167" s="7">
        <v>44089.0</v>
      </c>
      <c r="C167" s="6">
        <v>390.312984113484</v>
      </c>
      <c r="D167" s="6">
        <v>334.027635654474</v>
      </c>
      <c r="E167" s="6">
        <v>455.584932181207</v>
      </c>
      <c r="F167" s="6">
        <v>390.312984113484</v>
      </c>
      <c r="G167" s="6">
        <v>390.312984113484</v>
      </c>
      <c r="H167" s="6">
        <v>1.85002814515826</v>
      </c>
      <c r="I167" s="6">
        <v>1.85002814515826</v>
      </c>
      <c r="J167" s="6">
        <v>1.85002814515826</v>
      </c>
      <c r="K167" s="6">
        <v>1.85002814515826</v>
      </c>
      <c r="L167" s="6">
        <v>1.85002814515826</v>
      </c>
      <c r="M167" s="6">
        <v>1.85002814515826</v>
      </c>
      <c r="N167" s="6">
        <v>0.0</v>
      </c>
      <c r="O167" s="6">
        <v>0.0</v>
      </c>
      <c r="P167" s="6">
        <v>0.0</v>
      </c>
    </row>
    <row r="168">
      <c r="A168" s="6">
        <v>166.0</v>
      </c>
      <c r="B168" s="7">
        <v>44090.0</v>
      </c>
      <c r="C168" s="6">
        <v>392.206345517462</v>
      </c>
      <c r="D168" s="6">
        <v>333.21119875662</v>
      </c>
      <c r="E168" s="6">
        <v>453.734095327429</v>
      </c>
      <c r="F168" s="6">
        <v>392.206345517462</v>
      </c>
      <c r="G168" s="6">
        <v>392.206345517462</v>
      </c>
      <c r="H168" s="6">
        <v>0.899107525437229</v>
      </c>
      <c r="I168" s="6">
        <v>0.899107525437229</v>
      </c>
      <c r="J168" s="6">
        <v>0.899107525437229</v>
      </c>
      <c r="K168" s="6">
        <v>0.899107525437229</v>
      </c>
      <c r="L168" s="6">
        <v>0.899107525437229</v>
      </c>
      <c r="M168" s="6">
        <v>0.899107525437229</v>
      </c>
      <c r="N168" s="6">
        <v>0.0</v>
      </c>
      <c r="O168" s="6">
        <v>0.0</v>
      </c>
      <c r="P168" s="6">
        <v>0.0</v>
      </c>
    </row>
    <row r="169">
      <c r="A169" s="6">
        <v>167.0</v>
      </c>
      <c r="B169" s="7">
        <v>44091.0</v>
      </c>
      <c r="C169" s="6">
        <v>394.09970692144</v>
      </c>
      <c r="D169" s="6">
        <v>336.370238260481</v>
      </c>
      <c r="E169" s="6">
        <v>456.69924211666</v>
      </c>
      <c r="F169" s="6">
        <v>394.09970692144</v>
      </c>
      <c r="G169" s="6">
        <v>394.09970692144</v>
      </c>
      <c r="H169" s="6">
        <v>0.498731473564853</v>
      </c>
      <c r="I169" s="6">
        <v>0.498731473564853</v>
      </c>
      <c r="J169" s="6">
        <v>0.498731473564853</v>
      </c>
      <c r="K169" s="6">
        <v>0.498731473564853</v>
      </c>
      <c r="L169" s="6">
        <v>0.498731473564853</v>
      </c>
      <c r="M169" s="6">
        <v>0.498731473564853</v>
      </c>
      <c r="N169" s="6">
        <v>0.0</v>
      </c>
      <c r="O169" s="6">
        <v>0.0</v>
      </c>
      <c r="P169" s="6">
        <v>0.0</v>
      </c>
    </row>
    <row r="170">
      <c r="A170" s="6">
        <v>168.0</v>
      </c>
      <c r="B170" s="7">
        <v>44092.0</v>
      </c>
      <c r="C170" s="6">
        <v>395.993068325418</v>
      </c>
      <c r="D170" s="6">
        <v>343.45721380597</v>
      </c>
      <c r="E170" s="6">
        <v>457.680886067078</v>
      </c>
      <c r="F170" s="6">
        <v>395.993068325418</v>
      </c>
      <c r="G170" s="6">
        <v>395.993068325418</v>
      </c>
      <c r="H170" s="6">
        <v>0.474267377589409</v>
      </c>
      <c r="I170" s="6">
        <v>0.474267377589409</v>
      </c>
      <c r="J170" s="6">
        <v>0.474267377589409</v>
      </c>
      <c r="K170" s="6">
        <v>0.474267377589409</v>
      </c>
      <c r="L170" s="6">
        <v>0.474267377589409</v>
      </c>
      <c r="M170" s="6">
        <v>0.474267377589409</v>
      </c>
      <c r="N170" s="6">
        <v>0.0</v>
      </c>
      <c r="O170" s="6">
        <v>0.0</v>
      </c>
      <c r="P170" s="6">
        <v>0.0</v>
      </c>
    </row>
    <row r="171">
      <c r="A171" s="6">
        <v>169.0</v>
      </c>
      <c r="B171" s="7">
        <v>44095.0</v>
      </c>
      <c r="C171" s="6">
        <v>401.673152537352</v>
      </c>
      <c r="D171" s="6">
        <v>342.796350600046</v>
      </c>
      <c r="E171" s="6">
        <v>461.941631516687</v>
      </c>
      <c r="F171" s="6">
        <v>401.673152537352</v>
      </c>
      <c r="G171" s="6">
        <v>401.673152537352</v>
      </c>
      <c r="H171" s="6">
        <v>-0.257714573576507</v>
      </c>
      <c r="I171" s="6">
        <v>-0.257714573576507</v>
      </c>
      <c r="J171" s="6">
        <v>-0.257714573576507</v>
      </c>
      <c r="K171" s="6">
        <v>-0.257714573576507</v>
      </c>
      <c r="L171" s="6">
        <v>-0.257714573576507</v>
      </c>
      <c r="M171" s="6">
        <v>-0.257714573576507</v>
      </c>
      <c r="N171" s="6">
        <v>0.0</v>
      </c>
      <c r="O171" s="6">
        <v>0.0</v>
      </c>
      <c r="P171" s="6">
        <v>0.0</v>
      </c>
    </row>
    <row r="172">
      <c r="A172" s="6">
        <v>170.0</v>
      </c>
      <c r="B172" s="7">
        <v>44096.0</v>
      </c>
      <c r="C172" s="6">
        <v>403.566513941329</v>
      </c>
      <c r="D172" s="6">
        <v>344.904636818548</v>
      </c>
      <c r="E172" s="6">
        <v>466.472343019523</v>
      </c>
      <c r="F172" s="6">
        <v>403.566513941329</v>
      </c>
      <c r="G172" s="6">
        <v>403.566513941329</v>
      </c>
      <c r="H172" s="6">
        <v>1.85002814515611</v>
      </c>
      <c r="I172" s="6">
        <v>1.85002814515611</v>
      </c>
      <c r="J172" s="6">
        <v>1.85002814515611</v>
      </c>
      <c r="K172" s="6">
        <v>1.85002814515611</v>
      </c>
      <c r="L172" s="6">
        <v>1.85002814515611</v>
      </c>
      <c r="M172" s="6">
        <v>1.85002814515611</v>
      </c>
      <c r="N172" s="6">
        <v>0.0</v>
      </c>
      <c r="O172" s="6">
        <v>0.0</v>
      </c>
      <c r="P172" s="6">
        <v>0.0</v>
      </c>
    </row>
    <row r="173">
      <c r="A173" s="6">
        <v>171.0</v>
      </c>
      <c r="B173" s="7">
        <v>44097.0</v>
      </c>
      <c r="C173" s="6">
        <v>405.459875345307</v>
      </c>
      <c r="D173" s="6">
        <v>346.187536748438</v>
      </c>
      <c r="E173" s="6">
        <v>469.313565976625</v>
      </c>
      <c r="F173" s="6">
        <v>405.459875345307</v>
      </c>
      <c r="G173" s="6">
        <v>405.459875345307</v>
      </c>
      <c r="H173" s="6">
        <v>0.899107525437096</v>
      </c>
      <c r="I173" s="6">
        <v>0.899107525437096</v>
      </c>
      <c r="J173" s="6">
        <v>0.899107525437096</v>
      </c>
      <c r="K173" s="6">
        <v>0.899107525437096</v>
      </c>
      <c r="L173" s="6">
        <v>0.899107525437096</v>
      </c>
      <c r="M173" s="6">
        <v>0.899107525437096</v>
      </c>
      <c r="N173" s="6">
        <v>0.0</v>
      </c>
      <c r="O173" s="6">
        <v>0.0</v>
      </c>
      <c r="P173" s="6">
        <v>0.0</v>
      </c>
    </row>
    <row r="174">
      <c r="A174" s="6">
        <v>172.0</v>
      </c>
      <c r="B174" s="7">
        <v>44098.0</v>
      </c>
      <c r="C174" s="6">
        <v>407.353236749285</v>
      </c>
      <c r="D174" s="6">
        <v>350.507201590897</v>
      </c>
      <c r="E174" s="6">
        <v>470.433472646769</v>
      </c>
      <c r="F174" s="6">
        <v>407.353236749285</v>
      </c>
      <c r="G174" s="6">
        <v>407.353236749285</v>
      </c>
      <c r="H174" s="6">
        <v>0.498731473566769</v>
      </c>
      <c r="I174" s="6">
        <v>0.498731473566769</v>
      </c>
      <c r="J174" s="6">
        <v>0.498731473566769</v>
      </c>
      <c r="K174" s="6">
        <v>0.498731473566769</v>
      </c>
      <c r="L174" s="6">
        <v>0.498731473566769</v>
      </c>
      <c r="M174" s="6">
        <v>0.498731473566769</v>
      </c>
      <c r="N174" s="6">
        <v>0.0</v>
      </c>
      <c r="O174" s="6">
        <v>0.0</v>
      </c>
      <c r="P174" s="6">
        <v>0.0</v>
      </c>
    </row>
    <row r="175">
      <c r="A175" s="6">
        <v>173.0</v>
      </c>
      <c r="B175" s="7">
        <v>44099.0</v>
      </c>
      <c r="C175" s="6">
        <v>409.246598153263</v>
      </c>
      <c r="D175" s="6">
        <v>347.151330260577</v>
      </c>
      <c r="E175" s="6">
        <v>468.293705238496</v>
      </c>
      <c r="F175" s="6">
        <v>409.246598153263</v>
      </c>
      <c r="G175" s="6">
        <v>409.246598153263</v>
      </c>
      <c r="H175" s="6">
        <v>0.474267377593264</v>
      </c>
      <c r="I175" s="6">
        <v>0.474267377593264</v>
      </c>
      <c r="J175" s="6">
        <v>0.474267377593264</v>
      </c>
      <c r="K175" s="6">
        <v>0.474267377593264</v>
      </c>
      <c r="L175" s="6">
        <v>0.474267377593264</v>
      </c>
      <c r="M175" s="6">
        <v>0.474267377593264</v>
      </c>
      <c r="N175" s="6">
        <v>0.0</v>
      </c>
      <c r="O175" s="6">
        <v>0.0</v>
      </c>
      <c r="P175" s="6">
        <v>0.0</v>
      </c>
    </row>
    <row r="176">
      <c r="A176" s="6">
        <v>174.0</v>
      </c>
      <c r="B176" s="7">
        <v>44102.0</v>
      </c>
      <c r="C176" s="6">
        <v>414.926682365197</v>
      </c>
      <c r="D176" s="6">
        <v>357.158599764685</v>
      </c>
      <c r="E176" s="6">
        <v>477.336894573824</v>
      </c>
      <c r="F176" s="6">
        <v>414.926682365197</v>
      </c>
      <c r="G176" s="6">
        <v>414.926682365197</v>
      </c>
      <c r="H176" s="6">
        <v>-0.257714573574386</v>
      </c>
      <c r="I176" s="6">
        <v>-0.257714573574386</v>
      </c>
      <c r="J176" s="6">
        <v>-0.257714573574386</v>
      </c>
      <c r="K176" s="6">
        <v>-0.257714573574386</v>
      </c>
      <c r="L176" s="6">
        <v>-0.257714573574386</v>
      </c>
      <c r="M176" s="6">
        <v>-0.257714573574386</v>
      </c>
      <c r="N176" s="6">
        <v>0.0</v>
      </c>
      <c r="O176" s="6">
        <v>0.0</v>
      </c>
      <c r="P176" s="6">
        <v>0.0</v>
      </c>
    </row>
    <row r="177">
      <c r="A177" s="6">
        <v>175.0</v>
      </c>
      <c r="B177" s="7">
        <v>44103.0</v>
      </c>
      <c r="C177" s="6">
        <v>416.820043769175</v>
      </c>
      <c r="D177" s="6">
        <v>358.617572522591</v>
      </c>
      <c r="E177" s="6">
        <v>480.330867443115</v>
      </c>
      <c r="F177" s="6">
        <v>416.820043769175</v>
      </c>
      <c r="G177" s="6">
        <v>416.820043769175</v>
      </c>
      <c r="H177" s="6">
        <v>1.85002814515774</v>
      </c>
      <c r="I177" s="6">
        <v>1.85002814515774</v>
      </c>
      <c r="J177" s="6">
        <v>1.85002814515774</v>
      </c>
      <c r="K177" s="6">
        <v>1.85002814515774</v>
      </c>
      <c r="L177" s="6">
        <v>1.85002814515774</v>
      </c>
      <c r="M177" s="6">
        <v>1.85002814515774</v>
      </c>
      <c r="N177" s="6">
        <v>0.0</v>
      </c>
      <c r="O177" s="6">
        <v>0.0</v>
      </c>
      <c r="P177" s="6">
        <v>0.0</v>
      </c>
    </row>
    <row r="178">
      <c r="A178" s="6">
        <v>176.0</v>
      </c>
      <c r="B178" s="7">
        <v>44104.0</v>
      </c>
      <c r="C178" s="6">
        <v>418.713405173153</v>
      </c>
      <c r="D178" s="6">
        <v>362.229404215354</v>
      </c>
      <c r="E178" s="6">
        <v>479.48262279102</v>
      </c>
      <c r="F178" s="6">
        <v>418.713405173153</v>
      </c>
      <c r="G178" s="6">
        <v>418.713405173153</v>
      </c>
      <c r="H178" s="6">
        <v>0.899107525434553</v>
      </c>
      <c r="I178" s="6">
        <v>0.899107525434553</v>
      </c>
      <c r="J178" s="6">
        <v>0.899107525434553</v>
      </c>
      <c r="K178" s="6">
        <v>0.899107525434553</v>
      </c>
      <c r="L178" s="6">
        <v>0.899107525434553</v>
      </c>
      <c r="M178" s="6">
        <v>0.899107525434553</v>
      </c>
      <c r="N178" s="6">
        <v>0.0</v>
      </c>
      <c r="O178" s="6">
        <v>0.0</v>
      </c>
      <c r="P178" s="6">
        <v>0.0</v>
      </c>
    </row>
    <row r="179">
      <c r="A179" s="6">
        <v>177.0</v>
      </c>
      <c r="B179" s="7">
        <v>44105.0</v>
      </c>
      <c r="C179" s="6">
        <v>420.606766577131</v>
      </c>
      <c r="D179" s="6">
        <v>354.588198017584</v>
      </c>
      <c r="E179" s="6">
        <v>478.667418879722</v>
      </c>
      <c r="F179" s="6">
        <v>420.606766577131</v>
      </c>
      <c r="G179" s="6">
        <v>420.606766577131</v>
      </c>
      <c r="H179" s="6">
        <v>0.498731473563783</v>
      </c>
      <c r="I179" s="6">
        <v>0.498731473563783</v>
      </c>
      <c r="J179" s="6">
        <v>0.498731473563783</v>
      </c>
      <c r="K179" s="6">
        <v>0.498731473563783</v>
      </c>
      <c r="L179" s="6">
        <v>0.498731473563783</v>
      </c>
      <c r="M179" s="6">
        <v>0.498731473563783</v>
      </c>
      <c r="N179" s="6">
        <v>0.0</v>
      </c>
      <c r="O179" s="6">
        <v>0.0</v>
      </c>
      <c r="P179" s="6">
        <v>0.0</v>
      </c>
    </row>
    <row r="180">
      <c r="A180" s="6">
        <v>178.0</v>
      </c>
      <c r="B180" s="7">
        <v>44106.0</v>
      </c>
      <c r="C180" s="6">
        <v>422.500127981108</v>
      </c>
      <c r="D180" s="6">
        <v>361.356846523187</v>
      </c>
      <c r="E180" s="6">
        <v>481.675120671283</v>
      </c>
      <c r="F180" s="6">
        <v>422.500127981108</v>
      </c>
      <c r="G180" s="6">
        <v>422.500127981108</v>
      </c>
      <c r="H180" s="6">
        <v>0.47426737759096</v>
      </c>
      <c r="I180" s="6">
        <v>0.47426737759096</v>
      </c>
      <c r="J180" s="6">
        <v>0.47426737759096</v>
      </c>
      <c r="K180" s="6">
        <v>0.47426737759096</v>
      </c>
      <c r="L180" s="6">
        <v>0.47426737759096</v>
      </c>
      <c r="M180" s="6">
        <v>0.47426737759096</v>
      </c>
      <c r="N180" s="6">
        <v>0.0</v>
      </c>
      <c r="O180" s="6">
        <v>0.0</v>
      </c>
      <c r="P180" s="6">
        <v>0.0</v>
      </c>
    </row>
    <row r="181">
      <c r="A181" s="6">
        <v>179.0</v>
      </c>
      <c r="B181" s="7">
        <v>44109.0</v>
      </c>
      <c r="C181" s="6">
        <v>428.180212212029</v>
      </c>
      <c r="D181" s="6">
        <v>368.176506663258</v>
      </c>
      <c r="E181" s="6">
        <v>487.894447433655</v>
      </c>
      <c r="F181" s="6">
        <v>428.180212212029</v>
      </c>
      <c r="G181" s="6">
        <v>428.180212212029</v>
      </c>
      <c r="H181" s="6">
        <v>-0.257714573572264</v>
      </c>
      <c r="I181" s="6">
        <v>-0.257714573572264</v>
      </c>
      <c r="J181" s="6">
        <v>-0.257714573572264</v>
      </c>
      <c r="K181" s="6">
        <v>-0.257714573572264</v>
      </c>
      <c r="L181" s="6">
        <v>-0.257714573572264</v>
      </c>
      <c r="M181" s="6">
        <v>-0.257714573572264</v>
      </c>
      <c r="N181" s="6">
        <v>0.0</v>
      </c>
      <c r="O181" s="6">
        <v>0.0</v>
      </c>
      <c r="P181" s="6">
        <v>0.0</v>
      </c>
    </row>
    <row r="182">
      <c r="A182" s="6">
        <v>180.0</v>
      </c>
      <c r="B182" s="7">
        <v>44110.0</v>
      </c>
      <c r="C182" s="6">
        <v>430.073573622336</v>
      </c>
      <c r="D182" s="6">
        <v>369.455284698171</v>
      </c>
      <c r="E182" s="6">
        <v>497.884413895881</v>
      </c>
      <c r="F182" s="6">
        <v>430.073573622336</v>
      </c>
      <c r="G182" s="6">
        <v>430.073573622336</v>
      </c>
      <c r="H182" s="6">
        <v>1.85002814515654</v>
      </c>
      <c r="I182" s="6">
        <v>1.85002814515654</v>
      </c>
      <c r="J182" s="6">
        <v>1.85002814515654</v>
      </c>
      <c r="K182" s="6">
        <v>1.85002814515654</v>
      </c>
      <c r="L182" s="6">
        <v>1.85002814515654</v>
      </c>
      <c r="M182" s="6">
        <v>1.85002814515654</v>
      </c>
      <c r="N182" s="6">
        <v>0.0</v>
      </c>
      <c r="O182" s="6">
        <v>0.0</v>
      </c>
      <c r="P182" s="6">
        <v>0.0</v>
      </c>
    </row>
    <row r="183">
      <c r="A183" s="6">
        <v>181.0</v>
      </c>
      <c r="B183" s="7">
        <v>44111.0</v>
      </c>
      <c r="C183" s="6">
        <v>431.966935032643</v>
      </c>
      <c r="D183" s="6">
        <v>375.463729740001</v>
      </c>
      <c r="E183" s="6">
        <v>495.455710294234</v>
      </c>
      <c r="F183" s="6">
        <v>431.966935032643</v>
      </c>
      <c r="G183" s="6">
        <v>431.966935032643</v>
      </c>
      <c r="H183" s="6">
        <v>0.899107525436828</v>
      </c>
      <c r="I183" s="6">
        <v>0.899107525436828</v>
      </c>
      <c r="J183" s="6">
        <v>0.899107525436828</v>
      </c>
      <c r="K183" s="6">
        <v>0.899107525436828</v>
      </c>
      <c r="L183" s="6">
        <v>0.899107525436828</v>
      </c>
      <c r="M183" s="6">
        <v>0.899107525436828</v>
      </c>
      <c r="N183" s="6">
        <v>0.0</v>
      </c>
      <c r="O183" s="6">
        <v>0.0</v>
      </c>
      <c r="P183" s="6">
        <v>0.0</v>
      </c>
    </row>
    <row r="184">
      <c r="A184" s="6">
        <v>182.0</v>
      </c>
      <c r="B184" s="7">
        <v>44112.0</v>
      </c>
      <c r="C184" s="6">
        <v>433.86029644295</v>
      </c>
      <c r="D184" s="6">
        <v>374.965159884802</v>
      </c>
      <c r="E184" s="6">
        <v>494.379448097482</v>
      </c>
      <c r="F184" s="6">
        <v>433.86029644295</v>
      </c>
      <c r="G184" s="6">
        <v>433.86029644295</v>
      </c>
      <c r="H184" s="6">
        <v>0.498731473565699</v>
      </c>
      <c r="I184" s="6">
        <v>0.498731473565699</v>
      </c>
      <c r="J184" s="6">
        <v>0.498731473565699</v>
      </c>
      <c r="K184" s="6">
        <v>0.498731473565699</v>
      </c>
      <c r="L184" s="6">
        <v>0.498731473565699</v>
      </c>
      <c r="M184" s="6">
        <v>0.498731473565699</v>
      </c>
      <c r="N184" s="6">
        <v>0.0</v>
      </c>
      <c r="O184" s="6">
        <v>0.0</v>
      </c>
      <c r="P184" s="6">
        <v>0.0</v>
      </c>
    </row>
    <row r="185">
      <c r="A185" s="6">
        <v>183.0</v>
      </c>
      <c r="B185" s="7">
        <v>44113.0</v>
      </c>
      <c r="C185" s="6">
        <v>435.753657853257</v>
      </c>
      <c r="D185" s="6">
        <v>372.904477134203</v>
      </c>
      <c r="E185" s="6">
        <v>495.289494461716</v>
      </c>
      <c r="F185" s="6">
        <v>435.753657853257</v>
      </c>
      <c r="G185" s="6">
        <v>435.753657853257</v>
      </c>
      <c r="H185" s="6">
        <v>0.47426737759267</v>
      </c>
      <c r="I185" s="6">
        <v>0.47426737759267</v>
      </c>
      <c r="J185" s="6">
        <v>0.47426737759267</v>
      </c>
      <c r="K185" s="6">
        <v>0.47426737759267</v>
      </c>
      <c r="L185" s="6">
        <v>0.47426737759267</v>
      </c>
      <c r="M185" s="6">
        <v>0.47426737759267</v>
      </c>
      <c r="N185" s="6">
        <v>0.0</v>
      </c>
      <c r="O185" s="6">
        <v>0.0</v>
      </c>
      <c r="P185" s="6">
        <v>0.0</v>
      </c>
    </row>
    <row r="186">
      <c r="A186" s="6">
        <v>184.0</v>
      </c>
      <c r="B186" s="7">
        <v>44116.0</v>
      </c>
      <c r="C186" s="6">
        <v>441.433742084178</v>
      </c>
      <c r="D186" s="6">
        <v>380.450945722074</v>
      </c>
      <c r="E186" s="6">
        <v>498.14861168423</v>
      </c>
      <c r="F186" s="6">
        <v>441.433742084178</v>
      </c>
      <c r="G186" s="6">
        <v>441.433742084178</v>
      </c>
      <c r="H186" s="6">
        <v>-0.257714573570142</v>
      </c>
      <c r="I186" s="6">
        <v>-0.257714573570142</v>
      </c>
      <c r="J186" s="6">
        <v>-0.257714573570142</v>
      </c>
      <c r="K186" s="6">
        <v>-0.257714573570142</v>
      </c>
      <c r="L186" s="6">
        <v>-0.257714573570142</v>
      </c>
      <c r="M186" s="6">
        <v>-0.257714573570142</v>
      </c>
      <c r="N186" s="6">
        <v>0.0</v>
      </c>
      <c r="O186" s="6">
        <v>0.0</v>
      </c>
      <c r="P186" s="6">
        <v>0.0</v>
      </c>
    </row>
    <row r="187">
      <c r="A187" s="6">
        <v>185.0</v>
      </c>
      <c r="B187" s="7">
        <v>44117.0</v>
      </c>
      <c r="C187" s="6">
        <v>443.327103494485</v>
      </c>
      <c r="D187" s="6">
        <v>387.32903691898</v>
      </c>
      <c r="E187" s="6">
        <v>509.540401856165</v>
      </c>
      <c r="F187" s="6">
        <v>443.327103494485</v>
      </c>
      <c r="G187" s="6">
        <v>443.327103494485</v>
      </c>
      <c r="H187" s="6">
        <v>1.85002814515817</v>
      </c>
      <c r="I187" s="6">
        <v>1.85002814515817</v>
      </c>
      <c r="J187" s="6">
        <v>1.85002814515817</v>
      </c>
      <c r="K187" s="6">
        <v>1.85002814515817</v>
      </c>
      <c r="L187" s="6">
        <v>1.85002814515817</v>
      </c>
      <c r="M187" s="6">
        <v>1.85002814515817</v>
      </c>
      <c r="N187" s="6">
        <v>0.0</v>
      </c>
      <c r="O187" s="6">
        <v>0.0</v>
      </c>
      <c r="P187" s="6">
        <v>0.0</v>
      </c>
    </row>
    <row r="188">
      <c r="A188" s="6">
        <v>186.0</v>
      </c>
      <c r="B188" s="7">
        <v>44118.0</v>
      </c>
      <c r="C188" s="6">
        <v>445.220464904792</v>
      </c>
      <c r="D188" s="6">
        <v>386.158292486072</v>
      </c>
      <c r="E188" s="6">
        <v>506.278088854281</v>
      </c>
      <c r="F188" s="6">
        <v>445.220464904792</v>
      </c>
      <c r="G188" s="6">
        <v>445.220464904792</v>
      </c>
      <c r="H188" s="6">
        <v>0.899107525438042</v>
      </c>
      <c r="I188" s="6">
        <v>0.899107525438042</v>
      </c>
      <c r="J188" s="6">
        <v>0.899107525438042</v>
      </c>
      <c r="K188" s="6">
        <v>0.899107525438042</v>
      </c>
      <c r="L188" s="6">
        <v>0.899107525438042</v>
      </c>
      <c r="M188" s="6">
        <v>0.899107525438042</v>
      </c>
      <c r="N188" s="6">
        <v>0.0</v>
      </c>
      <c r="O188" s="6">
        <v>0.0</v>
      </c>
      <c r="P188" s="6">
        <v>0.0</v>
      </c>
    </row>
    <row r="189">
      <c r="A189" s="6">
        <v>187.0</v>
      </c>
      <c r="B189" s="7">
        <v>44119.0</v>
      </c>
      <c r="C189" s="6">
        <v>447.113826315099</v>
      </c>
      <c r="D189" s="6">
        <v>391.368297789504</v>
      </c>
      <c r="E189" s="6">
        <v>508.866216046559</v>
      </c>
      <c r="F189" s="6">
        <v>447.113826315099</v>
      </c>
      <c r="G189" s="6">
        <v>447.113826315099</v>
      </c>
      <c r="H189" s="6">
        <v>0.498731473565164</v>
      </c>
      <c r="I189" s="6">
        <v>0.498731473565164</v>
      </c>
      <c r="J189" s="6">
        <v>0.498731473565164</v>
      </c>
      <c r="K189" s="6">
        <v>0.498731473565164</v>
      </c>
      <c r="L189" s="6">
        <v>0.498731473565164</v>
      </c>
      <c r="M189" s="6">
        <v>0.498731473565164</v>
      </c>
      <c r="N189" s="6">
        <v>0.0</v>
      </c>
      <c r="O189" s="6">
        <v>0.0</v>
      </c>
      <c r="P189" s="6">
        <v>0.0</v>
      </c>
    </row>
    <row r="190">
      <c r="A190" s="6">
        <v>188.0</v>
      </c>
      <c r="B190" s="7">
        <v>44120.0</v>
      </c>
      <c r="C190" s="6">
        <v>449.007187725406</v>
      </c>
      <c r="D190" s="6">
        <v>389.601557147415</v>
      </c>
      <c r="E190" s="6">
        <v>511.413532008423</v>
      </c>
      <c r="F190" s="6">
        <v>449.007187725406</v>
      </c>
      <c r="G190" s="6">
        <v>449.007187725406</v>
      </c>
      <c r="H190" s="6">
        <v>0.474267377590366</v>
      </c>
      <c r="I190" s="6">
        <v>0.474267377590366</v>
      </c>
      <c r="J190" s="6">
        <v>0.474267377590366</v>
      </c>
      <c r="K190" s="6">
        <v>0.474267377590366</v>
      </c>
      <c r="L190" s="6">
        <v>0.474267377590366</v>
      </c>
      <c r="M190" s="6">
        <v>0.474267377590366</v>
      </c>
      <c r="N190" s="6">
        <v>0.0</v>
      </c>
      <c r="O190" s="6">
        <v>0.0</v>
      </c>
      <c r="P190" s="6">
        <v>0.0</v>
      </c>
    </row>
    <row r="191">
      <c r="A191" s="6">
        <v>189.0</v>
      </c>
      <c r="B191" s="7">
        <v>44123.0</v>
      </c>
      <c r="C191" s="6">
        <v>454.687271956327</v>
      </c>
      <c r="D191" s="6">
        <v>394.857487504086</v>
      </c>
      <c r="E191" s="6">
        <v>515.751783368266</v>
      </c>
      <c r="F191" s="6">
        <v>454.687271956327</v>
      </c>
      <c r="G191" s="6">
        <v>454.687271956327</v>
      </c>
      <c r="H191" s="6">
        <v>-0.257714573569017</v>
      </c>
      <c r="I191" s="6">
        <v>-0.257714573569017</v>
      </c>
      <c r="J191" s="6">
        <v>-0.257714573569017</v>
      </c>
      <c r="K191" s="6">
        <v>-0.257714573569017</v>
      </c>
      <c r="L191" s="6">
        <v>-0.257714573569017</v>
      </c>
      <c r="M191" s="6">
        <v>-0.257714573569017</v>
      </c>
      <c r="N191" s="6">
        <v>0.0</v>
      </c>
      <c r="O191" s="6">
        <v>0.0</v>
      </c>
      <c r="P191" s="6">
        <v>0.0</v>
      </c>
    </row>
    <row r="192">
      <c r="A192" s="6">
        <v>190.0</v>
      </c>
      <c r="B192" s="7">
        <v>44124.0</v>
      </c>
      <c r="C192" s="6">
        <v>456.580633366634</v>
      </c>
      <c r="D192" s="6">
        <v>393.570825950784</v>
      </c>
      <c r="E192" s="6">
        <v>520.083648983448</v>
      </c>
      <c r="F192" s="6">
        <v>456.580633366634</v>
      </c>
      <c r="G192" s="6">
        <v>456.580633366634</v>
      </c>
      <c r="H192" s="6">
        <v>1.85002814515603</v>
      </c>
      <c r="I192" s="6">
        <v>1.85002814515603</v>
      </c>
      <c r="J192" s="6">
        <v>1.85002814515603</v>
      </c>
      <c r="K192" s="6">
        <v>1.85002814515603</v>
      </c>
      <c r="L192" s="6">
        <v>1.85002814515603</v>
      </c>
      <c r="M192" s="6">
        <v>1.85002814515603</v>
      </c>
      <c r="N192" s="6">
        <v>0.0</v>
      </c>
      <c r="O192" s="6">
        <v>0.0</v>
      </c>
      <c r="P192" s="6">
        <v>0.0</v>
      </c>
    </row>
    <row r="193">
      <c r="A193" s="6">
        <v>191.0</v>
      </c>
      <c r="B193" s="7">
        <v>44125.0</v>
      </c>
      <c r="C193" s="6">
        <v>458.473994776941</v>
      </c>
      <c r="D193" s="6">
        <v>400.314248565347</v>
      </c>
      <c r="E193" s="6">
        <v>524.321723258566</v>
      </c>
      <c r="F193" s="6">
        <v>458.473994776941</v>
      </c>
      <c r="G193" s="6">
        <v>458.473994776941</v>
      </c>
      <c r="H193" s="6">
        <v>0.899107525435499</v>
      </c>
      <c r="I193" s="6">
        <v>0.899107525435499</v>
      </c>
      <c r="J193" s="6">
        <v>0.899107525435499</v>
      </c>
      <c r="K193" s="6">
        <v>0.899107525435499</v>
      </c>
      <c r="L193" s="6">
        <v>0.899107525435499</v>
      </c>
      <c r="M193" s="6">
        <v>0.899107525435499</v>
      </c>
      <c r="N193" s="6">
        <v>0.0</v>
      </c>
      <c r="O193" s="6">
        <v>0.0</v>
      </c>
      <c r="P193" s="6">
        <v>0.0</v>
      </c>
    </row>
    <row r="194">
      <c r="A194" s="6">
        <v>192.0</v>
      </c>
      <c r="B194" s="7">
        <v>44126.0</v>
      </c>
      <c r="C194" s="6">
        <v>461.163372945849</v>
      </c>
      <c r="D194" s="6">
        <v>404.260611262498</v>
      </c>
      <c r="E194" s="6">
        <v>523.417351539016</v>
      </c>
      <c r="F194" s="6">
        <v>461.163372945849</v>
      </c>
      <c r="G194" s="6">
        <v>461.163372945849</v>
      </c>
      <c r="H194" s="6">
        <v>0.498731473564503</v>
      </c>
      <c r="I194" s="6">
        <v>0.498731473564503</v>
      </c>
      <c r="J194" s="6">
        <v>0.498731473564503</v>
      </c>
      <c r="K194" s="6">
        <v>0.498731473564503</v>
      </c>
      <c r="L194" s="6">
        <v>0.498731473564503</v>
      </c>
      <c r="M194" s="6">
        <v>0.498731473564503</v>
      </c>
      <c r="N194" s="6">
        <v>0.0</v>
      </c>
      <c r="O194" s="6">
        <v>0.0</v>
      </c>
      <c r="P194" s="6">
        <v>0.0</v>
      </c>
    </row>
    <row r="195">
      <c r="A195" s="6">
        <v>193.0</v>
      </c>
      <c r="B195" s="7">
        <v>44127.0</v>
      </c>
      <c r="C195" s="6">
        <v>463.852751114757</v>
      </c>
      <c r="D195" s="6">
        <v>404.255208208807</v>
      </c>
      <c r="E195" s="6">
        <v>526.452442392461</v>
      </c>
      <c r="F195" s="6">
        <v>463.852751114757</v>
      </c>
      <c r="G195" s="6">
        <v>463.852751114757</v>
      </c>
      <c r="H195" s="6">
        <v>0.474267377590069</v>
      </c>
      <c r="I195" s="6">
        <v>0.474267377590069</v>
      </c>
      <c r="J195" s="6">
        <v>0.474267377590069</v>
      </c>
      <c r="K195" s="6">
        <v>0.474267377590069</v>
      </c>
      <c r="L195" s="6">
        <v>0.474267377590069</v>
      </c>
      <c r="M195" s="6">
        <v>0.474267377590069</v>
      </c>
      <c r="N195" s="6">
        <v>0.0</v>
      </c>
      <c r="O195" s="6">
        <v>0.0</v>
      </c>
      <c r="P195" s="6">
        <v>0.0</v>
      </c>
    </row>
    <row r="196">
      <c r="A196" s="6">
        <v>194.0</v>
      </c>
      <c r="B196" s="7">
        <v>44130.0</v>
      </c>
      <c r="C196" s="6">
        <v>471.92088562148</v>
      </c>
      <c r="D196" s="6">
        <v>405.95107970355</v>
      </c>
      <c r="E196" s="6">
        <v>535.101986147295</v>
      </c>
      <c r="F196" s="6">
        <v>471.92088562148</v>
      </c>
      <c r="G196" s="6">
        <v>471.92088562148</v>
      </c>
      <c r="H196" s="6">
        <v>-0.257714573565899</v>
      </c>
      <c r="I196" s="6">
        <v>-0.257714573565899</v>
      </c>
      <c r="J196" s="6">
        <v>-0.257714573565899</v>
      </c>
      <c r="K196" s="6">
        <v>-0.257714573565899</v>
      </c>
      <c r="L196" s="6">
        <v>-0.257714573565899</v>
      </c>
      <c r="M196" s="6">
        <v>-0.257714573565899</v>
      </c>
      <c r="N196" s="6">
        <v>0.0</v>
      </c>
      <c r="O196" s="6">
        <v>0.0</v>
      </c>
      <c r="P196" s="6">
        <v>0.0</v>
      </c>
    </row>
    <row r="197">
      <c r="A197" s="6">
        <v>195.0</v>
      </c>
      <c r="B197" s="7">
        <v>44131.0</v>
      </c>
      <c r="C197" s="6">
        <v>474.610263790388</v>
      </c>
      <c r="D197" s="6">
        <v>410.729241266298</v>
      </c>
      <c r="E197" s="6">
        <v>536.232759004711</v>
      </c>
      <c r="F197" s="6">
        <v>474.610263790388</v>
      </c>
      <c r="G197" s="6">
        <v>474.610263790388</v>
      </c>
      <c r="H197" s="6">
        <v>1.85002814515766</v>
      </c>
      <c r="I197" s="6">
        <v>1.85002814515766</v>
      </c>
      <c r="J197" s="6">
        <v>1.85002814515766</v>
      </c>
      <c r="K197" s="6">
        <v>1.85002814515766</v>
      </c>
      <c r="L197" s="6">
        <v>1.85002814515766</v>
      </c>
      <c r="M197" s="6">
        <v>1.85002814515766</v>
      </c>
      <c r="N197" s="6">
        <v>0.0</v>
      </c>
      <c r="O197" s="6">
        <v>0.0</v>
      </c>
      <c r="P197" s="6">
        <v>0.0</v>
      </c>
    </row>
    <row r="198">
      <c r="A198" s="6">
        <v>196.0</v>
      </c>
      <c r="B198" s="7">
        <v>44132.0</v>
      </c>
      <c r="C198" s="6">
        <v>477.299641959296</v>
      </c>
      <c r="D198" s="6">
        <v>419.369676851517</v>
      </c>
      <c r="E198" s="6">
        <v>538.16584189924</v>
      </c>
      <c r="F198" s="6">
        <v>477.299641959296</v>
      </c>
      <c r="G198" s="6">
        <v>477.299641959296</v>
      </c>
      <c r="H198" s="6">
        <v>0.899107525437775</v>
      </c>
      <c r="I198" s="6">
        <v>0.899107525437775</v>
      </c>
      <c r="J198" s="6">
        <v>0.899107525437775</v>
      </c>
      <c r="K198" s="6">
        <v>0.899107525437775</v>
      </c>
      <c r="L198" s="6">
        <v>0.899107525437775</v>
      </c>
      <c r="M198" s="6">
        <v>0.899107525437775</v>
      </c>
      <c r="N198" s="6">
        <v>0.0</v>
      </c>
      <c r="O198" s="6">
        <v>0.0</v>
      </c>
      <c r="P198" s="6">
        <v>0.0</v>
      </c>
    </row>
    <row r="199">
      <c r="A199" s="6">
        <v>197.0</v>
      </c>
      <c r="B199" s="7">
        <v>44133.0</v>
      </c>
      <c r="C199" s="6">
        <v>479.989020128204</v>
      </c>
      <c r="D199" s="6">
        <v>417.360590981945</v>
      </c>
      <c r="E199" s="6">
        <v>540.291989040728</v>
      </c>
      <c r="F199" s="6">
        <v>479.989020128204</v>
      </c>
      <c r="G199" s="6">
        <v>479.989020128204</v>
      </c>
      <c r="H199" s="6">
        <v>0.498731473563968</v>
      </c>
      <c r="I199" s="6">
        <v>0.498731473563968</v>
      </c>
      <c r="J199" s="6">
        <v>0.498731473563968</v>
      </c>
      <c r="K199" s="6">
        <v>0.498731473563968</v>
      </c>
      <c r="L199" s="6">
        <v>0.498731473563968</v>
      </c>
      <c r="M199" s="6">
        <v>0.498731473563968</v>
      </c>
      <c r="N199" s="6">
        <v>0.0</v>
      </c>
      <c r="O199" s="6">
        <v>0.0</v>
      </c>
      <c r="P199" s="6">
        <v>0.0</v>
      </c>
    </row>
    <row r="200">
      <c r="A200" s="6">
        <v>198.0</v>
      </c>
      <c r="B200" s="7">
        <v>44134.0</v>
      </c>
      <c r="C200" s="6">
        <v>482.678398297112</v>
      </c>
      <c r="D200" s="6">
        <v>421.268694236989</v>
      </c>
      <c r="E200" s="6">
        <v>551.507294887859</v>
      </c>
      <c r="F200" s="6">
        <v>482.678398297112</v>
      </c>
      <c r="G200" s="6">
        <v>482.678398297112</v>
      </c>
      <c r="H200" s="6">
        <v>0.474267377587764</v>
      </c>
      <c r="I200" s="6">
        <v>0.474267377587764</v>
      </c>
      <c r="J200" s="6">
        <v>0.474267377587764</v>
      </c>
      <c r="K200" s="6">
        <v>0.474267377587764</v>
      </c>
      <c r="L200" s="6">
        <v>0.474267377587764</v>
      </c>
      <c r="M200" s="6">
        <v>0.474267377587764</v>
      </c>
      <c r="N200" s="6">
        <v>0.0</v>
      </c>
      <c r="O200" s="6">
        <v>0.0</v>
      </c>
      <c r="P200" s="6">
        <v>0.0</v>
      </c>
    </row>
    <row r="201">
      <c r="A201" s="6">
        <v>199.0</v>
      </c>
      <c r="B201" s="7">
        <v>44137.0</v>
      </c>
      <c r="C201" s="6">
        <v>490.746532803836</v>
      </c>
      <c r="D201" s="6">
        <v>428.066757993845</v>
      </c>
      <c r="E201" s="6">
        <v>548.323067994991</v>
      </c>
      <c r="F201" s="6">
        <v>490.746532803836</v>
      </c>
      <c r="G201" s="6">
        <v>490.746532803836</v>
      </c>
      <c r="H201" s="6">
        <v>-0.25771457357521</v>
      </c>
      <c r="I201" s="6">
        <v>-0.25771457357521</v>
      </c>
      <c r="J201" s="6">
        <v>-0.25771457357521</v>
      </c>
      <c r="K201" s="6">
        <v>-0.25771457357521</v>
      </c>
      <c r="L201" s="6">
        <v>-0.25771457357521</v>
      </c>
      <c r="M201" s="6">
        <v>-0.25771457357521</v>
      </c>
      <c r="N201" s="6">
        <v>0.0</v>
      </c>
      <c r="O201" s="6">
        <v>0.0</v>
      </c>
      <c r="P201" s="6">
        <v>0.0</v>
      </c>
    </row>
    <row r="202">
      <c r="A202" s="6">
        <v>200.0</v>
      </c>
      <c r="B202" s="7">
        <v>44138.0</v>
      </c>
      <c r="C202" s="6">
        <v>493.435910972744</v>
      </c>
      <c r="D202" s="6">
        <v>428.784690432442</v>
      </c>
      <c r="E202" s="6">
        <v>560.199270296468</v>
      </c>
      <c r="F202" s="6">
        <v>493.435910972744</v>
      </c>
      <c r="G202" s="6">
        <v>493.435910972744</v>
      </c>
      <c r="H202" s="6">
        <v>1.8500281451574</v>
      </c>
      <c r="I202" s="6">
        <v>1.8500281451574</v>
      </c>
      <c r="J202" s="6">
        <v>1.8500281451574</v>
      </c>
      <c r="K202" s="6">
        <v>1.8500281451574</v>
      </c>
      <c r="L202" s="6">
        <v>1.8500281451574</v>
      </c>
      <c r="M202" s="6">
        <v>1.8500281451574</v>
      </c>
      <c r="N202" s="6">
        <v>0.0</v>
      </c>
      <c r="O202" s="6">
        <v>0.0</v>
      </c>
      <c r="P202" s="6">
        <v>0.0</v>
      </c>
    </row>
    <row r="203">
      <c r="A203" s="6">
        <v>201.0</v>
      </c>
      <c r="B203" s="7">
        <v>44139.0</v>
      </c>
      <c r="C203" s="6">
        <v>496.125289141652</v>
      </c>
      <c r="D203" s="6">
        <v>440.845180857254</v>
      </c>
      <c r="E203" s="6">
        <v>556.012312729621</v>
      </c>
      <c r="F203" s="6">
        <v>496.125289141652</v>
      </c>
      <c r="G203" s="6">
        <v>496.125289141652</v>
      </c>
      <c r="H203" s="6">
        <v>0.899107525435233</v>
      </c>
      <c r="I203" s="6">
        <v>0.899107525435233</v>
      </c>
      <c r="J203" s="6">
        <v>0.899107525435233</v>
      </c>
      <c r="K203" s="6">
        <v>0.899107525435233</v>
      </c>
      <c r="L203" s="6">
        <v>0.899107525435233</v>
      </c>
      <c r="M203" s="6">
        <v>0.899107525435233</v>
      </c>
      <c r="N203" s="6">
        <v>0.0</v>
      </c>
      <c r="O203" s="6">
        <v>0.0</v>
      </c>
      <c r="P203" s="6">
        <v>0.0</v>
      </c>
    </row>
    <row r="204">
      <c r="A204" s="6">
        <v>202.0</v>
      </c>
      <c r="B204" s="7">
        <v>44140.0</v>
      </c>
      <c r="C204" s="6">
        <v>498.81466731056</v>
      </c>
      <c r="D204" s="6">
        <v>437.243026484478</v>
      </c>
      <c r="E204" s="6">
        <v>557.860597836322</v>
      </c>
      <c r="F204" s="6">
        <v>498.81466731056</v>
      </c>
      <c r="G204" s="6">
        <v>498.81466731056</v>
      </c>
      <c r="H204" s="6">
        <v>0.498731473565884</v>
      </c>
      <c r="I204" s="6">
        <v>0.498731473565884</v>
      </c>
      <c r="J204" s="6">
        <v>0.498731473565884</v>
      </c>
      <c r="K204" s="6">
        <v>0.498731473565884</v>
      </c>
      <c r="L204" s="6">
        <v>0.498731473565884</v>
      </c>
      <c r="M204" s="6">
        <v>0.498731473565884</v>
      </c>
      <c r="N204" s="6">
        <v>0.0</v>
      </c>
      <c r="O204" s="6">
        <v>0.0</v>
      </c>
      <c r="P204" s="6">
        <v>0.0</v>
      </c>
    </row>
    <row r="205">
      <c r="A205" s="6">
        <v>203.0</v>
      </c>
      <c r="B205" s="7">
        <v>44141.0</v>
      </c>
      <c r="C205" s="6">
        <v>501.504045479468</v>
      </c>
      <c r="D205" s="6">
        <v>442.661421596771</v>
      </c>
      <c r="E205" s="6">
        <v>563.249018728079</v>
      </c>
      <c r="F205" s="6">
        <v>501.504045479468</v>
      </c>
      <c r="G205" s="6">
        <v>501.504045479468</v>
      </c>
      <c r="H205" s="6">
        <v>0.474267377589475</v>
      </c>
      <c r="I205" s="6">
        <v>0.474267377589475</v>
      </c>
      <c r="J205" s="6">
        <v>0.474267377589475</v>
      </c>
      <c r="K205" s="6">
        <v>0.474267377589475</v>
      </c>
      <c r="L205" s="6">
        <v>0.474267377589475</v>
      </c>
      <c r="M205" s="6">
        <v>0.474267377589475</v>
      </c>
      <c r="N205" s="6">
        <v>0.0</v>
      </c>
      <c r="O205" s="6">
        <v>0.0</v>
      </c>
      <c r="P205" s="6">
        <v>0.0</v>
      </c>
    </row>
    <row r="206">
      <c r="A206" s="6">
        <v>204.0</v>
      </c>
      <c r="B206" s="7">
        <v>44144.0</v>
      </c>
      <c r="C206" s="6">
        <v>509.572179986192</v>
      </c>
      <c r="D206" s="6">
        <v>453.564951304011</v>
      </c>
      <c r="E206" s="6">
        <v>572.148913008656</v>
      </c>
      <c r="F206" s="6">
        <v>509.572179986192</v>
      </c>
      <c r="G206" s="6">
        <v>509.572179986192</v>
      </c>
      <c r="H206" s="6">
        <v>-0.257714573573088</v>
      </c>
      <c r="I206" s="6">
        <v>-0.257714573573088</v>
      </c>
      <c r="J206" s="6">
        <v>-0.257714573573088</v>
      </c>
      <c r="K206" s="6">
        <v>-0.257714573573088</v>
      </c>
      <c r="L206" s="6">
        <v>-0.257714573573088</v>
      </c>
      <c r="M206" s="6">
        <v>-0.257714573573088</v>
      </c>
      <c r="N206" s="6">
        <v>0.0</v>
      </c>
      <c r="O206" s="6">
        <v>0.0</v>
      </c>
      <c r="P206" s="6">
        <v>0.0</v>
      </c>
    </row>
    <row r="207">
      <c r="A207" s="6">
        <v>205.0</v>
      </c>
      <c r="B207" s="7">
        <v>44145.0</v>
      </c>
      <c r="C207" s="6">
        <v>513.184296612332</v>
      </c>
      <c r="D207" s="6">
        <v>454.038412121947</v>
      </c>
      <c r="E207" s="6">
        <v>580.390473112193</v>
      </c>
      <c r="F207" s="6">
        <v>513.184296612332</v>
      </c>
      <c r="G207" s="6">
        <v>513.184296612332</v>
      </c>
      <c r="H207" s="6">
        <v>1.8500281451562</v>
      </c>
      <c r="I207" s="6">
        <v>1.8500281451562</v>
      </c>
      <c r="J207" s="6">
        <v>1.8500281451562</v>
      </c>
      <c r="K207" s="6">
        <v>1.8500281451562</v>
      </c>
      <c r="L207" s="6">
        <v>1.8500281451562</v>
      </c>
      <c r="M207" s="6">
        <v>1.8500281451562</v>
      </c>
      <c r="N207" s="6">
        <v>0.0</v>
      </c>
      <c r="O207" s="6">
        <v>0.0</v>
      </c>
      <c r="P207" s="6">
        <v>0.0</v>
      </c>
    </row>
    <row r="208">
      <c r="A208" s="6">
        <v>206.0</v>
      </c>
      <c r="B208" s="7">
        <v>44146.0</v>
      </c>
      <c r="C208" s="6">
        <v>516.796413238472</v>
      </c>
      <c r="D208" s="6">
        <v>458.464401836684</v>
      </c>
      <c r="E208" s="6">
        <v>577.94477465016</v>
      </c>
      <c r="F208" s="6">
        <v>516.796413238472</v>
      </c>
      <c r="G208" s="6">
        <v>516.796413238472</v>
      </c>
      <c r="H208" s="6">
        <v>0.899107525435099</v>
      </c>
      <c r="I208" s="6">
        <v>0.899107525435099</v>
      </c>
      <c r="J208" s="6">
        <v>0.899107525435099</v>
      </c>
      <c r="K208" s="6">
        <v>0.899107525435099</v>
      </c>
      <c r="L208" s="6">
        <v>0.899107525435099</v>
      </c>
      <c r="M208" s="6">
        <v>0.899107525435099</v>
      </c>
      <c r="N208" s="6">
        <v>0.0</v>
      </c>
      <c r="O208" s="6">
        <v>0.0</v>
      </c>
      <c r="P208" s="6">
        <v>0.0</v>
      </c>
    </row>
    <row r="209">
      <c r="A209" s="6">
        <v>207.0</v>
      </c>
      <c r="B209" s="7">
        <v>44147.0</v>
      </c>
      <c r="C209" s="6">
        <v>520.408529864612</v>
      </c>
      <c r="D209" s="6">
        <v>459.691491188602</v>
      </c>
      <c r="E209" s="6">
        <v>581.459108885419</v>
      </c>
      <c r="F209" s="6">
        <v>520.408529864612</v>
      </c>
      <c r="G209" s="6">
        <v>520.408529864612</v>
      </c>
      <c r="H209" s="6">
        <v>0.498731473562898</v>
      </c>
      <c r="I209" s="6">
        <v>0.498731473562898</v>
      </c>
      <c r="J209" s="6">
        <v>0.498731473562898</v>
      </c>
      <c r="K209" s="6">
        <v>0.498731473562898</v>
      </c>
      <c r="L209" s="6">
        <v>0.498731473562898</v>
      </c>
      <c r="M209" s="6">
        <v>0.498731473562898</v>
      </c>
      <c r="N209" s="6">
        <v>0.0</v>
      </c>
      <c r="O209" s="6">
        <v>0.0</v>
      </c>
      <c r="P209" s="6">
        <v>0.0</v>
      </c>
    </row>
    <row r="210">
      <c r="A210" s="6">
        <v>208.0</v>
      </c>
      <c r="B210" s="7">
        <v>44148.0</v>
      </c>
      <c r="C210" s="6">
        <v>524.020646490753</v>
      </c>
      <c r="D210" s="6">
        <v>463.277730631277</v>
      </c>
      <c r="E210" s="6">
        <v>587.829372878793</v>
      </c>
      <c r="F210" s="6">
        <v>524.020646490753</v>
      </c>
      <c r="G210" s="6">
        <v>524.020646490753</v>
      </c>
      <c r="H210" s="6">
        <v>0.474267377591323</v>
      </c>
      <c r="I210" s="6">
        <v>0.474267377591323</v>
      </c>
      <c r="J210" s="6">
        <v>0.474267377591323</v>
      </c>
      <c r="K210" s="6">
        <v>0.474267377591323</v>
      </c>
      <c r="L210" s="6">
        <v>0.474267377591323</v>
      </c>
      <c r="M210" s="6">
        <v>0.474267377591323</v>
      </c>
      <c r="N210" s="6">
        <v>0.0</v>
      </c>
      <c r="O210" s="6">
        <v>0.0</v>
      </c>
      <c r="P210" s="6">
        <v>0.0</v>
      </c>
    </row>
    <row r="211">
      <c r="A211" s="6">
        <v>209.0</v>
      </c>
      <c r="B211" s="7">
        <v>44151.0</v>
      </c>
      <c r="C211" s="6">
        <v>534.856996369174</v>
      </c>
      <c r="D211" s="6">
        <v>474.876661379101</v>
      </c>
      <c r="E211" s="6">
        <v>594.459336406753</v>
      </c>
      <c r="F211" s="6">
        <v>534.856996369174</v>
      </c>
      <c r="G211" s="6">
        <v>534.856996369174</v>
      </c>
      <c r="H211" s="6">
        <v>-0.257714573571963</v>
      </c>
      <c r="I211" s="6">
        <v>-0.257714573571963</v>
      </c>
      <c r="J211" s="6">
        <v>-0.257714573571963</v>
      </c>
      <c r="K211" s="6">
        <v>-0.257714573571963</v>
      </c>
      <c r="L211" s="6">
        <v>-0.257714573571963</v>
      </c>
      <c r="M211" s="6">
        <v>-0.257714573571963</v>
      </c>
      <c r="N211" s="6">
        <v>0.0</v>
      </c>
      <c r="O211" s="6">
        <v>0.0</v>
      </c>
      <c r="P211" s="6">
        <v>0.0</v>
      </c>
    </row>
    <row r="212">
      <c r="A212" s="6">
        <v>210.0</v>
      </c>
      <c r="B212" s="7">
        <v>44152.0</v>
      </c>
      <c r="C212" s="6">
        <v>538.469112995314</v>
      </c>
      <c r="D212" s="6">
        <v>480.095927335722</v>
      </c>
      <c r="E212" s="6">
        <v>602.531249760604</v>
      </c>
      <c r="F212" s="6">
        <v>538.469112995314</v>
      </c>
      <c r="G212" s="6">
        <v>538.469112995314</v>
      </c>
      <c r="H212" s="6">
        <v>1.85002814515594</v>
      </c>
      <c r="I212" s="6">
        <v>1.85002814515594</v>
      </c>
      <c r="J212" s="6">
        <v>1.85002814515594</v>
      </c>
      <c r="K212" s="6">
        <v>1.85002814515594</v>
      </c>
      <c r="L212" s="6">
        <v>1.85002814515594</v>
      </c>
      <c r="M212" s="6">
        <v>1.85002814515594</v>
      </c>
      <c r="N212" s="6">
        <v>0.0</v>
      </c>
      <c r="O212" s="6">
        <v>0.0</v>
      </c>
      <c r="P212" s="6">
        <v>0.0</v>
      </c>
    </row>
    <row r="213">
      <c r="A213" s="6">
        <v>211.0</v>
      </c>
      <c r="B213" s="7">
        <v>44153.0</v>
      </c>
      <c r="C213" s="6">
        <v>542.081229621454</v>
      </c>
      <c r="D213" s="6">
        <v>480.245964265632</v>
      </c>
      <c r="E213" s="6">
        <v>601.719458763161</v>
      </c>
      <c r="F213" s="6">
        <v>542.081229621454</v>
      </c>
      <c r="G213" s="6">
        <v>542.081229621454</v>
      </c>
      <c r="H213" s="6">
        <v>0.899107525436312</v>
      </c>
      <c r="I213" s="6">
        <v>0.899107525436312</v>
      </c>
      <c r="J213" s="6">
        <v>0.899107525436312</v>
      </c>
      <c r="K213" s="6">
        <v>0.899107525436312</v>
      </c>
      <c r="L213" s="6">
        <v>0.899107525436312</v>
      </c>
      <c r="M213" s="6">
        <v>0.899107525436312</v>
      </c>
      <c r="N213" s="6">
        <v>0.0</v>
      </c>
      <c r="O213" s="6">
        <v>0.0</v>
      </c>
      <c r="P213" s="6">
        <v>0.0</v>
      </c>
    </row>
    <row r="214">
      <c r="A214" s="6">
        <v>212.0</v>
      </c>
      <c r="B214" s="7">
        <v>44154.0</v>
      </c>
      <c r="C214" s="6">
        <v>545.693346247595</v>
      </c>
      <c r="D214" s="6">
        <v>486.771836535131</v>
      </c>
      <c r="E214" s="6">
        <v>612.700853887632</v>
      </c>
      <c r="F214" s="6">
        <v>545.693346247595</v>
      </c>
      <c r="G214" s="6">
        <v>545.693346247595</v>
      </c>
      <c r="H214" s="6">
        <v>0.498731473564814</v>
      </c>
      <c r="I214" s="6">
        <v>0.498731473564814</v>
      </c>
      <c r="J214" s="6">
        <v>0.498731473564814</v>
      </c>
      <c r="K214" s="6">
        <v>0.498731473564814</v>
      </c>
      <c r="L214" s="6">
        <v>0.498731473564814</v>
      </c>
      <c r="M214" s="6">
        <v>0.498731473564814</v>
      </c>
      <c r="N214" s="6">
        <v>0.0</v>
      </c>
      <c r="O214" s="6">
        <v>0.0</v>
      </c>
      <c r="P214" s="6">
        <v>0.0</v>
      </c>
    </row>
    <row r="215">
      <c r="A215" s="6">
        <v>213.0</v>
      </c>
      <c r="B215" s="7">
        <v>44155.0</v>
      </c>
      <c r="C215" s="6">
        <v>549.305462873735</v>
      </c>
      <c r="D215" s="6">
        <v>488.695722099627</v>
      </c>
      <c r="E215" s="6">
        <v>607.16602704384</v>
      </c>
      <c r="F215" s="6">
        <v>549.305462873735</v>
      </c>
      <c r="G215" s="6">
        <v>549.305462873735</v>
      </c>
      <c r="H215" s="6">
        <v>0.474267377591026</v>
      </c>
      <c r="I215" s="6">
        <v>0.474267377591026</v>
      </c>
      <c r="J215" s="6">
        <v>0.474267377591026</v>
      </c>
      <c r="K215" s="6">
        <v>0.474267377591026</v>
      </c>
      <c r="L215" s="6">
        <v>0.474267377591026</v>
      </c>
      <c r="M215" s="6">
        <v>0.474267377591026</v>
      </c>
      <c r="N215" s="6">
        <v>0.0</v>
      </c>
      <c r="O215" s="6">
        <v>0.0</v>
      </c>
      <c r="P215" s="6">
        <v>0.0</v>
      </c>
    </row>
    <row r="216">
      <c r="A216" s="6">
        <v>214.0</v>
      </c>
      <c r="B216" s="7">
        <v>44158.0</v>
      </c>
      <c r="C216" s="6">
        <v>560.141812752156</v>
      </c>
      <c r="D216" s="6">
        <v>496.42484643532</v>
      </c>
      <c r="E216" s="6">
        <v>615.562879277127</v>
      </c>
      <c r="F216" s="6">
        <v>560.141812752156</v>
      </c>
      <c r="G216" s="6">
        <v>560.141812752156</v>
      </c>
      <c r="H216" s="6">
        <v>-0.257714573568845</v>
      </c>
      <c r="I216" s="6">
        <v>-0.257714573568845</v>
      </c>
      <c r="J216" s="6">
        <v>-0.257714573568845</v>
      </c>
      <c r="K216" s="6">
        <v>-0.257714573568845</v>
      </c>
      <c r="L216" s="6">
        <v>-0.257714573568845</v>
      </c>
      <c r="M216" s="6">
        <v>-0.257714573568845</v>
      </c>
      <c r="N216" s="6">
        <v>0.0</v>
      </c>
      <c r="O216" s="6">
        <v>0.0</v>
      </c>
      <c r="P216" s="6">
        <v>0.0</v>
      </c>
    </row>
    <row r="217">
      <c r="A217" s="6">
        <v>215.0</v>
      </c>
      <c r="B217" s="7">
        <v>44159.0</v>
      </c>
      <c r="C217" s="6">
        <v>563.753929378296</v>
      </c>
      <c r="D217" s="6">
        <v>504.44595978222</v>
      </c>
      <c r="E217" s="6">
        <v>629.998641127392</v>
      </c>
      <c r="F217" s="6">
        <v>563.753929378296</v>
      </c>
      <c r="G217" s="6">
        <v>563.753929378296</v>
      </c>
      <c r="H217" s="6">
        <v>1.85002814515757</v>
      </c>
      <c r="I217" s="6">
        <v>1.85002814515757</v>
      </c>
      <c r="J217" s="6">
        <v>1.85002814515757</v>
      </c>
      <c r="K217" s="6">
        <v>1.85002814515757</v>
      </c>
      <c r="L217" s="6">
        <v>1.85002814515757</v>
      </c>
      <c r="M217" s="6">
        <v>1.85002814515757</v>
      </c>
      <c r="N217" s="6">
        <v>0.0</v>
      </c>
      <c r="O217" s="6">
        <v>0.0</v>
      </c>
      <c r="P217" s="6">
        <v>0.0</v>
      </c>
    </row>
    <row r="218">
      <c r="A218" s="6">
        <v>216.0</v>
      </c>
      <c r="B218" s="7">
        <v>44160.0</v>
      </c>
      <c r="C218" s="6">
        <v>567.366046004437</v>
      </c>
      <c r="D218" s="6">
        <v>512.176412331726</v>
      </c>
      <c r="E218" s="6">
        <v>628.30648285276</v>
      </c>
      <c r="F218" s="6">
        <v>567.366046004437</v>
      </c>
      <c r="G218" s="6">
        <v>567.366046004437</v>
      </c>
      <c r="H218" s="6">
        <v>0.899107525438587</v>
      </c>
      <c r="I218" s="6">
        <v>0.899107525438587</v>
      </c>
      <c r="J218" s="6">
        <v>0.899107525438587</v>
      </c>
      <c r="K218" s="6">
        <v>0.899107525438587</v>
      </c>
      <c r="L218" s="6">
        <v>0.899107525438587</v>
      </c>
      <c r="M218" s="6">
        <v>0.899107525438587</v>
      </c>
      <c r="N218" s="6">
        <v>0.0</v>
      </c>
      <c r="O218" s="6">
        <v>0.0</v>
      </c>
      <c r="P218" s="6">
        <v>0.0</v>
      </c>
    </row>
    <row r="219">
      <c r="A219" s="6">
        <v>217.0</v>
      </c>
      <c r="B219" s="7">
        <v>44162.0</v>
      </c>
      <c r="C219" s="6">
        <v>574.591015849941</v>
      </c>
      <c r="D219" s="6">
        <v>510.356291049027</v>
      </c>
      <c r="E219" s="6">
        <v>632.252312620314</v>
      </c>
      <c r="F219" s="6">
        <v>574.591015849941</v>
      </c>
      <c r="G219" s="6">
        <v>574.591015849941</v>
      </c>
      <c r="H219" s="6">
        <v>0.474267377590729</v>
      </c>
      <c r="I219" s="6">
        <v>0.474267377590729</v>
      </c>
      <c r="J219" s="6">
        <v>0.474267377590729</v>
      </c>
      <c r="K219" s="6">
        <v>0.474267377590729</v>
      </c>
      <c r="L219" s="6">
        <v>0.474267377590729</v>
      </c>
      <c r="M219" s="6">
        <v>0.474267377590729</v>
      </c>
      <c r="N219" s="6">
        <v>0.0</v>
      </c>
      <c r="O219" s="6">
        <v>0.0</v>
      </c>
      <c r="P219" s="6">
        <v>0.0</v>
      </c>
    </row>
    <row r="220">
      <c r="A220" s="6">
        <v>218.0</v>
      </c>
      <c r="B220" s="7">
        <v>44165.0</v>
      </c>
      <c r="C220" s="6">
        <v>585.428470618197</v>
      </c>
      <c r="D220" s="6">
        <v>521.774522835948</v>
      </c>
      <c r="E220" s="6">
        <v>645.454834433696</v>
      </c>
      <c r="F220" s="6">
        <v>585.428470618197</v>
      </c>
      <c r="G220" s="6">
        <v>585.428470618197</v>
      </c>
      <c r="H220" s="6">
        <v>-0.257714573567719</v>
      </c>
      <c r="I220" s="6">
        <v>-0.257714573567719</v>
      </c>
      <c r="J220" s="6">
        <v>-0.257714573567719</v>
      </c>
      <c r="K220" s="6">
        <v>-0.257714573567719</v>
      </c>
      <c r="L220" s="6">
        <v>-0.257714573567719</v>
      </c>
      <c r="M220" s="6">
        <v>-0.257714573567719</v>
      </c>
      <c r="N220" s="6">
        <v>0.0</v>
      </c>
      <c r="O220" s="6">
        <v>0.0</v>
      </c>
      <c r="P220" s="6">
        <v>0.0</v>
      </c>
    </row>
    <row r="221">
      <c r="A221" s="6">
        <v>219.0</v>
      </c>
      <c r="B221" s="7">
        <v>44166.0</v>
      </c>
      <c r="C221" s="6">
        <v>589.040955540949</v>
      </c>
      <c r="D221" s="6">
        <v>530.922394741439</v>
      </c>
      <c r="E221" s="6">
        <v>648.759844589685</v>
      </c>
      <c r="F221" s="6">
        <v>589.040955540949</v>
      </c>
      <c r="G221" s="6">
        <v>589.040955540949</v>
      </c>
      <c r="H221" s="6">
        <v>1.85002814515542</v>
      </c>
      <c r="I221" s="6">
        <v>1.85002814515542</v>
      </c>
      <c r="J221" s="6">
        <v>1.85002814515542</v>
      </c>
      <c r="K221" s="6">
        <v>1.85002814515542</v>
      </c>
      <c r="L221" s="6">
        <v>1.85002814515542</v>
      </c>
      <c r="M221" s="6">
        <v>1.85002814515542</v>
      </c>
      <c r="N221" s="6">
        <v>0.0</v>
      </c>
      <c r="O221" s="6">
        <v>0.0</v>
      </c>
      <c r="P221" s="6">
        <v>0.0</v>
      </c>
    </row>
    <row r="222">
      <c r="A222" s="6">
        <v>220.0</v>
      </c>
      <c r="B222" s="7">
        <v>44167.0</v>
      </c>
      <c r="C222" s="6">
        <v>592.653440463702</v>
      </c>
      <c r="D222" s="6">
        <v>534.574104668282</v>
      </c>
      <c r="E222" s="6">
        <v>651.794428200476</v>
      </c>
      <c r="F222" s="6">
        <v>592.653440463702</v>
      </c>
      <c r="G222" s="6">
        <v>592.653440463702</v>
      </c>
      <c r="H222" s="6">
        <v>0.899107525436045</v>
      </c>
      <c r="I222" s="6">
        <v>0.899107525436045</v>
      </c>
      <c r="J222" s="6">
        <v>0.899107525436045</v>
      </c>
      <c r="K222" s="6">
        <v>0.899107525436045</v>
      </c>
      <c r="L222" s="6">
        <v>0.899107525436045</v>
      </c>
      <c r="M222" s="6">
        <v>0.899107525436045</v>
      </c>
      <c r="N222" s="6">
        <v>0.0</v>
      </c>
      <c r="O222" s="6">
        <v>0.0</v>
      </c>
      <c r="P222" s="6">
        <v>0.0</v>
      </c>
    </row>
    <row r="223">
      <c r="A223" s="6">
        <v>221.0</v>
      </c>
      <c r="B223" s="7">
        <v>44168.0</v>
      </c>
      <c r="C223" s="6">
        <v>596.265925386454</v>
      </c>
      <c r="D223" s="6">
        <v>532.351286748209</v>
      </c>
      <c r="E223" s="6">
        <v>656.203419672227</v>
      </c>
      <c r="F223" s="6">
        <v>596.265925386454</v>
      </c>
      <c r="G223" s="6">
        <v>596.265925386454</v>
      </c>
      <c r="H223" s="6">
        <v>0.498731473563744</v>
      </c>
      <c r="I223" s="6">
        <v>0.498731473563744</v>
      </c>
      <c r="J223" s="6">
        <v>0.498731473563744</v>
      </c>
      <c r="K223" s="6">
        <v>0.498731473563744</v>
      </c>
      <c r="L223" s="6">
        <v>0.498731473563744</v>
      </c>
      <c r="M223" s="6">
        <v>0.498731473563744</v>
      </c>
      <c r="N223" s="6">
        <v>0.0</v>
      </c>
      <c r="O223" s="6">
        <v>0.0</v>
      </c>
      <c r="P223" s="6">
        <v>0.0</v>
      </c>
    </row>
    <row r="224">
      <c r="A224" s="6">
        <v>222.0</v>
      </c>
      <c r="B224" s="7">
        <v>44169.0</v>
      </c>
      <c r="C224" s="6">
        <v>599.878410309206</v>
      </c>
      <c r="D224" s="6">
        <v>536.077558044748</v>
      </c>
      <c r="E224" s="6">
        <v>662.029090932652</v>
      </c>
      <c r="F224" s="6">
        <v>599.878410309206</v>
      </c>
      <c r="G224" s="6">
        <v>599.878410309206</v>
      </c>
      <c r="H224" s="6">
        <v>0.474267377594584</v>
      </c>
      <c r="I224" s="6">
        <v>0.474267377594584</v>
      </c>
      <c r="J224" s="6">
        <v>0.474267377594584</v>
      </c>
      <c r="K224" s="6">
        <v>0.474267377594584</v>
      </c>
      <c r="L224" s="6">
        <v>0.474267377594584</v>
      </c>
      <c r="M224" s="6">
        <v>0.474267377594584</v>
      </c>
      <c r="N224" s="6">
        <v>0.0</v>
      </c>
      <c r="O224" s="6">
        <v>0.0</v>
      </c>
      <c r="P224" s="6">
        <v>0.0</v>
      </c>
    </row>
    <row r="225">
      <c r="A225" s="6">
        <v>223.0</v>
      </c>
      <c r="B225" s="7">
        <v>44172.0</v>
      </c>
      <c r="C225" s="6">
        <v>610.715865077462</v>
      </c>
      <c r="D225" s="6">
        <v>547.360644516325</v>
      </c>
      <c r="E225" s="6">
        <v>672.188991388201</v>
      </c>
      <c r="F225" s="6">
        <v>610.715865077462</v>
      </c>
      <c r="G225" s="6">
        <v>610.715865077462</v>
      </c>
      <c r="H225" s="6">
        <v>-0.257714573577029</v>
      </c>
      <c r="I225" s="6">
        <v>-0.257714573577029</v>
      </c>
      <c r="J225" s="6">
        <v>-0.257714573577029</v>
      </c>
      <c r="K225" s="6">
        <v>-0.257714573577029</v>
      </c>
      <c r="L225" s="6">
        <v>-0.257714573577029</v>
      </c>
      <c r="M225" s="6">
        <v>-0.257714573577029</v>
      </c>
      <c r="N225" s="6">
        <v>0.0</v>
      </c>
      <c r="O225" s="6">
        <v>0.0</v>
      </c>
      <c r="P225" s="6">
        <v>0.0</v>
      </c>
    </row>
    <row r="226">
      <c r="A226" s="6">
        <v>224.0</v>
      </c>
      <c r="B226" s="7">
        <v>44173.0</v>
      </c>
      <c r="C226" s="6">
        <v>614.328350000215</v>
      </c>
      <c r="D226" s="6">
        <v>555.958646171624</v>
      </c>
      <c r="E226" s="6">
        <v>677.500742545945</v>
      </c>
      <c r="F226" s="6">
        <v>614.328350000215</v>
      </c>
      <c r="G226" s="6">
        <v>614.328350000215</v>
      </c>
      <c r="H226" s="6">
        <v>1.85002814515705</v>
      </c>
      <c r="I226" s="6">
        <v>1.85002814515705</v>
      </c>
      <c r="J226" s="6">
        <v>1.85002814515705</v>
      </c>
      <c r="K226" s="6">
        <v>1.85002814515705</v>
      </c>
      <c r="L226" s="6">
        <v>1.85002814515705</v>
      </c>
      <c r="M226" s="6">
        <v>1.85002814515705</v>
      </c>
      <c r="N226" s="6">
        <v>0.0</v>
      </c>
      <c r="O226" s="6">
        <v>0.0</v>
      </c>
      <c r="P226" s="6">
        <v>0.0</v>
      </c>
    </row>
    <row r="227">
      <c r="A227" s="6">
        <v>225.0</v>
      </c>
      <c r="B227" s="7">
        <v>44174.0</v>
      </c>
      <c r="C227" s="6">
        <v>617.940834922967</v>
      </c>
      <c r="D227" s="6">
        <v>555.617489444557</v>
      </c>
      <c r="E227" s="6">
        <v>678.096582637546</v>
      </c>
      <c r="F227" s="6">
        <v>617.940834922967</v>
      </c>
      <c r="G227" s="6">
        <v>617.940834922967</v>
      </c>
      <c r="H227" s="6">
        <v>0.899107525435911</v>
      </c>
      <c r="I227" s="6">
        <v>0.899107525435911</v>
      </c>
      <c r="J227" s="6">
        <v>0.899107525435911</v>
      </c>
      <c r="K227" s="6">
        <v>0.899107525435911</v>
      </c>
      <c r="L227" s="6">
        <v>0.899107525435911</v>
      </c>
      <c r="M227" s="6">
        <v>0.899107525435911</v>
      </c>
      <c r="N227" s="6">
        <v>0.0</v>
      </c>
      <c r="O227" s="6">
        <v>0.0</v>
      </c>
      <c r="P227" s="6">
        <v>0.0</v>
      </c>
    </row>
    <row r="228">
      <c r="A228" s="6">
        <v>226.0</v>
      </c>
      <c r="B228" s="7">
        <v>44175.0</v>
      </c>
      <c r="C228" s="6">
        <v>621.553319845719</v>
      </c>
      <c r="D228" s="6">
        <v>565.435644331114</v>
      </c>
      <c r="E228" s="6">
        <v>685.02462930256</v>
      </c>
      <c r="F228" s="6">
        <v>621.553319845719</v>
      </c>
      <c r="G228" s="6">
        <v>621.553319845719</v>
      </c>
      <c r="H228" s="6">
        <v>0.498731473565533</v>
      </c>
      <c r="I228" s="6">
        <v>0.498731473565533</v>
      </c>
      <c r="J228" s="6">
        <v>0.498731473565533</v>
      </c>
      <c r="K228" s="6">
        <v>0.498731473565533</v>
      </c>
      <c r="L228" s="6">
        <v>0.498731473565533</v>
      </c>
      <c r="M228" s="6">
        <v>0.498731473565533</v>
      </c>
      <c r="N228" s="6">
        <v>0.0</v>
      </c>
      <c r="O228" s="6">
        <v>0.0</v>
      </c>
      <c r="P228" s="6">
        <v>0.0</v>
      </c>
    </row>
    <row r="229">
      <c r="A229" s="6">
        <v>227.0</v>
      </c>
      <c r="B229" s="7">
        <v>44176.0</v>
      </c>
      <c r="C229" s="6">
        <v>625.165804768471</v>
      </c>
      <c r="D229" s="6">
        <v>564.900606586082</v>
      </c>
      <c r="E229" s="6">
        <v>687.80393512253</v>
      </c>
      <c r="F229" s="6">
        <v>625.165804768471</v>
      </c>
      <c r="G229" s="6">
        <v>625.165804768471</v>
      </c>
      <c r="H229" s="6">
        <v>0.47426737759228</v>
      </c>
      <c r="I229" s="6">
        <v>0.47426737759228</v>
      </c>
      <c r="J229" s="6">
        <v>0.47426737759228</v>
      </c>
      <c r="K229" s="6">
        <v>0.47426737759228</v>
      </c>
      <c r="L229" s="6">
        <v>0.47426737759228</v>
      </c>
      <c r="M229" s="6">
        <v>0.47426737759228</v>
      </c>
      <c r="N229" s="6">
        <v>0.0</v>
      </c>
      <c r="O229" s="6">
        <v>0.0</v>
      </c>
      <c r="P229" s="6">
        <v>0.0</v>
      </c>
    </row>
    <row r="230">
      <c r="A230" s="6">
        <v>228.0</v>
      </c>
      <c r="B230" s="7">
        <v>44179.0</v>
      </c>
      <c r="C230" s="6">
        <v>636.003259536727</v>
      </c>
      <c r="D230" s="6">
        <v>574.844701318125</v>
      </c>
      <c r="E230" s="6">
        <v>700.006543084737</v>
      </c>
      <c r="F230" s="6">
        <v>636.003259536727</v>
      </c>
      <c r="G230" s="6">
        <v>636.003259536727</v>
      </c>
      <c r="H230" s="6">
        <v>-0.257714573573912</v>
      </c>
      <c r="I230" s="6">
        <v>-0.257714573573912</v>
      </c>
      <c r="J230" s="6">
        <v>-0.257714573573912</v>
      </c>
      <c r="K230" s="6">
        <v>-0.257714573573912</v>
      </c>
      <c r="L230" s="6">
        <v>-0.257714573573912</v>
      </c>
      <c r="M230" s="6">
        <v>-0.257714573573912</v>
      </c>
      <c r="N230" s="6">
        <v>0.0</v>
      </c>
      <c r="O230" s="6">
        <v>0.0</v>
      </c>
      <c r="P230" s="6">
        <v>0.0</v>
      </c>
    </row>
    <row r="231">
      <c r="A231" s="6">
        <v>229.0</v>
      </c>
      <c r="B231" s="7">
        <v>44180.0</v>
      </c>
      <c r="C231" s="6">
        <v>639.61574445948</v>
      </c>
      <c r="D231" s="6">
        <v>579.58096918478</v>
      </c>
      <c r="E231" s="6">
        <v>701.2547868504</v>
      </c>
      <c r="F231" s="6">
        <v>639.61574445948</v>
      </c>
      <c r="G231" s="6">
        <v>639.61574445948</v>
      </c>
      <c r="H231" s="6">
        <v>1.85002814515585</v>
      </c>
      <c r="I231" s="6">
        <v>1.85002814515585</v>
      </c>
      <c r="J231" s="6">
        <v>1.85002814515585</v>
      </c>
      <c r="K231" s="6">
        <v>1.85002814515585</v>
      </c>
      <c r="L231" s="6">
        <v>1.85002814515585</v>
      </c>
      <c r="M231" s="6">
        <v>1.85002814515585</v>
      </c>
      <c r="N231" s="6">
        <v>0.0</v>
      </c>
      <c r="O231" s="6">
        <v>0.0</v>
      </c>
      <c r="P231" s="6">
        <v>0.0</v>
      </c>
    </row>
    <row r="232">
      <c r="A232" s="6">
        <v>230.0</v>
      </c>
      <c r="B232" s="7">
        <v>44181.0</v>
      </c>
      <c r="C232" s="6">
        <v>643.228229371153</v>
      </c>
      <c r="D232" s="6">
        <v>583.264957569163</v>
      </c>
      <c r="E232" s="6">
        <v>705.783064649184</v>
      </c>
      <c r="F232" s="6">
        <v>643.228229371153</v>
      </c>
      <c r="G232" s="6">
        <v>643.228229371153</v>
      </c>
      <c r="H232" s="6">
        <v>0.899107525435778</v>
      </c>
      <c r="I232" s="6">
        <v>0.899107525435778</v>
      </c>
      <c r="J232" s="6">
        <v>0.899107525435778</v>
      </c>
      <c r="K232" s="6">
        <v>0.899107525435778</v>
      </c>
      <c r="L232" s="6">
        <v>0.899107525435778</v>
      </c>
      <c r="M232" s="6">
        <v>0.899107525435778</v>
      </c>
      <c r="N232" s="6">
        <v>0.0</v>
      </c>
      <c r="O232" s="6">
        <v>0.0</v>
      </c>
      <c r="P232" s="6">
        <v>0.0</v>
      </c>
    </row>
    <row r="233">
      <c r="A233" s="6">
        <v>231.0</v>
      </c>
      <c r="B233" s="7">
        <v>44182.0</v>
      </c>
      <c r="C233" s="6">
        <v>646.840714282826</v>
      </c>
      <c r="D233" s="6">
        <v>585.585124812274</v>
      </c>
      <c r="E233" s="6">
        <v>707.475951114931</v>
      </c>
      <c r="F233" s="6">
        <v>646.840714282826</v>
      </c>
      <c r="G233" s="6">
        <v>646.840714282826</v>
      </c>
      <c r="H233" s="6">
        <v>0.498731473564998</v>
      </c>
      <c r="I233" s="6">
        <v>0.498731473564998</v>
      </c>
      <c r="J233" s="6">
        <v>0.498731473564998</v>
      </c>
      <c r="K233" s="6">
        <v>0.498731473564998</v>
      </c>
      <c r="L233" s="6">
        <v>0.498731473564998</v>
      </c>
      <c r="M233" s="6">
        <v>0.498731473564998</v>
      </c>
      <c r="N233" s="6">
        <v>0.0</v>
      </c>
      <c r="O233" s="6">
        <v>0.0</v>
      </c>
      <c r="P233" s="6">
        <v>0.0</v>
      </c>
    </row>
    <row r="234">
      <c r="A234" s="6">
        <v>232.0</v>
      </c>
      <c r="B234" s="7">
        <v>44183.0</v>
      </c>
      <c r="C234" s="6">
        <v>650.453199194499</v>
      </c>
      <c r="D234" s="6">
        <v>585.409304966329</v>
      </c>
      <c r="E234" s="6">
        <v>712.763559827369</v>
      </c>
      <c r="F234" s="6">
        <v>650.453199194499</v>
      </c>
      <c r="G234" s="6">
        <v>650.453199194499</v>
      </c>
      <c r="H234" s="6">
        <v>0.47426737759399</v>
      </c>
      <c r="I234" s="6">
        <v>0.47426737759399</v>
      </c>
      <c r="J234" s="6">
        <v>0.47426737759399</v>
      </c>
      <c r="K234" s="6">
        <v>0.47426737759399</v>
      </c>
      <c r="L234" s="6">
        <v>0.47426737759399</v>
      </c>
      <c r="M234" s="6">
        <v>0.47426737759399</v>
      </c>
      <c r="N234" s="6">
        <v>0.0</v>
      </c>
      <c r="O234" s="6">
        <v>0.0</v>
      </c>
      <c r="P234" s="6">
        <v>0.0</v>
      </c>
    </row>
    <row r="235">
      <c r="A235" s="6">
        <v>233.0</v>
      </c>
      <c r="B235" s="7">
        <v>44186.0</v>
      </c>
      <c r="C235" s="6">
        <v>661.290653929518</v>
      </c>
      <c r="D235" s="6">
        <v>604.45031766358</v>
      </c>
      <c r="E235" s="6">
        <v>726.045100484665</v>
      </c>
      <c r="F235" s="6">
        <v>661.290653929518</v>
      </c>
      <c r="G235" s="6">
        <v>661.290653929518</v>
      </c>
      <c r="H235" s="6">
        <v>-0.257714573572786</v>
      </c>
      <c r="I235" s="6">
        <v>-0.257714573572786</v>
      </c>
      <c r="J235" s="6">
        <v>-0.257714573572786</v>
      </c>
      <c r="K235" s="6">
        <v>-0.257714573572786</v>
      </c>
      <c r="L235" s="6">
        <v>-0.257714573572786</v>
      </c>
      <c r="M235" s="6">
        <v>-0.257714573572786</v>
      </c>
      <c r="N235" s="6">
        <v>0.0</v>
      </c>
      <c r="O235" s="6">
        <v>0.0</v>
      </c>
      <c r="P235" s="6">
        <v>0.0</v>
      </c>
    </row>
    <row r="236">
      <c r="A236" s="6">
        <v>234.0</v>
      </c>
      <c r="B236" s="7">
        <v>44187.0</v>
      </c>
      <c r="C236" s="6">
        <v>664.903138841191</v>
      </c>
      <c r="D236" s="6">
        <v>607.209612893467</v>
      </c>
      <c r="E236" s="6">
        <v>729.68729564113</v>
      </c>
      <c r="F236" s="6">
        <v>664.903138841192</v>
      </c>
      <c r="G236" s="6">
        <v>664.903138841192</v>
      </c>
      <c r="H236" s="6">
        <v>1.85002814515748</v>
      </c>
      <c r="I236" s="6">
        <v>1.85002814515748</v>
      </c>
      <c r="J236" s="6">
        <v>1.85002814515748</v>
      </c>
      <c r="K236" s="6">
        <v>1.85002814515748</v>
      </c>
      <c r="L236" s="6">
        <v>1.85002814515748</v>
      </c>
      <c r="M236" s="6">
        <v>1.85002814515748</v>
      </c>
      <c r="N236" s="6">
        <v>0.0</v>
      </c>
      <c r="O236" s="6">
        <v>0.0</v>
      </c>
      <c r="P236" s="6">
        <v>0.0</v>
      </c>
    </row>
    <row r="237">
      <c r="A237" s="6">
        <v>235.0</v>
      </c>
      <c r="B237" s="7">
        <v>44188.0</v>
      </c>
      <c r="C237" s="6">
        <v>668.515623752864</v>
      </c>
      <c r="D237" s="6">
        <v>603.030943678675</v>
      </c>
      <c r="E237" s="6">
        <v>732.01402619332</v>
      </c>
      <c r="F237" s="6">
        <v>668.515623752864</v>
      </c>
      <c r="G237" s="6">
        <v>668.515623752864</v>
      </c>
      <c r="H237" s="6">
        <v>0.899107525435644</v>
      </c>
      <c r="I237" s="6">
        <v>0.899107525435644</v>
      </c>
      <c r="J237" s="6">
        <v>0.899107525435644</v>
      </c>
      <c r="K237" s="6">
        <v>0.899107525435644</v>
      </c>
      <c r="L237" s="6">
        <v>0.899107525435644</v>
      </c>
      <c r="M237" s="6">
        <v>0.899107525435644</v>
      </c>
      <c r="N237" s="6">
        <v>0.0</v>
      </c>
      <c r="O237" s="6">
        <v>0.0</v>
      </c>
      <c r="P237" s="6">
        <v>0.0</v>
      </c>
    </row>
    <row r="238">
      <c r="A238" s="6">
        <v>236.0</v>
      </c>
      <c r="B238" s="7">
        <v>44189.0</v>
      </c>
      <c r="C238" s="6">
        <v>672.128108664538</v>
      </c>
      <c r="D238" s="6">
        <v>613.032732143444</v>
      </c>
      <c r="E238" s="6">
        <v>728.034274717673</v>
      </c>
      <c r="F238" s="6">
        <v>672.128108664538</v>
      </c>
      <c r="G238" s="6">
        <v>672.128108664538</v>
      </c>
      <c r="H238" s="6">
        <v>0.498731473566914</v>
      </c>
      <c r="I238" s="6">
        <v>0.498731473566914</v>
      </c>
      <c r="J238" s="6">
        <v>0.498731473566914</v>
      </c>
      <c r="K238" s="6">
        <v>0.498731473566914</v>
      </c>
      <c r="L238" s="6">
        <v>0.498731473566914</v>
      </c>
      <c r="M238" s="6">
        <v>0.498731473566914</v>
      </c>
      <c r="N238" s="6">
        <v>0.0</v>
      </c>
      <c r="O238" s="6">
        <v>0.0</v>
      </c>
      <c r="P238" s="6">
        <v>0.0</v>
      </c>
    </row>
    <row r="239">
      <c r="A239" s="6">
        <v>237.0</v>
      </c>
      <c r="B239" s="7">
        <v>44193.0</v>
      </c>
      <c r="C239" s="6">
        <v>686.57804831123</v>
      </c>
      <c r="D239" s="6">
        <v>625.750929312944</v>
      </c>
      <c r="E239" s="6">
        <v>748.906733742182</v>
      </c>
      <c r="F239" s="6">
        <v>686.57804831123</v>
      </c>
      <c r="G239" s="6">
        <v>686.57804831123</v>
      </c>
      <c r="H239" s="6">
        <v>-0.257714573570665</v>
      </c>
      <c r="I239" s="6">
        <v>-0.257714573570665</v>
      </c>
      <c r="J239" s="6">
        <v>-0.257714573570665</v>
      </c>
      <c r="K239" s="6">
        <v>-0.257714573570665</v>
      </c>
      <c r="L239" s="6">
        <v>-0.257714573570665</v>
      </c>
      <c r="M239" s="6">
        <v>-0.257714573570665</v>
      </c>
      <c r="N239" s="6">
        <v>0.0</v>
      </c>
      <c r="O239" s="6">
        <v>0.0</v>
      </c>
      <c r="P239" s="6">
        <v>0.0</v>
      </c>
    </row>
    <row r="240">
      <c r="A240" s="6">
        <v>238.0</v>
      </c>
      <c r="B240" s="7">
        <v>44194.0</v>
      </c>
      <c r="C240" s="6">
        <v>690.190533222903</v>
      </c>
      <c r="D240" s="6">
        <v>629.966120008448</v>
      </c>
      <c r="E240" s="6">
        <v>752.025517090494</v>
      </c>
      <c r="F240" s="6">
        <v>690.190533222903</v>
      </c>
      <c r="G240" s="6">
        <v>690.190533222903</v>
      </c>
      <c r="H240" s="6">
        <v>1.85002814515533</v>
      </c>
      <c r="I240" s="6">
        <v>1.85002814515533</v>
      </c>
      <c r="J240" s="6">
        <v>1.85002814515533</v>
      </c>
      <c r="K240" s="6">
        <v>1.85002814515533</v>
      </c>
      <c r="L240" s="6">
        <v>1.85002814515533</v>
      </c>
      <c r="M240" s="6">
        <v>1.85002814515533</v>
      </c>
      <c r="N240" s="6">
        <v>0.0</v>
      </c>
      <c r="O240" s="6">
        <v>0.0</v>
      </c>
      <c r="P240" s="6">
        <v>0.0</v>
      </c>
    </row>
    <row r="241">
      <c r="A241" s="6">
        <v>239.0</v>
      </c>
      <c r="B241" s="7">
        <v>44195.0</v>
      </c>
      <c r="C241" s="6">
        <v>693.803018134576</v>
      </c>
      <c r="D241" s="6">
        <v>631.934529416873</v>
      </c>
      <c r="E241" s="6">
        <v>754.096913705328</v>
      </c>
      <c r="F241" s="6">
        <v>693.803018134576</v>
      </c>
      <c r="G241" s="6">
        <v>693.803018134576</v>
      </c>
      <c r="H241" s="6">
        <v>0.899107525433102</v>
      </c>
      <c r="I241" s="6">
        <v>0.899107525433102</v>
      </c>
      <c r="J241" s="6">
        <v>0.899107525433102</v>
      </c>
      <c r="K241" s="6">
        <v>0.899107525433102</v>
      </c>
      <c r="L241" s="6">
        <v>0.899107525433102</v>
      </c>
      <c r="M241" s="6">
        <v>0.899107525433102</v>
      </c>
      <c r="N241" s="6">
        <v>0.0</v>
      </c>
      <c r="O241" s="6">
        <v>0.0</v>
      </c>
      <c r="P241" s="6">
        <v>0.0</v>
      </c>
    </row>
    <row r="242">
      <c r="A242" s="6">
        <v>240.0</v>
      </c>
      <c r="B242" s="7">
        <v>44196.0</v>
      </c>
      <c r="C242" s="6">
        <v>697.415503046249</v>
      </c>
      <c r="D242" s="6">
        <v>638.01633717268</v>
      </c>
      <c r="E242" s="6">
        <v>761.580388401116</v>
      </c>
      <c r="F242" s="6">
        <v>697.415503046249</v>
      </c>
      <c r="G242" s="6">
        <v>697.415503046249</v>
      </c>
      <c r="H242" s="6">
        <v>0.498731473563802</v>
      </c>
      <c r="I242" s="6">
        <v>0.498731473563802</v>
      </c>
      <c r="J242" s="6">
        <v>0.498731473563802</v>
      </c>
      <c r="K242" s="6">
        <v>0.498731473563802</v>
      </c>
      <c r="L242" s="6">
        <v>0.498731473563802</v>
      </c>
      <c r="M242" s="6">
        <v>0.498731473563802</v>
      </c>
      <c r="N242" s="6">
        <v>0.0</v>
      </c>
      <c r="O242" s="6">
        <v>0.0</v>
      </c>
      <c r="P242" s="6">
        <v>0.0</v>
      </c>
    </row>
    <row r="243">
      <c r="A243" s="6">
        <v>241.0</v>
      </c>
      <c r="B243" s="7">
        <v>44200.0</v>
      </c>
      <c r="C243" s="6">
        <v>711.865442692942</v>
      </c>
      <c r="D243" s="6">
        <v>648.024760126658</v>
      </c>
      <c r="E243" s="6">
        <v>771.84441977185</v>
      </c>
      <c r="F243" s="6">
        <v>711.865442692942</v>
      </c>
      <c r="G243" s="6">
        <v>711.865442692942</v>
      </c>
      <c r="H243" s="6">
        <v>-0.257714573568543</v>
      </c>
      <c r="I243" s="6">
        <v>-0.257714573568543</v>
      </c>
      <c r="J243" s="6">
        <v>-0.257714573568543</v>
      </c>
      <c r="K243" s="6">
        <v>-0.257714573568543</v>
      </c>
      <c r="L243" s="6">
        <v>-0.257714573568543</v>
      </c>
      <c r="M243" s="6">
        <v>-0.257714573568543</v>
      </c>
      <c r="N243" s="6">
        <v>0.0</v>
      </c>
      <c r="O243" s="6">
        <v>0.0</v>
      </c>
      <c r="P243" s="6">
        <v>0.0</v>
      </c>
    </row>
    <row r="244">
      <c r="A244" s="6">
        <v>242.0</v>
      </c>
      <c r="B244" s="7">
        <v>44201.0</v>
      </c>
      <c r="C244" s="6">
        <v>715.477927604615</v>
      </c>
      <c r="D244" s="6">
        <v>661.510578340469</v>
      </c>
      <c r="E244" s="6">
        <v>777.794234236927</v>
      </c>
      <c r="F244" s="6">
        <v>715.477927604615</v>
      </c>
      <c r="G244" s="6">
        <v>715.477927604615</v>
      </c>
      <c r="H244" s="6">
        <v>1.85002814515696</v>
      </c>
      <c r="I244" s="6">
        <v>1.85002814515696</v>
      </c>
      <c r="J244" s="6">
        <v>1.85002814515696</v>
      </c>
      <c r="K244" s="6">
        <v>1.85002814515696</v>
      </c>
      <c r="L244" s="6">
        <v>1.85002814515696</v>
      </c>
      <c r="M244" s="6">
        <v>1.85002814515696</v>
      </c>
      <c r="N244" s="6">
        <v>0.0</v>
      </c>
      <c r="O244" s="6">
        <v>0.0</v>
      </c>
      <c r="P244" s="6">
        <v>0.0</v>
      </c>
    </row>
    <row r="245">
      <c r="A245" s="6">
        <v>243.0</v>
      </c>
      <c r="B245" s="7">
        <v>44202.0</v>
      </c>
      <c r="C245" s="6">
        <v>718.238123084151</v>
      </c>
      <c r="D245" s="6">
        <v>661.231831466047</v>
      </c>
      <c r="E245" s="6">
        <v>779.14486587488</v>
      </c>
      <c r="F245" s="6">
        <v>718.238123084151</v>
      </c>
      <c r="G245" s="6">
        <v>718.238123084151</v>
      </c>
      <c r="H245" s="6">
        <v>0.899107525439132</v>
      </c>
      <c r="I245" s="6">
        <v>0.899107525439132</v>
      </c>
      <c r="J245" s="6">
        <v>0.899107525439132</v>
      </c>
      <c r="K245" s="6">
        <v>0.899107525439132</v>
      </c>
      <c r="L245" s="6">
        <v>0.899107525439132</v>
      </c>
      <c r="M245" s="6">
        <v>0.899107525439132</v>
      </c>
      <c r="N245" s="6">
        <v>0.0</v>
      </c>
      <c r="O245" s="6">
        <v>0.0</v>
      </c>
      <c r="P245" s="6">
        <v>0.0</v>
      </c>
    </row>
    <row r="246">
      <c r="A246" s="6">
        <v>244.0</v>
      </c>
      <c r="B246" s="7">
        <v>44203.0</v>
      </c>
      <c r="C246" s="6">
        <v>720.998318563687</v>
      </c>
      <c r="D246" s="6">
        <v>655.957867174446</v>
      </c>
      <c r="E246" s="6">
        <v>786.451588047575</v>
      </c>
      <c r="F246" s="6">
        <v>720.998318563687</v>
      </c>
      <c r="G246" s="6">
        <v>720.998318563687</v>
      </c>
      <c r="H246" s="6">
        <v>0.498731473565718</v>
      </c>
      <c r="I246" s="6">
        <v>0.498731473565718</v>
      </c>
      <c r="J246" s="6">
        <v>0.498731473565718</v>
      </c>
      <c r="K246" s="6">
        <v>0.498731473565718</v>
      </c>
      <c r="L246" s="6">
        <v>0.498731473565718</v>
      </c>
      <c r="M246" s="6">
        <v>0.498731473565718</v>
      </c>
      <c r="N246" s="6">
        <v>0.0</v>
      </c>
      <c r="O246" s="6">
        <v>0.0</v>
      </c>
      <c r="P246" s="6">
        <v>0.0</v>
      </c>
    </row>
    <row r="247">
      <c r="A247" s="6">
        <v>245.0</v>
      </c>
      <c r="B247" s="7">
        <v>44204.0</v>
      </c>
      <c r="C247" s="6">
        <v>723.758514043223</v>
      </c>
      <c r="D247" s="6">
        <v>666.522132819117</v>
      </c>
      <c r="E247" s="6">
        <v>787.910747373999</v>
      </c>
      <c r="F247" s="6">
        <v>723.758514043223</v>
      </c>
      <c r="G247" s="6">
        <v>723.758514043223</v>
      </c>
      <c r="H247" s="6">
        <v>0.474267377589085</v>
      </c>
      <c r="I247" s="6">
        <v>0.474267377589085</v>
      </c>
      <c r="J247" s="6">
        <v>0.474267377589085</v>
      </c>
      <c r="K247" s="6">
        <v>0.474267377589085</v>
      </c>
      <c r="L247" s="6">
        <v>0.474267377589085</v>
      </c>
      <c r="M247" s="6">
        <v>0.474267377589085</v>
      </c>
      <c r="N247" s="6">
        <v>0.0</v>
      </c>
      <c r="O247" s="6">
        <v>0.0</v>
      </c>
      <c r="P247" s="6">
        <v>0.0</v>
      </c>
    </row>
    <row r="248">
      <c r="A248" s="6">
        <v>246.0</v>
      </c>
      <c r="B248" s="7">
        <v>44207.0</v>
      </c>
      <c r="C248" s="6">
        <v>732.039100481831</v>
      </c>
      <c r="D248" s="6">
        <v>672.458279686683</v>
      </c>
      <c r="E248" s="6">
        <v>793.939446292785</v>
      </c>
      <c r="F248" s="6">
        <v>732.039100481831</v>
      </c>
      <c r="G248" s="6">
        <v>732.039100481831</v>
      </c>
      <c r="H248" s="6">
        <v>-0.257714573576857</v>
      </c>
      <c r="I248" s="6">
        <v>-0.257714573576857</v>
      </c>
      <c r="J248" s="6">
        <v>-0.257714573576857</v>
      </c>
      <c r="K248" s="6">
        <v>-0.257714573576857</v>
      </c>
      <c r="L248" s="6">
        <v>-0.257714573576857</v>
      </c>
      <c r="M248" s="6">
        <v>-0.257714573576857</v>
      </c>
      <c r="N248" s="6">
        <v>0.0</v>
      </c>
      <c r="O248" s="6">
        <v>0.0</v>
      </c>
      <c r="P248" s="6">
        <v>0.0</v>
      </c>
    </row>
    <row r="249">
      <c r="A249" s="6">
        <v>247.0</v>
      </c>
      <c r="B249" s="7">
        <v>44208.0</v>
      </c>
      <c r="C249" s="6">
        <v>734.799295961367</v>
      </c>
      <c r="D249" s="6">
        <v>678.399133284318</v>
      </c>
      <c r="E249" s="6">
        <v>803.140163847728</v>
      </c>
      <c r="F249" s="6">
        <v>734.799295961367</v>
      </c>
      <c r="G249" s="6">
        <v>734.799295961367</v>
      </c>
      <c r="H249" s="6">
        <v>1.85002814515859</v>
      </c>
      <c r="I249" s="6">
        <v>1.85002814515859</v>
      </c>
      <c r="J249" s="6">
        <v>1.85002814515859</v>
      </c>
      <c r="K249" s="6">
        <v>1.85002814515859</v>
      </c>
      <c r="L249" s="6">
        <v>1.85002814515859</v>
      </c>
      <c r="M249" s="6">
        <v>1.85002814515859</v>
      </c>
      <c r="N249" s="6">
        <v>0.0</v>
      </c>
      <c r="O249" s="6">
        <v>0.0</v>
      </c>
      <c r="P249" s="6">
        <v>0.0</v>
      </c>
    </row>
    <row r="250">
      <c r="A250" s="6">
        <v>248.0</v>
      </c>
      <c r="B250" s="7">
        <v>44209.0</v>
      </c>
      <c r="C250" s="6">
        <v>737.559491440903</v>
      </c>
      <c r="D250" s="6">
        <v>676.185645177883</v>
      </c>
      <c r="E250" s="6">
        <v>796.655672568411</v>
      </c>
      <c r="F250" s="6">
        <v>737.559491440903</v>
      </c>
      <c r="G250" s="6">
        <v>737.559491440903</v>
      </c>
      <c r="H250" s="6">
        <v>0.89910752543659</v>
      </c>
      <c r="I250" s="6">
        <v>0.89910752543659</v>
      </c>
      <c r="J250" s="6">
        <v>0.89910752543659</v>
      </c>
      <c r="K250" s="6">
        <v>0.89910752543659</v>
      </c>
      <c r="L250" s="6">
        <v>0.89910752543659</v>
      </c>
      <c r="M250" s="6">
        <v>0.89910752543659</v>
      </c>
      <c r="N250" s="6">
        <v>0.0</v>
      </c>
      <c r="O250" s="6">
        <v>0.0</v>
      </c>
      <c r="P250" s="6">
        <v>0.0</v>
      </c>
    </row>
    <row r="251">
      <c r="A251" s="6">
        <v>249.0</v>
      </c>
      <c r="B251" s="7">
        <v>44210.0</v>
      </c>
      <c r="C251" s="6">
        <v>740.319686920439</v>
      </c>
      <c r="D251" s="6">
        <v>677.596627616759</v>
      </c>
      <c r="E251" s="6">
        <v>799.020540369556</v>
      </c>
      <c r="F251" s="6">
        <v>740.319686920439</v>
      </c>
      <c r="G251" s="6">
        <v>740.319686920439</v>
      </c>
      <c r="H251" s="6">
        <v>0.498731473565183</v>
      </c>
      <c r="I251" s="6">
        <v>0.498731473565183</v>
      </c>
      <c r="J251" s="6">
        <v>0.498731473565183</v>
      </c>
      <c r="K251" s="6">
        <v>0.498731473565183</v>
      </c>
      <c r="L251" s="6">
        <v>0.498731473565183</v>
      </c>
      <c r="M251" s="6">
        <v>0.498731473565183</v>
      </c>
      <c r="N251" s="6">
        <v>0.0</v>
      </c>
      <c r="O251" s="6">
        <v>0.0</v>
      </c>
      <c r="P251" s="6">
        <v>0.0</v>
      </c>
    </row>
    <row r="252">
      <c r="A252" s="6">
        <v>250.0</v>
      </c>
      <c r="B252" s="7">
        <v>44211.0</v>
      </c>
      <c r="C252" s="6">
        <v>743.079882399976</v>
      </c>
      <c r="D252" s="6">
        <v>680.731303691019</v>
      </c>
      <c r="E252" s="6">
        <v>804.68206891506</v>
      </c>
      <c r="F252" s="6">
        <v>743.079882399976</v>
      </c>
      <c r="G252" s="6">
        <v>743.079882399976</v>
      </c>
      <c r="H252" s="6">
        <v>0.474267377588787</v>
      </c>
      <c r="I252" s="6">
        <v>0.474267377588787</v>
      </c>
      <c r="J252" s="6">
        <v>0.474267377588787</v>
      </c>
      <c r="K252" s="6">
        <v>0.474267377588787</v>
      </c>
      <c r="L252" s="6">
        <v>0.474267377588787</v>
      </c>
      <c r="M252" s="6">
        <v>0.474267377588787</v>
      </c>
      <c r="N252" s="6">
        <v>0.0</v>
      </c>
      <c r="O252" s="6">
        <v>0.0</v>
      </c>
      <c r="P252" s="6">
        <v>0.0</v>
      </c>
    </row>
    <row r="253">
      <c r="A253" s="6">
        <v>251.0</v>
      </c>
      <c r="B253" s="7">
        <v>44215.0</v>
      </c>
      <c r="C253" s="6">
        <v>754.12066431812</v>
      </c>
      <c r="D253" s="6">
        <v>697.12413014095</v>
      </c>
      <c r="E253" s="6">
        <v>816.413492844445</v>
      </c>
      <c r="F253" s="6">
        <v>754.12066431812</v>
      </c>
      <c r="G253" s="6">
        <v>754.12066431812</v>
      </c>
      <c r="H253" s="6">
        <v>1.85002814515644</v>
      </c>
      <c r="I253" s="6">
        <v>1.85002814515644</v>
      </c>
      <c r="J253" s="6">
        <v>1.85002814515644</v>
      </c>
      <c r="K253" s="6">
        <v>1.85002814515644</v>
      </c>
      <c r="L253" s="6">
        <v>1.85002814515644</v>
      </c>
      <c r="M253" s="6">
        <v>1.85002814515644</v>
      </c>
      <c r="N253" s="6">
        <v>0.0</v>
      </c>
      <c r="O253" s="6">
        <v>0.0</v>
      </c>
      <c r="P253" s="6">
        <v>0.0</v>
      </c>
    </row>
    <row r="254">
      <c r="A254" s="6">
        <v>252.0</v>
      </c>
      <c r="B254" s="7">
        <v>44216.0</v>
      </c>
      <c r="C254" s="6">
        <v>756.880859797656</v>
      </c>
      <c r="D254" s="6">
        <v>698.182698337397</v>
      </c>
      <c r="E254" s="6">
        <v>819.603131419354</v>
      </c>
      <c r="F254" s="6">
        <v>756.880859797656</v>
      </c>
      <c r="G254" s="6">
        <v>756.880859797656</v>
      </c>
      <c r="H254" s="6">
        <v>0.899107525436457</v>
      </c>
      <c r="I254" s="6">
        <v>0.899107525436457</v>
      </c>
      <c r="J254" s="6">
        <v>0.899107525436457</v>
      </c>
      <c r="K254" s="6">
        <v>0.899107525436457</v>
      </c>
      <c r="L254" s="6">
        <v>0.899107525436457</v>
      </c>
      <c r="M254" s="6">
        <v>0.899107525436457</v>
      </c>
      <c r="N254" s="6">
        <v>0.0</v>
      </c>
      <c r="O254" s="6">
        <v>0.0</v>
      </c>
      <c r="P254" s="6">
        <v>0.0</v>
      </c>
    </row>
    <row r="255">
      <c r="A255" s="6">
        <v>253.0</v>
      </c>
      <c r="B255" s="7">
        <v>44217.0</v>
      </c>
      <c r="C255" s="6">
        <v>759.641055277192</v>
      </c>
      <c r="D255" s="6">
        <v>701.424521870006</v>
      </c>
      <c r="E255" s="6">
        <v>820.832577653801</v>
      </c>
      <c r="F255" s="6">
        <v>759.641055277192</v>
      </c>
      <c r="G255" s="6">
        <v>759.641055277192</v>
      </c>
      <c r="H255" s="6">
        <v>0.498731473564648</v>
      </c>
      <c r="I255" s="6">
        <v>0.498731473564648</v>
      </c>
      <c r="J255" s="6">
        <v>0.498731473564648</v>
      </c>
      <c r="K255" s="6">
        <v>0.498731473564648</v>
      </c>
      <c r="L255" s="6">
        <v>0.498731473564648</v>
      </c>
      <c r="M255" s="6">
        <v>0.498731473564648</v>
      </c>
      <c r="N255" s="6">
        <v>0.0</v>
      </c>
      <c r="O255" s="6">
        <v>0.0</v>
      </c>
      <c r="P255" s="6">
        <v>0.0</v>
      </c>
    </row>
    <row r="256">
      <c r="A256" s="6">
        <v>254.0</v>
      </c>
      <c r="B256" s="7">
        <v>44218.0</v>
      </c>
      <c r="C256" s="6">
        <v>762.401250756728</v>
      </c>
      <c r="D256" s="6">
        <v>704.420138948676</v>
      </c>
      <c r="E256" s="6">
        <v>824.711120908362</v>
      </c>
      <c r="F256" s="6">
        <v>762.401250756728</v>
      </c>
      <c r="G256" s="6">
        <v>762.401250756728</v>
      </c>
      <c r="H256" s="6">
        <v>0.474267377592643</v>
      </c>
      <c r="I256" s="6">
        <v>0.474267377592643</v>
      </c>
      <c r="J256" s="6">
        <v>0.474267377592643</v>
      </c>
      <c r="K256" s="6">
        <v>0.474267377592643</v>
      </c>
      <c r="L256" s="6">
        <v>0.474267377592643</v>
      </c>
      <c r="M256" s="6">
        <v>0.474267377592643</v>
      </c>
      <c r="N256" s="6">
        <v>0.0</v>
      </c>
      <c r="O256" s="6">
        <v>0.0</v>
      </c>
      <c r="P256" s="6">
        <v>0.0</v>
      </c>
    </row>
    <row r="257">
      <c r="A257" s="6">
        <v>255.0</v>
      </c>
      <c r="B257" s="7">
        <v>44221.0</v>
      </c>
      <c r="C257" s="6">
        <v>760.5919306022</v>
      </c>
      <c r="D257" s="6">
        <v>699.681372981732</v>
      </c>
      <c r="E257" s="6">
        <v>820.473784337825</v>
      </c>
      <c r="F257" s="6">
        <v>760.5919306022</v>
      </c>
      <c r="G257" s="6">
        <v>760.5919306022</v>
      </c>
      <c r="H257" s="6">
        <v>-0.25771457357361</v>
      </c>
      <c r="I257" s="6">
        <v>-0.25771457357361</v>
      </c>
      <c r="J257" s="6">
        <v>-0.25771457357361</v>
      </c>
      <c r="K257" s="6">
        <v>-0.25771457357361</v>
      </c>
      <c r="L257" s="6">
        <v>-0.25771457357361</v>
      </c>
      <c r="M257" s="6">
        <v>-0.25771457357361</v>
      </c>
      <c r="N257" s="6">
        <v>0.0</v>
      </c>
      <c r="O257" s="6">
        <v>0.0</v>
      </c>
      <c r="P257" s="6">
        <v>0.0</v>
      </c>
    </row>
    <row r="258">
      <c r="A258" s="6">
        <v>256.0</v>
      </c>
      <c r="B258" s="7">
        <v>44222.0</v>
      </c>
      <c r="C258" s="6">
        <v>759.988823884024</v>
      </c>
      <c r="D258" s="6">
        <v>706.627809874624</v>
      </c>
      <c r="E258" s="6">
        <v>829.758319083301</v>
      </c>
      <c r="F258" s="6">
        <v>759.988823884024</v>
      </c>
      <c r="G258" s="6">
        <v>759.988823884024</v>
      </c>
      <c r="H258" s="6">
        <v>1.85002814515807</v>
      </c>
      <c r="I258" s="6">
        <v>1.85002814515807</v>
      </c>
      <c r="J258" s="6">
        <v>1.85002814515807</v>
      </c>
      <c r="K258" s="6">
        <v>1.85002814515807</v>
      </c>
      <c r="L258" s="6">
        <v>1.85002814515807</v>
      </c>
      <c r="M258" s="6">
        <v>1.85002814515807</v>
      </c>
      <c r="N258" s="6">
        <v>0.0</v>
      </c>
      <c r="O258" s="6">
        <v>0.0</v>
      </c>
      <c r="P258" s="6">
        <v>0.0</v>
      </c>
    </row>
    <row r="259">
      <c r="A259" s="6">
        <v>257.0</v>
      </c>
      <c r="B259" s="7">
        <v>44223.0</v>
      </c>
      <c r="C259" s="6">
        <v>759.385717165848</v>
      </c>
      <c r="D259" s="6">
        <v>700.06702823826</v>
      </c>
      <c r="E259" s="6">
        <v>825.888150672325</v>
      </c>
      <c r="F259" s="6">
        <v>759.385717165848</v>
      </c>
      <c r="G259" s="6">
        <v>759.385717165848</v>
      </c>
      <c r="H259" s="6">
        <v>0.89910752543767</v>
      </c>
      <c r="I259" s="6">
        <v>0.89910752543767</v>
      </c>
      <c r="J259" s="6">
        <v>0.89910752543767</v>
      </c>
      <c r="K259" s="6">
        <v>0.89910752543767</v>
      </c>
      <c r="L259" s="6">
        <v>0.89910752543767</v>
      </c>
      <c r="M259" s="6">
        <v>0.89910752543767</v>
      </c>
      <c r="N259" s="6">
        <v>0.0</v>
      </c>
      <c r="O259" s="6">
        <v>0.0</v>
      </c>
      <c r="P259" s="6">
        <v>0.0</v>
      </c>
    </row>
    <row r="260">
      <c r="A260" s="6">
        <v>258.0</v>
      </c>
      <c r="B260" s="7">
        <v>44224.0</v>
      </c>
      <c r="C260" s="6">
        <v>758.782610447672</v>
      </c>
      <c r="D260" s="6">
        <v>696.916814815479</v>
      </c>
      <c r="E260" s="6">
        <v>819.75314408517</v>
      </c>
      <c r="F260" s="6">
        <v>758.782610447672</v>
      </c>
      <c r="G260" s="6">
        <v>758.782610447672</v>
      </c>
      <c r="H260" s="6">
        <v>0.498731473564113</v>
      </c>
      <c r="I260" s="6">
        <v>0.498731473564113</v>
      </c>
      <c r="J260" s="6">
        <v>0.498731473564113</v>
      </c>
      <c r="K260" s="6">
        <v>0.498731473564113</v>
      </c>
      <c r="L260" s="6">
        <v>0.498731473564113</v>
      </c>
      <c r="M260" s="6">
        <v>0.498731473564113</v>
      </c>
      <c r="N260" s="6">
        <v>0.0</v>
      </c>
      <c r="O260" s="6">
        <v>0.0</v>
      </c>
      <c r="P260" s="6">
        <v>0.0</v>
      </c>
    </row>
    <row r="261">
      <c r="A261" s="6">
        <v>259.0</v>
      </c>
      <c r="B261" s="7">
        <v>44225.0</v>
      </c>
      <c r="C261" s="6">
        <v>758.179503729496</v>
      </c>
      <c r="D261" s="6">
        <v>695.625317570104</v>
      </c>
      <c r="E261" s="6">
        <v>819.152931907366</v>
      </c>
      <c r="F261" s="6">
        <v>758.179503729496</v>
      </c>
      <c r="G261" s="6">
        <v>758.179503729496</v>
      </c>
      <c r="H261" s="6">
        <v>0.474267377590339</v>
      </c>
      <c r="I261" s="6">
        <v>0.474267377590339</v>
      </c>
      <c r="J261" s="6">
        <v>0.474267377590339</v>
      </c>
      <c r="K261" s="6">
        <v>0.474267377590339</v>
      </c>
      <c r="L261" s="6">
        <v>0.474267377590339</v>
      </c>
      <c r="M261" s="6">
        <v>0.474267377590339</v>
      </c>
      <c r="N261" s="6">
        <v>0.0</v>
      </c>
      <c r="O261" s="6">
        <v>0.0</v>
      </c>
      <c r="P261" s="6">
        <v>0.0</v>
      </c>
    </row>
    <row r="262">
      <c r="A262" s="6">
        <v>260.0</v>
      </c>
      <c r="B262" s="7">
        <v>44228.0</v>
      </c>
      <c r="C262" s="6">
        <v>756.370183574968</v>
      </c>
      <c r="D262" s="6">
        <v>695.855992806792</v>
      </c>
      <c r="E262" s="6">
        <v>816.547213392808</v>
      </c>
      <c r="F262" s="6">
        <v>756.370183574968</v>
      </c>
      <c r="G262" s="6">
        <v>756.370183574968</v>
      </c>
      <c r="H262" s="6">
        <v>-0.257714573571488</v>
      </c>
      <c r="I262" s="6">
        <v>-0.257714573571488</v>
      </c>
      <c r="J262" s="6">
        <v>-0.257714573571488</v>
      </c>
      <c r="K262" s="6">
        <v>-0.257714573571488</v>
      </c>
      <c r="L262" s="6">
        <v>-0.257714573571488</v>
      </c>
      <c r="M262" s="6">
        <v>-0.257714573571488</v>
      </c>
      <c r="N262" s="6">
        <v>0.0</v>
      </c>
      <c r="O262" s="6">
        <v>0.0</v>
      </c>
      <c r="P262" s="6">
        <v>0.0</v>
      </c>
    </row>
    <row r="263">
      <c r="A263" s="6">
        <v>261.0</v>
      </c>
      <c r="B263" s="7">
        <v>44229.0</v>
      </c>
      <c r="C263" s="6">
        <v>755.767076856792</v>
      </c>
      <c r="D263" s="6">
        <v>697.674477553782</v>
      </c>
      <c r="E263" s="6">
        <v>820.733453599001</v>
      </c>
      <c r="F263" s="6">
        <v>755.767076856792</v>
      </c>
      <c r="G263" s="6">
        <v>755.767076856792</v>
      </c>
      <c r="H263" s="6">
        <v>1.85002814515687</v>
      </c>
      <c r="I263" s="6">
        <v>1.85002814515687</v>
      </c>
      <c r="J263" s="6">
        <v>1.85002814515687</v>
      </c>
      <c r="K263" s="6">
        <v>1.85002814515687</v>
      </c>
      <c r="L263" s="6">
        <v>1.85002814515687</v>
      </c>
      <c r="M263" s="6">
        <v>1.85002814515687</v>
      </c>
      <c r="N263" s="6">
        <v>0.0</v>
      </c>
      <c r="O263" s="6">
        <v>0.0</v>
      </c>
      <c r="P263" s="6">
        <v>0.0</v>
      </c>
    </row>
    <row r="264">
      <c r="A264" s="6">
        <v>262.0</v>
      </c>
      <c r="B264" s="7">
        <v>44230.0</v>
      </c>
      <c r="C264" s="6">
        <v>755.163970138616</v>
      </c>
      <c r="D264" s="6">
        <v>693.32208727303</v>
      </c>
      <c r="E264" s="6">
        <v>818.221682212805</v>
      </c>
      <c r="F264" s="6">
        <v>755.163970138616</v>
      </c>
      <c r="G264" s="6">
        <v>755.163970138616</v>
      </c>
      <c r="H264" s="6">
        <v>0.899107525439945</v>
      </c>
      <c r="I264" s="6">
        <v>0.899107525439945</v>
      </c>
      <c r="J264" s="6">
        <v>0.899107525439945</v>
      </c>
      <c r="K264" s="6">
        <v>0.899107525439945</v>
      </c>
      <c r="L264" s="6">
        <v>0.899107525439945</v>
      </c>
      <c r="M264" s="6">
        <v>0.899107525439945</v>
      </c>
      <c r="N264" s="6">
        <v>0.0</v>
      </c>
      <c r="O264" s="6">
        <v>0.0</v>
      </c>
      <c r="P264" s="6">
        <v>0.0</v>
      </c>
    </row>
    <row r="265">
      <c r="A265" s="6">
        <v>263.0</v>
      </c>
      <c r="B265" s="7">
        <v>44231.0</v>
      </c>
      <c r="C265" s="6">
        <v>754.56086342044</v>
      </c>
      <c r="D265" s="6">
        <v>695.375280561173</v>
      </c>
      <c r="E265" s="6">
        <v>812.591236628123</v>
      </c>
      <c r="F265" s="6">
        <v>754.56086342044</v>
      </c>
      <c r="G265" s="6">
        <v>754.56086342044</v>
      </c>
      <c r="H265" s="6">
        <v>0.498731473566029</v>
      </c>
      <c r="I265" s="6">
        <v>0.498731473566029</v>
      </c>
      <c r="J265" s="6">
        <v>0.498731473566029</v>
      </c>
      <c r="K265" s="6">
        <v>0.498731473566029</v>
      </c>
      <c r="L265" s="6">
        <v>0.498731473566029</v>
      </c>
      <c r="M265" s="6">
        <v>0.498731473566029</v>
      </c>
      <c r="N265" s="6">
        <v>0.0</v>
      </c>
      <c r="O265" s="6">
        <v>0.0</v>
      </c>
      <c r="P265" s="6">
        <v>0.0</v>
      </c>
    </row>
    <row r="266">
      <c r="A266" s="6">
        <v>264.0</v>
      </c>
      <c r="B266" s="7">
        <v>44232.0</v>
      </c>
      <c r="C266" s="6">
        <v>753.957756702264</v>
      </c>
      <c r="D266" s="6">
        <v>691.871912642752</v>
      </c>
      <c r="E266" s="6">
        <v>814.685324251231</v>
      </c>
      <c r="F266" s="6">
        <v>753.957756702264</v>
      </c>
      <c r="G266" s="6">
        <v>753.957756702264</v>
      </c>
      <c r="H266" s="6">
        <v>0.474267377592049</v>
      </c>
      <c r="I266" s="6">
        <v>0.474267377592049</v>
      </c>
      <c r="J266" s="6">
        <v>0.474267377592049</v>
      </c>
      <c r="K266" s="6">
        <v>0.474267377592049</v>
      </c>
      <c r="L266" s="6">
        <v>0.474267377592049</v>
      </c>
      <c r="M266" s="6">
        <v>0.474267377592049</v>
      </c>
      <c r="N266" s="6">
        <v>0.0</v>
      </c>
      <c r="O266" s="6">
        <v>0.0</v>
      </c>
      <c r="P266" s="6">
        <v>0.0</v>
      </c>
    </row>
    <row r="267">
      <c r="A267" s="6">
        <v>265.0</v>
      </c>
      <c r="B267" s="7">
        <v>44235.0</v>
      </c>
      <c r="C267" s="6">
        <v>752.148436547736</v>
      </c>
      <c r="D267" s="6">
        <v>691.148257795254</v>
      </c>
      <c r="E267" s="6">
        <v>812.519973620342</v>
      </c>
      <c r="F267" s="6">
        <v>752.148436547736</v>
      </c>
      <c r="G267" s="6">
        <v>752.148436547736</v>
      </c>
      <c r="H267" s="6">
        <v>-0.257714573569367</v>
      </c>
      <c r="I267" s="6">
        <v>-0.257714573569367</v>
      </c>
      <c r="J267" s="6">
        <v>-0.257714573569367</v>
      </c>
      <c r="K267" s="6">
        <v>-0.257714573569367</v>
      </c>
      <c r="L267" s="6">
        <v>-0.257714573569367</v>
      </c>
      <c r="M267" s="6">
        <v>-0.257714573569367</v>
      </c>
      <c r="N267" s="6">
        <v>0.0</v>
      </c>
      <c r="O267" s="6">
        <v>0.0</v>
      </c>
      <c r="P267" s="6">
        <v>0.0</v>
      </c>
    </row>
    <row r="268">
      <c r="A268" s="6">
        <v>266.0</v>
      </c>
      <c r="B268" s="7">
        <v>44236.0</v>
      </c>
      <c r="C268" s="6">
        <v>751.54532982956</v>
      </c>
      <c r="D268" s="6">
        <v>693.956313465343</v>
      </c>
      <c r="E268" s="6">
        <v>817.567179378403</v>
      </c>
      <c r="F268" s="6">
        <v>751.54532982956</v>
      </c>
      <c r="G268" s="6">
        <v>751.54532982956</v>
      </c>
      <c r="H268" s="6">
        <v>1.85002814515661</v>
      </c>
      <c r="I268" s="6">
        <v>1.85002814515661</v>
      </c>
      <c r="J268" s="6">
        <v>1.85002814515661</v>
      </c>
      <c r="K268" s="6">
        <v>1.85002814515661</v>
      </c>
      <c r="L268" s="6">
        <v>1.85002814515661</v>
      </c>
      <c r="M268" s="6">
        <v>1.85002814515661</v>
      </c>
      <c r="N268" s="6">
        <v>0.0</v>
      </c>
      <c r="O268" s="6">
        <v>0.0</v>
      </c>
      <c r="P268" s="6">
        <v>0.0</v>
      </c>
    </row>
    <row r="269">
      <c r="A269" s="6">
        <v>267.0</v>
      </c>
      <c r="B269" s="7">
        <v>44237.0</v>
      </c>
      <c r="C269" s="6">
        <v>750.942223111384</v>
      </c>
      <c r="D269" s="6">
        <v>688.515696311995</v>
      </c>
      <c r="E269" s="6">
        <v>815.975900410509</v>
      </c>
      <c r="F269" s="6">
        <v>750.942223111384</v>
      </c>
      <c r="G269" s="6">
        <v>750.942223111384</v>
      </c>
      <c r="H269" s="6">
        <v>0.899107525437402</v>
      </c>
      <c r="I269" s="6">
        <v>0.899107525437402</v>
      </c>
      <c r="J269" s="6">
        <v>0.899107525437402</v>
      </c>
      <c r="K269" s="6">
        <v>0.899107525437402</v>
      </c>
      <c r="L269" s="6">
        <v>0.899107525437402</v>
      </c>
      <c r="M269" s="6">
        <v>0.899107525437402</v>
      </c>
      <c r="N269" s="6">
        <v>0.0</v>
      </c>
      <c r="O269" s="6">
        <v>0.0</v>
      </c>
      <c r="P269" s="6">
        <v>0.0</v>
      </c>
    </row>
    <row r="270">
      <c r="A270" s="6">
        <v>268.0</v>
      </c>
      <c r="B270" s="7">
        <v>44238.0</v>
      </c>
      <c r="C270" s="6">
        <v>749.721964332816</v>
      </c>
      <c r="D270" s="6">
        <v>687.198073403131</v>
      </c>
      <c r="E270" s="6">
        <v>810.71466005547</v>
      </c>
      <c r="F270" s="6">
        <v>749.721964332816</v>
      </c>
      <c r="G270" s="6">
        <v>749.721964332816</v>
      </c>
      <c r="H270" s="6">
        <v>0.498731473563043</v>
      </c>
      <c r="I270" s="6">
        <v>0.498731473563043</v>
      </c>
      <c r="J270" s="6">
        <v>0.498731473563043</v>
      </c>
      <c r="K270" s="6">
        <v>0.498731473563043</v>
      </c>
      <c r="L270" s="6">
        <v>0.498731473563043</v>
      </c>
      <c r="M270" s="6">
        <v>0.498731473563043</v>
      </c>
      <c r="N270" s="6">
        <v>0.0</v>
      </c>
      <c r="O270" s="6">
        <v>0.0</v>
      </c>
      <c r="P270" s="6">
        <v>0.0</v>
      </c>
    </row>
    <row r="271">
      <c r="A271" s="6">
        <v>269.0</v>
      </c>
      <c r="B271" s="7">
        <v>44239.0</v>
      </c>
      <c r="C271" s="6">
        <v>748.501705554249</v>
      </c>
      <c r="D271" s="6">
        <v>686.608103913848</v>
      </c>
      <c r="E271" s="6">
        <v>807.990970459061</v>
      </c>
      <c r="F271" s="6">
        <v>748.501705554249</v>
      </c>
      <c r="G271" s="6">
        <v>748.501705554249</v>
      </c>
      <c r="H271" s="6">
        <v>0.474267377589744</v>
      </c>
      <c r="I271" s="6">
        <v>0.474267377589744</v>
      </c>
      <c r="J271" s="6">
        <v>0.474267377589744</v>
      </c>
      <c r="K271" s="6">
        <v>0.474267377589744</v>
      </c>
      <c r="L271" s="6">
        <v>0.474267377589744</v>
      </c>
      <c r="M271" s="6">
        <v>0.474267377589744</v>
      </c>
      <c r="N271" s="6">
        <v>0.0</v>
      </c>
      <c r="O271" s="6">
        <v>0.0</v>
      </c>
      <c r="P271" s="6">
        <v>0.0</v>
      </c>
    </row>
    <row r="272">
      <c r="A272" s="6">
        <v>270.0</v>
      </c>
      <c r="B272" s="7">
        <v>44243.0</v>
      </c>
      <c r="C272" s="6">
        <v>743.620670439979</v>
      </c>
      <c r="D272" s="6">
        <v>683.537097312622</v>
      </c>
      <c r="E272" s="6">
        <v>808.010092153017</v>
      </c>
      <c r="F272" s="6">
        <v>743.620670439979</v>
      </c>
      <c r="G272" s="6">
        <v>743.620670439979</v>
      </c>
      <c r="H272" s="6">
        <v>1.85002814515635</v>
      </c>
      <c r="I272" s="6">
        <v>1.85002814515635</v>
      </c>
      <c r="J272" s="6">
        <v>1.85002814515635</v>
      </c>
      <c r="K272" s="6">
        <v>1.85002814515635</v>
      </c>
      <c r="L272" s="6">
        <v>1.85002814515635</v>
      </c>
      <c r="M272" s="6">
        <v>1.85002814515635</v>
      </c>
      <c r="N272" s="6">
        <v>0.0</v>
      </c>
      <c r="O272" s="6">
        <v>0.0</v>
      </c>
      <c r="P272" s="6">
        <v>0.0</v>
      </c>
    </row>
    <row r="273">
      <c r="A273" s="6">
        <v>271.0</v>
      </c>
      <c r="B273" s="7">
        <v>44244.0</v>
      </c>
      <c r="C273" s="6">
        <v>742.400411661412</v>
      </c>
      <c r="D273" s="6">
        <v>680.441875228566</v>
      </c>
      <c r="E273" s="6">
        <v>807.820346331743</v>
      </c>
      <c r="F273" s="6">
        <v>742.400411661412</v>
      </c>
      <c r="G273" s="6">
        <v>742.400411661412</v>
      </c>
      <c r="H273" s="6">
        <v>0.899107525434861</v>
      </c>
      <c r="I273" s="6">
        <v>0.899107525434861</v>
      </c>
      <c r="J273" s="6">
        <v>0.899107525434861</v>
      </c>
      <c r="K273" s="6">
        <v>0.899107525434861</v>
      </c>
      <c r="L273" s="6">
        <v>0.899107525434861</v>
      </c>
      <c r="M273" s="6">
        <v>0.899107525434861</v>
      </c>
      <c r="N273" s="6">
        <v>0.0</v>
      </c>
      <c r="O273" s="6">
        <v>0.0</v>
      </c>
      <c r="P273" s="6">
        <v>0.0</v>
      </c>
    </row>
    <row r="274">
      <c r="A274" s="6">
        <v>272.0</v>
      </c>
      <c r="B274" s="7">
        <v>44245.0</v>
      </c>
      <c r="C274" s="6">
        <v>741.180152882844</v>
      </c>
      <c r="D274" s="6">
        <v>684.261596885225</v>
      </c>
      <c r="E274" s="6">
        <v>802.273928028654</v>
      </c>
      <c r="F274" s="6">
        <v>741.180152882844</v>
      </c>
      <c r="G274" s="6">
        <v>741.180152882844</v>
      </c>
      <c r="H274" s="6">
        <v>0.498731473564833</v>
      </c>
      <c r="I274" s="6">
        <v>0.498731473564833</v>
      </c>
      <c r="J274" s="6">
        <v>0.498731473564833</v>
      </c>
      <c r="K274" s="6">
        <v>0.498731473564833</v>
      </c>
      <c r="L274" s="6">
        <v>0.498731473564833</v>
      </c>
      <c r="M274" s="6">
        <v>0.498731473564833</v>
      </c>
      <c r="N274" s="6">
        <v>0.0</v>
      </c>
      <c r="O274" s="6">
        <v>0.0</v>
      </c>
      <c r="P274" s="6">
        <v>0.0</v>
      </c>
    </row>
    <row r="275">
      <c r="A275" s="6">
        <v>273.0</v>
      </c>
      <c r="B275" s="7">
        <v>44246.0</v>
      </c>
      <c r="C275" s="6">
        <v>739.959894104277</v>
      </c>
      <c r="D275" s="6">
        <v>677.804577496089</v>
      </c>
      <c r="E275" s="6">
        <v>798.412164133115</v>
      </c>
      <c r="F275" s="6">
        <v>739.959894104277</v>
      </c>
      <c r="G275" s="6">
        <v>739.959894104277</v>
      </c>
      <c r="H275" s="6">
        <v>0.474267377589447</v>
      </c>
      <c r="I275" s="6">
        <v>0.474267377589447</v>
      </c>
      <c r="J275" s="6">
        <v>0.474267377589447</v>
      </c>
      <c r="K275" s="6">
        <v>0.474267377589447</v>
      </c>
      <c r="L275" s="6">
        <v>0.474267377589447</v>
      </c>
      <c r="M275" s="6">
        <v>0.474267377589447</v>
      </c>
      <c r="N275" s="6">
        <v>0.0</v>
      </c>
      <c r="O275" s="6">
        <v>0.0</v>
      </c>
      <c r="P275" s="6">
        <v>0.0</v>
      </c>
    </row>
    <row r="276">
      <c r="A276" s="6">
        <v>274.0</v>
      </c>
      <c r="B276" s="7">
        <v>44249.0</v>
      </c>
      <c r="C276" s="6">
        <v>736.299117768574</v>
      </c>
      <c r="D276" s="6">
        <v>673.784923806745</v>
      </c>
      <c r="E276" s="6">
        <v>797.111055368547</v>
      </c>
      <c r="F276" s="6">
        <v>736.299117768574</v>
      </c>
      <c r="G276" s="6">
        <v>736.299117768574</v>
      </c>
      <c r="H276" s="6">
        <v>-0.257714573565124</v>
      </c>
      <c r="I276" s="6">
        <v>-0.257714573565124</v>
      </c>
      <c r="J276" s="6">
        <v>-0.257714573565124</v>
      </c>
      <c r="K276" s="6">
        <v>-0.257714573565124</v>
      </c>
      <c r="L276" s="6">
        <v>-0.257714573565124</v>
      </c>
      <c r="M276" s="6">
        <v>-0.257714573565124</v>
      </c>
      <c r="N276" s="6">
        <v>0.0</v>
      </c>
      <c r="O276" s="6">
        <v>0.0</v>
      </c>
      <c r="P276" s="6">
        <v>0.0</v>
      </c>
    </row>
    <row r="277">
      <c r="A277" s="6">
        <v>275.0</v>
      </c>
      <c r="B277" s="7">
        <v>44250.0</v>
      </c>
      <c r="C277" s="6">
        <v>735.078858990007</v>
      </c>
      <c r="D277" s="6">
        <v>675.15526175034</v>
      </c>
      <c r="E277" s="6">
        <v>794.755092069943</v>
      </c>
      <c r="F277" s="6">
        <v>735.078858990007</v>
      </c>
      <c r="G277" s="6">
        <v>735.078858990007</v>
      </c>
      <c r="H277" s="6">
        <v>1.85002814515704</v>
      </c>
      <c r="I277" s="6">
        <v>1.85002814515704</v>
      </c>
      <c r="J277" s="6">
        <v>1.85002814515704</v>
      </c>
      <c r="K277" s="6">
        <v>1.85002814515704</v>
      </c>
      <c r="L277" s="6">
        <v>1.85002814515704</v>
      </c>
      <c r="M277" s="6">
        <v>1.85002814515704</v>
      </c>
      <c r="N277" s="6">
        <v>0.0</v>
      </c>
      <c r="O277" s="6">
        <v>0.0</v>
      </c>
      <c r="P277" s="6">
        <v>0.0</v>
      </c>
    </row>
    <row r="278">
      <c r="A278" s="6">
        <v>276.0</v>
      </c>
      <c r="B278" s="7">
        <v>44251.0</v>
      </c>
      <c r="C278" s="6">
        <v>733.858600211439</v>
      </c>
      <c r="D278" s="6">
        <v>674.10147035898</v>
      </c>
      <c r="E278" s="6">
        <v>793.409832795484</v>
      </c>
      <c r="F278" s="6">
        <v>733.85860021144</v>
      </c>
      <c r="G278" s="6">
        <v>733.85860021144</v>
      </c>
      <c r="H278" s="6">
        <v>0.899107525437135</v>
      </c>
      <c r="I278" s="6">
        <v>0.899107525437135</v>
      </c>
      <c r="J278" s="6">
        <v>0.899107525437135</v>
      </c>
      <c r="K278" s="6">
        <v>0.899107525437135</v>
      </c>
      <c r="L278" s="6">
        <v>0.899107525437135</v>
      </c>
      <c r="M278" s="6">
        <v>0.899107525437135</v>
      </c>
      <c r="N278" s="6">
        <v>0.0</v>
      </c>
      <c r="O278" s="6">
        <v>0.0</v>
      </c>
      <c r="P278" s="6">
        <v>0.0</v>
      </c>
    </row>
    <row r="279">
      <c r="A279" s="6">
        <v>277.0</v>
      </c>
      <c r="B279" s="7">
        <v>44252.0</v>
      </c>
      <c r="C279" s="6">
        <v>732.638341432872</v>
      </c>
      <c r="D279" s="6">
        <v>673.863743292242</v>
      </c>
      <c r="E279" s="6">
        <v>792.449046801042</v>
      </c>
      <c r="F279" s="6">
        <v>732.638341432872</v>
      </c>
      <c r="G279" s="6">
        <v>732.638341432872</v>
      </c>
      <c r="H279" s="6">
        <v>0.498731473564298</v>
      </c>
      <c r="I279" s="6">
        <v>0.498731473564298</v>
      </c>
      <c r="J279" s="6">
        <v>0.498731473564298</v>
      </c>
      <c r="K279" s="6">
        <v>0.498731473564298</v>
      </c>
      <c r="L279" s="6">
        <v>0.498731473564298</v>
      </c>
      <c r="M279" s="6">
        <v>0.498731473564298</v>
      </c>
      <c r="N279" s="6">
        <v>0.0</v>
      </c>
      <c r="O279" s="6">
        <v>0.0</v>
      </c>
      <c r="P279" s="6">
        <v>0.0</v>
      </c>
    </row>
    <row r="280">
      <c r="A280" s="6">
        <v>278.0</v>
      </c>
      <c r="B280" s="7">
        <v>44253.0</v>
      </c>
      <c r="C280" s="6">
        <v>731.418082654305</v>
      </c>
      <c r="D280" s="6">
        <v>673.032731371168</v>
      </c>
      <c r="E280" s="6">
        <v>789.546815787695</v>
      </c>
      <c r="F280" s="6">
        <v>731.418082654305</v>
      </c>
      <c r="G280" s="6">
        <v>731.418082654305</v>
      </c>
      <c r="H280" s="6">
        <v>0.47426737758915</v>
      </c>
      <c r="I280" s="6">
        <v>0.47426737758915</v>
      </c>
      <c r="J280" s="6">
        <v>0.47426737758915</v>
      </c>
      <c r="K280" s="6">
        <v>0.47426737758915</v>
      </c>
      <c r="L280" s="6">
        <v>0.47426737758915</v>
      </c>
      <c r="M280" s="6">
        <v>0.47426737758915</v>
      </c>
      <c r="N280" s="6">
        <v>0.0</v>
      </c>
      <c r="O280" s="6">
        <v>0.0</v>
      </c>
      <c r="P280" s="6">
        <v>0.0</v>
      </c>
    </row>
    <row r="281">
      <c r="A281" s="6">
        <v>279.0</v>
      </c>
      <c r="B281" s="7">
        <v>44256.0</v>
      </c>
      <c r="C281" s="6">
        <v>727.757306318602</v>
      </c>
      <c r="D281" s="6">
        <v>666.467313403106</v>
      </c>
      <c r="E281" s="6">
        <v>784.916906767403</v>
      </c>
      <c r="F281" s="6">
        <v>727.757306318602</v>
      </c>
      <c r="G281" s="6">
        <v>727.757306318602</v>
      </c>
      <c r="H281" s="6">
        <v>-0.257714573574434</v>
      </c>
      <c r="I281" s="6">
        <v>-0.257714573574434</v>
      </c>
      <c r="J281" s="6">
        <v>-0.257714573574434</v>
      </c>
      <c r="K281" s="6">
        <v>-0.257714573574434</v>
      </c>
      <c r="L281" s="6">
        <v>-0.257714573574434</v>
      </c>
      <c r="M281" s="6">
        <v>-0.257714573574434</v>
      </c>
      <c r="N281" s="6">
        <v>0.0</v>
      </c>
      <c r="O281" s="6">
        <v>0.0</v>
      </c>
      <c r="P281" s="6">
        <v>0.0</v>
      </c>
    </row>
    <row r="282">
      <c r="A282" s="6">
        <v>280.0</v>
      </c>
      <c r="B282" s="7">
        <v>44257.0</v>
      </c>
      <c r="C282" s="6">
        <v>726.537047540035</v>
      </c>
      <c r="D282" s="6">
        <v>671.598163797015</v>
      </c>
      <c r="E282" s="6">
        <v>792.492323653556</v>
      </c>
      <c r="F282" s="6">
        <v>726.537047540035</v>
      </c>
      <c r="G282" s="6">
        <v>726.537047540035</v>
      </c>
      <c r="H282" s="6">
        <v>1.85002814515678</v>
      </c>
      <c r="I282" s="6">
        <v>1.85002814515678</v>
      </c>
      <c r="J282" s="6">
        <v>1.85002814515678</v>
      </c>
      <c r="K282" s="6">
        <v>1.85002814515678</v>
      </c>
      <c r="L282" s="6">
        <v>1.85002814515678</v>
      </c>
      <c r="M282" s="6">
        <v>1.85002814515678</v>
      </c>
      <c r="N282" s="6">
        <v>0.0</v>
      </c>
      <c r="O282" s="6">
        <v>0.0</v>
      </c>
      <c r="P282" s="6">
        <v>0.0</v>
      </c>
    </row>
    <row r="283">
      <c r="A283" s="6">
        <v>281.0</v>
      </c>
      <c r="B283" s="7">
        <v>44258.0</v>
      </c>
      <c r="C283" s="6">
        <v>725.316788758187</v>
      </c>
      <c r="D283" s="6">
        <v>665.451738765308</v>
      </c>
      <c r="E283" s="6">
        <v>788.44357628308</v>
      </c>
      <c r="F283" s="6">
        <v>725.316788758187</v>
      </c>
      <c r="G283" s="6">
        <v>725.316788758187</v>
      </c>
      <c r="H283" s="6">
        <v>0.899107525434593</v>
      </c>
      <c r="I283" s="6">
        <v>0.899107525434593</v>
      </c>
      <c r="J283" s="6">
        <v>0.899107525434593</v>
      </c>
      <c r="K283" s="6">
        <v>0.899107525434593</v>
      </c>
      <c r="L283" s="6">
        <v>0.899107525434593</v>
      </c>
      <c r="M283" s="6">
        <v>0.899107525434593</v>
      </c>
      <c r="N283" s="6">
        <v>0.0</v>
      </c>
      <c r="O283" s="6">
        <v>0.0</v>
      </c>
      <c r="P283" s="6">
        <v>0.0</v>
      </c>
    </row>
    <row r="284">
      <c r="A284" s="6">
        <v>282.0</v>
      </c>
      <c r="B284" s="7">
        <v>44259.0</v>
      </c>
      <c r="C284" s="6">
        <v>724.096529976339</v>
      </c>
      <c r="D284" s="6">
        <v>664.059899427501</v>
      </c>
      <c r="E284" s="6">
        <v>786.126407172453</v>
      </c>
      <c r="F284" s="6">
        <v>724.096529976339</v>
      </c>
      <c r="G284" s="6">
        <v>724.096529976339</v>
      </c>
      <c r="H284" s="6">
        <v>0.498731473566213</v>
      </c>
      <c r="I284" s="6">
        <v>0.498731473566213</v>
      </c>
      <c r="J284" s="6">
        <v>0.498731473566213</v>
      </c>
      <c r="K284" s="6">
        <v>0.498731473566213</v>
      </c>
      <c r="L284" s="6">
        <v>0.498731473566213</v>
      </c>
      <c r="M284" s="6">
        <v>0.498731473566213</v>
      </c>
      <c r="N284" s="6">
        <v>0.0</v>
      </c>
      <c r="O284" s="6">
        <v>0.0</v>
      </c>
      <c r="P284" s="6">
        <v>0.0</v>
      </c>
    </row>
    <row r="285">
      <c r="A285" s="6">
        <v>283.0</v>
      </c>
      <c r="B285" s="7">
        <v>44260.0</v>
      </c>
      <c r="C285" s="6">
        <v>722.876271194491</v>
      </c>
      <c r="D285" s="6">
        <v>662.992042863507</v>
      </c>
      <c r="E285" s="6">
        <v>785.630239134831</v>
      </c>
      <c r="F285" s="6">
        <v>722.876271194491</v>
      </c>
      <c r="G285" s="6">
        <v>722.876271194491</v>
      </c>
      <c r="H285" s="6">
        <v>0.474267377593006</v>
      </c>
      <c r="I285" s="6">
        <v>0.474267377593006</v>
      </c>
      <c r="J285" s="6">
        <v>0.474267377593006</v>
      </c>
      <c r="K285" s="6">
        <v>0.474267377593006</v>
      </c>
      <c r="L285" s="6">
        <v>0.474267377593006</v>
      </c>
      <c r="M285" s="6">
        <v>0.474267377593006</v>
      </c>
      <c r="N285" s="6">
        <v>0.0</v>
      </c>
      <c r="O285" s="6">
        <v>0.0</v>
      </c>
      <c r="P285" s="6">
        <v>0.0</v>
      </c>
    </row>
    <row r="286">
      <c r="A286" s="6">
        <v>284.0</v>
      </c>
      <c r="B286" s="7">
        <v>44263.0</v>
      </c>
      <c r="C286" s="6">
        <v>719.215494848947</v>
      </c>
      <c r="D286" s="6">
        <v>660.337149240151</v>
      </c>
      <c r="E286" s="6">
        <v>775.724883366563</v>
      </c>
      <c r="F286" s="6">
        <v>719.215494848947</v>
      </c>
      <c r="G286" s="6">
        <v>719.215494848947</v>
      </c>
      <c r="H286" s="6">
        <v>-0.257714573572312</v>
      </c>
      <c r="I286" s="6">
        <v>-0.257714573572312</v>
      </c>
      <c r="J286" s="6">
        <v>-0.257714573572312</v>
      </c>
      <c r="K286" s="6">
        <v>-0.257714573572312</v>
      </c>
      <c r="L286" s="6">
        <v>-0.257714573572312</v>
      </c>
      <c r="M286" s="6">
        <v>-0.257714573572312</v>
      </c>
      <c r="N286" s="6">
        <v>0.0</v>
      </c>
      <c r="O286" s="6">
        <v>0.0</v>
      </c>
      <c r="P286" s="6">
        <v>0.0</v>
      </c>
    </row>
    <row r="287">
      <c r="A287" s="6">
        <v>285.0</v>
      </c>
      <c r="B287" s="7">
        <v>44264.0</v>
      </c>
      <c r="C287" s="6">
        <v>717.995236067099</v>
      </c>
      <c r="D287" s="6">
        <v>657.338644998536</v>
      </c>
      <c r="E287" s="6">
        <v>774.225660473379</v>
      </c>
      <c r="F287" s="6">
        <v>717.995236067099</v>
      </c>
      <c r="G287" s="6">
        <v>717.995236067099</v>
      </c>
      <c r="H287" s="6">
        <v>1.85002814515652</v>
      </c>
      <c r="I287" s="6">
        <v>1.85002814515652</v>
      </c>
      <c r="J287" s="6">
        <v>1.85002814515652</v>
      </c>
      <c r="K287" s="6">
        <v>1.85002814515652</v>
      </c>
      <c r="L287" s="6">
        <v>1.85002814515652</v>
      </c>
      <c r="M287" s="6">
        <v>1.85002814515652</v>
      </c>
      <c r="N287" s="6">
        <v>0.0</v>
      </c>
      <c r="O287" s="6">
        <v>0.0</v>
      </c>
      <c r="P287" s="6">
        <v>0.0</v>
      </c>
    </row>
    <row r="288">
      <c r="A288" s="6">
        <v>286.0</v>
      </c>
      <c r="B288" s="7">
        <v>44265.0</v>
      </c>
      <c r="C288" s="6">
        <v>716.774977285251</v>
      </c>
      <c r="D288" s="6">
        <v>660.505627024476</v>
      </c>
      <c r="E288" s="6">
        <v>773.612286825959</v>
      </c>
      <c r="F288" s="6">
        <v>716.774977285251</v>
      </c>
      <c r="G288" s="6">
        <v>716.774977285251</v>
      </c>
      <c r="H288" s="6">
        <v>0.89910752543446</v>
      </c>
      <c r="I288" s="6">
        <v>0.89910752543446</v>
      </c>
      <c r="J288" s="6">
        <v>0.89910752543446</v>
      </c>
      <c r="K288" s="6">
        <v>0.89910752543446</v>
      </c>
      <c r="L288" s="6">
        <v>0.89910752543446</v>
      </c>
      <c r="M288" s="6">
        <v>0.89910752543446</v>
      </c>
      <c r="N288" s="6">
        <v>0.0</v>
      </c>
      <c r="O288" s="6">
        <v>0.0</v>
      </c>
      <c r="P288" s="6">
        <v>0.0</v>
      </c>
    </row>
    <row r="289">
      <c r="A289" s="6">
        <v>287.0</v>
      </c>
      <c r="B289" s="7">
        <v>44266.0</v>
      </c>
      <c r="C289" s="6">
        <v>715.554718503403</v>
      </c>
      <c r="D289" s="6">
        <v>654.550708897439</v>
      </c>
      <c r="E289" s="6">
        <v>777.026545993557</v>
      </c>
      <c r="F289" s="6">
        <v>715.554718503403</v>
      </c>
      <c r="G289" s="6">
        <v>715.554718503403</v>
      </c>
      <c r="H289" s="6">
        <v>0.498731473563228</v>
      </c>
      <c r="I289" s="6">
        <v>0.498731473563228</v>
      </c>
      <c r="J289" s="6">
        <v>0.498731473563228</v>
      </c>
      <c r="K289" s="6">
        <v>0.498731473563228</v>
      </c>
      <c r="L289" s="6">
        <v>0.498731473563228</v>
      </c>
      <c r="M289" s="6">
        <v>0.498731473563228</v>
      </c>
      <c r="N289" s="6">
        <v>0.0</v>
      </c>
      <c r="O289" s="6">
        <v>0.0</v>
      </c>
      <c r="P289" s="6">
        <v>0.0</v>
      </c>
    </row>
    <row r="290">
      <c r="A290" s="6">
        <v>288.0</v>
      </c>
      <c r="B290" s="7">
        <v>44267.0</v>
      </c>
      <c r="C290" s="6">
        <v>714.334459721555</v>
      </c>
      <c r="D290" s="6">
        <v>655.515995198446</v>
      </c>
      <c r="E290" s="6">
        <v>774.324003173936</v>
      </c>
      <c r="F290" s="6">
        <v>714.334459721555</v>
      </c>
      <c r="G290" s="6">
        <v>714.334459721555</v>
      </c>
      <c r="H290" s="6">
        <v>0.474267377590702</v>
      </c>
      <c r="I290" s="6">
        <v>0.474267377590702</v>
      </c>
      <c r="J290" s="6">
        <v>0.474267377590702</v>
      </c>
      <c r="K290" s="6">
        <v>0.474267377590702</v>
      </c>
      <c r="L290" s="6">
        <v>0.474267377590702</v>
      </c>
      <c r="M290" s="6">
        <v>0.474267377590702</v>
      </c>
      <c r="N290" s="6">
        <v>0.0</v>
      </c>
      <c r="O290" s="6">
        <v>0.0</v>
      </c>
      <c r="P290" s="6">
        <v>0.0</v>
      </c>
    </row>
    <row r="291">
      <c r="A291" s="6">
        <v>289.0</v>
      </c>
      <c r="B291" s="7">
        <v>44270.0</v>
      </c>
      <c r="C291" s="6">
        <v>710.673683376011</v>
      </c>
      <c r="D291" s="6">
        <v>650.898459035729</v>
      </c>
      <c r="E291" s="6">
        <v>774.11345274377</v>
      </c>
      <c r="F291" s="6">
        <v>710.673683376011</v>
      </c>
      <c r="G291" s="6">
        <v>710.673683376011</v>
      </c>
      <c r="H291" s="6">
        <v>-0.257714573570191</v>
      </c>
      <c r="I291" s="6">
        <v>-0.257714573570191</v>
      </c>
      <c r="J291" s="6">
        <v>-0.257714573570191</v>
      </c>
      <c r="K291" s="6">
        <v>-0.257714573570191</v>
      </c>
      <c r="L291" s="6">
        <v>-0.257714573570191</v>
      </c>
      <c r="M291" s="6">
        <v>-0.257714573570191</v>
      </c>
      <c r="N291" s="6">
        <v>0.0</v>
      </c>
      <c r="O291" s="6">
        <v>0.0</v>
      </c>
      <c r="P291" s="6">
        <v>0.0</v>
      </c>
    </row>
    <row r="292">
      <c r="A292" s="6">
        <v>290.0</v>
      </c>
      <c r="B292" s="7">
        <v>44271.0</v>
      </c>
      <c r="C292" s="6">
        <v>709.453424594163</v>
      </c>
      <c r="D292" s="6">
        <v>650.323326292536</v>
      </c>
      <c r="E292" s="6">
        <v>772.83824283095</v>
      </c>
      <c r="F292" s="6">
        <v>709.453424594163</v>
      </c>
      <c r="G292" s="6">
        <v>709.453424594163</v>
      </c>
      <c r="H292" s="6">
        <v>1.85002814515626</v>
      </c>
      <c r="I292" s="6">
        <v>1.85002814515626</v>
      </c>
      <c r="J292" s="6">
        <v>1.85002814515626</v>
      </c>
      <c r="K292" s="6">
        <v>1.85002814515626</v>
      </c>
      <c r="L292" s="6">
        <v>1.85002814515626</v>
      </c>
      <c r="M292" s="6">
        <v>1.85002814515626</v>
      </c>
      <c r="N292" s="6">
        <v>0.0</v>
      </c>
      <c r="O292" s="6">
        <v>0.0</v>
      </c>
      <c r="P292" s="6">
        <v>0.0</v>
      </c>
    </row>
    <row r="293">
      <c r="A293" s="6">
        <v>291.0</v>
      </c>
      <c r="B293" s="7">
        <v>44272.0</v>
      </c>
      <c r="C293" s="6">
        <v>708.233165812315</v>
      </c>
      <c r="D293" s="6">
        <v>645.189901692074</v>
      </c>
      <c r="E293" s="6">
        <v>766.849251301656</v>
      </c>
      <c r="F293" s="6">
        <v>708.233165812315</v>
      </c>
      <c r="G293" s="6">
        <v>708.233165812315</v>
      </c>
      <c r="H293" s="6">
        <v>0.899107525438081</v>
      </c>
      <c r="I293" s="6">
        <v>0.899107525438081</v>
      </c>
      <c r="J293" s="6">
        <v>0.899107525438081</v>
      </c>
      <c r="K293" s="6">
        <v>0.899107525438081</v>
      </c>
      <c r="L293" s="6">
        <v>0.899107525438081</v>
      </c>
      <c r="M293" s="6">
        <v>0.899107525438081</v>
      </c>
      <c r="N293" s="6">
        <v>0.0</v>
      </c>
      <c r="O293" s="6">
        <v>0.0</v>
      </c>
      <c r="P293" s="6">
        <v>0.0</v>
      </c>
    </row>
    <row r="294">
      <c r="A294" s="6">
        <v>292.0</v>
      </c>
      <c r="B294" s="7">
        <v>44273.0</v>
      </c>
      <c r="C294" s="6">
        <v>707.012907030467</v>
      </c>
      <c r="D294" s="6">
        <v>645.390055557748</v>
      </c>
      <c r="E294" s="6">
        <v>765.001762331744</v>
      </c>
      <c r="F294" s="6">
        <v>707.012907030467</v>
      </c>
      <c r="G294" s="6">
        <v>707.012907030467</v>
      </c>
      <c r="H294" s="6">
        <v>0.498731473565144</v>
      </c>
      <c r="I294" s="6">
        <v>0.498731473565144</v>
      </c>
      <c r="J294" s="6">
        <v>0.498731473565144</v>
      </c>
      <c r="K294" s="6">
        <v>0.498731473565144</v>
      </c>
      <c r="L294" s="6">
        <v>0.498731473565144</v>
      </c>
      <c r="M294" s="6">
        <v>0.498731473565144</v>
      </c>
      <c r="N294" s="6">
        <v>0.0</v>
      </c>
      <c r="O294" s="6">
        <v>0.0</v>
      </c>
      <c r="P294" s="6">
        <v>0.0</v>
      </c>
    </row>
    <row r="295">
      <c r="A295" s="6">
        <v>293.0</v>
      </c>
      <c r="B295" s="7">
        <v>44274.0</v>
      </c>
      <c r="C295" s="6">
        <v>705.792648248618</v>
      </c>
      <c r="D295" s="6">
        <v>642.541090208763</v>
      </c>
      <c r="E295" s="6">
        <v>768.05619831557</v>
      </c>
      <c r="F295" s="6">
        <v>705.792648248618</v>
      </c>
      <c r="G295" s="6">
        <v>705.792648248618</v>
      </c>
      <c r="H295" s="6">
        <v>0.474267377590405</v>
      </c>
      <c r="I295" s="6">
        <v>0.474267377590405</v>
      </c>
      <c r="J295" s="6">
        <v>0.474267377590405</v>
      </c>
      <c r="K295" s="6">
        <v>0.474267377590405</v>
      </c>
      <c r="L295" s="6">
        <v>0.474267377590405</v>
      </c>
      <c r="M295" s="6">
        <v>0.474267377590405</v>
      </c>
      <c r="N295" s="6">
        <v>0.0</v>
      </c>
      <c r="O295" s="6">
        <v>0.0</v>
      </c>
      <c r="P295" s="6">
        <v>0.0</v>
      </c>
    </row>
    <row r="296">
      <c r="A296" s="6">
        <v>294.0</v>
      </c>
      <c r="B296" s="7">
        <v>44277.0</v>
      </c>
      <c r="C296" s="6">
        <v>702.131871885248</v>
      </c>
      <c r="D296" s="6">
        <v>644.613160682118</v>
      </c>
      <c r="E296" s="6">
        <v>763.068182734884</v>
      </c>
      <c r="F296" s="6">
        <v>702.131871885248</v>
      </c>
      <c r="G296" s="6">
        <v>702.131871885248</v>
      </c>
      <c r="H296" s="6">
        <v>-0.257714573578505</v>
      </c>
      <c r="I296" s="6">
        <v>-0.257714573578505</v>
      </c>
      <c r="J296" s="6">
        <v>-0.257714573578505</v>
      </c>
      <c r="K296" s="6">
        <v>-0.257714573578505</v>
      </c>
      <c r="L296" s="6">
        <v>-0.257714573578505</v>
      </c>
      <c r="M296" s="6">
        <v>-0.257714573578505</v>
      </c>
      <c r="N296" s="6">
        <v>0.0</v>
      </c>
      <c r="O296" s="6">
        <v>0.0</v>
      </c>
      <c r="P296" s="6">
        <v>0.0</v>
      </c>
    </row>
    <row r="297">
      <c r="A297" s="6">
        <v>295.0</v>
      </c>
      <c r="B297" s="7">
        <v>44278.0</v>
      </c>
      <c r="C297" s="6">
        <v>700.911613097458</v>
      </c>
      <c r="D297" s="6">
        <v>643.05398152721</v>
      </c>
      <c r="E297" s="6">
        <v>766.47520703788</v>
      </c>
      <c r="F297" s="6">
        <v>700.911613097458</v>
      </c>
      <c r="G297" s="6">
        <v>700.911613097458</v>
      </c>
      <c r="H297" s="6">
        <v>1.85002814515789</v>
      </c>
      <c r="I297" s="6">
        <v>1.85002814515789</v>
      </c>
      <c r="J297" s="6">
        <v>1.85002814515789</v>
      </c>
      <c r="K297" s="6">
        <v>1.85002814515789</v>
      </c>
      <c r="L297" s="6">
        <v>1.85002814515789</v>
      </c>
      <c r="M297" s="6">
        <v>1.85002814515789</v>
      </c>
      <c r="N297" s="6">
        <v>0.0</v>
      </c>
      <c r="O297" s="6">
        <v>0.0</v>
      </c>
      <c r="P297" s="6">
        <v>0.0</v>
      </c>
    </row>
    <row r="298">
      <c r="A298" s="6">
        <v>296.0</v>
      </c>
      <c r="B298" s="7">
        <v>44279.0</v>
      </c>
      <c r="C298" s="6">
        <v>699.691354309668</v>
      </c>
      <c r="D298" s="6">
        <v>638.115624202183</v>
      </c>
      <c r="E298" s="6">
        <v>760.919778110329</v>
      </c>
      <c r="F298" s="6">
        <v>699.691354309668</v>
      </c>
      <c r="G298" s="6">
        <v>699.691354309668</v>
      </c>
      <c r="H298" s="6">
        <v>0.899107525437948</v>
      </c>
      <c r="I298" s="6">
        <v>0.899107525437948</v>
      </c>
      <c r="J298" s="6">
        <v>0.899107525437948</v>
      </c>
      <c r="K298" s="6">
        <v>0.899107525437948</v>
      </c>
      <c r="L298" s="6">
        <v>0.899107525437948</v>
      </c>
      <c r="M298" s="6">
        <v>0.899107525437948</v>
      </c>
      <c r="N298" s="6">
        <v>0.0</v>
      </c>
      <c r="O298" s="6">
        <v>0.0</v>
      </c>
      <c r="P298" s="6">
        <v>0.0</v>
      </c>
    </row>
    <row r="299">
      <c r="A299" s="6">
        <v>297.0</v>
      </c>
      <c r="B299" s="7">
        <v>44280.0</v>
      </c>
      <c r="C299" s="6">
        <v>698.471095521878</v>
      </c>
      <c r="D299" s="6">
        <v>640.981392903879</v>
      </c>
      <c r="E299" s="6">
        <v>760.929281514458</v>
      </c>
      <c r="F299" s="6">
        <v>698.471095521878</v>
      </c>
      <c r="G299" s="6">
        <v>698.471095521878</v>
      </c>
      <c r="H299" s="6">
        <v>0.498731473567059</v>
      </c>
      <c r="I299" s="6">
        <v>0.498731473567059</v>
      </c>
      <c r="J299" s="6">
        <v>0.498731473567059</v>
      </c>
      <c r="K299" s="6">
        <v>0.498731473567059</v>
      </c>
      <c r="L299" s="6">
        <v>0.498731473567059</v>
      </c>
      <c r="M299" s="6">
        <v>0.498731473567059</v>
      </c>
      <c r="N299" s="6">
        <v>0.0</v>
      </c>
      <c r="O299" s="6">
        <v>0.0</v>
      </c>
      <c r="P299" s="6">
        <v>0.0</v>
      </c>
    </row>
    <row r="300">
      <c r="A300" s="6">
        <v>298.0</v>
      </c>
      <c r="B300" s="7">
        <v>44281.0</v>
      </c>
      <c r="C300" s="6">
        <v>697.250836734088</v>
      </c>
      <c r="D300" s="6">
        <v>635.467962931489</v>
      </c>
      <c r="E300" s="6">
        <v>758.126282916013</v>
      </c>
      <c r="F300" s="6">
        <v>697.250836734088</v>
      </c>
      <c r="G300" s="6">
        <v>697.250836734088</v>
      </c>
      <c r="H300" s="6">
        <v>0.474267377590107</v>
      </c>
      <c r="I300" s="6">
        <v>0.474267377590107</v>
      </c>
      <c r="J300" s="6">
        <v>0.474267377590107</v>
      </c>
      <c r="K300" s="6">
        <v>0.474267377590107</v>
      </c>
      <c r="L300" s="6">
        <v>0.474267377590107</v>
      </c>
      <c r="M300" s="6">
        <v>0.474267377590107</v>
      </c>
      <c r="N300" s="6">
        <v>0.0</v>
      </c>
      <c r="O300" s="6">
        <v>0.0</v>
      </c>
      <c r="P300" s="6">
        <v>0.0</v>
      </c>
    </row>
    <row r="301">
      <c r="A301" s="6">
        <v>299.0</v>
      </c>
      <c r="B301" s="7">
        <v>44284.0</v>
      </c>
      <c r="C301" s="6">
        <v>693.590060370717</v>
      </c>
      <c r="D301" s="6">
        <v>632.315338130725</v>
      </c>
      <c r="E301" s="6">
        <v>753.752109713756</v>
      </c>
      <c r="F301" s="6">
        <v>693.590060370717</v>
      </c>
      <c r="G301" s="6">
        <v>693.590060370717</v>
      </c>
      <c r="H301" s="6">
        <v>-0.257714573577379</v>
      </c>
      <c r="I301" s="6">
        <v>-0.257714573577379</v>
      </c>
      <c r="J301" s="6">
        <v>-0.257714573577379</v>
      </c>
      <c r="K301" s="6">
        <v>-0.257714573577379</v>
      </c>
      <c r="L301" s="6">
        <v>-0.257714573577379</v>
      </c>
      <c r="M301" s="6">
        <v>-0.257714573577379</v>
      </c>
      <c r="N301" s="6">
        <v>0.0</v>
      </c>
      <c r="O301" s="6">
        <v>0.0</v>
      </c>
      <c r="P301" s="6">
        <v>0.0</v>
      </c>
    </row>
    <row r="302">
      <c r="A302" s="6">
        <v>300.0</v>
      </c>
      <c r="B302" s="7">
        <v>44285.0</v>
      </c>
      <c r="C302" s="6">
        <v>692.369801582927</v>
      </c>
      <c r="D302" s="6">
        <v>628.967711407788</v>
      </c>
      <c r="E302" s="6">
        <v>757.574091227113</v>
      </c>
      <c r="F302" s="6">
        <v>692.369801582927</v>
      </c>
      <c r="G302" s="6">
        <v>692.369801582927</v>
      </c>
      <c r="H302" s="6">
        <v>1.85002814515575</v>
      </c>
      <c r="I302" s="6">
        <v>1.85002814515575</v>
      </c>
      <c r="J302" s="6">
        <v>1.85002814515575</v>
      </c>
      <c r="K302" s="6">
        <v>1.85002814515575</v>
      </c>
      <c r="L302" s="6">
        <v>1.85002814515575</v>
      </c>
      <c r="M302" s="6">
        <v>1.85002814515575</v>
      </c>
      <c r="N302" s="6">
        <v>0.0</v>
      </c>
      <c r="O302" s="6">
        <v>0.0</v>
      </c>
      <c r="P302" s="6">
        <v>0.0</v>
      </c>
    </row>
    <row r="303">
      <c r="A303" s="6">
        <v>301.0</v>
      </c>
      <c r="B303" s="7">
        <v>44286.0</v>
      </c>
      <c r="C303" s="6">
        <v>691.149542795137</v>
      </c>
      <c r="D303" s="6">
        <v>636.35814453018</v>
      </c>
      <c r="E303" s="6">
        <v>749.746102795221</v>
      </c>
      <c r="F303" s="6">
        <v>691.149542795137</v>
      </c>
      <c r="G303" s="6">
        <v>691.149542795137</v>
      </c>
      <c r="H303" s="6">
        <v>0.899107525435406</v>
      </c>
      <c r="I303" s="6">
        <v>0.899107525435406</v>
      </c>
      <c r="J303" s="6">
        <v>0.899107525435406</v>
      </c>
      <c r="K303" s="6">
        <v>0.899107525435406</v>
      </c>
      <c r="L303" s="6">
        <v>0.899107525435406</v>
      </c>
      <c r="M303" s="6">
        <v>0.899107525435406</v>
      </c>
      <c r="N303" s="6">
        <v>0.0</v>
      </c>
      <c r="O303" s="6">
        <v>0.0</v>
      </c>
      <c r="P303" s="6">
        <v>0.0</v>
      </c>
    </row>
    <row r="304">
      <c r="A304" s="6">
        <v>302.0</v>
      </c>
      <c r="B304" s="7">
        <v>44287.0</v>
      </c>
      <c r="C304" s="6">
        <v>689.929284007347</v>
      </c>
      <c r="D304" s="6">
        <v>628.66036248787</v>
      </c>
      <c r="E304" s="6">
        <v>750.962076051564</v>
      </c>
      <c r="F304" s="6">
        <v>689.929284007347</v>
      </c>
      <c r="G304" s="6">
        <v>689.929284007347</v>
      </c>
      <c r="H304" s="6">
        <v>0.498731473564074</v>
      </c>
      <c r="I304" s="6">
        <v>0.498731473564074</v>
      </c>
      <c r="J304" s="6">
        <v>0.498731473564074</v>
      </c>
      <c r="K304" s="6">
        <v>0.498731473564074</v>
      </c>
      <c r="L304" s="6">
        <v>0.498731473564074</v>
      </c>
      <c r="M304" s="6">
        <v>0.498731473564074</v>
      </c>
      <c r="N304" s="6">
        <v>0.0</v>
      </c>
      <c r="O304" s="6">
        <v>0.0</v>
      </c>
      <c r="P304" s="6">
        <v>0.0</v>
      </c>
    </row>
    <row r="305">
      <c r="A305" s="6">
        <v>303.0</v>
      </c>
      <c r="B305" s="7">
        <v>44291.0</v>
      </c>
      <c r="C305" s="6">
        <v>685.048248856187</v>
      </c>
      <c r="D305" s="6">
        <v>621.999910160148</v>
      </c>
      <c r="E305" s="6">
        <v>744.379428068547</v>
      </c>
      <c r="F305" s="6">
        <v>685.048248856187</v>
      </c>
      <c r="G305" s="6">
        <v>685.048248856187</v>
      </c>
      <c r="H305" s="6">
        <v>-0.257714573574262</v>
      </c>
      <c r="I305" s="6">
        <v>-0.257714573574262</v>
      </c>
      <c r="J305" s="6">
        <v>-0.257714573574262</v>
      </c>
      <c r="K305" s="6">
        <v>-0.257714573574262</v>
      </c>
      <c r="L305" s="6">
        <v>-0.257714573574262</v>
      </c>
      <c r="M305" s="6">
        <v>-0.257714573574262</v>
      </c>
      <c r="N305" s="6">
        <v>0.0</v>
      </c>
      <c r="O305" s="6">
        <v>0.0</v>
      </c>
      <c r="P305" s="6">
        <v>0.0</v>
      </c>
    </row>
    <row r="306">
      <c r="A306" s="6">
        <v>304.0</v>
      </c>
      <c r="B306" s="7">
        <v>44292.0</v>
      </c>
      <c r="C306" s="6">
        <v>683.827990068397</v>
      </c>
      <c r="D306" s="6">
        <v>626.645671647233</v>
      </c>
      <c r="E306" s="6">
        <v>744.898597827382</v>
      </c>
      <c r="F306" s="6">
        <v>683.827990068397</v>
      </c>
      <c r="G306" s="6">
        <v>683.827990068397</v>
      </c>
      <c r="H306" s="6">
        <v>1.85002814515738</v>
      </c>
      <c r="I306" s="6">
        <v>1.85002814515738</v>
      </c>
      <c r="J306" s="6">
        <v>1.85002814515738</v>
      </c>
      <c r="K306" s="6">
        <v>1.85002814515738</v>
      </c>
      <c r="L306" s="6">
        <v>1.85002814515738</v>
      </c>
      <c r="M306" s="6">
        <v>1.85002814515738</v>
      </c>
      <c r="N306" s="6">
        <v>0.0</v>
      </c>
      <c r="O306" s="6">
        <v>0.0</v>
      </c>
      <c r="P306" s="6">
        <v>0.0</v>
      </c>
    </row>
    <row r="307">
      <c r="A307" s="6">
        <v>305.0</v>
      </c>
      <c r="B307" s="7">
        <v>44293.0</v>
      </c>
      <c r="C307" s="6">
        <v>682.607731280607</v>
      </c>
      <c r="D307" s="6">
        <v>621.985039878866</v>
      </c>
      <c r="E307" s="6">
        <v>743.595890175872</v>
      </c>
      <c r="F307" s="6">
        <v>682.607731280607</v>
      </c>
      <c r="G307" s="6">
        <v>682.607731280607</v>
      </c>
      <c r="H307" s="6">
        <v>0.899107525435272</v>
      </c>
      <c r="I307" s="6">
        <v>0.899107525435272</v>
      </c>
      <c r="J307" s="6">
        <v>0.899107525435272</v>
      </c>
      <c r="K307" s="6">
        <v>0.899107525435272</v>
      </c>
      <c r="L307" s="6">
        <v>0.899107525435272</v>
      </c>
      <c r="M307" s="6">
        <v>0.899107525435272</v>
      </c>
      <c r="N307" s="6">
        <v>0.0</v>
      </c>
      <c r="O307" s="6">
        <v>0.0</v>
      </c>
      <c r="P307" s="6">
        <v>0.0</v>
      </c>
    </row>
    <row r="308">
      <c r="A308" s="6">
        <v>306.0</v>
      </c>
      <c r="B308" s="7">
        <v>44294.0</v>
      </c>
      <c r="C308" s="6">
        <v>681.387472504411</v>
      </c>
      <c r="D308" s="6">
        <v>619.360235826469</v>
      </c>
      <c r="E308" s="6">
        <v>738.703377247852</v>
      </c>
      <c r="F308" s="6">
        <v>681.387472504411</v>
      </c>
      <c r="G308" s="6">
        <v>681.387472504411</v>
      </c>
      <c r="H308" s="6">
        <v>0.498731473565863</v>
      </c>
      <c r="I308" s="6">
        <v>0.498731473565863</v>
      </c>
      <c r="J308" s="6">
        <v>0.498731473565863</v>
      </c>
      <c r="K308" s="6">
        <v>0.498731473565863</v>
      </c>
      <c r="L308" s="6">
        <v>0.498731473565863</v>
      </c>
      <c r="M308" s="6">
        <v>0.498731473565863</v>
      </c>
      <c r="N308" s="6">
        <v>0.0</v>
      </c>
      <c r="O308" s="6">
        <v>0.0</v>
      </c>
      <c r="P308" s="6">
        <v>0.0</v>
      </c>
    </row>
    <row r="309">
      <c r="A309" s="6">
        <v>307.0</v>
      </c>
      <c r="B309" s="7">
        <v>44295.0</v>
      </c>
      <c r="C309" s="6">
        <v>680.167213728215</v>
      </c>
      <c r="D309" s="6">
        <v>620.609748941575</v>
      </c>
      <c r="E309" s="6">
        <v>743.748596934181</v>
      </c>
      <c r="F309" s="6">
        <v>680.167213728215</v>
      </c>
      <c r="G309" s="6">
        <v>680.167213728215</v>
      </c>
      <c r="H309" s="6">
        <v>0.474267377591658</v>
      </c>
      <c r="I309" s="6">
        <v>0.474267377591658</v>
      </c>
      <c r="J309" s="6">
        <v>0.474267377591658</v>
      </c>
      <c r="K309" s="6">
        <v>0.474267377591658</v>
      </c>
      <c r="L309" s="6">
        <v>0.474267377591658</v>
      </c>
      <c r="M309" s="6">
        <v>0.474267377591658</v>
      </c>
      <c r="N309" s="6">
        <v>0.0</v>
      </c>
      <c r="O309" s="6">
        <v>0.0</v>
      </c>
      <c r="P309" s="6">
        <v>0.0</v>
      </c>
    </row>
    <row r="310">
      <c r="A310" s="6">
        <v>308.0</v>
      </c>
      <c r="B310" s="7">
        <v>44298.0</v>
      </c>
      <c r="C310" s="6">
        <v>676.506437399629</v>
      </c>
      <c r="D310" s="6">
        <v>612.879789768012</v>
      </c>
      <c r="E310" s="6">
        <v>737.921983413306</v>
      </c>
      <c r="F310" s="6">
        <v>676.506437399629</v>
      </c>
      <c r="G310" s="6">
        <v>676.506437399629</v>
      </c>
      <c r="H310" s="6">
        <v>-0.257714573573136</v>
      </c>
      <c r="I310" s="6">
        <v>-0.257714573573136</v>
      </c>
      <c r="J310" s="6">
        <v>-0.257714573573136</v>
      </c>
      <c r="K310" s="6">
        <v>-0.257714573573136</v>
      </c>
      <c r="L310" s="6">
        <v>-0.257714573573136</v>
      </c>
      <c r="M310" s="6">
        <v>-0.257714573573136</v>
      </c>
      <c r="N310" s="6">
        <v>0.0</v>
      </c>
      <c r="O310" s="6">
        <v>0.0</v>
      </c>
      <c r="P310" s="6">
        <v>0.0</v>
      </c>
    </row>
    <row r="311">
      <c r="A311" s="6">
        <v>309.0</v>
      </c>
      <c r="B311" s="7">
        <v>44299.0</v>
      </c>
      <c r="C311" s="6">
        <v>675.286178623433</v>
      </c>
      <c r="D311" s="6">
        <v>613.365066849929</v>
      </c>
      <c r="E311" s="6">
        <v>739.771404520772</v>
      </c>
      <c r="F311" s="6">
        <v>675.286178623433</v>
      </c>
      <c r="G311" s="6">
        <v>675.286178623433</v>
      </c>
      <c r="H311" s="6">
        <v>1.85002814515618</v>
      </c>
      <c r="I311" s="6">
        <v>1.85002814515618</v>
      </c>
      <c r="J311" s="6">
        <v>1.85002814515618</v>
      </c>
      <c r="K311" s="6">
        <v>1.85002814515618</v>
      </c>
      <c r="L311" s="6">
        <v>1.85002814515618</v>
      </c>
      <c r="M311" s="6">
        <v>1.85002814515618</v>
      </c>
      <c r="N311" s="6">
        <v>0.0</v>
      </c>
      <c r="O311" s="6">
        <v>0.0</v>
      </c>
      <c r="P311" s="6">
        <v>0.0</v>
      </c>
    </row>
    <row r="312">
      <c r="A312" s="6">
        <v>310.0</v>
      </c>
      <c r="B312" s="7">
        <v>44300.0</v>
      </c>
      <c r="C312" s="6">
        <v>674.065919847238</v>
      </c>
      <c r="D312" s="6">
        <v>618.364321310532</v>
      </c>
      <c r="E312" s="6">
        <v>735.915527993166</v>
      </c>
      <c r="F312" s="6">
        <v>674.065919847237</v>
      </c>
      <c r="G312" s="6">
        <v>674.065919847237</v>
      </c>
      <c r="H312" s="6">
        <v>0.899107525435138</v>
      </c>
      <c r="I312" s="6">
        <v>0.899107525435138</v>
      </c>
      <c r="J312" s="6">
        <v>0.899107525435138</v>
      </c>
      <c r="K312" s="6">
        <v>0.899107525435138</v>
      </c>
      <c r="L312" s="6">
        <v>0.899107525435138</v>
      </c>
      <c r="M312" s="6">
        <v>0.899107525435138</v>
      </c>
      <c r="N312" s="6">
        <v>0.0</v>
      </c>
      <c r="O312" s="6">
        <v>0.0</v>
      </c>
      <c r="P312" s="6">
        <v>0.0</v>
      </c>
    </row>
    <row r="313">
      <c r="A313" s="6">
        <v>311.0</v>
      </c>
      <c r="B313" s="7">
        <v>44301.0</v>
      </c>
      <c r="C313" s="6">
        <v>672.845661071042</v>
      </c>
      <c r="D313" s="6">
        <v>609.226779411107</v>
      </c>
      <c r="E313" s="6">
        <v>733.457420055015</v>
      </c>
      <c r="F313" s="6">
        <v>672.845661071042</v>
      </c>
      <c r="G313" s="6">
        <v>672.845661071042</v>
      </c>
      <c r="H313" s="6">
        <v>0.498731473565328</v>
      </c>
      <c r="I313" s="6">
        <v>0.498731473565328</v>
      </c>
      <c r="J313" s="6">
        <v>0.498731473565328</v>
      </c>
      <c r="K313" s="6">
        <v>0.498731473565328</v>
      </c>
      <c r="L313" s="6">
        <v>0.498731473565328</v>
      </c>
      <c r="M313" s="6">
        <v>0.498731473565328</v>
      </c>
      <c r="N313" s="6">
        <v>0.0</v>
      </c>
      <c r="O313" s="6">
        <v>0.0</v>
      </c>
      <c r="P313" s="6">
        <v>0.0</v>
      </c>
    </row>
    <row r="314">
      <c r="A314" s="6">
        <v>312.0</v>
      </c>
      <c r="B314" s="7">
        <v>44302.0</v>
      </c>
      <c r="C314" s="6">
        <v>671.625402294846</v>
      </c>
      <c r="D314" s="6">
        <v>606.04047065992</v>
      </c>
      <c r="E314" s="6">
        <v>732.121202300327</v>
      </c>
      <c r="F314" s="6">
        <v>671.625402294846</v>
      </c>
      <c r="G314" s="6">
        <v>671.625402294846</v>
      </c>
      <c r="H314" s="6">
        <v>0.474267377593369</v>
      </c>
      <c r="I314" s="6">
        <v>0.474267377593369</v>
      </c>
      <c r="J314" s="6">
        <v>0.474267377593369</v>
      </c>
      <c r="K314" s="6">
        <v>0.474267377593369</v>
      </c>
      <c r="L314" s="6">
        <v>0.474267377593369</v>
      </c>
      <c r="M314" s="6">
        <v>0.474267377593369</v>
      </c>
      <c r="N314" s="6">
        <v>0.0</v>
      </c>
      <c r="O314" s="6">
        <v>0.0</v>
      </c>
      <c r="P314" s="6">
        <v>0.0</v>
      </c>
    </row>
    <row r="315">
      <c r="A315" s="6">
        <v>313.0</v>
      </c>
      <c r="B315" s="7">
        <v>44305.0</v>
      </c>
      <c r="C315" s="6">
        <v>667.964625966259</v>
      </c>
      <c r="D315" s="6">
        <v>607.801944637882</v>
      </c>
      <c r="E315" s="6">
        <v>728.574758483957</v>
      </c>
      <c r="F315" s="6">
        <v>667.964625966259</v>
      </c>
      <c r="G315" s="6">
        <v>667.964625966259</v>
      </c>
      <c r="H315" s="6">
        <v>-0.257714573572011</v>
      </c>
      <c r="I315" s="6">
        <v>-0.257714573572011</v>
      </c>
      <c r="J315" s="6">
        <v>-0.257714573572011</v>
      </c>
      <c r="K315" s="6">
        <v>-0.257714573572011</v>
      </c>
      <c r="L315" s="6">
        <v>-0.257714573572011</v>
      </c>
      <c r="M315" s="6">
        <v>-0.257714573572011</v>
      </c>
      <c r="N315" s="6">
        <v>0.0</v>
      </c>
      <c r="O315" s="6">
        <v>0.0</v>
      </c>
      <c r="P315" s="6">
        <v>0.0</v>
      </c>
    </row>
    <row r="316">
      <c r="A316" s="6">
        <v>314.0</v>
      </c>
      <c r="B316" s="7">
        <v>44306.0</v>
      </c>
      <c r="C316" s="6">
        <v>666.744367190064</v>
      </c>
      <c r="D316" s="6">
        <v>606.808523388672</v>
      </c>
      <c r="E316" s="6">
        <v>730.096732680038</v>
      </c>
      <c r="F316" s="6">
        <v>666.744367190064</v>
      </c>
      <c r="G316" s="6">
        <v>666.744367190064</v>
      </c>
      <c r="H316" s="6">
        <v>1.85002814515592</v>
      </c>
      <c r="I316" s="6">
        <v>1.85002814515592</v>
      </c>
      <c r="J316" s="6">
        <v>1.85002814515592</v>
      </c>
      <c r="K316" s="6">
        <v>1.85002814515592</v>
      </c>
      <c r="L316" s="6">
        <v>1.85002814515592</v>
      </c>
      <c r="M316" s="6">
        <v>1.85002814515592</v>
      </c>
      <c r="N316" s="6">
        <v>0.0</v>
      </c>
      <c r="O316" s="6">
        <v>0.0</v>
      </c>
      <c r="P316" s="6">
        <v>0.0</v>
      </c>
    </row>
    <row r="317">
      <c r="A317" s="6">
        <v>315.0</v>
      </c>
      <c r="B317" s="7">
        <v>44307.0</v>
      </c>
      <c r="C317" s="6">
        <v>665.524108413868</v>
      </c>
      <c r="D317" s="6">
        <v>603.037976020986</v>
      </c>
      <c r="E317" s="6">
        <v>726.602054879693</v>
      </c>
      <c r="F317" s="6">
        <v>665.524108413868</v>
      </c>
      <c r="G317" s="6">
        <v>665.524108413868</v>
      </c>
      <c r="H317" s="6">
        <v>0.899107525435005</v>
      </c>
      <c r="I317" s="6">
        <v>0.899107525435005</v>
      </c>
      <c r="J317" s="6">
        <v>0.899107525435005</v>
      </c>
      <c r="K317" s="6">
        <v>0.899107525435005</v>
      </c>
      <c r="L317" s="6">
        <v>0.899107525435005</v>
      </c>
      <c r="M317" s="6">
        <v>0.899107525435005</v>
      </c>
      <c r="N317" s="6">
        <v>0.0</v>
      </c>
      <c r="O317" s="6">
        <v>0.0</v>
      </c>
      <c r="P317" s="6">
        <v>0.0</v>
      </c>
    </row>
    <row r="318">
      <c r="A318" s="6">
        <v>316.0</v>
      </c>
      <c r="B318" s="7">
        <v>44308.0</v>
      </c>
      <c r="C318" s="6">
        <v>664.303849637673</v>
      </c>
      <c r="D318" s="6">
        <v>602.546434713542</v>
      </c>
      <c r="E318" s="6">
        <v>726.31445212218</v>
      </c>
      <c r="F318" s="6">
        <v>664.303849637673</v>
      </c>
      <c r="G318" s="6">
        <v>664.303849637673</v>
      </c>
      <c r="H318" s="6">
        <v>0.498731473564793</v>
      </c>
      <c r="I318" s="6">
        <v>0.498731473564793</v>
      </c>
      <c r="J318" s="6">
        <v>0.498731473564793</v>
      </c>
      <c r="K318" s="6">
        <v>0.498731473564793</v>
      </c>
      <c r="L318" s="6">
        <v>0.498731473564793</v>
      </c>
      <c r="M318" s="6">
        <v>0.498731473564793</v>
      </c>
      <c r="N318" s="6">
        <v>0.0</v>
      </c>
      <c r="O318" s="6">
        <v>0.0</v>
      </c>
      <c r="P318" s="6">
        <v>0.0</v>
      </c>
    </row>
    <row r="319">
      <c r="A319" s="6">
        <v>317.0</v>
      </c>
      <c r="B319" s="7">
        <v>44309.0</v>
      </c>
      <c r="C319" s="6">
        <v>663.083590861477</v>
      </c>
      <c r="D319" s="6">
        <v>602.214359792642</v>
      </c>
      <c r="E319" s="6">
        <v>727.187070518981</v>
      </c>
      <c r="F319" s="6">
        <v>663.083590861477</v>
      </c>
      <c r="G319" s="6">
        <v>663.083590861477</v>
      </c>
      <c r="H319" s="6">
        <v>0.474267377591064</v>
      </c>
      <c r="I319" s="6">
        <v>0.474267377591064</v>
      </c>
      <c r="J319" s="6">
        <v>0.474267377591064</v>
      </c>
      <c r="K319" s="6">
        <v>0.474267377591064</v>
      </c>
      <c r="L319" s="6">
        <v>0.474267377591064</v>
      </c>
      <c r="M319" s="6">
        <v>0.474267377591064</v>
      </c>
      <c r="N319" s="6">
        <v>0.0</v>
      </c>
      <c r="O319" s="6">
        <v>0.0</v>
      </c>
      <c r="P319" s="6">
        <v>0.0</v>
      </c>
    </row>
    <row r="320">
      <c r="A320" s="6">
        <v>318.0</v>
      </c>
      <c r="B320" s="7">
        <v>44312.0</v>
      </c>
      <c r="C320" s="6">
        <v>659.42281453289</v>
      </c>
      <c r="D320" s="6">
        <v>599.216587201277</v>
      </c>
      <c r="E320" s="6">
        <v>719.945335714239</v>
      </c>
      <c r="F320" s="6">
        <v>659.42281453289</v>
      </c>
      <c r="G320" s="6">
        <v>659.42281453289</v>
      </c>
      <c r="H320" s="6">
        <v>-0.257714573569889</v>
      </c>
      <c r="I320" s="6">
        <v>-0.257714573569889</v>
      </c>
      <c r="J320" s="6">
        <v>-0.257714573569889</v>
      </c>
      <c r="K320" s="6">
        <v>-0.257714573569889</v>
      </c>
      <c r="L320" s="6">
        <v>-0.257714573569889</v>
      </c>
      <c r="M320" s="6">
        <v>-0.257714573569889</v>
      </c>
      <c r="N320" s="6">
        <v>0.0</v>
      </c>
      <c r="O320" s="6">
        <v>0.0</v>
      </c>
      <c r="P320" s="6">
        <v>0.0</v>
      </c>
    </row>
    <row r="321">
      <c r="A321" s="6">
        <v>319.0</v>
      </c>
      <c r="B321" s="7">
        <v>44313.0</v>
      </c>
      <c r="C321" s="6">
        <v>659.380925947652</v>
      </c>
      <c r="D321" s="6">
        <v>602.698566482203</v>
      </c>
      <c r="E321" s="6">
        <v>723.901274806058</v>
      </c>
      <c r="F321" s="6">
        <v>659.380925947652</v>
      </c>
      <c r="G321" s="6">
        <v>659.380925947652</v>
      </c>
      <c r="H321" s="6">
        <v>1.85002814515566</v>
      </c>
      <c r="I321" s="6">
        <v>1.85002814515566</v>
      </c>
      <c r="J321" s="6">
        <v>1.85002814515566</v>
      </c>
      <c r="K321" s="6">
        <v>1.85002814515566</v>
      </c>
      <c r="L321" s="6">
        <v>1.85002814515566</v>
      </c>
      <c r="M321" s="6">
        <v>1.85002814515566</v>
      </c>
      <c r="N321" s="6">
        <v>0.0</v>
      </c>
      <c r="O321" s="6">
        <v>0.0</v>
      </c>
      <c r="P321" s="6">
        <v>0.0</v>
      </c>
    </row>
    <row r="322">
      <c r="A322" s="6">
        <v>320.0</v>
      </c>
      <c r="B322" s="7">
        <v>44314.0</v>
      </c>
      <c r="C322" s="6">
        <v>659.339037362414</v>
      </c>
      <c r="D322" s="6">
        <v>597.53234728143</v>
      </c>
      <c r="E322" s="6">
        <v>720.652141131352</v>
      </c>
      <c r="F322" s="6">
        <v>659.339037362414</v>
      </c>
      <c r="G322" s="6">
        <v>659.339037362414</v>
      </c>
      <c r="H322" s="6">
        <v>0.899107525432463</v>
      </c>
      <c r="I322" s="6">
        <v>0.899107525432463</v>
      </c>
      <c r="J322" s="6">
        <v>0.899107525432463</v>
      </c>
      <c r="K322" s="6">
        <v>0.899107525432463</v>
      </c>
      <c r="L322" s="6">
        <v>0.899107525432463</v>
      </c>
      <c r="M322" s="6">
        <v>0.899107525432463</v>
      </c>
      <c r="N322" s="6">
        <v>0.0</v>
      </c>
      <c r="O322" s="6">
        <v>0.0</v>
      </c>
      <c r="P322" s="6">
        <v>0.0</v>
      </c>
    </row>
    <row r="323">
      <c r="A323" s="6">
        <v>321.0</v>
      </c>
      <c r="B323" s="7">
        <v>44315.0</v>
      </c>
      <c r="C323" s="6">
        <v>659.297148777176</v>
      </c>
      <c r="D323" s="6">
        <v>600.769720186004</v>
      </c>
      <c r="E323" s="6">
        <v>719.981137828826</v>
      </c>
      <c r="F323" s="6">
        <v>659.297148777176</v>
      </c>
      <c r="G323" s="6">
        <v>659.297148777176</v>
      </c>
      <c r="H323" s="6">
        <v>0.498731473564132</v>
      </c>
      <c r="I323" s="6">
        <v>0.498731473564132</v>
      </c>
      <c r="J323" s="6">
        <v>0.498731473564132</v>
      </c>
      <c r="K323" s="6">
        <v>0.498731473564132</v>
      </c>
      <c r="L323" s="6">
        <v>0.498731473564132</v>
      </c>
      <c r="M323" s="6">
        <v>0.498731473564132</v>
      </c>
      <c r="N323" s="6">
        <v>0.0</v>
      </c>
      <c r="O323" s="6">
        <v>0.0</v>
      </c>
      <c r="P323" s="6">
        <v>0.0</v>
      </c>
    </row>
    <row r="324">
      <c r="A324" s="6">
        <v>322.0</v>
      </c>
      <c r="B324" s="7">
        <v>44316.0</v>
      </c>
      <c r="C324" s="6">
        <v>659.255260191937</v>
      </c>
      <c r="D324" s="6">
        <v>597.073442511552</v>
      </c>
      <c r="E324" s="6">
        <v>720.540787681313</v>
      </c>
      <c r="F324" s="6">
        <v>659.255260191937</v>
      </c>
      <c r="G324" s="6">
        <v>659.255260191937</v>
      </c>
      <c r="H324" s="6">
        <v>0.47426737758876</v>
      </c>
      <c r="I324" s="6">
        <v>0.47426737758876</v>
      </c>
      <c r="J324" s="6">
        <v>0.47426737758876</v>
      </c>
      <c r="K324" s="6">
        <v>0.47426737758876</v>
      </c>
      <c r="L324" s="6">
        <v>0.47426737758876</v>
      </c>
      <c r="M324" s="6">
        <v>0.47426737758876</v>
      </c>
      <c r="N324" s="6">
        <v>0.0</v>
      </c>
      <c r="O324" s="6">
        <v>0.0</v>
      </c>
      <c r="P324" s="6">
        <v>0.0</v>
      </c>
    </row>
    <row r="325">
      <c r="A325" s="6">
        <v>323.0</v>
      </c>
      <c r="B325" s="7">
        <v>44319.0</v>
      </c>
      <c r="C325" s="6">
        <v>659.129594436223</v>
      </c>
      <c r="D325" s="6">
        <v>600.212090201704</v>
      </c>
      <c r="E325" s="6">
        <v>720.392668016035</v>
      </c>
      <c r="F325" s="6">
        <v>659.129594436223</v>
      </c>
      <c r="G325" s="6">
        <v>659.129594436223</v>
      </c>
      <c r="H325" s="6">
        <v>-0.257714573567768</v>
      </c>
      <c r="I325" s="6">
        <v>-0.257714573567768</v>
      </c>
      <c r="J325" s="6">
        <v>-0.257714573567768</v>
      </c>
      <c r="K325" s="6">
        <v>-0.257714573567768</v>
      </c>
      <c r="L325" s="6">
        <v>-0.257714573567768</v>
      </c>
      <c r="M325" s="6">
        <v>-0.257714573567768</v>
      </c>
      <c r="N325" s="6">
        <v>0.0</v>
      </c>
      <c r="O325" s="6">
        <v>0.0</v>
      </c>
      <c r="P325" s="6">
        <v>0.0</v>
      </c>
    </row>
    <row r="326">
      <c r="A326" s="6">
        <v>324.0</v>
      </c>
      <c r="B326" s="7">
        <v>44320.0</v>
      </c>
      <c r="C326" s="6">
        <v>659.087705850984</v>
      </c>
      <c r="D326" s="6">
        <v>599.561045524815</v>
      </c>
      <c r="E326" s="6">
        <v>727.645071858462</v>
      </c>
      <c r="F326" s="6">
        <v>659.087705850984</v>
      </c>
      <c r="G326" s="6">
        <v>659.087705850984</v>
      </c>
      <c r="H326" s="6">
        <v>1.85002814515729</v>
      </c>
      <c r="I326" s="6">
        <v>1.85002814515729</v>
      </c>
      <c r="J326" s="6">
        <v>1.85002814515729</v>
      </c>
      <c r="K326" s="6">
        <v>1.85002814515729</v>
      </c>
      <c r="L326" s="6">
        <v>1.85002814515729</v>
      </c>
      <c r="M326" s="6">
        <v>1.85002814515729</v>
      </c>
      <c r="N326" s="6">
        <v>0.0</v>
      </c>
      <c r="O326" s="6">
        <v>0.0</v>
      </c>
      <c r="P326" s="6">
        <v>0.0</v>
      </c>
    </row>
    <row r="327">
      <c r="A327" s="6">
        <v>325.0</v>
      </c>
      <c r="B327" s="7">
        <v>44321.0</v>
      </c>
      <c r="C327" s="6">
        <v>659.045817265746</v>
      </c>
      <c r="D327" s="6">
        <v>598.753100320229</v>
      </c>
      <c r="E327" s="6">
        <v>717.958489100053</v>
      </c>
      <c r="F327" s="6">
        <v>659.045817265746</v>
      </c>
      <c r="G327" s="6">
        <v>659.045817265746</v>
      </c>
      <c r="H327" s="6">
        <v>0.899107525438493</v>
      </c>
      <c r="I327" s="6">
        <v>0.899107525438493</v>
      </c>
      <c r="J327" s="6">
        <v>0.899107525438493</v>
      </c>
      <c r="K327" s="6">
        <v>0.899107525438493</v>
      </c>
      <c r="L327" s="6">
        <v>0.899107525438493</v>
      </c>
      <c r="M327" s="6">
        <v>0.899107525438493</v>
      </c>
      <c r="N327" s="6">
        <v>0.0</v>
      </c>
      <c r="O327" s="6">
        <v>0.0</v>
      </c>
      <c r="P327" s="6">
        <v>0.0</v>
      </c>
    </row>
    <row r="328">
      <c r="A328" s="6">
        <v>326.0</v>
      </c>
      <c r="B328" s="7">
        <v>44322.0</v>
      </c>
      <c r="C328" s="6">
        <v>659.003928680508</v>
      </c>
      <c r="D328" s="6">
        <v>594.104165791577</v>
      </c>
      <c r="E328" s="6">
        <v>720.281138339136</v>
      </c>
      <c r="F328" s="6">
        <v>659.003928680508</v>
      </c>
      <c r="G328" s="6">
        <v>659.003928680508</v>
      </c>
      <c r="H328" s="6">
        <v>0.498731473566048</v>
      </c>
      <c r="I328" s="6">
        <v>0.498731473566048</v>
      </c>
      <c r="J328" s="6">
        <v>0.498731473566048</v>
      </c>
      <c r="K328" s="6">
        <v>0.498731473566048</v>
      </c>
      <c r="L328" s="6">
        <v>0.498731473566048</v>
      </c>
      <c r="M328" s="6">
        <v>0.498731473566048</v>
      </c>
      <c r="N328" s="6">
        <v>0.0</v>
      </c>
      <c r="O328" s="6">
        <v>0.0</v>
      </c>
      <c r="P328" s="6">
        <v>0.0</v>
      </c>
    </row>
    <row r="329">
      <c r="A329" s="6">
        <v>327.0</v>
      </c>
      <c r="B329" s="7">
        <v>44323.0</v>
      </c>
      <c r="C329" s="6">
        <v>658.96204009527</v>
      </c>
      <c r="D329" s="6">
        <v>598.113028238985</v>
      </c>
      <c r="E329" s="6">
        <v>722.010661091851</v>
      </c>
      <c r="F329" s="6">
        <v>658.96204009527</v>
      </c>
      <c r="G329" s="6">
        <v>658.96204009527</v>
      </c>
      <c r="H329" s="6">
        <v>0.47426737759047</v>
      </c>
      <c r="I329" s="6">
        <v>0.47426737759047</v>
      </c>
      <c r="J329" s="6">
        <v>0.47426737759047</v>
      </c>
      <c r="K329" s="6">
        <v>0.47426737759047</v>
      </c>
      <c r="L329" s="6">
        <v>0.47426737759047</v>
      </c>
      <c r="M329" s="6">
        <v>0.47426737759047</v>
      </c>
      <c r="N329" s="6">
        <v>0.0</v>
      </c>
      <c r="O329" s="6">
        <v>0.0</v>
      </c>
      <c r="P329" s="6">
        <v>0.0</v>
      </c>
    </row>
    <row r="330">
      <c r="A330" s="6">
        <v>328.0</v>
      </c>
      <c r="B330" s="7">
        <v>44326.0</v>
      </c>
      <c r="C330" s="6">
        <v>658.836374339555</v>
      </c>
      <c r="D330" s="6">
        <v>596.390875124277</v>
      </c>
      <c r="E330" s="6">
        <v>718.608528987935</v>
      </c>
      <c r="F330" s="6">
        <v>658.836374339555</v>
      </c>
      <c r="G330" s="6">
        <v>658.836374339555</v>
      </c>
      <c r="H330" s="6">
        <v>-0.257714573576081</v>
      </c>
      <c r="I330" s="6">
        <v>-0.257714573576081</v>
      </c>
      <c r="J330" s="6">
        <v>-0.257714573576081</v>
      </c>
      <c r="K330" s="6">
        <v>-0.257714573576081</v>
      </c>
      <c r="L330" s="6">
        <v>-0.257714573576081</v>
      </c>
      <c r="M330" s="6">
        <v>-0.257714573576081</v>
      </c>
      <c r="N330" s="6">
        <v>0.0</v>
      </c>
      <c r="O330" s="6">
        <v>0.0</v>
      </c>
      <c r="P330" s="6">
        <v>0.0</v>
      </c>
    </row>
    <row r="331">
      <c r="A331" s="6">
        <v>329.0</v>
      </c>
      <c r="B331" s="7">
        <v>44327.0</v>
      </c>
      <c r="C331" s="6">
        <v>658.794485754317</v>
      </c>
      <c r="D331" s="6">
        <v>604.369128373338</v>
      </c>
      <c r="E331" s="6">
        <v>725.148226646882</v>
      </c>
      <c r="F331" s="6">
        <v>658.794485754317</v>
      </c>
      <c r="G331" s="6">
        <v>658.794485754317</v>
      </c>
      <c r="H331" s="6">
        <v>1.85002814515892</v>
      </c>
      <c r="I331" s="6">
        <v>1.85002814515892</v>
      </c>
      <c r="J331" s="6">
        <v>1.85002814515892</v>
      </c>
      <c r="K331" s="6">
        <v>1.85002814515892</v>
      </c>
      <c r="L331" s="6">
        <v>1.85002814515892</v>
      </c>
      <c r="M331" s="6">
        <v>1.85002814515892</v>
      </c>
      <c r="N331" s="6">
        <v>0.0</v>
      </c>
      <c r="O331" s="6">
        <v>0.0</v>
      </c>
      <c r="P331" s="6">
        <v>0.0</v>
      </c>
    </row>
    <row r="332">
      <c r="A332" s="6">
        <v>330.0</v>
      </c>
      <c r="B332" s="7">
        <v>44328.0</v>
      </c>
      <c r="C332" s="6">
        <v>658.752597169078</v>
      </c>
      <c r="D332" s="6">
        <v>595.278633410937</v>
      </c>
      <c r="E332" s="6">
        <v>721.497830683574</v>
      </c>
      <c r="F332" s="6">
        <v>658.752597169078</v>
      </c>
      <c r="G332" s="6">
        <v>658.752597169078</v>
      </c>
      <c r="H332" s="6">
        <v>0.899107525435951</v>
      </c>
      <c r="I332" s="6">
        <v>0.899107525435951</v>
      </c>
      <c r="J332" s="6">
        <v>0.899107525435951</v>
      </c>
      <c r="K332" s="6">
        <v>0.899107525435951</v>
      </c>
      <c r="L332" s="6">
        <v>0.899107525435951</v>
      </c>
      <c r="M332" s="6">
        <v>0.899107525435951</v>
      </c>
      <c r="N332" s="6">
        <v>0.0</v>
      </c>
      <c r="O332" s="6">
        <v>0.0</v>
      </c>
      <c r="P332" s="6">
        <v>0.0</v>
      </c>
    </row>
    <row r="333">
      <c r="A333" s="6">
        <v>331.0</v>
      </c>
      <c r="B333" s="7">
        <v>44329.0</v>
      </c>
      <c r="C333" s="6">
        <v>658.71070858384</v>
      </c>
      <c r="D333" s="6">
        <v>592.098698439795</v>
      </c>
      <c r="E333" s="6">
        <v>723.091062911557</v>
      </c>
      <c r="F333" s="6">
        <v>658.71070858384</v>
      </c>
      <c r="G333" s="6">
        <v>658.71070858384</v>
      </c>
      <c r="H333" s="6">
        <v>0.498731473565513</v>
      </c>
      <c r="I333" s="6">
        <v>0.498731473565513</v>
      </c>
      <c r="J333" s="6">
        <v>0.498731473565513</v>
      </c>
      <c r="K333" s="6">
        <v>0.498731473565513</v>
      </c>
      <c r="L333" s="6">
        <v>0.498731473565513</v>
      </c>
      <c r="M333" s="6">
        <v>0.498731473565513</v>
      </c>
      <c r="N333" s="6">
        <v>0.0</v>
      </c>
      <c r="O333" s="6">
        <v>0.0</v>
      </c>
      <c r="P333" s="6">
        <v>0.0</v>
      </c>
    </row>
    <row r="334">
      <c r="A334" s="6">
        <v>332.0</v>
      </c>
      <c r="B334" s="7">
        <v>44330.0</v>
      </c>
      <c r="C334" s="6">
        <v>658.668819998602</v>
      </c>
      <c r="D334" s="6">
        <v>601.762146556114</v>
      </c>
      <c r="E334" s="6">
        <v>714.254663976444</v>
      </c>
      <c r="F334" s="6">
        <v>658.668819998602</v>
      </c>
      <c r="G334" s="6">
        <v>658.668819998602</v>
      </c>
      <c r="H334" s="6">
        <v>0.474267377588166</v>
      </c>
      <c r="I334" s="6">
        <v>0.474267377588166</v>
      </c>
      <c r="J334" s="6">
        <v>0.474267377588166</v>
      </c>
      <c r="K334" s="6">
        <v>0.474267377588166</v>
      </c>
      <c r="L334" s="6">
        <v>0.474267377588166</v>
      </c>
      <c r="M334" s="6">
        <v>0.474267377588166</v>
      </c>
      <c r="N334" s="6">
        <v>0.0</v>
      </c>
      <c r="O334" s="6">
        <v>0.0</v>
      </c>
      <c r="P334" s="6">
        <v>0.0</v>
      </c>
    </row>
    <row r="335">
      <c r="A335" s="6">
        <v>333.0</v>
      </c>
      <c r="B335" s="7">
        <v>44333.0</v>
      </c>
      <c r="C335" s="6">
        <v>658.543154242887</v>
      </c>
      <c r="D335" s="6">
        <v>600.188895449306</v>
      </c>
      <c r="E335" s="6">
        <v>719.906352671273</v>
      </c>
      <c r="F335" s="6">
        <v>658.543154242887</v>
      </c>
      <c r="G335" s="6">
        <v>658.543154242887</v>
      </c>
      <c r="H335" s="6">
        <v>-0.257714573574956</v>
      </c>
      <c r="I335" s="6">
        <v>-0.257714573574956</v>
      </c>
      <c r="J335" s="6">
        <v>-0.257714573574956</v>
      </c>
      <c r="K335" s="6">
        <v>-0.257714573574956</v>
      </c>
      <c r="L335" s="6">
        <v>-0.257714573574956</v>
      </c>
      <c r="M335" s="6">
        <v>-0.257714573574956</v>
      </c>
      <c r="N335" s="6">
        <v>0.0</v>
      </c>
      <c r="O335" s="6">
        <v>0.0</v>
      </c>
      <c r="P335" s="6">
        <v>0.0</v>
      </c>
    </row>
    <row r="336">
      <c r="A336" s="6">
        <v>334.0</v>
      </c>
      <c r="B336" s="7">
        <v>44334.0</v>
      </c>
      <c r="C336" s="6">
        <v>658.501265657649</v>
      </c>
      <c r="D336" s="6">
        <v>599.303135590011</v>
      </c>
      <c r="E336" s="6">
        <v>719.35585032321</v>
      </c>
      <c r="F336" s="6">
        <v>658.501265657649</v>
      </c>
      <c r="G336" s="6">
        <v>658.501265657649</v>
      </c>
      <c r="H336" s="6">
        <v>1.85002814515677</v>
      </c>
      <c r="I336" s="6">
        <v>1.85002814515677</v>
      </c>
      <c r="J336" s="6">
        <v>1.85002814515677</v>
      </c>
      <c r="K336" s="6">
        <v>1.85002814515677</v>
      </c>
      <c r="L336" s="6">
        <v>1.85002814515677</v>
      </c>
      <c r="M336" s="6">
        <v>1.85002814515677</v>
      </c>
      <c r="N336" s="6">
        <v>0.0</v>
      </c>
      <c r="O336" s="6">
        <v>0.0</v>
      </c>
      <c r="P336" s="6">
        <v>0.0</v>
      </c>
    </row>
    <row r="337">
      <c r="A337" s="6">
        <v>335.0</v>
      </c>
      <c r="B337" s="7">
        <v>44335.0</v>
      </c>
      <c r="C337" s="6">
        <v>658.459377072411</v>
      </c>
      <c r="D337" s="6">
        <v>602.265674476188</v>
      </c>
      <c r="E337" s="6">
        <v>723.161580463375</v>
      </c>
      <c r="F337" s="6">
        <v>658.459377072411</v>
      </c>
      <c r="G337" s="6">
        <v>658.459377072411</v>
      </c>
      <c r="H337" s="6">
        <v>0.899107525435817</v>
      </c>
      <c r="I337" s="6">
        <v>0.899107525435817</v>
      </c>
      <c r="J337" s="6">
        <v>0.899107525435817</v>
      </c>
      <c r="K337" s="6">
        <v>0.899107525435817</v>
      </c>
      <c r="L337" s="6">
        <v>0.899107525435817</v>
      </c>
      <c r="M337" s="6">
        <v>0.899107525435817</v>
      </c>
      <c r="N337" s="6">
        <v>0.0</v>
      </c>
      <c r="O337" s="6">
        <v>0.0</v>
      </c>
      <c r="P337" s="6">
        <v>0.0</v>
      </c>
    </row>
    <row r="338">
      <c r="A338" s="6">
        <v>336.0</v>
      </c>
      <c r="B338" s="7">
        <v>44336.0</v>
      </c>
      <c r="C338" s="6">
        <v>658.417488487172</v>
      </c>
      <c r="D338" s="6">
        <v>593.17818480453</v>
      </c>
      <c r="E338" s="6">
        <v>717.056095449153</v>
      </c>
      <c r="F338" s="6">
        <v>658.417488487172</v>
      </c>
      <c r="G338" s="6">
        <v>658.417488487172</v>
      </c>
      <c r="H338" s="6">
        <v>0.498731473564978</v>
      </c>
      <c r="I338" s="6">
        <v>0.498731473564978</v>
      </c>
      <c r="J338" s="6">
        <v>0.498731473564978</v>
      </c>
      <c r="K338" s="6">
        <v>0.498731473564978</v>
      </c>
      <c r="L338" s="6">
        <v>0.498731473564978</v>
      </c>
      <c r="M338" s="6">
        <v>0.498731473564978</v>
      </c>
      <c r="N338" s="6">
        <v>0.0</v>
      </c>
      <c r="O338" s="6">
        <v>0.0</v>
      </c>
      <c r="P338" s="6">
        <v>0.0</v>
      </c>
    </row>
    <row r="339">
      <c r="A339" s="6">
        <v>337.0</v>
      </c>
      <c r="B339" s="7">
        <v>44337.0</v>
      </c>
      <c r="C339" s="6">
        <v>658.375599901934</v>
      </c>
      <c r="D339" s="6">
        <v>600.178104395035</v>
      </c>
      <c r="E339" s="6">
        <v>718.13846789977</v>
      </c>
      <c r="F339" s="6">
        <v>658.375599901934</v>
      </c>
      <c r="G339" s="6">
        <v>658.375599901934</v>
      </c>
      <c r="H339" s="6">
        <v>0.474267377592021</v>
      </c>
      <c r="I339" s="6">
        <v>0.474267377592021</v>
      </c>
      <c r="J339" s="6">
        <v>0.474267377592021</v>
      </c>
      <c r="K339" s="6">
        <v>0.474267377592021</v>
      </c>
      <c r="L339" s="6">
        <v>0.474267377592021</v>
      </c>
      <c r="M339" s="6">
        <v>0.474267377592021</v>
      </c>
      <c r="N339" s="6">
        <v>0.0</v>
      </c>
      <c r="O339" s="6">
        <v>0.0</v>
      </c>
      <c r="P339" s="6">
        <v>0.0</v>
      </c>
    </row>
    <row r="340">
      <c r="A340" s="6">
        <v>338.0</v>
      </c>
      <c r="B340" s="7">
        <v>44340.0</v>
      </c>
      <c r="C340" s="6">
        <v>658.249934146219</v>
      </c>
      <c r="D340" s="6">
        <v>597.747093769137</v>
      </c>
      <c r="E340" s="6">
        <v>719.17701697735</v>
      </c>
      <c r="F340" s="6">
        <v>658.249934146219</v>
      </c>
      <c r="G340" s="6">
        <v>658.249934146219</v>
      </c>
      <c r="H340" s="6">
        <v>-0.257714573571838</v>
      </c>
      <c r="I340" s="6">
        <v>-0.257714573571838</v>
      </c>
      <c r="J340" s="6">
        <v>-0.257714573571838</v>
      </c>
      <c r="K340" s="6">
        <v>-0.257714573571838</v>
      </c>
      <c r="L340" s="6">
        <v>-0.257714573571838</v>
      </c>
      <c r="M340" s="6">
        <v>-0.257714573571838</v>
      </c>
      <c r="N340" s="6">
        <v>0.0</v>
      </c>
      <c r="O340" s="6">
        <v>0.0</v>
      </c>
      <c r="P340" s="6">
        <v>0.0</v>
      </c>
    </row>
    <row r="341">
      <c r="A341" s="6">
        <v>339.0</v>
      </c>
      <c r="B341" s="7">
        <v>44341.0</v>
      </c>
      <c r="C341" s="6">
        <v>658.208045560981</v>
      </c>
      <c r="D341" s="6">
        <v>596.365966937845</v>
      </c>
      <c r="E341" s="6">
        <v>723.579702693961</v>
      </c>
      <c r="F341" s="6">
        <v>658.208045560981</v>
      </c>
      <c r="G341" s="6">
        <v>658.208045560981</v>
      </c>
      <c r="H341" s="6">
        <v>1.8500281451584</v>
      </c>
      <c r="I341" s="6">
        <v>1.8500281451584</v>
      </c>
      <c r="J341" s="6">
        <v>1.8500281451584</v>
      </c>
      <c r="K341" s="6">
        <v>1.8500281451584</v>
      </c>
      <c r="L341" s="6">
        <v>1.8500281451584</v>
      </c>
      <c r="M341" s="6">
        <v>1.8500281451584</v>
      </c>
      <c r="N341" s="6">
        <v>0.0</v>
      </c>
      <c r="O341" s="6">
        <v>0.0</v>
      </c>
      <c r="P341" s="6">
        <v>0.0</v>
      </c>
    </row>
    <row r="342">
      <c r="A342" s="6">
        <v>340.0</v>
      </c>
      <c r="B342" s="7">
        <v>44342.0</v>
      </c>
      <c r="C342" s="6">
        <v>658.166156975743</v>
      </c>
      <c r="D342" s="6">
        <v>596.685104952359</v>
      </c>
      <c r="E342" s="6">
        <v>720.716636141983</v>
      </c>
      <c r="F342" s="6">
        <v>658.166156975743</v>
      </c>
      <c r="G342" s="6">
        <v>658.166156975743</v>
      </c>
      <c r="H342" s="6">
        <v>0.899107525439439</v>
      </c>
      <c r="I342" s="6">
        <v>0.899107525439439</v>
      </c>
      <c r="J342" s="6">
        <v>0.899107525439439</v>
      </c>
      <c r="K342" s="6">
        <v>0.899107525439439</v>
      </c>
      <c r="L342" s="6">
        <v>0.899107525439439</v>
      </c>
      <c r="M342" s="6">
        <v>0.899107525439439</v>
      </c>
      <c r="N342" s="6">
        <v>0.0</v>
      </c>
      <c r="O342" s="6">
        <v>0.0</v>
      </c>
      <c r="P342" s="6">
        <v>0.0</v>
      </c>
    </row>
    <row r="343">
      <c r="A343" s="6">
        <v>341.0</v>
      </c>
      <c r="B343" s="7">
        <v>44343.0</v>
      </c>
      <c r="C343" s="6">
        <v>658.124268390505</v>
      </c>
      <c r="D343" s="6">
        <v>599.5252483599</v>
      </c>
      <c r="E343" s="6">
        <v>713.767890590383</v>
      </c>
      <c r="F343" s="6">
        <v>658.124268390505</v>
      </c>
      <c r="G343" s="6">
        <v>658.124268390505</v>
      </c>
      <c r="H343" s="6">
        <v>0.498731473564443</v>
      </c>
      <c r="I343" s="6">
        <v>0.498731473564443</v>
      </c>
      <c r="J343" s="6">
        <v>0.498731473564443</v>
      </c>
      <c r="K343" s="6">
        <v>0.498731473564443</v>
      </c>
      <c r="L343" s="6">
        <v>0.498731473564443</v>
      </c>
      <c r="M343" s="6">
        <v>0.498731473564443</v>
      </c>
      <c r="N343" s="6">
        <v>0.0</v>
      </c>
      <c r="O343" s="6">
        <v>0.0</v>
      </c>
      <c r="P343" s="6">
        <v>0.0</v>
      </c>
    </row>
    <row r="344">
      <c r="A344" s="6">
        <v>342.0</v>
      </c>
      <c r="B344" s="7">
        <v>44344.0</v>
      </c>
      <c r="C344" s="6">
        <v>658.082379805266</v>
      </c>
      <c r="D344" s="6">
        <v>598.483473430877</v>
      </c>
      <c r="E344" s="6">
        <v>718.087519433969</v>
      </c>
      <c r="F344" s="6">
        <v>658.082379805266</v>
      </c>
      <c r="G344" s="6">
        <v>658.082379805266</v>
      </c>
      <c r="H344" s="6">
        <v>0.474267377589717</v>
      </c>
      <c r="I344" s="6">
        <v>0.474267377589717</v>
      </c>
      <c r="J344" s="6">
        <v>0.474267377589717</v>
      </c>
      <c r="K344" s="6">
        <v>0.474267377589717</v>
      </c>
      <c r="L344" s="6">
        <v>0.474267377589717</v>
      </c>
      <c r="M344" s="6">
        <v>0.474267377589717</v>
      </c>
      <c r="N344" s="6">
        <v>0.0</v>
      </c>
      <c r="O344" s="6">
        <v>0.0</v>
      </c>
      <c r="P344" s="6">
        <v>0.0</v>
      </c>
    </row>
    <row r="345">
      <c r="A345" s="6">
        <v>343.0</v>
      </c>
      <c r="B345" s="7">
        <v>44348.0</v>
      </c>
      <c r="C345" s="6">
        <v>657.914825464313</v>
      </c>
      <c r="D345" s="6">
        <v>598.948421669497</v>
      </c>
      <c r="E345" s="6">
        <v>721.603303084835</v>
      </c>
      <c r="F345" s="6">
        <v>657.914825464313</v>
      </c>
      <c r="G345" s="6">
        <v>657.914825464313</v>
      </c>
      <c r="H345" s="6">
        <v>1.8500281451572</v>
      </c>
      <c r="I345" s="6">
        <v>1.8500281451572</v>
      </c>
      <c r="J345" s="6">
        <v>1.8500281451572</v>
      </c>
      <c r="K345" s="6">
        <v>1.8500281451572</v>
      </c>
      <c r="L345" s="6">
        <v>1.8500281451572</v>
      </c>
      <c r="M345" s="6">
        <v>1.8500281451572</v>
      </c>
      <c r="N345" s="6">
        <v>0.0</v>
      </c>
      <c r="O345" s="6">
        <v>0.0</v>
      </c>
      <c r="P345" s="6">
        <v>0.0</v>
      </c>
    </row>
    <row r="346">
      <c r="A346" s="6">
        <v>344.0</v>
      </c>
      <c r="B346" s="7">
        <v>44349.0</v>
      </c>
      <c r="C346" s="6">
        <v>657.872936879075</v>
      </c>
      <c r="D346" s="6">
        <v>600.502921999919</v>
      </c>
      <c r="E346" s="6">
        <v>721.235148873</v>
      </c>
      <c r="F346" s="6">
        <v>657.872936879075</v>
      </c>
      <c r="G346" s="6">
        <v>657.872936879075</v>
      </c>
      <c r="H346" s="6">
        <v>0.899107525439305</v>
      </c>
      <c r="I346" s="6">
        <v>0.899107525439305</v>
      </c>
      <c r="J346" s="6">
        <v>0.899107525439305</v>
      </c>
      <c r="K346" s="6">
        <v>0.899107525439305</v>
      </c>
      <c r="L346" s="6">
        <v>0.899107525439305</v>
      </c>
      <c r="M346" s="6">
        <v>0.899107525439305</v>
      </c>
      <c r="N346" s="6">
        <v>0.0</v>
      </c>
      <c r="O346" s="6">
        <v>0.0</v>
      </c>
      <c r="P346" s="6">
        <v>0.0</v>
      </c>
    </row>
    <row r="347">
      <c r="A347" s="6">
        <v>345.0</v>
      </c>
      <c r="B347" s="7">
        <v>44350.0</v>
      </c>
      <c r="C347" s="6">
        <v>657.831048293837</v>
      </c>
      <c r="D347" s="6">
        <v>599.170036682177</v>
      </c>
      <c r="E347" s="6">
        <v>717.274022497106</v>
      </c>
      <c r="F347" s="6">
        <v>657.831048293837</v>
      </c>
      <c r="G347" s="6">
        <v>657.831048293837</v>
      </c>
      <c r="H347" s="6">
        <v>0.498731473566359</v>
      </c>
      <c r="I347" s="6">
        <v>0.498731473566359</v>
      </c>
      <c r="J347" s="6">
        <v>0.498731473566359</v>
      </c>
      <c r="K347" s="6">
        <v>0.498731473566359</v>
      </c>
      <c r="L347" s="6">
        <v>0.498731473566359</v>
      </c>
      <c r="M347" s="6">
        <v>0.498731473566359</v>
      </c>
      <c r="N347" s="6">
        <v>0.0</v>
      </c>
      <c r="O347" s="6">
        <v>0.0</v>
      </c>
      <c r="P347" s="6">
        <v>0.0</v>
      </c>
    </row>
    <row r="348">
      <c r="A348" s="6">
        <v>346.0</v>
      </c>
      <c r="B348" s="7">
        <v>44351.0</v>
      </c>
      <c r="C348" s="6">
        <v>657.789159708599</v>
      </c>
      <c r="D348" s="6">
        <v>598.190935847137</v>
      </c>
      <c r="E348" s="6">
        <v>722.447332554724</v>
      </c>
      <c r="F348" s="6">
        <v>657.789159708599</v>
      </c>
      <c r="G348" s="6">
        <v>657.789159708599</v>
      </c>
      <c r="H348" s="6">
        <v>0.474267377591428</v>
      </c>
      <c r="I348" s="6">
        <v>0.474267377591428</v>
      </c>
      <c r="J348" s="6">
        <v>0.474267377591428</v>
      </c>
      <c r="K348" s="6">
        <v>0.474267377591428</v>
      </c>
      <c r="L348" s="6">
        <v>0.474267377591428</v>
      </c>
      <c r="M348" s="6">
        <v>0.474267377591428</v>
      </c>
      <c r="N348" s="6">
        <v>0.0</v>
      </c>
      <c r="O348" s="6">
        <v>0.0</v>
      </c>
      <c r="P348" s="6">
        <v>0.0</v>
      </c>
    </row>
    <row r="349">
      <c r="A349" s="6">
        <v>347.0</v>
      </c>
      <c r="B349" s="7">
        <v>44354.0</v>
      </c>
      <c r="C349" s="6">
        <v>657.663493952884</v>
      </c>
      <c r="D349" s="6">
        <v>596.729543958563</v>
      </c>
      <c r="E349" s="6">
        <v>715.603729485016</v>
      </c>
      <c r="F349" s="6">
        <v>657.663493952884</v>
      </c>
      <c r="G349" s="6">
        <v>657.663493952884</v>
      </c>
      <c r="H349" s="6">
        <v>-0.257714573568591</v>
      </c>
      <c r="I349" s="6">
        <v>-0.257714573568591</v>
      </c>
      <c r="J349" s="6">
        <v>-0.257714573568591</v>
      </c>
      <c r="K349" s="6">
        <v>-0.257714573568591</v>
      </c>
      <c r="L349" s="6">
        <v>-0.257714573568591</v>
      </c>
      <c r="M349" s="6">
        <v>-0.257714573568591</v>
      </c>
      <c r="N349" s="6">
        <v>0.0</v>
      </c>
      <c r="O349" s="6">
        <v>0.0</v>
      </c>
      <c r="P349" s="6">
        <v>0.0</v>
      </c>
    </row>
    <row r="350">
      <c r="A350" s="6">
        <v>348.0</v>
      </c>
      <c r="B350" s="7">
        <v>44355.0</v>
      </c>
      <c r="C350" s="6">
        <v>657.621605367646</v>
      </c>
      <c r="D350" s="6">
        <v>598.644931472697</v>
      </c>
      <c r="E350" s="6">
        <v>719.542238565571</v>
      </c>
      <c r="F350" s="6">
        <v>657.621605367646</v>
      </c>
      <c r="G350" s="6">
        <v>657.621605367646</v>
      </c>
      <c r="H350" s="6">
        <v>1.85002814515694</v>
      </c>
      <c r="I350" s="6">
        <v>1.85002814515694</v>
      </c>
      <c r="J350" s="6">
        <v>1.85002814515694</v>
      </c>
      <c r="K350" s="6">
        <v>1.85002814515694</v>
      </c>
      <c r="L350" s="6">
        <v>1.85002814515694</v>
      </c>
      <c r="M350" s="6">
        <v>1.85002814515694</v>
      </c>
      <c r="N350" s="6">
        <v>0.0</v>
      </c>
      <c r="O350" s="6">
        <v>0.0</v>
      </c>
      <c r="P350" s="6">
        <v>0.0</v>
      </c>
    </row>
    <row r="351">
      <c r="A351" s="6">
        <v>349.0</v>
      </c>
      <c r="B351" s="7">
        <v>44356.0</v>
      </c>
      <c r="C351" s="6">
        <v>657.579716782407</v>
      </c>
      <c r="D351" s="6">
        <v>593.610610177965</v>
      </c>
      <c r="E351" s="6">
        <v>719.544561688034</v>
      </c>
      <c r="F351" s="6">
        <v>657.579716782407</v>
      </c>
      <c r="G351" s="6">
        <v>657.579716782407</v>
      </c>
      <c r="H351" s="6">
        <v>0.899107525436763</v>
      </c>
      <c r="I351" s="6">
        <v>0.899107525436763</v>
      </c>
      <c r="J351" s="6">
        <v>0.899107525436763</v>
      </c>
      <c r="K351" s="6">
        <v>0.899107525436763</v>
      </c>
      <c r="L351" s="6">
        <v>0.899107525436763</v>
      </c>
      <c r="M351" s="6">
        <v>0.899107525436763</v>
      </c>
      <c r="N351" s="6">
        <v>0.0</v>
      </c>
      <c r="O351" s="6">
        <v>0.0</v>
      </c>
      <c r="P351" s="6">
        <v>0.0</v>
      </c>
    </row>
    <row r="352">
      <c r="A352" s="6">
        <v>350.0</v>
      </c>
      <c r="B352" s="7">
        <v>44357.0</v>
      </c>
      <c r="C352" s="6">
        <v>657.537828197169</v>
      </c>
      <c r="D352" s="6">
        <v>596.593384292431</v>
      </c>
      <c r="E352" s="6">
        <v>719.380371355087</v>
      </c>
      <c r="F352" s="6">
        <v>657.537828197169</v>
      </c>
      <c r="G352" s="6">
        <v>657.537828197169</v>
      </c>
      <c r="H352" s="6">
        <v>0.498731473563373</v>
      </c>
      <c r="I352" s="6">
        <v>0.498731473563373</v>
      </c>
      <c r="J352" s="6">
        <v>0.498731473563373</v>
      </c>
      <c r="K352" s="6">
        <v>0.498731473563373</v>
      </c>
      <c r="L352" s="6">
        <v>0.498731473563373</v>
      </c>
      <c r="M352" s="6">
        <v>0.498731473563373</v>
      </c>
      <c r="N352" s="6">
        <v>0.0</v>
      </c>
      <c r="O352" s="6">
        <v>0.0</v>
      </c>
      <c r="P352" s="6">
        <v>0.0</v>
      </c>
    </row>
    <row r="353">
      <c r="A353" s="6">
        <v>351.0</v>
      </c>
      <c r="B353" s="7">
        <v>44358.0</v>
      </c>
      <c r="C353" s="6">
        <v>657.495939611931</v>
      </c>
      <c r="D353" s="6">
        <v>596.832407608309</v>
      </c>
      <c r="E353" s="6">
        <v>720.714553016298</v>
      </c>
      <c r="F353" s="6">
        <v>657.495939611931</v>
      </c>
      <c r="G353" s="6">
        <v>657.495939611931</v>
      </c>
      <c r="H353" s="6">
        <v>0.474267377589123</v>
      </c>
      <c r="I353" s="6">
        <v>0.474267377589123</v>
      </c>
      <c r="J353" s="6">
        <v>0.474267377589123</v>
      </c>
      <c r="K353" s="6">
        <v>0.474267377589123</v>
      </c>
      <c r="L353" s="6">
        <v>0.474267377589123</v>
      </c>
      <c r="M353" s="6">
        <v>0.474267377589123</v>
      </c>
      <c r="N353" s="6">
        <v>0.0</v>
      </c>
      <c r="O353" s="6">
        <v>0.0</v>
      </c>
      <c r="P353" s="6">
        <v>0.0</v>
      </c>
    </row>
    <row r="354">
      <c r="A354" s="6">
        <v>352.0</v>
      </c>
      <c r="B354" s="7">
        <v>44361.0</v>
      </c>
      <c r="C354" s="6">
        <v>657.370273856216</v>
      </c>
      <c r="D354" s="6">
        <v>599.809677871584</v>
      </c>
      <c r="E354" s="6">
        <v>719.0265807293</v>
      </c>
      <c r="F354" s="6">
        <v>657.370273856216</v>
      </c>
      <c r="G354" s="6">
        <v>657.370273856216</v>
      </c>
      <c r="H354" s="6">
        <v>-0.25771457356647</v>
      </c>
      <c r="I354" s="6">
        <v>-0.25771457356647</v>
      </c>
      <c r="J354" s="6">
        <v>-0.25771457356647</v>
      </c>
      <c r="K354" s="6">
        <v>-0.25771457356647</v>
      </c>
      <c r="L354" s="6">
        <v>-0.25771457356647</v>
      </c>
      <c r="M354" s="6">
        <v>-0.25771457356647</v>
      </c>
      <c r="N354" s="6">
        <v>0.0</v>
      </c>
      <c r="O354" s="6">
        <v>0.0</v>
      </c>
      <c r="P354" s="6">
        <v>0.0</v>
      </c>
    </row>
    <row r="355">
      <c r="A355" s="6">
        <v>353.0</v>
      </c>
      <c r="B355" s="7">
        <v>44362.0</v>
      </c>
      <c r="C355" s="6">
        <v>657.328385270978</v>
      </c>
      <c r="D355" s="6">
        <v>598.804875327715</v>
      </c>
      <c r="E355" s="6">
        <v>721.857444236096</v>
      </c>
      <c r="F355" s="6">
        <v>657.328385270978</v>
      </c>
      <c r="G355" s="6">
        <v>657.328385270978</v>
      </c>
      <c r="H355" s="6">
        <v>1.85002814515668</v>
      </c>
      <c r="I355" s="6">
        <v>1.85002814515668</v>
      </c>
      <c r="J355" s="6">
        <v>1.85002814515668</v>
      </c>
      <c r="K355" s="6">
        <v>1.85002814515668</v>
      </c>
      <c r="L355" s="6">
        <v>1.85002814515668</v>
      </c>
      <c r="M355" s="6">
        <v>1.85002814515668</v>
      </c>
      <c r="N355" s="6">
        <v>0.0</v>
      </c>
      <c r="O355" s="6">
        <v>0.0</v>
      </c>
      <c r="P355" s="6">
        <v>0.0</v>
      </c>
    </row>
    <row r="356">
      <c r="A356" s="6">
        <v>354.0</v>
      </c>
      <c r="B356" s="7">
        <v>44363.0</v>
      </c>
      <c r="C356" s="6">
        <v>657.28649668574</v>
      </c>
      <c r="D356" s="6">
        <v>599.316434010607</v>
      </c>
      <c r="E356" s="6">
        <v>717.985448848696</v>
      </c>
      <c r="F356" s="6">
        <v>657.28649668574</v>
      </c>
      <c r="G356" s="6">
        <v>657.28649668574</v>
      </c>
      <c r="H356" s="6">
        <v>0.899107525434221</v>
      </c>
      <c r="I356" s="6">
        <v>0.899107525434221</v>
      </c>
      <c r="J356" s="6">
        <v>0.899107525434221</v>
      </c>
      <c r="K356" s="6">
        <v>0.899107525434221</v>
      </c>
      <c r="L356" s="6">
        <v>0.899107525434221</v>
      </c>
      <c r="M356" s="6">
        <v>0.899107525434221</v>
      </c>
      <c r="N356" s="6">
        <v>0.0</v>
      </c>
      <c r="O356" s="6">
        <v>0.0</v>
      </c>
      <c r="P356" s="6">
        <v>0.0</v>
      </c>
    </row>
    <row r="357">
      <c r="A357" s="6">
        <v>355.0</v>
      </c>
      <c r="B357" s="7">
        <v>44364.0</v>
      </c>
      <c r="C357" s="6">
        <v>657.244608100501</v>
      </c>
      <c r="D357" s="6">
        <v>592.488573783749</v>
      </c>
      <c r="E357" s="6">
        <v>717.657695761936</v>
      </c>
      <c r="F357" s="6">
        <v>657.244608100501</v>
      </c>
      <c r="G357" s="6">
        <v>657.244608100501</v>
      </c>
      <c r="H357" s="6">
        <v>0.498731473565163</v>
      </c>
      <c r="I357" s="6">
        <v>0.498731473565163</v>
      </c>
      <c r="J357" s="6">
        <v>0.498731473565163</v>
      </c>
      <c r="K357" s="6">
        <v>0.498731473565163</v>
      </c>
      <c r="L357" s="6">
        <v>0.498731473565163</v>
      </c>
      <c r="M357" s="6">
        <v>0.498731473565163</v>
      </c>
      <c r="N357" s="6">
        <v>0.0</v>
      </c>
      <c r="O357" s="6">
        <v>0.0</v>
      </c>
      <c r="P357" s="6">
        <v>0.0</v>
      </c>
    </row>
    <row r="358">
      <c r="A358" s="6">
        <v>356.0</v>
      </c>
      <c r="B358" s="7">
        <v>44365.0</v>
      </c>
      <c r="C358" s="6">
        <v>657.202719515263</v>
      </c>
      <c r="D358" s="6">
        <v>598.821159171026</v>
      </c>
      <c r="E358" s="6">
        <v>718.162333759916</v>
      </c>
      <c r="F358" s="6">
        <v>657.202719515263</v>
      </c>
      <c r="G358" s="6">
        <v>657.202719515263</v>
      </c>
      <c r="H358" s="6">
        <v>0.474267377592978</v>
      </c>
      <c r="I358" s="6">
        <v>0.474267377592978</v>
      </c>
      <c r="J358" s="6">
        <v>0.474267377592978</v>
      </c>
      <c r="K358" s="6">
        <v>0.474267377592978</v>
      </c>
      <c r="L358" s="6">
        <v>0.474267377592978</v>
      </c>
      <c r="M358" s="6">
        <v>0.474267377592978</v>
      </c>
      <c r="N358" s="6">
        <v>0.0</v>
      </c>
      <c r="O358" s="6">
        <v>0.0</v>
      </c>
      <c r="P358" s="6">
        <v>0.0</v>
      </c>
    </row>
    <row r="359">
      <c r="A359" s="6">
        <v>357.0</v>
      </c>
      <c r="B359" s="7">
        <v>44368.0</v>
      </c>
      <c r="C359" s="6">
        <v>657.077053759548</v>
      </c>
      <c r="D359" s="6">
        <v>602.086110623195</v>
      </c>
      <c r="E359" s="6">
        <v>716.32905726653</v>
      </c>
      <c r="F359" s="6">
        <v>657.077053759548</v>
      </c>
      <c r="G359" s="6">
        <v>657.077053759548</v>
      </c>
      <c r="H359" s="6">
        <v>-0.257714573564348</v>
      </c>
      <c r="I359" s="6">
        <v>-0.257714573564348</v>
      </c>
      <c r="J359" s="6">
        <v>-0.257714573564348</v>
      </c>
      <c r="K359" s="6">
        <v>-0.257714573564348</v>
      </c>
      <c r="L359" s="6">
        <v>-0.257714573564348</v>
      </c>
      <c r="M359" s="6">
        <v>-0.257714573564348</v>
      </c>
      <c r="N359" s="6">
        <v>0.0</v>
      </c>
      <c r="O359" s="6">
        <v>0.0</v>
      </c>
      <c r="P359" s="6">
        <v>0.0</v>
      </c>
    </row>
    <row r="360">
      <c r="A360" s="6">
        <v>358.0</v>
      </c>
      <c r="B360" s="7">
        <v>44369.0</v>
      </c>
      <c r="C360" s="6">
        <v>657.03516517431</v>
      </c>
      <c r="D360" s="6">
        <v>598.557339717141</v>
      </c>
      <c r="E360" s="6">
        <v>721.196980455311</v>
      </c>
      <c r="F360" s="6">
        <v>657.03516517431</v>
      </c>
      <c r="G360" s="6">
        <v>657.03516517431</v>
      </c>
      <c r="H360" s="6">
        <v>1.85002814515737</v>
      </c>
      <c r="I360" s="6">
        <v>1.85002814515737</v>
      </c>
      <c r="J360" s="6">
        <v>1.85002814515737</v>
      </c>
      <c r="K360" s="6">
        <v>1.85002814515737</v>
      </c>
      <c r="L360" s="6">
        <v>1.85002814515737</v>
      </c>
      <c r="M360" s="6">
        <v>1.85002814515737</v>
      </c>
      <c r="N360" s="6">
        <v>0.0</v>
      </c>
      <c r="O360" s="6">
        <v>0.0</v>
      </c>
      <c r="P360" s="6">
        <v>0.0</v>
      </c>
    </row>
    <row r="361">
      <c r="A361" s="6">
        <v>359.0</v>
      </c>
      <c r="B361" s="7">
        <v>44370.0</v>
      </c>
      <c r="C361" s="6">
        <v>656.993276589072</v>
      </c>
      <c r="D361" s="6">
        <v>597.759504318332</v>
      </c>
      <c r="E361" s="6">
        <v>720.26371568708</v>
      </c>
      <c r="F361" s="6">
        <v>656.993276589072</v>
      </c>
      <c r="G361" s="6">
        <v>656.993276589072</v>
      </c>
      <c r="H361" s="6">
        <v>0.899107525436496</v>
      </c>
      <c r="I361" s="6">
        <v>0.899107525436496</v>
      </c>
      <c r="J361" s="6">
        <v>0.899107525436496</v>
      </c>
      <c r="K361" s="6">
        <v>0.899107525436496</v>
      </c>
      <c r="L361" s="6">
        <v>0.899107525436496</v>
      </c>
      <c r="M361" s="6">
        <v>0.899107525436496</v>
      </c>
      <c r="N361" s="6">
        <v>0.0</v>
      </c>
      <c r="O361" s="6">
        <v>0.0</v>
      </c>
      <c r="P361" s="6">
        <v>0.0</v>
      </c>
    </row>
    <row r="362">
      <c r="A362" s="6">
        <v>360.0</v>
      </c>
      <c r="B362" s="7">
        <v>44371.0</v>
      </c>
      <c r="C362" s="6">
        <v>656.951388003834</v>
      </c>
      <c r="D362" s="6">
        <v>598.289293970198</v>
      </c>
      <c r="E362" s="6">
        <v>720.483409153524</v>
      </c>
      <c r="F362" s="6">
        <v>656.951388003834</v>
      </c>
      <c r="G362" s="6">
        <v>656.951388003834</v>
      </c>
      <c r="H362" s="6">
        <v>0.498731473564628</v>
      </c>
      <c r="I362" s="6">
        <v>0.498731473564628</v>
      </c>
      <c r="J362" s="6">
        <v>0.498731473564628</v>
      </c>
      <c r="K362" s="6">
        <v>0.498731473564628</v>
      </c>
      <c r="L362" s="6">
        <v>0.498731473564628</v>
      </c>
      <c r="M362" s="6">
        <v>0.498731473564628</v>
      </c>
      <c r="N362" s="6">
        <v>0.0</v>
      </c>
      <c r="O362" s="6">
        <v>0.0</v>
      </c>
      <c r="P362" s="6">
        <v>0.0</v>
      </c>
    </row>
    <row r="363">
      <c r="A363" s="6">
        <v>361.0</v>
      </c>
      <c r="B363" s="7">
        <v>44372.0</v>
      </c>
      <c r="C363" s="6">
        <v>656.909499418595</v>
      </c>
      <c r="D363" s="6">
        <v>596.404186658247</v>
      </c>
      <c r="E363" s="6">
        <v>720.252106965921</v>
      </c>
      <c r="F363" s="6">
        <v>656.909499418595</v>
      </c>
      <c r="G363" s="6">
        <v>656.909499418595</v>
      </c>
      <c r="H363" s="6">
        <v>0.474267377592681</v>
      </c>
      <c r="I363" s="6">
        <v>0.474267377592681</v>
      </c>
      <c r="J363" s="6">
        <v>0.474267377592681</v>
      </c>
      <c r="K363" s="6">
        <v>0.474267377592681</v>
      </c>
      <c r="L363" s="6">
        <v>0.474267377592681</v>
      </c>
      <c r="M363" s="6">
        <v>0.474267377592681</v>
      </c>
      <c r="N363" s="6">
        <v>0.0</v>
      </c>
      <c r="O363" s="6">
        <v>0.0</v>
      </c>
      <c r="P363" s="6">
        <v>0.0</v>
      </c>
    </row>
    <row r="364">
      <c r="A364" s="6">
        <v>362.0</v>
      </c>
      <c r="B364" s="7">
        <v>44375.0</v>
      </c>
      <c r="C364" s="6">
        <v>656.783833662881</v>
      </c>
      <c r="D364" s="6">
        <v>596.41871163347</v>
      </c>
      <c r="E364" s="6">
        <v>723.522328517048</v>
      </c>
      <c r="F364" s="6">
        <v>656.783833662881</v>
      </c>
      <c r="G364" s="6">
        <v>656.783833662881</v>
      </c>
      <c r="H364" s="6">
        <v>-0.257714573573658</v>
      </c>
      <c r="I364" s="6">
        <v>-0.257714573573658</v>
      </c>
      <c r="J364" s="6">
        <v>-0.257714573573658</v>
      </c>
      <c r="K364" s="6">
        <v>-0.257714573573658</v>
      </c>
      <c r="L364" s="6">
        <v>-0.257714573573658</v>
      </c>
      <c r="M364" s="6">
        <v>-0.257714573573658</v>
      </c>
      <c r="N364" s="6">
        <v>0.0</v>
      </c>
      <c r="O364" s="6">
        <v>0.0</v>
      </c>
      <c r="P364" s="6">
        <v>0.0</v>
      </c>
    </row>
    <row r="365">
      <c r="A365" s="6">
        <v>363.0</v>
      </c>
      <c r="B365" s="7">
        <v>44376.0</v>
      </c>
      <c r="C365" s="6">
        <v>656.741945077642</v>
      </c>
      <c r="D365" s="6">
        <v>595.578188517393</v>
      </c>
      <c r="E365" s="6">
        <v>715.949441185011</v>
      </c>
      <c r="F365" s="6">
        <v>656.741945077642</v>
      </c>
      <c r="G365" s="6">
        <v>656.741945077642</v>
      </c>
      <c r="H365" s="6">
        <v>1.85002814515522</v>
      </c>
      <c r="I365" s="6">
        <v>1.85002814515522</v>
      </c>
      <c r="J365" s="6">
        <v>1.85002814515522</v>
      </c>
      <c r="K365" s="6">
        <v>1.85002814515522</v>
      </c>
      <c r="L365" s="6">
        <v>1.85002814515522</v>
      </c>
      <c r="M365" s="6">
        <v>1.85002814515522</v>
      </c>
      <c r="N365" s="6">
        <v>0.0</v>
      </c>
      <c r="O365" s="6">
        <v>0.0</v>
      </c>
      <c r="P365" s="6">
        <v>0.0</v>
      </c>
    </row>
    <row r="366">
      <c r="A366" s="6">
        <v>364.0</v>
      </c>
      <c r="B366" s="7">
        <v>44377.0</v>
      </c>
      <c r="C366" s="6">
        <v>656.700056492404</v>
      </c>
      <c r="D366" s="6">
        <v>595.700571307015</v>
      </c>
      <c r="E366" s="6">
        <v>719.868643433717</v>
      </c>
      <c r="F366" s="6">
        <v>656.700056492404</v>
      </c>
      <c r="G366" s="6">
        <v>656.700056492404</v>
      </c>
      <c r="H366" s="6">
        <v>0.899107525433954</v>
      </c>
      <c r="I366" s="6">
        <v>0.899107525433954</v>
      </c>
      <c r="J366" s="6">
        <v>0.899107525433954</v>
      </c>
      <c r="K366" s="6">
        <v>0.899107525433954</v>
      </c>
      <c r="L366" s="6">
        <v>0.899107525433954</v>
      </c>
      <c r="M366" s="6">
        <v>0.899107525433954</v>
      </c>
      <c r="N366" s="6">
        <v>0.0</v>
      </c>
      <c r="O366" s="6">
        <v>0.0</v>
      </c>
      <c r="P366" s="6">
        <v>0.0</v>
      </c>
    </row>
    <row r="367">
      <c r="A367" s="6">
        <v>365.0</v>
      </c>
      <c r="B367" s="7">
        <v>44378.0</v>
      </c>
      <c r="C367" s="6">
        <v>656.658167907166</v>
      </c>
      <c r="D367" s="6">
        <v>598.451316796837</v>
      </c>
      <c r="E367" s="6">
        <v>725.895742655815</v>
      </c>
      <c r="F367" s="6">
        <v>656.658167907166</v>
      </c>
      <c r="G367" s="6">
        <v>656.658167907166</v>
      </c>
      <c r="H367" s="6">
        <v>0.498731473564093</v>
      </c>
      <c r="I367" s="6">
        <v>0.498731473564093</v>
      </c>
      <c r="J367" s="6">
        <v>0.498731473564093</v>
      </c>
      <c r="K367" s="6">
        <v>0.498731473564093</v>
      </c>
      <c r="L367" s="6">
        <v>0.498731473564093</v>
      </c>
      <c r="M367" s="6">
        <v>0.498731473564093</v>
      </c>
      <c r="N367" s="6">
        <v>0.0</v>
      </c>
      <c r="O367" s="6">
        <v>0.0</v>
      </c>
      <c r="P367" s="6">
        <v>0.0</v>
      </c>
    </row>
    <row r="368">
      <c r="A368" s="6">
        <v>366.0</v>
      </c>
      <c r="B368" s="7">
        <v>44379.0</v>
      </c>
      <c r="C368" s="6">
        <v>656.616279321928</v>
      </c>
      <c r="D368" s="6">
        <v>590.614244933622</v>
      </c>
      <c r="E368" s="6">
        <v>719.1976338519</v>
      </c>
      <c r="F368" s="6">
        <v>656.616279321928</v>
      </c>
      <c r="G368" s="6">
        <v>656.616279321928</v>
      </c>
      <c r="H368" s="6">
        <v>0.474267377592384</v>
      </c>
      <c r="I368" s="6">
        <v>0.474267377592384</v>
      </c>
      <c r="J368" s="6">
        <v>0.474267377592384</v>
      </c>
      <c r="K368" s="6">
        <v>0.474267377592384</v>
      </c>
      <c r="L368" s="6">
        <v>0.474267377592384</v>
      </c>
      <c r="M368" s="6">
        <v>0.474267377592384</v>
      </c>
      <c r="N368" s="6">
        <v>0.0</v>
      </c>
      <c r="O368" s="6">
        <v>0.0</v>
      </c>
      <c r="P368" s="6">
        <v>0.0</v>
      </c>
    </row>
    <row r="369">
      <c r="A369" s="6">
        <v>367.0</v>
      </c>
      <c r="B369" s="7">
        <v>44383.0</v>
      </c>
      <c r="C369" s="6">
        <v>656.448724980975</v>
      </c>
      <c r="D369" s="6">
        <v>600.298717206863</v>
      </c>
      <c r="E369" s="6">
        <v>720.967155383193</v>
      </c>
      <c r="F369" s="6">
        <v>656.448724980975</v>
      </c>
      <c r="G369" s="6">
        <v>656.448724980975</v>
      </c>
      <c r="H369" s="6">
        <v>1.85002814515685</v>
      </c>
      <c r="I369" s="6">
        <v>1.85002814515685</v>
      </c>
      <c r="J369" s="6">
        <v>1.85002814515685</v>
      </c>
      <c r="K369" s="6">
        <v>1.85002814515685</v>
      </c>
      <c r="L369" s="6">
        <v>1.85002814515685</v>
      </c>
      <c r="M369" s="6">
        <v>1.85002814515685</v>
      </c>
      <c r="N369" s="6">
        <v>0.0</v>
      </c>
      <c r="O369" s="6">
        <v>0.0</v>
      </c>
      <c r="P369" s="6">
        <v>0.0</v>
      </c>
    </row>
    <row r="370">
      <c r="A370" s="6">
        <v>368.0</v>
      </c>
      <c r="B370" s="7">
        <v>44384.0</v>
      </c>
      <c r="C370" s="6">
        <v>656.406836395736</v>
      </c>
      <c r="D370" s="6">
        <v>597.010761832952</v>
      </c>
      <c r="E370" s="6">
        <v>717.810983988852</v>
      </c>
      <c r="F370" s="6">
        <v>656.406836395736</v>
      </c>
      <c r="G370" s="6">
        <v>656.406836395736</v>
      </c>
      <c r="H370" s="6">
        <v>0.89910752543382</v>
      </c>
      <c r="I370" s="6">
        <v>0.89910752543382</v>
      </c>
      <c r="J370" s="6">
        <v>0.89910752543382</v>
      </c>
      <c r="K370" s="6">
        <v>0.89910752543382</v>
      </c>
      <c r="L370" s="6">
        <v>0.89910752543382</v>
      </c>
      <c r="M370" s="6">
        <v>0.89910752543382</v>
      </c>
      <c r="N370" s="6">
        <v>0.0</v>
      </c>
      <c r="O370" s="6">
        <v>0.0</v>
      </c>
      <c r="P370" s="6">
        <v>0.0</v>
      </c>
    </row>
    <row r="371">
      <c r="A371" s="6">
        <v>369.0</v>
      </c>
      <c r="B371" s="7">
        <v>44385.0</v>
      </c>
      <c r="C371" s="6">
        <v>656.364947810498</v>
      </c>
      <c r="D371" s="6">
        <v>596.344794473247</v>
      </c>
      <c r="E371" s="6">
        <v>714.705043423471</v>
      </c>
      <c r="F371" s="6">
        <v>656.364947810498</v>
      </c>
      <c r="G371" s="6">
        <v>656.364947810498</v>
      </c>
      <c r="H371" s="6">
        <v>0.498731473563558</v>
      </c>
      <c r="I371" s="6">
        <v>0.498731473563558</v>
      </c>
      <c r="J371" s="6">
        <v>0.498731473563558</v>
      </c>
      <c r="K371" s="6">
        <v>0.498731473563558</v>
      </c>
      <c r="L371" s="6">
        <v>0.498731473563558</v>
      </c>
      <c r="M371" s="6">
        <v>0.498731473563558</v>
      </c>
      <c r="N371" s="6">
        <v>0.0</v>
      </c>
      <c r="O371" s="6">
        <v>0.0</v>
      </c>
      <c r="P371" s="6">
        <v>0.0</v>
      </c>
    </row>
    <row r="372">
      <c r="A372" s="6">
        <v>370.0</v>
      </c>
      <c r="B372" s="7">
        <v>44386.0</v>
      </c>
      <c r="C372" s="6">
        <v>656.32305922526</v>
      </c>
      <c r="D372" s="6">
        <v>592.71651208758</v>
      </c>
      <c r="E372" s="6">
        <v>715.425405234564</v>
      </c>
      <c r="F372" s="6">
        <v>656.32305922526</v>
      </c>
      <c r="G372" s="6">
        <v>656.32305922526</v>
      </c>
      <c r="H372" s="6">
        <v>0.47426737759008</v>
      </c>
      <c r="I372" s="6">
        <v>0.47426737759008</v>
      </c>
      <c r="J372" s="6">
        <v>0.47426737759008</v>
      </c>
      <c r="K372" s="6">
        <v>0.47426737759008</v>
      </c>
      <c r="L372" s="6">
        <v>0.47426737759008</v>
      </c>
      <c r="M372" s="6">
        <v>0.47426737759008</v>
      </c>
      <c r="N372" s="6">
        <v>0.0</v>
      </c>
      <c r="O372" s="6">
        <v>0.0</v>
      </c>
      <c r="P372" s="6">
        <v>0.0</v>
      </c>
    </row>
    <row r="373">
      <c r="A373" s="6">
        <v>371.0</v>
      </c>
      <c r="B373" s="7">
        <v>44389.0</v>
      </c>
      <c r="C373" s="6">
        <v>656.197393469545</v>
      </c>
      <c r="D373" s="6">
        <v>593.914868852861</v>
      </c>
      <c r="E373" s="6">
        <v>715.127657980107</v>
      </c>
      <c r="F373" s="6">
        <v>656.197393469545</v>
      </c>
      <c r="G373" s="6">
        <v>656.197393469545</v>
      </c>
      <c r="H373" s="6">
        <v>-0.257714573569415</v>
      </c>
      <c r="I373" s="6">
        <v>-0.257714573569415</v>
      </c>
      <c r="J373" s="6">
        <v>-0.257714573569415</v>
      </c>
      <c r="K373" s="6">
        <v>-0.257714573569415</v>
      </c>
      <c r="L373" s="6">
        <v>-0.257714573569415</v>
      </c>
      <c r="M373" s="6">
        <v>-0.257714573569415</v>
      </c>
      <c r="N373" s="6">
        <v>0.0</v>
      </c>
      <c r="O373" s="6">
        <v>0.0</v>
      </c>
      <c r="P373" s="6">
        <v>0.0</v>
      </c>
    </row>
    <row r="374">
      <c r="A374" s="6">
        <v>372.0</v>
      </c>
      <c r="B374" s="7">
        <v>44390.0</v>
      </c>
      <c r="C374" s="6">
        <v>656.155504884307</v>
      </c>
      <c r="D374" s="6">
        <v>598.079499367569</v>
      </c>
      <c r="E374" s="6">
        <v>720.076899762813</v>
      </c>
      <c r="F374" s="6">
        <v>656.155504884307</v>
      </c>
      <c r="G374" s="6">
        <v>656.155504884307</v>
      </c>
      <c r="H374" s="6">
        <v>1.85002814515659</v>
      </c>
      <c r="I374" s="6">
        <v>1.85002814515659</v>
      </c>
      <c r="J374" s="6">
        <v>1.85002814515659</v>
      </c>
      <c r="K374" s="6">
        <v>1.85002814515659</v>
      </c>
      <c r="L374" s="6">
        <v>1.85002814515659</v>
      </c>
      <c r="M374" s="6">
        <v>1.85002814515659</v>
      </c>
      <c r="N374" s="6">
        <v>0.0</v>
      </c>
      <c r="O374" s="6">
        <v>0.0</v>
      </c>
      <c r="P374" s="6">
        <v>0.0</v>
      </c>
    </row>
    <row r="375">
      <c r="A375" s="6">
        <v>373.0</v>
      </c>
      <c r="B375" s="7">
        <v>44391.0</v>
      </c>
      <c r="C375" s="6">
        <v>656.113616299069</v>
      </c>
      <c r="D375" s="6">
        <v>596.041014599939</v>
      </c>
      <c r="E375" s="6">
        <v>719.274606107829</v>
      </c>
      <c r="F375" s="6">
        <v>656.113616299069</v>
      </c>
      <c r="G375" s="6">
        <v>656.113616299069</v>
      </c>
      <c r="H375" s="6">
        <v>0.899107525437442</v>
      </c>
      <c r="I375" s="6">
        <v>0.899107525437442</v>
      </c>
      <c r="J375" s="6">
        <v>0.899107525437442</v>
      </c>
      <c r="K375" s="6">
        <v>0.899107525437442</v>
      </c>
      <c r="L375" s="6">
        <v>0.899107525437442</v>
      </c>
      <c r="M375" s="6">
        <v>0.899107525437442</v>
      </c>
      <c r="N375" s="6">
        <v>0.0</v>
      </c>
      <c r="O375" s="6">
        <v>0.0</v>
      </c>
      <c r="P375" s="6">
        <v>0.0</v>
      </c>
    </row>
    <row r="376">
      <c r="A376" s="6">
        <v>374.0</v>
      </c>
      <c r="B376" s="7">
        <v>44392.0</v>
      </c>
      <c r="C376" s="6">
        <v>656.07172771383</v>
      </c>
      <c r="D376" s="6">
        <v>595.615111743198</v>
      </c>
      <c r="E376" s="6">
        <v>719.423802006754</v>
      </c>
      <c r="F376" s="6">
        <v>656.07172771383</v>
      </c>
      <c r="G376" s="6">
        <v>656.07172771383</v>
      </c>
      <c r="H376" s="6">
        <v>0.498731473565347</v>
      </c>
      <c r="I376" s="6">
        <v>0.498731473565347</v>
      </c>
      <c r="J376" s="6">
        <v>0.498731473565347</v>
      </c>
      <c r="K376" s="6">
        <v>0.498731473565347</v>
      </c>
      <c r="L376" s="6">
        <v>0.498731473565347</v>
      </c>
      <c r="M376" s="6">
        <v>0.498731473565347</v>
      </c>
      <c r="N376" s="6">
        <v>0.0</v>
      </c>
      <c r="O376" s="6">
        <v>0.0</v>
      </c>
      <c r="P376" s="6">
        <v>0.0</v>
      </c>
    </row>
    <row r="377">
      <c r="A377" s="6">
        <v>375.0</v>
      </c>
      <c r="B377" s="7">
        <v>44393.0</v>
      </c>
      <c r="C377" s="6">
        <v>656.029839128592</v>
      </c>
      <c r="D377" s="6">
        <v>590.286355389586</v>
      </c>
      <c r="E377" s="6">
        <v>717.434246597166</v>
      </c>
      <c r="F377" s="6">
        <v>656.029839128592</v>
      </c>
      <c r="G377" s="6">
        <v>656.029839128592</v>
      </c>
      <c r="H377" s="6">
        <v>0.47426737759179</v>
      </c>
      <c r="I377" s="6">
        <v>0.47426737759179</v>
      </c>
      <c r="J377" s="6">
        <v>0.47426737759179</v>
      </c>
      <c r="K377" s="6">
        <v>0.47426737759179</v>
      </c>
      <c r="L377" s="6">
        <v>0.47426737759179</v>
      </c>
      <c r="M377" s="6">
        <v>0.47426737759179</v>
      </c>
      <c r="N377" s="6">
        <v>0.0</v>
      </c>
      <c r="O377" s="6">
        <v>0.0</v>
      </c>
      <c r="P377" s="6">
        <v>0.0</v>
      </c>
    </row>
    <row r="378">
      <c r="A378" s="6">
        <v>376.0</v>
      </c>
      <c r="B378" s="7">
        <v>44396.0</v>
      </c>
      <c r="C378" s="6">
        <v>655.904173372877</v>
      </c>
      <c r="D378" s="6">
        <v>597.524390592086</v>
      </c>
      <c r="E378" s="6">
        <v>718.978452675157</v>
      </c>
      <c r="F378" s="6">
        <v>655.904173372877</v>
      </c>
      <c r="G378" s="6">
        <v>655.904173372877</v>
      </c>
      <c r="H378" s="6">
        <v>-0.257714573577729</v>
      </c>
      <c r="I378" s="6">
        <v>-0.257714573577729</v>
      </c>
      <c r="J378" s="6">
        <v>-0.257714573577729</v>
      </c>
      <c r="K378" s="6">
        <v>-0.257714573577729</v>
      </c>
      <c r="L378" s="6">
        <v>-0.257714573577729</v>
      </c>
      <c r="M378" s="6">
        <v>-0.257714573577729</v>
      </c>
      <c r="N378" s="6">
        <v>0.0</v>
      </c>
      <c r="O378" s="6">
        <v>0.0</v>
      </c>
      <c r="P378" s="6">
        <v>0.0</v>
      </c>
    </row>
    <row r="379">
      <c r="A379" s="6">
        <v>377.0</v>
      </c>
      <c r="B379" s="7">
        <v>44397.0</v>
      </c>
      <c r="C379" s="6">
        <v>655.862284787639</v>
      </c>
      <c r="D379" s="6">
        <v>597.041766117192</v>
      </c>
      <c r="E379" s="6">
        <v>719.905638460982</v>
      </c>
      <c r="F379" s="6">
        <v>655.862284787639</v>
      </c>
      <c r="G379" s="6">
        <v>655.862284787639</v>
      </c>
      <c r="H379" s="6">
        <v>1.85002814515822</v>
      </c>
      <c r="I379" s="6">
        <v>1.85002814515822</v>
      </c>
      <c r="J379" s="6">
        <v>1.85002814515822</v>
      </c>
      <c r="K379" s="6">
        <v>1.85002814515822</v>
      </c>
      <c r="L379" s="6">
        <v>1.85002814515822</v>
      </c>
      <c r="M379" s="6">
        <v>1.85002814515822</v>
      </c>
      <c r="N379" s="6">
        <v>0.0</v>
      </c>
      <c r="O379" s="6">
        <v>0.0</v>
      </c>
      <c r="P379" s="6">
        <v>0.0</v>
      </c>
    </row>
    <row r="380">
      <c r="A380" s="6">
        <v>378.0</v>
      </c>
      <c r="B380" s="7">
        <v>44398.0</v>
      </c>
      <c r="C380" s="6">
        <v>655.820396202401</v>
      </c>
      <c r="D380" s="6">
        <v>591.688592005907</v>
      </c>
      <c r="E380" s="6">
        <v>718.395416602064</v>
      </c>
      <c r="F380" s="6">
        <v>655.820396202401</v>
      </c>
      <c r="G380" s="6">
        <v>655.820396202401</v>
      </c>
      <c r="H380" s="6">
        <v>0.899107525437309</v>
      </c>
      <c r="I380" s="6">
        <v>0.899107525437309</v>
      </c>
      <c r="J380" s="6">
        <v>0.899107525437309</v>
      </c>
      <c r="K380" s="6">
        <v>0.899107525437309</v>
      </c>
      <c r="L380" s="6">
        <v>0.899107525437309</v>
      </c>
      <c r="M380" s="6">
        <v>0.899107525437309</v>
      </c>
      <c r="N380" s="6">
        <v>0.0</v>
      </c>
      <c r="O380" s="6">
        <v>0.0</v>
      </c>
      <c r="P380" s="6">
        <v>0.0</v>
      </c>
    </row>
    <row r="381">
      <c r="A381" s="6">
        <v>379.0</v>
      </c>
      <c r="B381" s="7">
        <v>44399.0</v>
      </c>
      <c r="C381" s="6">
        <v>655.778507617163</v>
      </c>
      <c r="D381" s="6">
        <v>595.650272770126</v>
      </c>
      <c r="E381" s="6">
        <v>721.395035503312</v>
      </c>
      <c r="F381" s="6">
        <v>655.778507617163</v>
      </c>
      <c r="G381" s="6">
        <v>655.778507617163</v>
      </c>
      <c r="H381" s="6">
        <v>0.498731473567263</v>
      </c>
      <c r="I381" s="6">
        <v>0.498731473567263</v>
      </c>
      <c r="J381" s="6">
        <v>0.498731473567263</v>
      </c>
      <c r="K381" s="6">
        <v>0.498731473567263</v>
      </c>
      <c r="L381" s="6">
        <v>0.498731473567263</v>
      </c>
      <c r="M381" s="6">
        <v>0.498731473567263</v>
      </c>
      <c r="N381" s="6">
        <v>0.0</v>
      </c>
      <c r="O381" s="6">
        <v>0.0</v>
      </c>
      <c r="P381" s="6">
        <v>0.0</v>
      </c>
    </row>
    <row r="382">
      <c r="A382" s="6">
        <v>380.0</v>
      </c>
      <c r="B382" s="7">
        <v>44400.0</v>
      </c>
      <c r="C382" s="6">
        <v>655.736619031924</v>
      </c>
      <c r="D382" s="6">
        <v>595.218372518699</v>
      </c>
      <c r="E382" s="6">
        <v>721.108620602422</v>
      </c>
      <c r="F382" s="6">
        <v>655.736619031924</v>
      </c>
      <c r="G382" s="6">
        <v>655.736619031924</v>
      </c>
      <c r="H382" s="6">
        <v>0.474267377589486</v>
      </c>
      <c r="I382" s="6">
        <v>0.474267377589486</v>
      </c>
      <c r="J382" s="6">
        <v>0.474267377589486</v>
      </c>
      <c r="K382" s="6">
        <v>0.474267377589486</v>
      </c>
      <c r="L382" s="6">
        <v>0.474267377589486</v>
      </c>
      <c r="M382" s="6">
        <v>0.474267377589486</v>
      </c>
      <c r="N382" s="6">
        <v>0.0</v>
      </c>
      <c r="O382" s="6">
        <v>0.0</v>
      </c>
      <c r="P382" s="6">
        <v>0.0</v>
      </c>
    </row>
    <row r="383">
      <c r="A383" s="6">
        <v>381.0</v>
      </c>
      <c r="B383" s="7">
        <v>44403.0</v>
      </c>
      <c r="C383" s="6">
        <v>655.61095327621</v>
      </c>
      <c r="D383" s="6">
        <v>592.423714116047</v>
      </c>
      <c r="E383" s="6">
        <v>713.366619713203</v>
      </c>
      <c r="F383" s="6">
        <v>655.61095327621</v>
      </c>
      <c r="G383" s="6">
        <v>655.61095327621</v>
      </c>
      <c r="H383" s="6">
        <v>-0.257714573576604</v>
      </c>
      <c r="I383" s="6">
        <v>-0.257714573576604</v>
      </c>
      <c r="J383" s="6">
        <v>-0.257714573576604</v>
      </c>
      <c r="K383" s="6">
        <v>-0.257714573576604</v>
      </c>
      <c r="L383" s="6">
        <v>-0.257714573576604</v>
      </c>
      <c r="M383" s="6">
        <v>-0.257714573576604</v>
      </c>
      <c r="N383" s="6">
        <v>0.0</v>
      </c>
      <c r="O383" s="6">
        <v>0.0</v>
      </c>
      <c r="P383" s="6">
        <v>0.0</v>
      </c>
    </row>
    <row r="384">
      <c r="A384" s="6">
        <v>382.0</v>
      </c>
      <c r="B384" s="7">
        <v>44404.0</v>
      </c>
      <c r="C384" s="6">
        <v>655.569064690971</v>
      </c>
      <c r="D384" s="6">
        <v>596.481671941612</v>
      </c>
      <c r="E384" s="6">
        <v>721.214269509975</v>
      </c>
      <c r="F384" s="6">
        <v>655.569064690971</v>
      </c>
      <c r="G384" s="6">
        <v>655.569064690971</v>
      </c>
      <c r="H384" s="6">
        <v>1.85002814515607</v>
      </c>
      <c r="I384" s="6">
        <v>1.85002814515607</v>
      </c>
      <c r="J384" s="6">
        <v>1.85002814515607</v>
      </c>
      <c r="K384" s="6">
        <v>1.85002814515607</v>
      </c>
      <c r="L384" s="6">
        <v>1.85002814515607</v>
      </c>
      <c r="M384" s="6">
        <v>1.85002814515607</v>
      </c>
      <c r="N384" s="6">
        <v>0.0</v>
      </c>
      <c r="O384" s="6">
        <v>0.0</v>
      </c>
      <c r="P384" s="6">
        <v>0.0</v>
      </c>
    </row>
    <row r="385">
      <c r="A385" s="6">
        <v>383.0</v>
      </c>
      <c r="B385" s="7">
        <v>44405.0</v>
      </c>
      <c r="C385" s="6">
        <v>655.527176105733</v>
      </c>
      <c r="D385" s="6">
        <v>596.58651224117</v>
      </c>
      <c r="E385" s="6">
        <v>718.046204855556</v>
      </c>
      <c r="F385" s="6">
        <v>655.527176105733</v>
      </c>
      <c r="G385" s="6">
        <v>655.527176105733</v>
      </c>
      <c r="H385" s="6">
        <v>0.899107525434766</v>
      </c>
      <c r="I385" s="6">
        <v>0.899107525434766</v>
      </c>
      <c r="J385" s="6">
        <v>0.899107525434766</v>
      </c>
      <c r="K385" s="6">
        <v>0.899107525434766</v>
      </c>
      <c r="L385" s="6">
        <v>0.899107525434766</v>
      </c>
      <c r="M385" s="6">
        <v>0.899107525434766</v>
      </c>
      <c r="N385" s="6">
        <v>0.0</v>
      </c>
      <c r="O385" s="6">
        <v>0.0</v>
      </c>
      <c r="P385" s="6">
        <v>0.0</v>
      </c>
    </row>
    <row r="386">
      <c r="A386" s="6">
        <v>384.0</v>
      </c>
      <c r="B386" s="7">
        <v>44406.0</v>
      </c>
      <c r="C386" s="6">
        <v>655.485287520495</v>
      </c>
      <c r="D386" s="6">
        <v>591.340268321948</v>
      </c>
      <c r="E386" s="6">
        <v>716.886797347494</v>
      </c>
      <c r="F386" s="6">
        <v>655.485287520495</v>
      </c>
      <c r="G386" s="6">
        <v>655.485287520495</v>
      </c>
      <c r="H386" s="6">
        <v>0.498731473564277</v>
      </c>
      <c r="I386" s="6">
        <v>0.498731473564277</v>
      </c>
      <c r="J386" s="6">
        <v>0.498731473564277</v>
      </c>
      <c r="K386" s="6">
        <v>0.498731473564277</v>
      </c>
      <c r="L386" s="6">
        <v>0.498731473564277</v>
      </c>
      <c r="M386" s="6">
        <v>0.498731473564277</v>
      </c>
      <c r="N386" s="6">
        <v>0.0</v>
      </c>
      <c r="O386" s="6">
        <v>0.0</v>
      </c>
      <c r="P386" s="6">
        <v>0.0</v>
      </c>
    </row>
    <row r="387">
      <c r="A387" s="6">
        <v>385.0</v>
      </c>
      <c r="B387" s="7">
        <v>44407.0</v>
      </c>
      <c r="C387" s="6">
        <v>655.443398935257</v>
      </c>
      <c r="D387" s="6">
        <v>601.456903360689</v>
      </c>
      <c r="E387" s="6">
        <v>720.803714892944</v>
      </c>
      <c r="F387" s="6">
        <v>655.443398935257</v>
      </c>
      <c r="G387" s="6">
        <v>655.443398935257</v>
      </c>
      <c r="H387" s="6">
        <v>0.474267377593341</v>
      </c>
      <c r="I387" s="6">
        <v>0.474267377593341</v>
      </c>
      <c r="J387" s="6">
        <v>0.474267377593341</v>
      </c>
      <c r="K387" s="6">
        <v>0.474267377593341</v>
      </c>
      <c r="L387" s="6">
        <v>0.474267377593341</v>
      </c>
      <c r="M387" s="6">
        <v>0.474267377593341</v>
      </c>
      <c r="N387" s="6">
        <v>0.0</v>
      </c>
      <c r="O387" s="6">
        <v>0.0</v>
      </c>
      <c r="P387" s="6">
        <v>0.0</v>
      </c>
    </row>
    <row r="388">
      <c r="A388" s="6">
        <v>386.0</v>
      </c>
      <c r="B388" s="7">
        <v>44410.0</v>
      </c>
      <c r="C388" s="6">
        <v>655.317733179542</v>
      </c>
      <c r="D388" s="6">
        <v>592.910394833609</v>
      </c>
      <c r="E388" s="6">
        <v>712.944421712949</v>
      </c>
      <c r="F388" s="6">
        <v>655.317733179542</v>
      </c>
      <c r="G388" s="6">
        <v>655.317733179542</v>
      </c>
      <c r="H388" s="6">
        <v>-0.257714573573486</v>
      </c>
      <c r="I388" s="6">
        <v>-0.257714573573486</v>
      </c>
      <c r="J388" s="6">
        <v>-0.257714573573486</v>
      </c>
      <c r="K388" s="6">
        <v>-0.257714573573486</v>
      </c>
      <c r="L388" s="6">
        <v>-0.257714573573486</v>
      </c>
      <c r="M388" s="6">
        <v>-0.257714573573486</v>
      </c>
      <c r="N388" s="6">
        <v>0.0</v>
      </c>
      <c r="O388" s="6">
        <v>0.0</v>
      </c>
      <c r="P388" s="6">
        <v>0.0</v>
      </c>
    </row>
    <row r="389">
      <c r="A389" s="6">
        <v>387.0</v>
      </c>
      <c r="B389" s="7">
        <v>44411.0</v>
      </c>
      <c r="C389" s="6">
        <v>655.275844594304</v>
      </c>
      <c r="D389" s="6">
        <v>595.835188381014</v>
      </c>
      <c r="E389" s="6">
        <v>717.394185914859</v>
      </c>
      <c r="F389" s="6">
        <v>655.275844594304</v>
      </c>
      <c r="G389" s="6">
        <v>655.275844594304</v>
      </c>
      <c r="H389" s="6">
        <v>1.8500281451577</v>
      </c>
      <c r="I389" s="6">
        <v>1.8500281451577</v>
      </c>
      <c r="J389" s="6">
        <v>1.8500281451577</v>
      </c>
      <c r="K389" s="6">
        <v>1.8500281451577</v>
      </c>
      <c r="L389" s="6">
        <v>1.8500281451577</v>
      </c>
      <c r="M389" s="6">
        <v>1.8500281451577</v>
      </c>
      <c r="N389" s="6">
        <v>0.0</v>
      </c>
      <c r="O389" s="6">
        <v>0.0</v>
      </c>
      <c r="P389" s="6">
        <v>0.0</v>
      </c>
    </row>
    <row r="390">
      <c r="A390" s="6">
        <v>388.0</v>
      </c>
      <c r="B390" s="7">
        <v>44412.0</v>
      </c>
      <c r="C390" s="6">
        <v>655.233956009065</v>
      </c>
      <c r="D390" s="6">
        <v>594.724522271642</v>
      </c>
      <c r="E390" s="6">
        <v>718.905958211509</v>
      </c>
      <c r="F390" s="6">
        <v>655.233956009065</v>
      </c>
      <c r="G390" s="6">
        <v>655.233956009065</v>
      </c>
      <c r="H390" s="6">
        <v>0.899107525437041</v>
      </c>
      <c r="I390" s="6">
        <v>0.899107525437041</v>
      </c>
      <c r="J390" s="6">
        <v>0.899107525437041</v>
      </c>
      <c r="K390" s="6">
        <v>0.899107525437041</v>
      </c>
      <c r="L390" s="6">
        <v>0.899107525437041</v>
      </c>
      <c r="M390" s="6">
        <v>0.899107525437041</v>
      </c>
      <c r="N390" s="6">
        <v>0.0</v>
      </c>
      <c r="O390" s="6">
        <v>0.0</v>
      </c>
      <c r="P390" s="6">
        <v>0.0</v>
      </c>
    </row>
    <row r="391">
      <c r="A391" s="6">
        <v>389.0</v>
      </c>
      <c r="B391" s="7">
        <v>44413.0</v>
      </c>
      <c r="C391" s="6">
        <v>655.192067423827</v>
      </c>
      <c r="D391" s="6">
        <v>594.420905196013</v>
      </c>
      <c r="E391" s="6">
        <v>717.119347185593</v>
      </c>
      <c r="F391" s="6">
        <v>655.192067423827</v>
      </c>
      <c r="G391" s="6">
        <v>655.192067423827</v>
      </c>
      <c r="H391" s="6">
        <v>0.498731473566193</v>
      </c>
      <c r="I391" s="6">
        <v>0.498731473566193</v>
      </c>
      <c r="J391" s="6">
        <v>0.498731473566193</v>
      </c>
      <c r="K391" s="6">
        <v>0.498731473566193</v>
      </c>
      <c r="L391" s="6">
        <v>0.498731473566193</v>
      </c>
      <c r="M391" s="6">
        <v>0.498731473566193</v>
      </c>
      <c r="N391" s="6">
        <v>0.0</v>
      </c>
      <c r="O391" s="6">
        <v>0.0</v>
      </c>
      <c r="P391" s="6">
        <v>0.0</v>
      </c>
    </row>
    <row r="392">
      <c r="A392" s="6">
        <v>390.0</v>
      </c>
      <c r="B392" s="7">
        <v>44414.0</v>
      </c>
      <c r="C392" s="6">
        <v>655.150178838589</v>
      </c>
      <c r="D392" s="6">
        <v>595.502077960716</v>
      </c>
      <c r="E392" s="6">
        <v>718.766197807193</v>
      </c>
      <c r="F392" s="6">
        <v>655.150178838589</v>
      </c>
      <c r="G392" s="6">
        <v>655.150178838589</v>
      </c>
      <c r="H392" s="6">
        <v>0.474267377593044</v>
      </c>
      <c r="I392" s="6">
        <v>0.474267377593044</v>
      </c>
      <c r="J392" s="6">
        <v>0.474267377593044</v>
      </c>
      <c r="K392" s="6">
        <v>0.474267377593044</v>
      </c>
      <c r="L392" s="6">
        <v>0.474267377593044</v>
      </c>
      <c r="M392" s="6">
        <v>0.474267377593044</v>
      </c>
      <c r="N392" s="6">
        <v>0.0</v>
      </c>
      <c r="O392" s="6">
        <v>0.0</v>
      </c>
      <c r="P392" s="6">
        <v>0.0</v>
      </c>
    </row>
    <row r="393">
      <c r="A393" s="6">
        <v>391.0</v>
      </c>
      <c r="B393" s="7">
        <v>44417.0</v>
      </c>
      <c r="C393" s="6">
        <v>655.024513082874</v>
      </c>
      <c r="D393" s="6">
        <v>595.308259465623</v>
      </c>
      <c r="E393" s="6">
        <v>716.091124660355</v>
      </c>
      <c r="F393" s="6">
        <v>655.024513082874</v>
      </c>
      <c r="G393" s="6">
        <v>655.024513082874</v>
      </c>
      <c r="H393" s="6">
        <v>-0.257714573572361</v>
      </c>
      <c r="I393" s="6">
        <v>-0.257714573572361</v>
      </c>
      <c r="J393" s="6">
        <v>-0.257714573572361</v>
      </c>
      <c r="K393" s="6">
        <v>-0.257714573572361</v>
      </c>
      <c r="L393" s="6">
        <v>-0.257714573572361</v>
      </c>
      <c r="M393" s="6">
        <v>-0.257714573572361</v>
      </c>
      <c r="N393" s="6">
        <v>0.0</v>
      </c>
      <c r="O393" s="6">
        <v>0.0</v>
      </c>
      <c r="P393" s="6">
        <v>0.0</v>
      </c>
    </row>
    <row r="394">
      <c r="A394" s="6">
        <v>392.0</v>
      </c>
      <c r="B394" s="7">
        <v>44418.0</v>
      </c>
      <c r="C394" s="6">
        <v>654.982624497636</v>
      </c>
      <c r="D394" s="6">
        <v>593.719708721016</v>
      </c>
      <c r="E394" s="6">
        <v>719.193109579417</v>
      </c>
      <c r="F394" s="6">
        <v>654.982624497636</v>
      </c>
      <c r="G394" s="6">
        <v>654.982624497636</v>
      </c>
      <c r="H394" s="6">
        <v>1.8500281451565</v>
      </c>
      <c r="I394" s="6">
        <v>1.8500281451565</v>
      </c>
      <c r="J394" s="6">
        <v>1.8500281451565</v>
      </c>
      <c r="K394" s="6">
        <v>1.8500281451565</v>
      </c>
      <c r="L394" s="6">
        <v>1.8500281451565</v>
      </c>
      <c r="M394" s="6">
        <v>1.8500281451565</v>
      </c>
      <c r="N394" s="6">
        <v>0.0</v>
      </c>
      <c r="O394" s="6">
        <v>0.0</v>
      </c>
      <c r="P394" s="6">
        <v>0.0</v>
      </c>
    </row>
    <row r="395">
      <c r="A395" s="6">
        <v>393.0</v>
      </c>
      <c r="B395" s="7">
        <v>44419.0</v>
      </c>
      <c r="C395" s="6">
        <v>654.940735912398</v>
      </c>
      <c r="D395" s="6">
        <v>597.122944667039</v>
      </c>
      <c r="E395" s="6">
        <v>717.463629127923</v>
      </c>
      <c r="F395" s="6">
        <v>654.940735912398</v>
      </c>
      <c r="G395" s="6">
        <v>654.940735912398</v>
      </c>
      <c r="H395" s="6">
        <v>0.8991075254345</v>
      </c>
      <c r="I395" s="6">
        <v>0.8991075254345</v>
      </c>
      <c r="J395" s="6">
        <v>0.8991075254345</v>
      </c>
      <c r="K395" s="6">
        <v>0.8991075254345</v>
      </c>
      <c r="L395" s="6">
        <v>0.8991075254345</v>
      </c>
      <c r="M395" s="6">
        <v>0.8991075254345</v>
      </c>
      <c r="N395" s="6">
        <v>0.0</v>
      </c>
      <c r="O395" s="6">
        <v>0.0</v>
      </c>
      <c r="P395" s="6">
        <v>0.0</v>
      </c>
    </row>
    <row r="396">
      <c r="A396" s="6">
        <v>394.0</v>
      </c>
      <c r="B396" s="7">
        <v>44420.0</v>
      </c>
      <c r="C396" s="6">
        <v>654.898847327159</v>
      </c>
      <c r="D396" s="6">
        <v>597.86250856898</v>
      </c>
      <c r="E396" s="6">
        <v>718.080966606973</v>
      </c>
      <c r="F396" s="6">
        <v>654.898847327159</v>
      </c>
      <c r="G396" s="6">
        <v>654.898847327159</v>
      </c>
      <c r="H396" s="6">
        <v>0.498731473565658</v>
      </c>
      <c r="I396" s="6">
        <v>0.498731473565658</v>
      </c>
      <c r="J396" s="6">
        <v>0.498731473565658</v>
      </c>
      <c r="K396" s="6">
        <v>0.498731473565658</v>
      </c>
      <c r="L396" s="6">
        <v>0.498731473565658</v>
      </c>
      <c r="M396" s="6">
        <v>0.498731473565658</v>
      </c>
      <c r="N396" s="6">
        <v>0.0</v>
      </c>
      <c r="O396" s="6">
        <v>0.0</v>
      </c>
      <c r="P396" s="6">
        <v>0.0</v>
      </c>
    </row>
    <row r="397">
      <c r="A397" s="6">
        <v>395.0</v>
      </c>
      <c r="B397" s="7">
        <v>44421.0</v>
      </c>
      <c r="C397" s="6">
        <v>654.856958741921</v>
      </c>
      <c r="D397" s="6">
        <v>593.006638398924</v>
      </c>
      <c r="E397" s="6">
        <v>714.97475937274</v>
      </c>
      <c r="F397" s="6">
        <v>654.856958741921</v>
      </c>
      <c r="G397" s="6">
        <v>654.856958741921</v>
      </c>
      <c r="H397" s="6">
        <v>0.474267377592747</v>
      </c>
      <c r="I397" s="6">
        <v>0.474267377592747</v>
      </c>
      <c r="J397" s="6">
        <v>0.474267377592747</v>
      </c>
      <c r="K397" s="6">
        <v>0.474267377592747</v>
      </c>
      <c r="L397" s="6">
        <v>0.474267377592747</v>
      </c>
      <c r="M397" s="6">
        <v>0.474267377592747</v>
      </c>
      <c r="N397" s="6">
        <v>0.0</v>
      </c>
      <c r="O397" s="6">
        <v>0.0</v>
      </c>
      <c r="P397" s="6">
        <v>0.0</v>
      </c>
    </row>
    <row r="398">
      <c r="A398" s="6">
        <v>396.0</v>
      </c>
      <c r="B398" s="7">
        <v>44424.0</v>
      </c>
      <c r="C398" s="6">
        <v>654.731292986206</v>
      </c>
      <c r="D398" s="6">
        <v>592.062767472954</v>
      </c>
      <c r="E398" s="6">
        <v>715.78411200474</v>
      </c>
      <c r="F398" s="6">
        <v>654.731292986206</v>
      </c>
      <c r="G398" s="6">
        <v>654.731292986206</v>
      </c>
      <c r="H398" s="6">
        <v>-0.257714573571235</v>
      </c>
      <c r="I398" s="6">
        <v>-0.257714573571235</v>
      </c>
      <c r="J398" s="6">
        <v>-0.257714573571235</v>
      </c>
      <c r="K398" s="6">
        <v>-0.257714573571235</v>
      </c>
      <c r="L398" s="6">
        <v>-0.257714573571235</v>
      </c>
      <c r="M398" s="6">
        <v>-0.257714573571235</v>
      </c>
      <c r="N398" s="6">
        <v>0.0</v>
      </c>
      <c r="O398" s="6">
        <v>0.0</v>
      </c>
      <c r="P398" s="6">
        <v>0.0</v>
      </c>
    </row>
    <row r="399">
      <c r="A399" s="6">
        <v>397.0</v>
      </c>
      <c r="B399" s="7">
        <v>44425.0</v>
      </c>
      <c r="C399" s="6">
        <v>654.689404400968</v>
      </c>
      <c r="D399" s="6">
        <v>595.809286277591</v>
      </c>
      <c r="E399" s="6">
        <v>718.287504230302</v>
      </c>
      <c r="F399" s="6">
        <v>654.689404400968</v>
      </c>
      <c r="G399" s="6">
        <v>654.689404400968</v>
      </c>
      <c r="H399" s="6">
        <v>1.85002814515624</v>
      </c>
      <c r="I399" s="6">
        <v>1.85002814515624</v>
      </c>
      <c r="J399" s="6">
        <v>1.85002814515624</v>
      </c>
      <c r="K399" s="6">
        <v>1.85002814515624</v>
      </c>
      <c r="L399" s="6">
        <v>1.85002814515624</v>
      </c>
      <c r="M399" s="6">
        <v>1.85002814515624</v>
      </c>
      <c r="N399" s="6">
        <v>0.0</v>
      </c>
      <c r="O399" s="6">
        <v>0.0</v>
      </c>
      <c r="P399" s="6">
        <v>0.0</v>
      </c>
    </row>
    <row r="400">
      <c r="A400" s="6">
        <v>398.0</v>
      </c>
      <c r="B400" s="7">
        <v>44426.0</v>
      </c>
      <c r="C400" s="6">
        <v>654.64751581573</v>
      </c>
      <c r="D400" s="6">
        <v>595.305775909398</v>
      </c>
      <c r="E400" s="6">
        <v>716.922911970477</v>
      </c>
      <c r="F400" s="6">
        <v>654.64751581573</v>
      </c>
      <c r="G400" s="6">
        <v>654.64751581573</v>
      </c>
      <c r="H400" s="6">
        <v>0.899107525438121</v>
      </c>
      <c r="I400" s="6">
        <v>0.899107525438121</v>
      </c>
      <c r="J400" s="6">
        <v>0.899107525438121</v>
      </c>
      <c r="K400" s="6">
        <v>0.899107525438121</v>
      </c>
      <c r="L400" s="6">
        <v>0.899107525438121</v>
      </c>
      <c r="M400" s="6">
        <v>0.899107525438121</v>
      </c>
      <c r="N400" s="6">
        <v>0.0</v>
      </c>
      <c r="O400" s="6">
        <v>0.0</v>
      </c>
      <c r="P400" s="6">
        <v>0.0</v>
      </c>
    </row>
    <row r="401">
      <c r="A401" s="6">
        <v>399.0</v>
      </c>
      <c r="B401" s="7">
        <v>44427.0</v>
      </c>
      <c r="C401" s="6">
        <v>654.605627230492</v>
      </c>
      <c r="D401" s="6">
        <v>593.158507270388</v>
      </c>
      <c r="E401" s="6">
        <v>712.557834540914</v>
      </c>
      <c r="F401" s="6">
        <v>654.605627230492</v>
      </c>
      <c r="G401" s="6">
        <v>654.605627230492</v>
      </c>
      <c r="H401" s="6">
        <v>0.498731473565123</v>
      </c>
      <c r="I401" s="6">
        <v>0.498731473565123</v>
      </c>
      <c r="J401" s="6">
        <v>0.498731473565123</v>
      </c>
      <c r="K401" s="6">
        <v>0.498731473565123</v>
      </c>
      <c r="L401" s="6">
        <v>0.498731473565123</v>
      </c>
      <c r="M401" s="6">
        <v>0.498731473565123</v>
      </c>
      <c r="N401" s="6">
        <v>0.0</v>
      </c>
      <c r="O401" s="6">
        <v>0.0</v>
      </c>
      <c r="P401" s="6">
        <v>0.0</v>
      </c>
    </row>
    <row r="402">
      <c r="A402" s="6">
        <v>400.0</v>
      </c>
      <c r="B402" s="7">
        <v>44428.0</v>
      </c>
      <c r="C402" s="6">
        <v>654.563738645253</v>
      </c>
      <c r="D402" s="6">
        <v>587.35546066772</v>
      </c>
      <c r="E402" s="6">
        <v>712.770685309308</v>
      </c>
      <c r="F402" s="6">
        <v>654.563738645253</v>
      </c>
      <c r="G402" s="6">
        <v>654.563738645253</v>
      </c>
      <c r="H402" s="6">
        <v>0.474267377590443</v>
      </c>
      <c r="I402" s="6">
        <v>0.474267377590443</v>
      </c>
      <c r="J402" s="6">
        <v>0.474267377590443</v>
      </c>
      <c r="K402" s="6">
        <v>0.474267377590443</v>
      </c>
      <c r="L402" s="6">
        <v>0.474267377590443</v>
      </c>
      <c r="M402" s="6">
        <v>0.474267377590443</v>
      </c>
      <c r="N402" s="6">
        <v>0.0</v>
      </c>
      <c r="O402" s="6">
        <v>0.0</v>
      </c>
      <c r="P402" s="6">
        <v>0.0</v>
      </c>
    </row>
    <row r="403">
      <c r="A403" s="6">
        <v>401.0</v>
      </c>
      <c r="B403" s="7">
        <v>44429.0</v>
      </c>
      <c r="C403" s="6">
        <v>654.521850060015</v>
      </c>
      <c r="D403" s="6">
        <v>592.72910316715</v>
      </c>
      <c r="E403" s="6">
        <v>713.878520493865</v>
      </c>
      <c r="F403" s="6">
        <v>654.521850060015</v>
      </c>
      <c r="G403" s="6">
        <v>654.521850060015</v>
      </c>
      <c r="H403" s="6">
        <v>-1.73221009092924</v>
      </c>
      <c r="I403" s="6">
        <v>-1.73221009092924</v>
      </c>
      <c r="J403" s="6">
        <v>-1.73221009092924</v>
      </c>
      <c r="K403" s="6">
        <v>-1.73221009092924</v>
      </c>
      <c r="L403" s="6">
        <v>-1.73221009092924</v>
      </c>
      <c r="M403" s="6">
        <v>-1.73221009092924</v>
      </c>
      <c r="N403" s="6">
        <v>0.0</v>
      </c>
      <c r="O403" s="6">
        <v>0.0</v>
      </c>
      <c r="P403" s="6">
        <v>0.0</v>
      </c>
    </row>
    <row r="404">
      <c r="A404" s="6">
        <v>402.0</v>
      </c>
      <c r="B404" s="7">
        <v>44430.0</v>
      </c>
      <c r="C404" s="6">
        <v>654.479961474777</v>
      </c>
      <c r="D404" s="6">
        <v>590.990084286724</v>
      </c>
      <c r="E404" s="6">
        <v>709.909938580862</v>
      </c>
      <c r="F404" s="6">
        <v>654.479961474777</v>
      </c>
      <c r="G404" s="6">
        <v>654.479961474777</v>
      </c>
      <c r="H404" s="6">
        <v>-1.73220985724947</v>
      </c>
      <c r="I404" s="6">
        <v>-1.73220985724947</v>
      </c>
      <c r="J404" s="6">
        <v>-1.73220985724947</v>
      </c>
      <c r="K404" s="6">
        <v>-1.73220985724947</v>
      </c>
      <c r="L404" s="6">
        <v>-1.73220985724947</v>
      </c>
      <c r="M404" s="6">
        <v>-1.73220985724947</v>
      </c>
      <c r="N404" s="6">
        <v>0.0</v>
      </c>
      <c r="O404" s="6">
        <v>0.0</v>
      </c>
      <c r="P404" s="6">
        <v>0.0</v>
      </c>
    </row>
    <row r="405">
      <c r="A405" s="6">
        <v>403.0</v>
      </c>
      <c r="B405" s="7">
        <v>44431.0</v>
      </c>
      <c r="C405" s="6">
        <v>654.438072889539</v>
      </c>
      <c r="D405" s="6">
        <v>594.620981183196</v>
      </c>
      <c r="E405" s="6">
        <v>716.628932365727</v>
      </c>
      <c r="F405" s="6">
        <v>654.438072889539</v>
      </c>
      <c r="G405" s="6">
        <v>654.438567339718</v>
      </c>
      <c r="H405" s="6">
        <v>-0.257714573568117</v>
      </c>
      <c r="I405" s="6">
        <v>-0.257714573568117</v>
      </c>
      <c r="J405" s="6">
        <v>-0.257714573568117</v>
      </c>
      <c r="K405" s="6">
        <v>-0.257714573568117</v>
      </c>
      <c r="L405" s="6">
        <v>-0.257714573568117</v>
      </c>
      <c r="M405" s="6">
        <v>-0.257714573568117</v>
      </c>
      <c r="N405" s="6">
        <v>0.0</v>
      </c>
      <c r="O405" s="6">
        <v>0.0</v>
      </c>
      <c r="P405" s="6">
        <v>0.0</v>
      </c>
    </row>
    <row r="406">
      <c r="A406" s="6">
        <v>404.0</v>
      </c>
      <c r="B406" s="7">
        <v>44432.0</v>
      </c>
      <c r="C406" s="6">
        <v>654.3961843043</v>
      </c>
      <c r="D406" s="6">
        <v>594.640004925792</v>
      </c>
      <c r="E406" s="6">
        <v>716.091472542238</v>
      </c>
      <c r="F406" s="6">
        <v>654.24759312896</v>
      </c>
      <c r="G406" s="6">
        <v>654.482752053101</v>
      </c>
      <c r="H406" s="6">
        <v>1.85002814515599</v>
      </c>
      <c r="I406" s="6">
        <v>1.85002814515599</v>
      </c>
      <c r="J406" s="6">
        <v>1.85002814515599</v>
      </c>
      <c r="K406" s="6">
        <v>1.85002814515599</v>
      </c>
      <c r="L406" s="6">
        <v>1.85002814515599</v>
      </c>
      <c r="M406" s="6">
        <v>1.85002814515599</v>
      </c>
      <c r="N406" s="6">
        <v>0.0</v>
      </c>
      <c r="O406" s="6">
        <v>0.0</v>
      </c>
      <c r="P406" s="6">
        <v>0.0</v>
      </c>
    </row>
    <row r="407">
      <c r="A407" s="6">
        <v>405.0</v>
      </c>
      <c r="B407" s="7">
        <v>44433.0</v>
      </c>
      <c r="C407" s="6">
        <v>654.354295719062</v>
      </c>
      <c r="D407" s="6">
        <v>592.271334787535</v>
      </c>
      <c r="E407" s="6">
        <v>723.231022328657</v>
      </c>
      <c r="F407" s="6">
        <v>654.072185658128</v>
      </c>
      <c r="G407" s="6">
        <v>654.636266602513</v>
      </c>
      <c r="H407" s="6">
        <v>0.899107525435579</v>
      </c>
      <c r="I407" s="6">
        <v>0.899107525435579</v>
      </c>
      <c r="J407" s="6">
        <v>0.899107525435579</v>
      </c>
      <c r="K407" s="6">
        <v>0.899107525435579</v>
      </c>
      <c r="L407" s="6">
        <v>0.899107525435579</v>
      </c>
      <c r="M407" s="6">
        <v>0.899107525435579</v>
      </c>
      <c r="N407" s="6">
        <v>0.0</v>
      </c>
      <c r="O407" s="6">
        <v>0.0</v>
      </c>
      <c r="P407" s="6">
        <v>0.0</v>
      </c>
    </row>
    <row r="408">
      <c r="A408" s="6">
        <v>406.0</v>
      </c>
      <c r="B408" s="7">
        <v>44434.0</v>
      </c>
      <c r="C408" s="6">
        <v>654.312407133824</v>
      </c>
      <c r="D408" s="6">
        <v>593.921094680505</v>
      </c>
      <c r="E408" s="6">
        <v>715.225810277934</v>
      </c>
      <c r="F408" s="6">
        <v>653.813845917396</v>
      </c>
      <c r="G408" s="6">
        <v>654.804661560203</v>
      </c>
      <c r="H408" s="6">
        <v>0.498731473564462</v>
      </c>
      <c r="I408" s="6">
        <v>0.498731473564462</v>
      </c>
      <c r="J408" s="6">
        <v>0.498731473564462</v>
      </c>
      <c r="K408" s="6">
        <v>0.498731473564462</v>
      </c>
      <c r="L408" s="6">
        <v>0.498731473564462</v>
      </c>
      <c r="M408" s="6">
        <v>0.498731473564462</v>
      </c>
      <c r="N408" s="6">
        <v>0.0</v>
      </c>
      <c r="O408" s="6">
        <v>0.0</v>
      </c>
      <c r="P408" s="6">
        <v>0.0</v>
      </c>
    </row>
    <row r="409">
      <c r="A409" s="6">
        <v>407.0</v>
      </c>
      <c r="B409" s="7">
        <v>44435.0</v>
      </c>
      <c r="C409" s="6">
        <v>654.270518548586</v>
      </c>
      <c r="D409" s="6">
        <v>598.393151373318</v>
      </c>
      <c r="E409" s="6">
        <v>719.149892864724</v>
      </c>
      <c r="F409" s="6">
        <v>653.461390273357</v>
      </c>
      <c r="G409" s="6">
        <v>654.976287658909</v>
      </c>
      <c r="H409" s="6">
        <v>0.474267377588139</v>
      </c>
      <c r="I409" s="6">
        <v>0.474267377588139</v>
      </c>
      <c r="J409" s="6">
        <v>0.474267377588139</v>
      </c>
      <c r="K409" s="6">
        <v>0.474267377588139</v>
      </c>
      <c r="L409" s="6">
        <v>0.474267377588139</v>
      </c>
      <c r="M409" s="6">
        <v>0.474267377588139</v>
      </c>
      <c r="N409" s="6">
        <v>0.0</v>
      </c>
      <c r="O409" s="6">
        <v>0.0</v>
      </c>
      <c r="P409" s="6">
        <v>0.0</v>
      </c>
    </row>
    <row r="410">
      <c r="A410" s="6">
        <v>408.0</v>
      </c>
      <c r="B410" s="7">
        <v>44436.0</v>
      </c>
      <c r="C410" s="6">
        <v>654.228629963347</v>
      </c>
      <c r="D410" s="6">
        <v>588.107328661691</v>
      </c>
      <c r="E410" s="6">
        <v>716.522741609174</v>
      </c>
      <c r="F410" s="6">
        <v>653.149849551826</v>
      </c>
      <c r="G410" s="6">
        <v>655.192832693776</v>
      </c>
      <c r="H410" s="6">
        <v>-1.73221009092969</v>
      </c>
      <c r="I410" s="6">
        <v>-1.73221009092969</v>
      </c>
      <c r="J410" s="6">
        <v>-1.73221009092969</v>
      </c>
      <c r="K410" s="6">
        <v>-1.73221009092969</v>
      </c>
      <c r="L410" s="6">
        <v>-1.73221009092969</v>
      </c>
      <c r="M410" s="6">
        <v>-1.73221009092969</v>
      </c>
      <c r="N410" s="6">
        <v>0.0</v>
      </c>
      <c r="O410" s="6">
        <v>0.0</v>
      </c>
      <c r="P410" s="6">
        <v>0.0</v>
      </c>
    </row>
    <row r="411">
      <c r="A411" s="6">
        <v>409.0</v>
      </c>
      <c r="B411" s="7">
        <v>44437.0</v>
      </c>
      <c r="C411" s="6">
        <v>654.186741378109</v>
      </c>
      <c r="D411" s="6">
        <v>592.095198706632</v>
      </c>
      <c r="E411" s="6">
        <v>710.913249264352</v>
      </c>
      <c r="F411" s="6">
        <v>652.939578486421</v>
      </c>
      <c r="G411" s="6">
        <v>655.453744175506</v>
      </c>
      <c r="H411" s="6">
        <v>-1.73220985724874</v>
      </c>
      <c r="I411" s="6">
        <v>-1.73220985724874</v>
      </c>
      <c r="J411" s="6">
        <v>-1.73220985724874</v>
      </c>
      <c r="K411" s="6">
        <v>-1.73220985724874</v>
      </c>
      <c r="L411" s="6">
        <v>-1.73220985724874</v>
      </c>
      <c r="M411" s="6">
        <v>-1.73220985724874</v>
      </c>
      <c r="N411" s="6">
        <v>0.0</v>
      </c>
      <c r="O411" s="6">
        <v>0.0</v>
      </c>
      <c r="P411" s="6">
        <v>0.0</v>
      </c>
    </row>
    <row r="412">
      <c r="A412" s="6">
        <v>410.0</v>
      </c>
      <c r="B412" s="7">
        <v>44438.0</v>
      </c>
      <c r="C412" s="6">
        <v>654.144852792871</v>
      </c>
      <c r="D412" s="6">
        <v>594.780704212809</v>
      </c>
      <c r="E412" s="6">
        <v>713.936414049741</v>
      </c>
      <c r="F412" s="6">
        <v>652.564661929685</v>
      </c>
      <c r="G412" s="6">
        <v>655.743217691999</v>
      </c>
      <c r="H412" s="6">
        <v>-0.257714573566992</v>
      </c>
      <c r="I412" s="6">
        <v>-0.257714573566992</v>
      </c>
      <c r="J412" s="6">
        <v>-0.257714573566992</v>
      </c>
      <c r="K412" s="6">
        <v>-0.257714573566992</v>
      </c>
      <c r="L412" s="6">
        <v>-0.257714573566992</v>
      </c>
      <c r="M412" s="6">
        <v>-0.257714573566992</v>
      </c>
      <c r="N412" s="6">
        <v>0.0</v>
      </c>
      <c r="O412" s="6">
        <v>0.0</v>
      </c>
      <c r="P412" s="6">
        <v>0.0</v>
      </c>
    </row>
    <row r="413">
      <c r="A413" s="6">
        <v>411.0</v>
      </c>
      <c r="B413" s="7">
        <v>44439.0</v>
      </c>
      <c r="C413" s="6">
        <v>654.102964207633</v>
      </c>
      <c r="D413" s="6">
        <v>591.566895442632</v>
      </c>
      <c r="E413" s="6">
        <v>720.073794099874</v>
      </c>
      <c r="F413" s="6">
        <v>652.284528888394</v>
      </c>
      <c r="G413" s="6">
        <v>656.107430336569</v>
      </c>
      <c r="H413" s="6">
        <v>1.85002814515762</v>
      </c>
      <c r="I413" s="6">
        <v>1.85002814515762</v>
      </c>
      <c r="J413" s="6">
        <v>1.85002814515762</v>
      </c>
      <c r="K413" s="6">
        <v>1.85002814515762</v>
      </c>
      <c r="L413" s="6">
        <v>1.85002814515762</v>
      </c>
      <c r="M413" s="6">
        <v>1.85002814515762</v>
      </c>
      <c r="N413" s="6">
        <v>0.0</v>
      </c>
      <c r="O413" s="6">
        <v>0.0</v>
      </c>
      <c r="P413" s="6">
        <v>0.0</v>
      </c>
    </row>
    <row r="414">
      <c r="A414" s="6">
        <v>412.0</v>
      </c>
      <c r="B414" s="7">
        <v>44440.0</v>
      </c>
      <c r="C414" s="6">
        <v>654.061075622394</v>
      </c>
      <c r="D414" s="6">
        <v>593.660285986938</v>
      </c>
      <c r="E414" s="6">
        <v>718.792963859914</v>
      </c>
      <c r="F414" s="6">
        <v>651.862680887144</v>
      </c>
      <c r="G414" s="6">
        <v>656.405405594082</v>
      </c>
      <c r="H414" s="6">
        <v>0.899107525437854</v>
      </c>
      <c r="I414" s="6">
        <v>0.899107525437854</v>
      </c>
      <c r="J414" s="6">
        <v>0.899107525437854</v>
      </c>
      <c r="K414" s="6">
        <v>0.899107525437854</v>
      </c>
      <c r="L414" s="6">
        <v>0.899107525437854</v>
      </c>
      <c r="M414" s="6">
        <v>0.899107525437854</v>
      </c>
      <c r="N414" s="6">
        <v>0.0</v>
      </c>
      <c r="O414" s="6">
        <v>0.0</v>
      </c>
      <c r="P414" s="6">
        <v>0.0</v>
      </c>
    </row>
    <row r="415">
      <c r="A415" s="6">
        <v>413.0</v>
      </c>
      <c r="B415" s="7">
        <v>44441.0</v>
      </c>
      <c r="C415" s="6">
        <v>654.019187037156</v>
      </c>
      <c r="D415" s="6">
        <v>594.742648206459</v>
      </c>
      <c r="E415" s="6">
        <v>714.838191827949</v>
      </c>
      <c r="F415" s="6">
        <v>651.438152154686</v>
      </c>
      <c r="G415" s="6">
        <v>656.821700632553</v>
      </c>
      <c r="H415" s="6">
        <v>0.498731473566378</v>
      </c>
      <c r="I415" s="6">
        <v>0.498731473566378</v>
      </c>
      <c r="J415" s="6">
        <v>0.498731473566378</v>
      </c>
      <c r="K415" s="6">
        <v>0.498731473566378</v>
      </c>
      <c r="L415" s="6">
        <v>0.498731473566378</v>
      </c>
      <c r="M415" s="6">
        <v>0.498731473566378</v>
      </c>
      <c r="N415" s="6">
        <v>0.0</v>
      </c>
      <c r="O415" s="6">
        <v>0.0</v>
      </c>
      <c r="P415" s="6">
        <v>0.0</v>
      </c>
    </row>
    <row r="416">
      <c r="A416" s="6">
        <v>414.0</v>
      </c>
      <c r="B416" s="7">
        <v>44442.0</v>
      </c>
      <c r="C416" s="6">
        <v>653.977298451918</v>
      </c>
      <c r="D416" s="6">
        <v>595.900205088262</v>
      </c>
      <c r="E416" s="6">
        <v>712.530249834502</v>
      </c>
      <c r="F416" s="6">
        <v>651.052006419105</v>
      </c>
      <c r="G416" s="6">
        <v>657.128742948425</v>
      </c>
      <c r="H416" s="6">
        <v>0.474267377589849</v>
      </c>
      <c r="I416" s="6">
        <v>0.474267377589849</v>
      </c>
      <c r="J416" s="6">
        <v>0.474267377589849</v>
      </c>
      <c r="K416" s="6">
        <v>0.474267377589849</v>
      </c>
      <c r="L416" s="6">
        <v>0.474267377589849</v>
      </c>
      <c r="M416" s="6">
        <v>0.474267377589849</v>
      </c>
      <c r="N416" s="6">
        <v>0.0</v>
      </c>
      <c r="O416" s="6">
        <v>0.0</v>
      </c>
      <c r="P416" s="6">
        <v>0.0</v>
      </c>
    </row>
    <row r="417">
      <c r="A417" s="6">
        <v>415.0</v>
      </c>
      <c r="B417" s="7">
        <v>44443.0</v>
      </c>
      <c r="C417" s="6">
        <v>653.93540986668</v>
      </c>
      <c r="D417" s="6">
        <v>594.878288551397</v>
      </c>
      <c r="E417" s="6">
        <v>713.032621755664</v>
      </c>
      <c r="F417" s="6">
        <v>650.522767148078</v>
      </c>
      <c r="G417" s="6">
        <v>657.475973089666</v>
      </c>
      <c r="H417" s="6">
        <v>-1.73221009093132</v>
      </c>
      <c r="I417" s="6">
        <v>-1.73221009093132</v>
      </c>
      <c r="J417" s="6">
        <v>-1.73221009093132</v>
      </c>
      <c r="K417" s="6">
        <v>-1.73221009093132</v>
      </c>
      <c r="L417" s="6">
        <v>-1.73221009093132</v>
      </c>
      <c r="M417" s="6">
        <v>-1.73221009093132</v>
      </c>
      <c r="N417" s="6">
        <v>0.0</v>
      </c>
      <c r="O417" s="6">
        <v>0.0</v>
      </c>
      <c r="P417" s="6">
        <v>0.0</v>
      </c>
    </row>
    <row r="418">
      <c r="A418" s="6">
        <v>416.0</v>
      </c>
      <c r="B418" s="7">
        <v>44444.0</v>
      </c>
      <c r="C418" s="6">
        <v>653.893521281441</v>
      </c>
      <c r="D418" s="6">
        <v>592.76907580661</v>
      </c>
      <c r="E418" s="6">
        <v>713.958074549837</v>
      </c>
      <c r="F418" s="6">
        <v>650.033045942425</v>
      </c>
      <c r="G418" s="6">
        <v>657.801381153076</v>
      </c>
      <c r="H418" s="6">
        <v>-1.73220985724802</v>
      </c>
      <c r="I418" s="6">
        <v>-1.73220985724802</v>
      </c>
      <c r="J418" s="6">
        <v>-1.73220985724802</v>
      </c>
      <c r="K418" s="6">
        <v>-1.73220985724802</v>
      </c>
      <c r="L418" s="6">
        <v>-1.73220985724802</v>
      </c>
      <c r="M418" s="6">
        <v>-1.73220985724802</v>
      </c>
      <c r="N418" s="6">
        <v>0.0</v>
      </c>
      <c r="O418" s="6">
        <v>0.0</v>
      </c>
      <c r="P418" s="6">
        <v>0.0</v>
      </c>
    </row>
    <row r="419">
      <c r="A419" s="6">
        <v>417.0</v>
      </c>
      <c r="B419" s="7">
        <v>44445.0</v>
      </c>
      <c r="C419" s="6">
        <v>653.851632696203</v>
      </c>
      <c r="D419" s="6">
        <v>593.640232639293</v>
      </c>
      <c r="E419" s="6">
        <v>714.488320115297</v>
      </c>
      <c r="F419" s="6">
        <v>649.599950410849</v>
      </c>
      <c r="G419" s="6">
        <v>658.176440475747</v>
      </c>
      <c r="H419" s="6">
        <v>-0.257714573575306</v>
      </c>
      <c r="I419" s="6">
        <v>-0.257714573575306</v>
      </c>
      <c r="J419" s="6">
        <v>-0.257714573575306</v>
      </c>
      <c r="K419" s="6">
        <v>-0.257714573575306</v>
      </c>
      <c r="L419" s="6">
        <v>-0.257714573575306</v>
      </c>
      <c r="M419" s="6">
        <v>-0.257714573575306</v>
      </c>
      <c r="N419" s="6">
        <v>0.0</v>
      </c>
      <c r="O419" s="6">
        <v>0.0</v>
      </c>
      <c r="P419" s="6">
        <v>0.0</v>
      </c>
    </row>
    <row r="420">
      <c r="A420" s="6">
        <v>418.0</v>
      </c>
      <c r="B420" s="7">
        <v>44446.0</v>
      </c>
      <c r="C420" s="6">
        <v>653.809744110965</v>
      </c>
      <c r="D420" s="6">
        <v>592.921831028664</v>
      </c>
      <c r="E420" s="6">
        <v>716.763032076952</v>
      </c>
      <c r="F420" s="6">
        <v>649.039243448875</v>
      </c>
      <c r="G420" s="6">
        <v>658.7440680682</v>
      </c>
      <c r="H420" s="6">
        <v>1.85002814515547</v>
      </c>
      <c r="I420" s="6">
        <v>1.85002814515547</v>
      </c>
      <c r="J420" s="6">
        <v>1.85002814515547</v>
      </c>
      <c r="K420" s="6">
        <v>1.85002814515547</v>
      </c>
      <c r="L420" s="6">
        <v>1.85002814515547</v>
      </c>
      <c r="M420" s="6">
        <v>1.85002814515547</v>
      </c>
      <c r="N420" s="6">
        <v>0.0</v>
      </c>
      <c r="O420" s="6">
        <v>0.0</v>
      </c>
      <c r="P420" s="6">
        <v>0.0</v>
      </c>
    </row>
    <row r="421">
      <c r="A421" s="6">
        <v>419.0</v>
      </c>
      <c r="B421" s="7">
        <v>44447.0</v>
      </c>
      <c r="C421" s="6">
        <v>653.767855525727</v>
      </c>
      <c r="D421" s="6">
        <v>595.887526334189</v>
      </c>
      <c r="E421" s="6">
        <v>720.648346551171</v>
      </c>
      <c r="F421" s="6">
        <v>648.512931418249</v>
      </c>
      <c r="G421" s="6">
        <v>659.180573590626</v>
      </c>
      <c r="H421" s="6">
        <v>0.899107525435312</v>
      </c>
      <c r="I421" s="6">
        <v>0.899107525435312</v>
      </c>
      <c r="J421" s="6">
        <v>0.899107525435312</v>
      </c>
      <c r="K421" s="6">
        <v>0.899107525435312</v>
      </c>
      <c r="L421" s="6">
        <v>0.899107525435312</v>
      </c>
      <c r="M421" s="6">
        <v>0.899107525435312</v>
      </c>
      <c r="N421" s="6">
        <v>0.0</v>
      </c>
      <c r="O421" s="6">
        <v>0.0</v>
      </c>
      <c r="P421" s="6">
        <v>0.0</v>
      </c>
    </row>
    <row r="422">
      <c r="A422" s="6">
        <v>420.0</v>
      </c>
      <c r="B422" s="7">
        <v>44448.0</v>
      </c>
      <c r="C422" s="6">
        <v>653.725966940488</v>
      </c>
      <c r="D422" s="6">
        <v>592.039365474153</v>
      </c>
      <c r="E422" s="6">
        <v>717.243981952353</v>
      </c>
      <c r="F422" s="6">
        <v>648.049799574683</v>
      </c>
      <c r="G422" s="6">
        <v>659.611001561742</v>
      </c>
      <c r="H422" s="6">
        <v>0.498731473563392</v>
      </c>
      <c r="I422" s="6">
        <v>0.498731473563392</v>
      </c>
      <c r="J422" s="6">
        <v>0.498731473563392</v>
      </c>
      <c r="K422" s="6">
        <v>0.498731473563392</v>
      </c>
      <c r="L422" s="6">
        <v>0.498731473563392</v>
      </c>
      <c r="M422" s="6">
        <v>0.498731473563392</v>
      </c>
      <c r="N422" s="6">
        <v>0.0</v>
      </c>
      <c r="O422" s="6">
        <v>0.0</v>
      </c>
      <c r="P422" s="6">
        <v>0.0</v>
      </c>
    </row>
    <row r="423">
      <c r="A423" s="6">
        <v>421.0</v>
      </c>
      <c r="B423" s="7">
        <v>44449.0</v>
      </c>
      <c r="C423" s="6">
        <v>653.68407835525</v>
      </c>
      <c r="D423" s="6">
        <v>591.246937278653</v>
      </c>
      <c r="E423" s="6">
        <v>717.124655222344</v>
      </c>
      <c r="F423" s="6">
        <v>647.600809224484</v>
      </c>
      <c r="G423" s="6">
        <v>660.267097452021</v>
      </c>
      <c r="H423" s="6">
        <v>0.474267377587545</v>
      </c>
      <c r="I423" s="6">
        <v>0.474267377587545</v>
      </c>
      <c r="J423" s="6">
        <v>0.474267377587545</v>
      </c>
      <c r="K423" s="6">
        <v>0.474267377587545</v>
      </c>
      <c r="L423" s="6">
        <v>0.474267377587545</v>
      </c>
      <c r="M423" s="6">
        <v>0.474267377587545</v>
      </c>
      <c r="N423" s="6">
        <v>0.0</v>
      </c>
      <c r="O423" s="6">
        <v>0.0</v>
      </c>
      <c r="P423" s="6">
        <v>0.0</v>
      </c>
    </row>
    <row r="424">
      <c r="A424" s="6">
        <v>422.0</v>
      </c>
      <c r="B424" s="7">
        <v>44450.0</v>
      </c>
      <c r="C424" s="6">
        <v>653.642189770012</v>
      </c>
      <c r="D424" s="6">
        <v>587.126647745275</v>
      </c>
      <c r="E424" s="6">
        <v>713.468484480933</v>
      </c>
      <c r="F424" s="6">
        <v>647.029159647655</v>
      </c>
      <c r="G424" s="6">
        <v>660.922285399112</v>
      </c>
      <c r="H424" s="6">
        <v>-1.7322100909243</v>
      </c>
      <c r="I424" s="6">
        <v>-1.7322100909243</v>
      </c>
      <c r="J424" s="6">
        <v>-1.7322100909243</v>
      </c>
      <c r="K424" s="6">
        <v>-1.7322100909243</v>
      </c>
      <c r="L424" s="6">
        <v>-1.7322100909243</v>
      </c>
      <c r="M424" s="6">
        <v>-1.7322100909243</v>
      </c>
      <c r="N424" s="6">
        <v>0.0</v>
      </c>
      <c r="O424" s="6">
        <v>0.0</v>
      </c>
      <c r="P424" s="6">
        <v>0.0</v>
      </c>
    </row>
    <row r="425">
      <c r="A425" s="6">
        <v>423.0</v>
      </c>
      <c r="B425" s="7">
        <v>44451.0</v>
      </c>
      <c r="C425" s="6">
        <v>653.600301184774</v>
      </c>
      <c r="D425" s="6">
        <v>585.189345052069</v>
      </c>
      <c r="E425" s="6">
        <v>717.004636168509</v>
      </c>
      <c r="F425" s="6">
        <v>646.578303520913</v>
      </c>
      <c r="G425" s="6">
        <v>661.613012247044</v>
      </c>
      <c r="H425" s="6">
        <v>-1.73220985724729</v>
      </c>
      <c r="I425" s="6">
        <v>-1.73220985724729</v>
      </c>
      <c r="J425" s="6">
        <v>-1.73220985724729</v>
      </c>
      <c r="K425" s="6">
        <v>-1.73220985724729</v>
      </c>
      <c r="L425" s="6">
        <v>-1.73220985724729</v>
      </c>
      <c r="M425" s="6">
        <v>-1.73220985724729</v>
      </c>
      <c r="N425" s="6">
        <v>0.0</v>
      </c>
      <c r="O425" s="6">
        <v>0.0</v>
      </c>
      <c r="P425" s="6">
        <v>0.0</v>
      </c>
    </row>
    <row r="426">
      <c r="A426" s="6">
        <v>424.0</v>
      </c>
      <c r="B426" s="7">
        <v>44452.0</v>
      </c>
      <c r="C426" s="6">
        <v>653.558412599535</v>
      </c>
      <c r="D426" s="6">
        <v>589.130653831971</v>
      </c>
      <c r="E426" s="6">
        <v>713.674145679868</v>
      </c>
      <c r="F426" s="6">
        <v>645.978800043217</v>
      </c>
      <c r="G426" s="6">
        <v>662.076291045733</v>
      </c>
      <c r="H426" s="6">
        <v>-0.25771457357418</v>
      </c>
      <c r="I426" s="6">
        <v>-0.25771457357418</v>
      </c>
      <c r="J426" s="6">
        <v>-0.25771457357418</v>
      </c>
      <c r="K426" s="6">
        <v>-0.25771457357418</v>
      </c>
      <c r="L426" s="6">
        <v>-0.25771457357418</v>
      </c>
      <c r="M426" s="6">
        <v>-0.25771457357418</v>
      </c>
      <c r="N426" s="6">
        <v>0.0</v>
      </c>
      <c r="O426" s="6">
        <v>0.0</v>
      </c>
      <c r="P426" s="6">
        <v>0.0</v>
      </c>
    </row>
    <row r="427">
      <c r="A427" s="6">
        <v>425.0</v>
      </c>
      <c r="B427" s="7">
        <v>44453.0</v>
      </c>
      <c r="C427" s="6">
        <v>653.516524014297</v>
      </c>
      <c r="D427" s="6">
        <v>590.574071591591</v>
      </c>
      <c r="E427" s="6">
        <v>718.7830030526</v>
      </c>
      <c r="F427" s="6">
        <v>645.359942085855</v>
      </c>
      <c r="G427" s="6">
        <v>662.512021857196</v>
      </c>
      <c r="H427" s="6">
        <v>1.85002814515616</v>
      </c>
      <c r="I427" s="6">
        <v>1.85002814515616</v>
      </c>
      <c r="J427" s="6">
        <v>1.85002814515616</v>
      </c>
      <c r="K427" s="6">
        <v>1.85002814515616</v>
      </c>
      <c r="L427" s="6">
        <v>1.85002814515616</v>
      </c>
      <c r="M427" s="6">
        <v>1.85002814515616</v>
      </c>
      <c r="N427" s="6">
        <v>0.0</v>
      </c>
      <c r="O427" s="6">
        <v>0.0</v>
      </c>
      <c r="P427" s="6">
        <v>0.0</v>
      </c>
    </row>
    <row r="428">
      <c r="A428" s="6">
        <v>426.0</v>
      </c>
      <c r="B428" s="7">
        <v>44454.0</v>
      </c>
      <c r="C428" s="6">
        <v>653.474635429059</v>
      </c>
      <c r="D428" s="6">
        <v>591.606137289653</v>
      </c>
      <c r="E428" s="6">
        <v>714.340773311266</v>
      </c>
      <c r="F428" s="6">
        <v>644.700910717077</v>
      </c>
      <c r="G428" s="6">
        <v>663.398887324111</v>
      </c>
      <c r="H428" s="6">
        <v>0.899107525435178</v>
      </c>
      <c r="I428" s="6">
        <v>0.899107525435178</v>
      </c>
      <c r="J428" s="6">
        <v>0.899107525435178</v>
      </c>
      <c r="K428" s="6">
        <v>0.899107525435178</v>
      </c>
      <c r="L428" s="6">
        <v>0.899107525435178</v>
      </c>
      <c r="M428" s="6">
        <v>0.899107525435178</v>
      </c>
      <c r="N428" s="6">
        <v>0.0</v>
      </c>
      <c r="O428" s="6">
        <v>0.0</v>
      </c>
      <c r="P428" s="6">
        <v>0.0</v>
      </c>
    </row>
    <row r="429">
      <c r="A429" s="6">
        <v>427.0</v>
      </c>
      <c r="B429" s="7">
        <v>44455.0</v>
      </c>
      <c r="C429" s="6">
        <v>653.432746843821</v>
      </c>
      <c r="D429" s="6">
        <v>589.055642424032</v>
      </c>
      <c r="E429" s="6">
        <v>722.022500520235</v>
      </c>
      <c r="F429" s="6">
        <v>643.856032301169</v>
      </c>
      <c r="G429" s="6">
        <v>664.023648637275</v>
      </c>
      <c r="H429" s="6">
        <v>0.498731473565308</v>
      </c>
      <c r="I429" s="6">
        <v>0.498731473565308</v>
      </c>
      <c r="J429" s="6">
        <v>0.498731473565308</v>
      </c>
      <c r="K429" s="6">
        <v>0.498731473565308</v>
      </c>
      <c r="L429" s="6">
        <v>0.498731473565308</v>
      </c>
      <c r="M429" s="6">
        <v>0.498731473565308</v>
      </c>
      <c r="N429" s="6">
        <v>0.0</v>
      </c>
      <c r="O429" s="6">
        <v>0.0</v>
      </c>
      <c r="P429" s="6">
        <v>0.0</v>
      </c>
    </row>
    <row r="430">
      <c r="A430" s="6">
        <v>428.0</v>
      </c>
      <c r="B430" s="7">
        <v>44456.0</v>
      </c>
      <c r="C430" s="6">
        <v>653.390858258582</v>
      </c>
      <c r="D430" s="6">
        <v>591.432928215636</v>
      </c>
      <c r="E430" s="6">
        <v>715.274471152231</v>
      </c>
      <c r="F430" s="6">
        <v>642.859250068568</v>
      </c>
      <c r="G430" s="6">
        <v>664.746876861982</v>
      </c>
      <c r="H430" s="6">
        <v>0.4742673775914</v>
      </c>
      <c r="I430" s="6">
        <v>0.4742673775914</v>
      </c>
      <c r="J430" s="6">
        <v>0.4742673775914</v>
      </c>
      <c r="K430" s="6">
        <v>0.4742673775914</v>
      </c>
      <c r="L430" s="6">
        <v>0.4742673775914</v>
      </c>
      <c r="M430" s="6">
        <v>0.4742673775914</v>
      </c>
      <c r="N430" s="6">
        <v>0.0</v>
      </c>
      <c r="O430" s="6">
        <v>0.0</v>
      </c>
      <c r="P430" s="6">
        <v>0.0</v>
      </c>
    </row>
  </sheetData>
  <drawing r:id="rId1"/>
</worksheet>
</file>