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WO3189\Surface resistance measurement\"/>
    </mc:Choice>
  </mc:AlternateContent>
  <xr:revisionPtr revIDLastSave="0" documentId="13_ncr:1_{73BB51D0-44E1-4989-BB1B-30721D619F60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5" i="1"/>
  <c r="D19" i="1"/>
  <c r="D18" i="1"/>
  <c r="C19" i="1"/>
  <c r="C18" i="1"/>
  <c r="G8" i="1"/>
  <c r="G3" i="1"/>
  <c r="G7" i="1"/>
  <c r="G5" i="1"/>
  <c r="G9" i="1"/>
  <c r="G6" i="1"/>
  <c r="G10" i="1"/>
  <c r="G4" i="1"/>
  <c r="H11" i="1" l="1"/>
  <c r="F11" i="1"/>
</calcChain>
</file>

<file path=xl/sharedStrings.xml><?xml version="1.0" encoding="utf-8"?>
<sst xmlns="http://schemas.openxmlformats.org/spreadsheetml/2006/main" count="24" uniqueCount="24">
  <si>
    <t>4-puntsweerstands metingen</t>
  </si>
  <si>
    <t>Current +</t>
  </si>
  <si>
    <t>Current -</t>
  </si>
  <si>
    <t>Voltage +</t>
  </si>
  <si>
    <t>Voltage -</t>
  </si>
  <si>
    <t>Variance</t>
  </si>
  <si>
    <t>Order</t>
  </si>
  <si>
    <t>Mean (Ohm)</t>
  </si>
  <si>
    <t>Mean (MOhm)</t>
  </si>
  <si>
    <t xml:space="preserve">Measurements do not show negative resistance, so not sure if this is measured with the sourcemeter in 4-wire mode </t>
  </si>
  <si>
    <t>Therefore these might all be 2-point measurements</t>
  </si>
  <si>
    <t>Rvertical</t>
  </si>
  <si>
    <t>Rhorizontal</t>
  </si>
  <si>
    <t>Rs</t>
  </si>
  <si>
    <t>See wikipedia of vdP method</t>
  </si>
  <si>
    <t>Solved with scipy.optimize.fsolve</t>
  </si>
  <si>
    <t>R mean (MOhm)</t>
  </si>
  <si>
    <t>R std (MOhm)</t>
  </si>
  <si>
    <t>t</t>
  </si>
  <si>
    <t>Angstrom</t>
  </si>
  <si>
    <t>uc</t>
  </si>
  <si>
    <t>c</t>
  </si>
  <si>
    <t>rho</t>
  </si>
  <si>
    <t>Ohm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</si>
</sst>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14" fontId="0" fillId="0" borderId="0" xfId="0" applyNumberFormat="1"/>
    <xf numFmtId="1" fontId="3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" formatCode="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39190178.390087225</c:v>
                </c:pt>
                <c:pt idx="1">
                  <c:v>37171911.189340457</c:v>
                </c:pt>
                <c:pt idx="2">
                  <c:v>53079572.944228694</c:v>
                </c:pt>
                <c:pt idx="3">
                  <c:v>57122044.922071695</c:v>
                </c:pt>
                <c:pt idx="4">
                  <c:v>39568521.167576559</c:v>
                </c:pt>
                <c:pt idx="5">
                  <c:v>37605940.21613206</c:v>
                </c:pt>
                <c:pt idx="6">
                  <c:v>54528070.074682213</c:v>
                </c:pt>
                <c:pt idx="7">
                  <c:v>1211898040.2932677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5-4DD4-9E6D-EEE00902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5984"/>
        <c:axId val="149304448"/>
      </c:scatterChart>
      <c:valAx>
        <c:axId val="1493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04448"/>
        <c:crosses val="autoZero"/>
        <c:crossBetween val="midCat"/>
      </c:valAx>
      <c:valAx>
        <c:axId val="149304448"/>
        <c:scaling>
          <c:logBase val="10"/>
          <c:orientation val="minMax"/>
          <c:min val="1000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9305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371474</xdr:colOff>
      <xdr:row>1</xdr:row>
      <xdr:rowOff>123825</xdr:rowOff>
    </xdr:from>
    <xdr:to>
      <xdr:col>21</xdr:col>
      <xdr:colOff>533399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1" totalsRowCount="1">
  <autoFilter ref="A2:H10" xr:uid="{00000000-0009-0000-0100-000001000000}"/>
  <sortState xmlns:xlrd2="http://schemas.microsoft.com/office/spreadsheetml/2017/richdata2" ref="A3:H10">
    <sortCondition ref="A2:A10"/>
  </sortState>
  <tableColumns count="8">
    <tableColumn id="7" xr3:uid="{00000000-0010-0000-0000-000007000000}" name="Order" dataDxfId="7" totalsRowDxfId="6"/>
    <tableColumn id="1" xr3:uid="{00000000-0010-0000-0000-000001000000}" name="Current +"/>
    <tableColumn id="2" xr3:uid="{00000000-0010-0000-0000-000002000000}" name="Current -"/>
    <tableColumn id="3" xr3:uid="{00000000-0010-0000-0000-000003000000}" name="Voltage +"/>
    <tableColumn id="4" xr3:uid="{00000000-0010-0000-0000-000004000000}" name="Voltage -"/>
    <tableColumn id="5" xr3:uid="{00000000-0010-0000-0000-000005000000}" name="Mean (Ohm)" totalsRowFunction="custom" dataDxfId="2" totalsRowDxfId="5">
      <totalsRowFormula>AVERAGE(F3:F9)</totalsRowFormula>
    </tableColumn>
    <tableColumn id="8" xr3:uid="{F15AD861-4D1D-4A0E-82F5-CCC87515BA90}" name="Mean (MOhm)" dataDxfId="0" totalsRowDxfId="4">
      <calculatedColumnFormula>Table1[[#This Row],[Mean (Ohm)]]*0.000001</calculatedColumnFormula>
    </tableColumn>
    <tableColumn id="6" xr3:uid="{00000000-0010-0000-0000-000006000000}" name="Variance" totalsRowFunction="custom" dataDxfId="1" totalsRowDxfId="3">
      <totalsRowFormula>AVERAGE(H3:H9)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23" sqref="G23"/>
    </sheetView>
  </sheetViews>
  <sheetFormatPr defaultRowHeight="14.4" x14ac:dyDescent="0.3"/>
  <cols>
    <col min="1" max="1" width="11.33203125" customWidth="1"/>
    <col min="2" max="2" width="11" customWidth="1"/>
    <col min="3" max="3" width="14.33203125" customWidth="1"/>
    <col min="4" max="4" width="11.109375" customWidth="1"/>
    <col min="5" max="5" width="11.33203125" bestFit="1" customWidth="1"/>
    <col min="6" max="7" width="21.6640625" customWidth="1"/>
  </cols>
  <sheetData>
    <row r="1" spans="1:8" x14ac:dyDescent="0.3">
      <c r="A1" t="s">
        <v>0</v>
      </c>
    </row>
    <row r="2" spans="1:8" x14ac:dyDescent="0.3">
      <c r="A2" t="s">
        <v>6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5</v>
      </c>
    </row>
    <row r="3" spans="1:8" x14ac:dyDescent="0.3">
      <c r="A3" s="5">
        <v>1</v>
      </c>
      <c r="B3" s="5">
        <v>1</v>
      </c>
      <c r="C3" s="5">
        <v>2</v>
      </c>
      <c r="D3" s="5">
        <v>3</v>
      </c>
      <c r="E3" s="5">
        <v>4</v>
      </c>
      <c r="F3" s="6">
        <v>39190178.390087225</v>
      </c>
      <c r="G3" s="9">
        <f>Table1[[#This Row],[Mean (Ohm)]]*0.000001</f>
        <v>39.190178390087226</v>
      </c>
      <c r="H3" s="6">
        <v>281162.05233898351</v>
      </c>
    </row>
    <row r="4" spans="1:8" x14ac:dyDescent="0.3">
      <c r="A4" s="5">
        <v>2</v>
      </c>
      <c r="B4" s="5">
        <v>2</v>
      </c>
      <c r="C4" s="5">
        <v>3</v>
      </c>
      <c r="D4" s="5">
        <v>4</v>
      </c>
      <c r="E4" s="5">
        <v>1</v>
      </c>
      <c r="F4" s="6">
        <v>37171911.189340457</v>
      </c>
      <c r="G4" s="9">
        <f>Table1[[#This Row],[Mean (Ohm)]]*0.000001</f>
        <v>37.171911189340456</v>
      </c>
      <c r="H4" s="6">
        <v>178309.3946071812</v>
      </c>
    </row>
    <row r="5" spans="1:8" x14ac:dyDescent="0.3">
      <c r="A5" s="1">
        <v>3</v>
      </c>
      <c r="B5" s="1">
        <v>3</v>
      </c>
      <c r="C5" s="1">
        <v>4</v>
      </c>
      <c r="D5" s="1">
        <v>1</v>
      </c>
      <c r="E5" s="1">
        <v>2</v>
      </c>
      <c r="F5" s="2">
        <v>53079572.944228694</v>
      </c>
      <c r="G5" s="9">
        <f>Table1[[#This Row],[Mean (Ohm)]]*0.000001</f>
        <v>53.079572944228694</v>
      </c>
      <c r="H5" s="2">
        <v>369524.2997945078</v>
      </c>
    </row>
    <row r="6" spans="1:8" x14ac:dyDescent="0.3">
      <c r="A6" s="1">
        <v>4</v>
      </c>
      <c r="B6" s="1">
        <v>4</v>
      </c>
      <c r="C6" s="1">
        <v>1</v>
      </c>
      <c r="D6" s="1">
        <v>2</v>
      </c>
      <c r="E6" s="1">
        <v>3</v>
      </c>
      <c r="F6" s="2">
        <v>57122044.922071695</v>
      </c>
      <c r="G6" s="9">
        <f>Table1[[#This Row],[Mean (Ohm)]]*0.000001</f>
        <v>57.122044922071694</v>
      </c>
      <c r="H6" s="2">
        <v>176879.24680661529</v>
      </c>
    </row>
    <row r="7" spans="1:8" x14ac:dyDescent="0.3">
      <c r="A7" s="5">
        <v>5</v>
      </c>
      <c r="B7" s="5">
        <v>2</v>
      </c>
      <c r="C7" s="5">
        <v>1</v>
      </c>
      <c r="D7" s="5">
        <v>4</v>
      </c>
      <c r="E7" s="5">
        <v>3</v>
      </c>
      <c r="F7" s="6">
        <v>39568521.167576559</v>
      </c>
      <c r="G7" s="9">
        <f>Table1[[#This Row],[Mean (Ohm)]]*0.000001</f>
        <v>39.568521167576556</v>
      </c>
      <c r="H7" s="6">
        <v>210249.53008945158</v>
      </c>
    </row>
    <row r="8" spans="1:8" x14ac:dyDescent="0.3">
      <c r="A8" s="5">
        <v>6</v>
      </c>
      <c r="B8" s="5">
        <v>3</v>
      </c>
      <c r="C8" s="5">
        <v>2</v>
      </c>
      <c r="D8" s="5">
        <v>4</v>
      </c>
      <c r="E8" s="5">
        <v>1</v>
      </c>
      <c r="F8" s="6">
        <v>37605940.21613206</v>
      </c>
      <c r="G8" s="9">
        <f>Table1[[#This Row],[Mean (Ohm)]]*0.000001</f>
        <v>37.605940216132055</v>
      </c>
      <c r="H8" s="6">
        <v>88475.145818390098</v>
      </c>
    </row>
    <row r="9" spans="1:8" x14ac:dyDescent="0.3">
      <c r="A9" s="1">
        <v>7</v>
      </c>
      <c r="B9" s="1">
        <v>1</v>
      </c>
      <c r="C9" s="1">
        <v>4</v>
      </c>
      <c r="D9" s="1">
        <v>3</v>
      </c>
      <c r="E9" s="1">
        <v>2</v>
      </c>
      <c r="F9" s="2">
        <v>54528070.074682213</v>
      </c>
      <c r="G9" s="9">
        <f>Table1[[#This Row],[Mean (Ohm)]]*0.000001</f>
        <v>54.528070074682212</v>
      </c>
      <c r="H9" s="2">
        <v>956669.02621106955</v>
      </c>
    </row>
    <row r="10" spans="1:8" x14ac:dyDescent="0.3">
      <c r="A10" s="3">
        <v>8</v>
      </c>
      <c r="B10" s="3">
        <v>4</v>
      </c>
      <c r="C10" s="3">
        <v>3</v>
      </c>
      <c r="D10" s="3">
        <v>2</v>
      </c>
      <c r="E10" s="3">
        <v>1</v>
      </c>
      <c r="F10" s="4">
        <v>1211898040.2932677</v>
      </c>
      <c r="G10" s="9">
        <f>Table1[[#This Row],[Mean (Ohm)]]*0.000001</f>
        <v>1211.8980402932677</v>
      </c>
      <c r="H10" s="4">
        <v>173499338.9682318</v>
      </c>
    </row>
    <row r="11" spans="1:8" x14ac:dyDescent="0.3">
      <c r="A11" s="1"/>
      <c r="F11" s="7">
        <f>AVERAGE(F3:F9)</f>
        <v>45466605.557731271</v>
      </c>
      <c r="G11" s="7"/>
      <c r="H11" s="7">
        <f>AVERAGE(H3:H9)</f>
        <v>323038.38509517128</v>
      </c>
    </row>
    <row r="14" spans="1:8" x14ac:dyDescent="0.3">
      <c r="A14" s="8">
        <v>43979</v>
      </c>
    </row>
    <row r="15" spans="1:8" x14ac:dyDescent="0.3">
      <c r="A15" t="s">
        <v>9</v>
      </c>
    </row>
    <row r="16" spans="1:8" x14ac:dyDescent="0.3">
      <c r="A16" t="s">
        <v>10</v>
      </c>
    </row>
    <row r="17" spans="1:6" x14ac:dyDescent="0.3">
      <c r="C17" t="s">
        <v>16</v>
      </c>
      <c r="D17" t="s">
        <v>17</v>
      </c>
    </row>
    <row r="18" spans="1:6" x14ac:dyDescent="0.3">
      <c r="B18" t="s">
        <v>11</v>
      </c>
      <c r="C18" s="10">
        <f>AVERAGE(F3,F5,F7)*0.000001</f>
        <v>43.946090833964156</v>
      </c>
      <c r="D18" s="10">
        <f>_xlfn.STDEV.P(F3,F5,F7)*0.000001</f>
        <v>6.4601938778033423</v>
      </c>
      <c r="E18" s="7"/>
      <c r="F18" s="7"/>
    </row>
    <row r="19" spans="1:6" x14ac:dyDescent="0.3">
      <c r="B19" t="s">
        <v>12</v>
      </c>
      <c r="C19" s="10">
        <f>AVERAGE(F4,F6,F8,F9)*0.000001</f>
        <v>46.606991600556604</v>
      </c>
      <c r="D19" s="10">
        <f>_xlfn.STDEV.P(F4,F6,F8,F9)*0.000001</f>
        <v>9.2648461797636994</v>
      </c>
      <c r="E19" s="7"/>
      <c r="F19" s="7"/>
    </row>
    <row r="20" spans="1:6" x14ac:dyDescent="0.3">
      <c r="A20" t="s">
        <v>14</v>
      </c>
    </row>
    <row r="21" spans="1:6" x14ac:dyDescent="0.3">
      <c r="B21" t="s">
        <v>13</v>
      </c>
      <c r="C21" s="11">
        <v>205.16388867000001</v>
      </c>
    </row>
    <row r="22" spans="1:6" x14ac:dyDescent="0.3">
      <c r="A22" t="s">
        <v>15</v>
      </c>
    </row>
    <row r="23" spans="1:6" x14ac:dyDescent="0.3">
      <c r="B23" t="s">
        <v>21</v>
      </c>
      <c r="C23">
        <v>3.734</v>
      </c>
      <c r="D23" t="s">
        <v>19</v>
      </c>
    </row>
    <row r="24" spans="1:6" x14ac:dyDescent="0.3">
      <c r="B24" t="s">
        <v>20</v>
      </c>
      <c r="C24">
        <v>25</v>
      </c>
    </row>
    <row r="25" spans="1:6" x14ac:dyDescent="0.3">
      <c r="B25" t="s">
        <v>18</v>
      </c>
      <c r="C25">
        <f>C23*C24/10</f>
        <v>9.3349999999999991</v>
      </c>
    </row>
    <row r="27" spans="1:6" x14ac:dyDescent="0.3">
      <c r="B27" t="s">
        <v>22</v>
      </c>
      <c r="C27" s="11">
        <f>C21*C25/10</f>
        <v>191.52049007344499</v>
      </c>
      <c r="D27" t="s">
        <v>23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Rich</cp:lastModifiedBy>
  <dcterms:created xsi:type="dcterms:W3CDTF">2019-10-28T11:51:24Z</dcterms:created>
  <dcterms:modified xsi:type="dcterms:W3CDTF">2020-05-28T21:25:08Z</dcterms:modified>
</cp:coreProperties>
</file>