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Measurements\"/>
    </mc:Choice>
  </mc:AlternateContent>
  <xr:revisionPtr revIDLastSave="0" documentId="13_ncr:1_{99880809-11E7-4946-9A2C-72190FF4F5DE}" xr6:coauthVersionLast="45" xr6:coauthVersionMax="45" xr10:uidLastSave="{00000000-0000-0000-0000-000000000000}"/>
  <bookViews>
    <workbookView xWindow="22932" yWindow="-108" windowWidth="15576" windowHeight="11928" activeTab="2" xr2:uid="{047B82AB-767B-4B06-81AC-11CA0B2A0ECE}"/>
  </bookViews>
  <sheets>
    <sheet name="Ohm" sheetId="1" r:id="rId1"/>
    <sheet name="MOhm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2" l="1"/>
  <c r="F33" i="2"/>
  <c r="G33" i="2"/>
  <c r="E33" i="2"/>
  <c r="G32" i="2"/>
  <c r="E32" i="2"/>
  <c r="F2" i="2" l="1"/>
  <c r="G2" i="2"/>
  <c r="H2" i="2"/>
  <c r="F4" i="2"/>
  <c r="G4" i="2"/>
  <c r="H4" i="2"/>
  <c r="F3" i="2"/>
  <c r="G3" i="2"/>
  <c r="H3" i="2"/>
  <c r="F5" i="2"/>
  <c r="G5" i="2"/>
  <c r="H5" i="2"/>
  <c r="F6" i="2"/>
  <c r="G6" i="2"/>
  <c r="H6" i="2"/>
  <c r="F7" i="2"/>
  <c r="G7" i="2"/>
  <c r="H7" i="2"/>
  <c r="F10" i="2"/>
  <c r="G10" i="2"/>
  <c r="H10" i="2"/>
  <c r="F11" i="2"/>
  <c r="G11" i="2"/>
  <c r="H11" i="2"/>
  <c r="F12" i="2"/>
  <c r="G12" i="2"/>
  <c r="H12" i="2"/>
  <c r="F13" i="2"/>
  <c r="G13" i="2"/>
  <c r="G28" i="2" s="1"/>
  <c r="H13" i="2"/>
  <c r="F14" i="2"/>
  <c r="G14" i="2"/>
  <c r="H14" i="2"/>
  <c r="F15" i="2"/>
  <c r="G15" i="2"/>
  <c r="H15" i="2"/>
  <c r="F16" i="2"/>
  <c r="G16" i="2"/>
  <c r="G29" i="2" s="1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E4" i="2"/>
  <c r="E3" i="2"/>
  <c r="E5" i="2"/>
  <c r="E6" i="2"/>
  <c r="E7" i="2"/>
  <c r="I8" i="2"/>
  <c r="I9" i="2"/>
  <c r="E10" i="2"/>
  <c r="F28" i="2" s="1"/>
  <c r="E11" i="2"/>
  <c r="E12" i="2"/>
  <c r="E13" i="2"/>
  <c r="E14" i="2"/>
  <c r="E15" i="2"/>
  <c r="I15" i="2" s="1"/>
  <c r="E16" i="2"/>
  <c r="E17" i="2"/>
  <c r="I17" i="2" s="1"/>
  <c r="E18" i="2"/>
  <c r="E19" i="2"/>
  <c r="E20" i="2"/>
  <c r="E21" i="2"/>
  <c r="E2" i="2"/>
  <c r="I3" i="2"/>
  <c r="F29" i="2" l="1"/>
  <c r="H29" i="2"/>
  <c r="G27" i="2"/>
  <c r="H28" i="2"/>
  <c r="I7" i="2"/>
  <c r="F27" i="2"/>
  <c r="I13" i="2"/>
  <c r="I12" i="2"/>
  <c r="E26" i="2"/>
  <c r="I16" i="2"/>
  <c r="I4" i="2"/>
  <c r="E29" i="2"/>
  <c r="E28" i="2"/>
  <c r="H27" i="2"/>
  <c r="E27" i="2"/>
  <c r="H26" i="2"/>
  <c r="F26" i="2"/>
  <c r="G26" i="2"/>
  <c r="I10" i="2"/>
  <c r="I20" i="2"/>
  <c r="I14" i="2"/>
  <c r="I19" i="2"/>
  <c r="I11" i="2"/>
  <c r="I6" i="2"/>
  <c r="I27" i="2" s="1"/>
  <c r="I21" i="2"/>
  <c r="I5" i="2"/>
  <c r="I2" i="2"/>
  <c r="I18" i="2"/>
  <c r="J27" i="2" l="1"/>
  <c r="I29" i="2"/>
  <c r="J29" i="2"/>
  <c r="J26" i="2"/>
  <c r="I26" i="2"/>
  <c r="I28" i="2"/>
  <c r="J28" i="2"/>
  <c r="I15" i="1"/>
  <c r="I11" i="1"/>
  <c r="I12" i="1"/>
  <c r="I13" i="1"/>
  <c r="I14" i="1"/>
  <c r="I16" i="1"/>
  <c r="I17" i="1"/>
  <c r="I18" i="1"/>
  <c r="I19" i="1"/>
  <c r="I20" i="1"/>
  <c r="I21" i="1"/>
  <c r="I22" i="1"/>
  <c r="I4" i="1"/>
  <c r="I5" i="1"/>
  <c r="I6" i="1"/>
  <c r="I7" i="1"/>
  <c r="I8" i="1"/>
  <c r="I9" i="1"/>
  <c r="I10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</author>
  </authors>
  <commentList>
    <comment ref="E4" authorId="0" shapeId="0" xr:uid="{E1A7C7F9-378A-4B95-B31D-EF9AB86537CE}">
      <text>
        <r>
          <rPr>
            <b/>
            <sz val="9"/>
            <color indexed="81"/>
            <rFont val="Tahoma"/>
            <charset val="1"/>
          </rPr>
          <t>0311_1215_WO3196dev1_air_after
used, as resistance had not stabilised at the end of the measurment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</author>
  </authors>
  <commentList>
    <comment ref="E3" authorId="0" shapeId="0" xr:uid="{F33D73D7-F0F7-4C93-9C93-7590D959CE7F}">
      <text>
        <r>
          <rPr>
            <b/>
            <sz val="9"/>
            <color indexed="81"/>
            <rFont val="Tahoma"/>
            <charset val="1"/>
          </rPr>
          <t>0311_1215_WO3196dev1_air_after
used, as resistance had not stabilised at the end of the measurment</t>
        </r>
      </text>
    </comment>
  </commentList>
</comments>
</file>

<file path=xl/sharedStrings.xml><?xml version="1.0" encoding="utf-8"?>
<sst xmlns="http://schemas.openxmlformats.org/spreadsheetml/2006/main" count="155" uniqueCount="48">
  <si>
    <t>Measurements</t>
  </si>
  <si>
    <t>T (C)</t>
  </si>
  <si>
    <t>Type?</t>
  </si>
  <si>
    <t>R_air mean</t>
  </si>
  <si>
    <t>R_air std</t>
  </si>
  <si>
    <t>R_h2 mean</t>
  </si>
  <si>
    <t>R_h2 std</t>
  </si>
  <si>
    <t>DR/R0</t>
  </si>
  <si>
    <t>Tau ~ (s)</t>
  </si>
  <si>
    <t>Notes</t>
  </si>
  <si>
    <t>0311_1139_WO3196dev1_airToH2</t>
  </si>
  <si>
    <t>H2toAir</t>
  </si>
  <si>
    <t>AirtoH2</t>
  </si>
  <si>
    <t>0311_1158_WO3196dev1_h2ToAir</t>
  </si>
  <si>
    <t>0311_1236_WO3196dev1_airToH2</t>
  </si>
  <si>
    <t>0311_1255_WO3196dev1_H2ToAir</t>
  </si>
  <si>
    <t>WO3196 Devices 1, 4, 7, 9 - Hydrogen response and recoveries</t>
  </si>
  <si>
    <t>Dev</t>
  </si>
  <si>
    <t>0318_1727_WO3196dev4_airToH2</t>
  </si>
  <si>
    <t>0318_1742_WO3196dev4_H2toAir</t>
  </si>
  <si>
    <t>0318_1837_WO3196dev4_AirToH2</t>
  </si>
  <si>
    <t>0318_1852_WO3196dev4_H2ToAir</t>
  </si>
  <si>
    <t>Resistance exploded after air was introduced</t>
  </si>
  <si>
    <t>Linear increase underneath data</t>
  </si>
  <si>
    <t>Unstable source current leads to higer noise</t>
  </si>
  <si>
    <t>0319_1744_WO3196dev7_AirToH2</t>
  </si>
  <si>
    <t>0319_1759_WO3196dev7_H2ToAir</t>
  </si>
  <si>
    <t>0319_1815_WO3196dev7_AirToH2</t>
  </si>
  <si>
    <t>0319_1831_WO3196dev7_H2ToAir</t>
  </si>
  <si>
    <t>0320_1615_WO3196dev7_H2ToAir_really</t>
  </si>
  <si>
    <t>?</t>
  </si>
  <si>
    <t>x</t>
  </si>
  <si>
    <t>0320_1559_WO3196dev7_H2ToAir</t>
  </si>
  <si>
    <t>Measured the next day, increase in base resistance</t>
  </si>
  <si>
    <t>0324_1727_WO3196dev9_AirToH2</t>
  </si>
  <si>
    <t>0324_1743_WO3196dev9_H2ToAir</t>
  </si>
  <si>
    <t>0324_1758_WO3196dev9_AirToH2</t>
  </si>
  <si>
    <t>0324_1814_WO3196dev9_H2ToAir</t>
  </si>
  <si>
    <t>0324_1829_WO3196dev9_AirToH2</t>
  </si>
  <si>
    <t>0324_1904_WO3196dev9_H2ToAir</t>
  </si>
  <si>
    <t>Unstable source current leads to higher noise</t>
  </si>
  <si>
    <t>Device</t>
  </si>
  <si>
    <t>Std</t>
  </si>
  <si>
    <t>DR/R0 Mean</t>
  </si>
  <si>
    <t>DR/R0 Std</t>
  </si>
  <si>
    <t>Std2</t>
  </si>
  <si>
    <t>DR/R0 Air to H2</t>
  </si>
  <si>
    <t>DR/R0 H2 to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</si>
</sst>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11" fontId="2" fillId="0" borderId="0" xfId="0" applyNumberFormat="1" applyFont="1"/>
    <xf numFmtId="10" fontId="2" fillId="0" borderId="0" xfId="1" applyNumberFormat="1" applyFont="1"/>
    <xf numFmtId="1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1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22">
    <dxf>
      <numFmt numFmtId="14" formatCode="0.00%"/>
    </dxf>
    <dxf>
      <numFmt numFmtId="14" formatCode="0.00%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2" formatCode="0.00"/>
    </dxf>
    <dxf>
      <numFmt numFmtId="15" formatCode="0.00E+00"/>
    </dxf>
    <dxf>
      <numFmt numFmtId="15" formatCode="0.00E+00"/>
    </dxf>
    <dxf>
      <numFmt numFmtId="2" formatCode="0.00"/>
    </dxf>
    <dxf>
      <numFmt numFmtId="15" formatCode="0.00E+00"/>
    </dxf>
    <dxf>
      <numFmt numFmtId="2" formatCode="0.00"/>
    </dxf>
    <dxf>
      <numFmt numFmtId="14" formatCode="0.00%"/>
    </dxf>
    <dxf>
      <numFmt numFmtId="15" formatCode="0.00E+00"/>
    </dxf>
    <dxf>
      <numFmt numFmtId="2" formatCode="0.00"/>
    </dxf>
    <dxf>
      <numFmt numFmtId="14" formatCode="0.00%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B9BE6E-D96E-447D-BADB-5CDD0228ECE7}" name="Table1" displayName="Table1" ref="A2:K22" totalsRowShown="0">
  <autoFilter ref="A2:K22" xr:uid="{4DAE197E-337D-4384-8BCB-221F7AF7FC6E}"/>
  <sortState xmlns:xlrd2="http://schemas.microsoft.com/office/spreadsheetml/2017/richdata2" ref="A3:K22">
    <sortCondition ref="A2:A22"/>
  </sortState>
  <tableColumns count="11">
    <tableColumn id="1" xr3:uid="{040893F6-332E-4FC0-B4E9-30D4234357D0}" name="Measurements"/>
    <tableColumn id="7" xr3:uid="{44794E97-A476-4753-9A20-208CF5C0B728}" name="Dev"/>
    <tableColumn id="2" xr3:uid="{D0396E9C-370B-415A-9B5C-B5A0A433D3FB}" name="T (C)"/>
    <tableColumn id="9" xr3:uid="{489B6637-BB50-4C7F-BE59-CFA688DB7947}" name="Type?"/>
    <tableColumn id="3" xr3:uid="{7F1F1110-11E8-406D-9717-7BA958F50B7B}" name="R_air mean" dataDxfId="21"/>
    <tableColumn id="4" xr3:uid="{4DF14033-0500-460F-AE80-7C99EE338485}" name="R_air std" dataDxfId="20"/>
    <tableColumn id="5" xr3:uid="{1949DE0D-5103-4F4B-83AC-80E490C05019}" name="R_h2 mean" dataDxfId="19"/>
    <tableColumn id="6" xr3:uid="{897795B9-5D51-4341-B1FC-8CFACF4FEFAB}" name="R_h2 std" dataDxfId="18"/>
    <tableColumn id="11" xr3:uid="{1AB335F1-C6EC-47B0-9A06-76376CA3D3EB}" name="DR/R0" dataDxfId="17" dataCellStyle="Percent">
      <calculatedColumnFormula>(Table1[[#This Row],[R_air mean]]-Table1[[#This Row],[R_h2 mean]])/Table1[[#This Row],[R_air mean]]</calculatedColumnFormula>
    </tableColumn>
    <tableColumn id="8" xr3:uid="{B31A0DA0-3EB4-4AC7-AC5A-D151263E12B4}" name="Tau ~ (s)" dataDxfId="16"/>
    <tableColumn id="10" xr3:uid="{C37E98D5-783C-47AC-A050-0D300D85448F}" name="Notes" dataDxfId="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3338AD-2C44-4E29-9336-E26845A1C173}" name="Table13" displayName="Table13" ref="A1:K21" totalsRowShown="0">
  <autoFilter ref="A1:K21" xr:uid="{F4B4A62A-CF54-4C9C-8159-1A6BEFE8B802}"/>
  <sortState xmlns:xlrd2="http://schemas.microsoft.com/office/spreadsheetml/2017/richdata2" ref="A2:K5">
    <sortCondition ref="A1:A21"/>
  </sortState>
  <tableColumns count="11">
    <tableColumn id="1" xr3:uid="{FD68A971-7D64-46A8-96FF-E3289FF3C9A1}" name="Measurements"/>
    <tableColumn id="7" xr3:uid="{6EE69C22-3505-4AE6-B155-A2F6A4AD437D}" name="Dev"/>
    <tableColumn id="2" xr3:uid="{784EC2E1-DA18-4169-A4F5-C48390C69545}" name="T (C)"/>
    <tableColumn id="9" xr3:uid="{B6A67B79-7BBE-4A56-83BE-EB720A8503A6}" name="Type?"/>
    <tableColumn id="3" xr3:uid="{966645DD-8AD3-45F6-895A-2FA5C83DD732}" name="R_air mean" dataDxfId="11">
      <calculatedColumnFormula>Ohm!E3 *0.000001</calculatedColumnFormula>
    </tableColumn>
    <tableColumn id="4" xr3:uid="{71458716-1D1C-4F82-84F8-33861FE55480}" name="R_air std" dataDxfId="10">
      <calculatedColumnFormula>Ohm!F3 *0.000001</calculatedColumnFormula>
    </tableColumn>
    <tableColumn id="5" xr3:uid="{95CE5156-364C-4588-BDAE-477958ED0660}" name="R_h2 mean" dataDxfId="8">
      <calculatedColumnFormula>Ohm!G3 *0.000001</calculatedColumnFormula>
    </tableColumn>
    <tableColumn id="6" xr3:uid="{01A494EE-F56E-41B0-8559-CE2FA4F7A621}" name="R_h2 std" dataDxfId="9">
      <calculatedColumnFormula>Ohm!H3 *0.000001</calculatedColumnFormula>
    </tableColumn>
    <tableColumn id="11" xr3:uid="{1779F395-2163-401A-B3F0-C2DCDEE7259E}" name="DR/R0" dataDxfId="14" dataCellStyle="Percent">
      <calculatedColumnFormula>(Table13[[#This Row],[R_air mean]]-Table13[[#This Row],[R_h2 mean]])/Table13[[#This Row],[R_air mean]]</calculatedColumnFormula>
    </tableColumn>
    <tableColumn id="8" xr3:uid="{F8519A5C-6377-4EE5-BD1C-1BBE16966164}" name="Tau ~ (s)" dataDxfId="13"/>
    <tableColumn id="10" xr3:uid="{65E411F5-0073-4542-A98F-9591DBA6DC7C}" name="Notes" dataDxfId="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AF0AB0-3844-4F29-82EB-707D0FC8DE1D}" name="Table5" displayName="Table5" ref="A1:G5" totalsRowShown="0">
  <autoFilter ref="A1:G5" xr:uid="{BB8B2FE4-0567-4A7B-8151-9D0E564A7357}"/>
  <tableColumns count="7">
    <tableColumn id="1" xr3:uid="{BF7F95E9-F44C-4B08-AAC7-114557792BD1}" name="Device"/>
    <tableColumn id="2" xr3:uid="{8D50B662-7459-4A80-9E6F-38A58300B57F}" name="R_air mean" dataDxfId="5"/>
    <tableColumn id="3" xr3:uid="{2E0CA5FE-3B0C-4224-8759-C93FE248A298}" name="Std" dataDxfId="4"/>
    <tableColumn id="4" xr3:uid="{3E04583B-E626-444D-8604-CDA71617EE47}" name="R_h2 mean" dataDxfId="2"/>
    <tableColumn id="5" xr3:uid="{4C8C02AC-7933-41C5-A95D-D85D9C57AD9E}" name="Std2" dataDxfId="3"/>
    <tableColumn id="6" xr3:uid="{A0DD0235-EA2B-42A6-9D52-B18E5F570922}" name="DR/R0 Mean" dataDxfId="7"/>
    <tableColumn id="7" xr3:uid="{88B94BE8-57C7-437F-8BC3-5A6D9D6C8E7D}" name="DR/R0 Std" dataDxfId="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31FC81-B754-44C2-82CD-83361E295759}" name="Table6" displayName="Table6" ref="I1:M3" totalsRowShown="0">
  <autoFilter ref="I1:M3" xr:uid="{A19B3844-AAB0-490C-9912-7FFCDE871BC0}">
    <filterColumn colId="0">
      <filters>
        <filter val="9"/>
      </filters>
    </filterColumn>
  </autoFilter>
  <tableColumns count="5">
    <tableColumn id="1" xr3:uid="{6FFE0634-2817-4AEA-9DED-A025EA2B75B9}" name="Device"/>
    <tableColumn id="2" xr3:uid="{0CBB94C2-E524-42FE-BF7A-AD2EB5D4EDEC}" name="DR/R0 Air to H2" dataDxfId="1"/>
    <tableColumn id="3" xr3:uid="{9113EC84-40FA-4B32-B26B-5BC607BE57BF}" name="Std"/>
    <tableColumn id="4" xr3:uid="{55DDA3F3-60ED-4C12-AAAB-B3C82134F07B}" name="DR/R0 H2 to Air" dataDxfId="0"/>
    <tableColumn id="5" xr3:uid="{FE667E0D-89D0-44D3-9F79-A7DFE5C04C8E}" name="Std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8281-BFF3-4055-85B5-C421D227D98E}">
  <dimension ref="A1:K25"/>
  <sheetViews>
    <sheetView zoomScale="115" zoomScaleNormal="115" workbookViewId="0">
      <selection activeCell="A5" sqref="A5"/>
    </sheetView>
  </sheetViews>
  <sheetFormatPr defaultRowHeight="14.4" x14ac:dyDescent="0.3"/>
  <cols>
    <col min="1" max="1" width="37.5546875" customWidth="1"/>
    <col min="2" max="2" width="6.44140625" bestFit="1" customWidth="1"/>
    <col min="3" max="3" width="7.109375" bestFit="1" customWidth="1"/>
    <col min="4" max="4" width="8.21875" bestFit="1" customWidth="1"/>
    <col min="5" max="5" width="12.6640625" bestFit="1" customWidth="1"/>
    <col min="6" max="6" width="10.44140625" bestFit="1" customWidth="1"/>
    <col min="7" max="7" width="12.6640625" bestFit="1" customWidth="1"/>
    <col min="8" max="8" width="10.44140625" bestFit="1" customWidth="1"/>
    <col min="9" max="9" width="16" bestFit="1" customWidth="1"/>
    <col min="10" max="10" width="10.33203125" bestFit="1" customWidth="1"/>
    <col min="11" max="11" width="56.21875" bestFit="1" customWidth="1"/>
  </cols>
  <sheetData>
    <row r="1" spans="1:11" x14ac:dyDescent="0.3">
      <c r="A1" t="s">
        <v>16</v>
      </c>
    </row>
    <row r="2" spans="1:11" x14ac:dyDescent="0.3">
      <c r="A2" t="s">
        <v>0</v>
      </c>
      <c r="B2" t="s">
        <v>17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3">
      <c r="A3" t="s">
        <v>10</v>
      </c>
      <c r="B3">
        <v>1</v>
      </c>
      <c r="C3">
        <v>65</v>
      </c>
      <c r="D3" t="s">
        <v>12</v>
      </c>
      <c r="E3" s="1">
        <v>8868524.9176470507</v>
      </c>
      <c r="F3" s="1">
        <v>14882.154233855899</v>
      </c>
      <c r="G3" s="1">
        <v>8142612.6700251801</v>
      </c>
      <c r="H3" s="1">
        <v>14193.562823215199</v>
      </c>
      <c r="I3" s="2">
        <f>(Table1[[#This Row],[R_air mean]]-Table1[[#This Row],[R_h2 mean]])/Table1[[#This Row],[R_air mean]]</f>
        <v>8.1852647916387175E-2</v>
      </c>
      <c r="J3" s="3"/>
      <c r="K3" s="1"/>
    </row>
    <row r="4" spans="1:11" x14ac:dyDescent="0.3">
      <c r="A4" t="s">
        <v>13</v>
      </c>
      <c r="B4">
        <v>1</v>
      </c>
      <c r="C4">
        <v>65</v>
      </c>
      <c r="D4" t="s">
        <v>11</v>
      </c>
      <c r="E4" s="1">
        <v>8909899.6571428496</v>
      </c>
      <c r="F4" s="1">
        <v>1993.1419266052801</v>
      </c>
      <c r="G4" s="1">
        <v>8190265.6769230701</v>
      </c>
      <c r="H4" s="1">
        <v>6356.7769472555501</v>
      </c>
      <c r="I4" s="2">
        <f>(Table1[[#This Row],[R_air mean]]-Table1[[#This Row],[R_h2 mean]])/Table1[[#This Row],[R_air mean]]</f>
        <v>8.0767910741044821E-2</v>
      </c>
      <c r="J4" s="3"/>
      <c r="K4" s="1"/>
    </row>
    <row r="5" spans="1:11" x14ac:dyDescent="0.3">
      <c r="A5" t="s">
        <v>14</v>
      </c>
      <c r="B5">
        <v>1</v>
      </c>
      <c r="C5">
        <v>65</v>
      </c>
      <c r="D5" t="s">
        <v>12</v>
      </c>
      <c r="E5" s="1">
        <v>8947918.8000000007</v>
      </c>
      <c r="F5" s="1">
        <v>1329.3949350487901</v>
      </c>
      <c r="G5" s="1">
        <v>8219664.48692152</v>
      </c>
      <c r="H5" s="1">
        <v>19049.579139199101</v>
      </c>
      <c r="I5" s="2">
        <f>(Table1[[#This Row],[R_air mean]]-Table1[[#This Row],[R_h2 mean]])/Table1[[#This Row],[R_air mean]]</f>
        <v>8.1388122685968123E-2</v>
      </c>
      <c r="J5" s="3"/>
      <c r="K5" s="1"/>
    </row>
    <row r="6" spans="1:11" x14ac:dyDescent="0.3">
      <c r="A6" t="s">
        <v>15</v>
      </c>
      <c r="B6">
        <v>1</v>
      </c>
      <c r="C6">
        <v>65</v>
      </c>
      <c r="D6" t="s">
        <v>11</v>
      </c>
      <c r="E6" s="1">
        <v>9032002.8978224397</v>
      </c>
      <c r="F6" s="1">
        <v>13969.384668554099</v>
      </c>
      <c r="G6" s="1">
        <v>8266815.7076923</v>
      </c>
      <c r="H6" s="1">
        <v>5075.3892953320801</v>
      </c>
      <c r="I6" s="2">
        <f>(Table1[[#This Row],[R_air mean]]-Table1[[#This Row],[R_h2 mean]])/Table1[[#This Row],[R_air mean]]</f>
        <v>8.471954657085215E-2</v>
      </c>
      <c r="J6" s="3"/>
      <c r="K6" s="1"/>
    </row>
    <row r="7" spans="1:11" x14ac:dyDescent="0.3">
      <c r="A7" t="s">
        <v>18</v>
      </c>
      <c r="B7">
        <v>4</v>
      </c>
      <c r="C7">
        <v>65</v>
      </c>
      <c r="D7" t="s">
        <v>12</v>
      </c>
      <c r="E7" s="1">
        <v>8793766.1693505198</v>
      </c>
      <c r="F7" s="1">
        <v>14577.030485162601</v>
      </c>
      <c r="G7" s="1">
        <v>6119673.9769970104</v>
      </c>
      <c r="H7" s="1">
        <v>13926.866834611999</v>
      </c>
      <c r="I7" s="2">
        <f>(Table1[[#This Row],[R_air mean]]-Table1[[#This Row],[R_h2 mean]])/Table1[[#This Row],[R_air mean]]</f>
        <v>0.30408952670059564</v>
      </c>
      <c r="J7" s="3"/>
      <c r="K7" s="1"/>
    </row>
    <row r="8" spans="1:11" x14ac:dyDescent="0.3">
      <c r="A8" t="s">
        <v>19</v>
      </c>
      <c r="B8">
        <v>4</v>
      </c>
      <c r="C8">
        <v>65</v>
      </c>
      <c r="D8" t="s">
        <v>11</v>
      </c>
      <c r="E8" s="4">
        <v>16798024.480856899</v>
      </c>
      <c r="F8" s="4">
        <v>707610.49022126303</v>
      </c>
      <c r="G8" s="1">
        <v>6083613.1210723901</v>
      </c>
      <c r="H8" s="1">
        <v>19567.6197572241</v>
      </c>
      <c r="I8" s="5">
        <f>(Table1[[#This Row],[R_air mean]]-Table1[[#This Row],[R_h2 mean]])/Table1[[#This Row],[R_air mean]]</f>
        <v>0.63783758453231798</v>
      </c>
      <c r="J8" s="3"/>
      <c r="K8" s="1" t="s">
        <v>22</v>
      </c>
    </row>
    <row r="9" spans="1:11" x14ac:dyDescent="0.3">
      <c r="A9" t="s">
        <v>20</v>
      </c>
      <c r="B9">
        <v>4</v>
      </c>
      <c r="C9">
        <v>65</v>
      </c>
      <c r="D9" t="s">
        <v>12</v>
      </c>
      <c r="E9" s="1" t="s">
        <v>31</v>
      </c>
      <c r="F9" s="1" t="s">
        <v>31</v>
      </c>
      <c r="G9" s="1" t="s">
        <v>31</v>
      </c>
      <c r="H9" s="1" t="s">
        <v>31</v>
      </c>
      <c r="I9" s="2" t="e">
        <f>(Table1[[#This Row],[R_air mean]]-Table1[[#This Row],[R_h2 mean]])/Table1[[#This Row],[R_air mean]]</f>
        <v>#VALUE!</v>
      </c>
      <c r="J9" s="3"/>
      <c r="K9" s="1" t="s">
        <v>23</v>
      </c>
    </row>
    <row r="10" spans="1:11" x14ac:dyDescent="0.3">
      <c r="A10" t="s">
        <v>21</v>
      </c>
      <c r="B10">
        <v>4</v>
      </c>
      <c r="C10">
        <v>65</v>
      </c>
      <c r="D10" t="s">
        <v>11</v>
      </c>
      <c r="E10" s="1" t="s">
        <v>31</v>
      </c>
      <c r="F10" s="1" t="s">
        <v>31</v>
      </c>
      <c r="G10" s="1" t="s">
        <v>31</v>
      </c>
      <c r="H10" s="1" t="s">
        <v>31</v>
      </c>
      <c r="I10" s="2" t="e">
        <f>(Table1[[#This Row],[R_air mean]]-Table1[[#This Row],[R_h2 mean]])/Table1[[#This Row],[R_air mean]]</f>
        <v>#VALUE!</v>
      </c>
      <c r="J10" s="3"/>
      <c r="K10" s="1" t="s">
        <v>23</v>
      </c>
    </row>
    <row r="11" spans="1:11" x14ac:dyDescent="0.3">
      <c r="A11" t="s">
        <v>25</v>
      </c>
      <c r="B11">
        <v>7</v>
      </c>
      <c r="C11">
        <v>65</v>
      </c>
      <c r="D11" t="s">
        <v>12</v>
      </c>
      <c r="E11" s="1">
        <v>10288863.9859936</v>
      </c>
      <c r="F11" s="1">
        <v>124544.70184747</v>
      </c>
      <c r="G11" s="1">
        <v>10057060.184713</v>
      </c>
      <c r="H11" s="1">
        <v>75403.803512114595</v>
      </c>
      <c r="I11" s="2">
        <f>(Table1[[#This Row],[R_air mean]]-Table1[[#This Row],[R_h2 mean]])/Table1[[#This Row],[R_air mean]]</f>
        <v>2.2529581652178259E-2</v>
      </c>
      <c r="J11" s="3"/>
      <c r="K11" s="1" t="s">
        <v>24</v>
      </c>
    </row>
    <row r="12" spans="1:11" x14ac:dyDescent="0.3">
      <c r="A12" t="s">
        <v>26</v>
      </c>
      <c r="B12">
        <v>7</v>
      </c>
      <c r="C12">
        <v>65</v>
      </c>
      <c r="D12" t="s">
        <v>11</v>
      </c>
      <c r="E12" s="1">
        <v>10787386.114065001</v>
      </c>
      <c r="F12" s="1">
        <v>45491.023521859097</v>
      </c>
      <c r="G12" s="1">
        <v>10207417.001160501</v>
      </c>
      <c r="H12" s="1">
        <v>42100.315387586401</v>
      </c>
      <c r="I12" s="2">
        <f>(Table1[[#This Row],[R_air mean]]-Table1[[#This Row],[R_h2 mean]])/Table1[[#This Row],[R_air mean]]</f>
        <v>5.3763637156578149E-2</v>
      </c>
      <c r="J12" s="3"/>
      <c r="K12" s="1"/>
    </row>
    <row r="13" spans="1:11" x14ac:dyDescent="0.3">
      <c r="A13" t="s">
        <v>27</v>
      </c>
      <c r="B13">
        <v>7</v>
      </c>
      <c r="C13">
        <v>65</v>
      </c>
      <c r="D13" t="s">
        <v>12</v>
      </c>
      <c r="E13" s="1">
        <v>10779695.222552299</v>
      </c>
      <c r="F13" s="1">
        <v>25674.4277479415</v>
      </c>
      <c r="G13" s="1">
        <v>10286151.647496101</v>
      </c>
      <c r="H13" s="1">
        <v>47124.531053182101</v>
      </c>
      <c r="I13" s="2">
        <f>(Table1[[#This Row],[R_air mean]]-Table1[[#This Row],[R_h2 mean]])/Table1[[#This Row],[R_air mean]]</f>
        <v>4.5784557435691868E-2</v>
      </c>
      <c r="J13" s="3"/>
      <c r="K13" s="1"/>
    </row>
    <row r="14" spans="1:11" x14ac:dyDescent="0.3">
      <c r="A14" t="s">
        <v>28</v>
      </c>
      <c r="B14">
        <v>7</v>
      </c>
      <c r="C14">
        <v>65</v>
      </c>
      <c r="D14" t="s">
        <v>11</v>
      </c>
      <c r="E14" s="1">
        <v>11196385.182871601</v>
      </c>
      <c r="F14" s="1">
        <v>47309.785482806597</v>
      </c>
      <c r="G14" s="1">
        <v>10334018.010497101</v>
      </c>
      <c r="H14" s="1">
        <v>52360.077705779302</v>
      </c>
      <c r="I14" s="2">
        <f>(Table1[[#This Row],[R_air mean]]-Table1[[#This Row],[R_h2 mean]])/Table1[[#This Row],[R_air mean]]</f>
        <v>7.7021927907032203E-2</v>
      </c>
      <c r="J14" s="3"/>
      <c r="K14" s="1" t="s">
        <v>30</v>
      </c>
    </row>
    <row r="15" spans="1:11" x14ac:dyDescent="0.3">
      <c r="A15" t="s">
        <v>32</v>
      </c>
      <c r="B15">
        <v>7</v>
      </c>
      <c r="C15">
        <v>65</v>
      </c>
      <c r="D15" t="s">
        <v>12</v>
      </c>
      <c r="E15" s="1">
        <v>18135314.2480198</v>
      </c>
      <c r="F15" s="1">
        <v>45941.161155376198</v>
      </c>
      <c r="G15" s="1">
        <v>16865223.411679901</v>
      </c>
      <c r="H15" s="1">
        <v>138213.48776862901</v>
      </c>
      <c r="I15" s="2">
        <f>(Table1[[#This Row],[R_air mean]]-Table1[[#This Row],[R_h2 mean]])/Table1[[#This Row],[R_air mean]]</f>
        <v>7.0034123421852473E-2</v>
      </c>
      <c r="J15" s="3"/>
      <c r="K15" s="1" t="s">
        <v>33</v>
      </c>
    </row>
    <row r="16" spans="1:11" x14ac:dyDescent="0.3">
      <c r="A16" t="s">
        <v>29</v>
      </c>
      <c r="B16">
        <v>7</v>
      </c>
      <c r="C16">
        <v>65</v>
      </c>
      <c r="D16" t="s">
        <v>11</v>
      </c>
      <c r="E16" s="1">
        <v>18744592.724940501</v>
      </c>
      <c r="F16" s="1">
        <v>68405.704133084495</v>
      </c>
      <c r="G16" s="1">
        <v>17099033.368962899</v>
      </c>
      <c r="H16" s="1">
        <v>96072.747507406399</v>
      </c>
      <c r="I16" s="2">
        <f>(Table1[[#This Row],[R_air mean]]-Table1[[#This Row],[R_h2 mean]])/Table1[[#This Row],[R_air mean]]</f>
        <v>8.7788482797394346E-2</v>
      </c>
      <c r="J16" s="3"/>
      <c r="K16" s="1"/>
    </row>
    <row r="17" spans="1:11" x14ac:dyDescent="0.3">
      <c r="A17" t="s">
        <v>34</v>
      </c>
      <c r="B17">
        <v>9</v>
      </c>
      <c r="C17">
        <v>65</v>
      </c>
      <c r="D17" t="s">
        <v>12</v>
      </c>
      <c r="E17" s="1">
        <v>2542955.9790085498</v>
      </c>
      <c r="F17" s="1">
        <v>4241.8746271289401</v>
      </c>
      <c r="G17" s="1">
        <v>2331147.3577138502</v>
      </c>
      <c r="H17" s="1">
        <v>2579.4502565571802</v>
      </c>
      <c r="I17" s="2">
        <f>(Table1[[#This Row],[R_air mean]]-Table1[[#This Row],[R_h2 mean]])/Table1[[#This Row],[R_air mean]]</f>
        <v>8.3292287811163671E-2</v>
      </c>
      <c r="J17" s="3"/>
      <c r="K17" s="1"/>
    </row>
    <row r="18" spans="1:11" x14ac:dyDescent="0.3">
      <c r="A18" t="s">
        <v>35</v>
      </c>
      <c r="B18">
        <v>9</v>
      </c>
      <c r="C18">
        <v>65</v>
      </c>
      <c r="D18" t="s">
        <v>11</v>
      </c>
      <c r="E18" s="1">
        <v>2553655.1659775502</v>
      </c>
      <c r="F18" s="1">
        <v>1952.5559451474101</v>
      </c>
      <c r="G18" s="1">
        <v>2334367.25332824</v>
      </c>
      <c r="H18" s="1">
        <v>1236.8732579943901</v>
      </c>
      <c r="I18" s="2">
        <f>(Table1[[#This Row],[R_air mean]]-Table1[[#This Row],[R_h2 mean]])/Table1[[#This Row],[R_air mean]]</f>
        <v>8.58721708282668E-2</v>
      </c>
      <c r="J18" s="3"/>
      <c r="K18" s="1"/>
    </row>
    <row r="19" spans="1:11" x14ac:dyDescent="0.3">
      <c r="A19" t="s">
        <v>36</v>
      </c>
      <c r="B19">
        <v>9</v>
      </c>
      <c r="C19">
        <v>65</v>
      </c>
      <c r="D19" t="s">
        <v>12</v>
      </c>
      <c r="E19" s="1">
        <v>2564332.4733790699</v>
      </c>
      <c r="F19" s="1">
        <v>3721.34190369724</v>
      </c>
      <c r="G19" s="1">
        <v>2367506.94164926</v>
      </c>
      <c r="H19" s="1">
        <v>2218.1131116511201</v>
      </c>
      <c r="I19" s="2">
        <f>(Table1[[#This Row],[R_air mean]]-Table1[[#This Row],[R_h2 mean]])/Table1[[#This Row],[R_air mean]]</f>
        <v>7.675507516014457E-2</v>
      </c>
      <c r="J19" s="3"/>
      <c r="K19" s="1"/>
    </row>
    <row r="20" spans="1:11" x14ac:dyDescent="0.3">
      <c r="A20" t="s">
        <v>37</v>
      </c>
      <c r="B20">
        <v>9</v>
      </c>
      <c r="C20">
        <v>65</v>
      </c>
      <c r="D20" t="s">
        <v>11</v>
      </c>
      <c r="E20" s="1">
        <v>2590919.6586073502</v>
      </c>
      <c r="F20" s="1">
        <v>2994.8152324009502</v>
      </c>
      <c r="G20" s="1">
        <v>2370752.0045141401</v>
      </c>
      <c r="H20" s="1">
        <v>1565.26878010002</v>
      </c>
      <c r="I20" s="2">
        <f>(Table1[[#This Row],[R_air mean]]-Table1[[#This Row],[R_h2 mean]])/Table1[[#This Row],[R_air mean]]</f>
        <v>8.4976642699740382E-2</v>
      </c>
      <c r="J20" s="3"/>
      <c r="K20" s="1"/>
    </row>
    <row r="21" spans="1:11" x14ac:dyDescent="0.3">
      <c r="A21" t="s">
        <v>38</v>
      </c>
      <c r="B21">
        <v>9</v>
      </c>
      <c r="C21">
        <v>65</v>
      </c>
      <c r="D21" t="s">
        <v>12</v>
      </c>
      <c r="E21" s="1">
        <v>2601902.89423696</v>
      </c>
      <c r="F21" s="1">
        <v>4979.3292786432103</v>
      </c>
      <c r="G21" s="1">
        <v>2407398.4471481699</v>
      </c>
      <c r="H21" s="1">
        <v>2276.01815290584</v>
      </c>
      <c r="I21" s="2">
        <f>(Table1[[#This Row],[R_air mean]]-Table1[[#This Row],[R_h2 mean]])/Table1[[#This Row],[R_air mean]]</f>
        <v>7.475469108382346E-2</v>
      </c>
      <c r="J21" s="3"/>
      <c r="K21" s="1"/>
    </row>
    <row r="22" spans="1:11" x14ac:dyDescent="0.3">
      <c r="A22" t="s">
        <v>39</v>
      </c>
      <c r="B22">
        <v>9</v>
      </c>
      <c r="C22">
        <v>65</v>
      </c>
      <c r="D22" t="s">
        <v>11</v>
      </c>
      <c r="E22" s="1">
        <v>2620369.83365385</v>
      </c>
      <c r="F22" s="1">
        <v>1515.5404180523001</v>
      </c>
      <c r="G22" s="1">
        <v>2377814.26388914</v>
      </c>
      <c r="H22" s="1">
        <v>5922.46459031421</v>
      </c>
      <c r="I22" s="2">
        <f>(Table1[[#This Row],[R_air mean]]-Table1[[#This Row],[R_h2 mean]])/Table1[[#This Row],[R_air mean]]</f>
        <v>9.2565395406987244E-2</v>
      </c>
      <c r="J22" s="3"/>
      <c r="K22" s="1"/>
    </row>
    <row r="23" spans="1:11" x14ac:dyDescent="0.3">
      <c r="E23" s="1"/>
      <c r="F23" s="1"/>
      <c r="G23" s="1"/>
      <c r="H23" s="1"/>
      <c r="I23" s="2"/>
      <c r="J23" s="3"/>
      <c r="K23" s="1"/>
    </row>
    <row r="24" spans="1:11" x14ac:dyDescent="0.3">
      <c r="E24" s="1"/>
      <c r="F24" s="1"/>
      <c r="G24" s="1"/>
      <c r="H24" s="1"/>
      <c r="I24" s="2"/>
      <c r="J24" s="3"/>
      <c r="K24" s="1"/>
    </row>
    <row r="25" spans="1:11" x14ac:dyDescent="0.3">
      <c r="E25" s="1"/>
      <c r="F25" s="1"/>
      <c r="G25" s="1"/>
      <c r="H25" s="1"/>
      <c r="I25" s="2"/>
      <c r="J25" s="3"/>
      <c r="K25" s="1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6AC5-8A00-49F5-AC80-6AA9165FC44A}">
  <dimension ref="A1:K33"/>
  <sheetViews>
    <sheetView zoomScale="70" zoomScaleNormal="70" workbookViewId="0">
      <selection activeCell="B31" sqref="B31:H33"/>
    </sheetView>
  </sheetViews>
  <sheetFormatPr defaultRowHeight="14.4" x14ac:dyDescent="0.3"/>
  <cols>
    <col min="1" max="1" width="35.6640625" bestFit="1" customWidth="1"/>
    <col min="2" max="2" width="6.44140625" bestFit="1" customWidth="1"/>
    <col min="3" max="3" width="7.109375" bestFit="1" customWidth="1"/>
    <col min="4" max="4" width="8.21875" bestFit="1" customWidth="1"/>
    <col min="5" max="5" width="12.6640625" bestFit="1" customWidth="1"/>
    <col min="6" max="6" width="10.44140625" bestFit="1" customWidth="1"/>
    <col min="7" max="7" width="12.6640625" bestFit="1" customWidth="1"/>
    <col min="8" max="8" width="10.44140625" bestFit="1" customWidth="1"/>
    <col min="9" max="9" width="11.88671875" bestFit="1" customWidth="1"/>
    <col min="10" max="10" width="10.33203125" bestFit="1" customWidth="1"/>
    <col min="11" max="11" width="42.88671875" bestFit="1" customWidth="1"/>
  </cols>
  <sheetData>
    <row r="1" spans="1:11" x14ac:dyDescent="0.3">
      <c r="A1" t="s">
        <v>0</v>
      </c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10</v>
      </c>
      <c r="B2">
        <v>1</v>
      </c>
      <c r="C2">
        <v>65</v>
      </c>
      <c r="D2" t="s">
        <v>12</v>
      </c>
      <c r="E2" s="3">
        <f>Ohm!E3 *0.000001</f>
        <v>8.8685249176470506</v>
      </c>
      <c r="F2" s="1">
        <f>Ohm!F3 *0.000001</f>
        <v>1.4882154233855898E-2</v>
      </c>
      <c r="G2" s="3">
        <f>Ohm!G3 *0.000001</f>
        <v>8.14261267002518</v>
      </c>
      <c r="H2" s="1">
        <f>Ohm!H3 *0.000001</f>
        <v>1.4193562823215199E-2</v>
      </c>
      <c r="I2" s="2">
        <f>(Table13[[#This Row],[R_air mean]]-Table13[[#This Row],[R_h2 mean]])/Table13[[#This Row],[R_air mean]]</f>
        <v>8.1852647916387189E-2</v>
      </c>
      <c r="J2" s="3"/>
      <c r="K2" s="1"/>
    </row>
    <row r="3" spans="1:11" x14ac:dyDescent="0.3">
      <c r="A3" t="s">
        <v>13</v>
      </c>
      <c r="B3">
        <v>1</v>
      </c>
      <c r="C3">
        <v>65</v>
      </c>
      <c r="D3" t="s">
        <v>11</v>
      </c>
      <c r="E3" s="3">
        <f>Ohm!E5 *0.000001</f>
        <v>8.9479188000000001</v>
      </c>
      <c r="F3" s="1">
        <f>Ohm!F5 *0.000001</f>
        <v>1.3293949350487902E-3</v>
      </c>
      <c r="G3" s="3">
        <f>Ohm!G5 *0.000001</f>
        <v>8.2196644869215199</v>
      </c>
      <c r="H3" s="1">
        <f>Ohm!H5 *0.000001</f>
        <v>1.9049579139199101E-2</v>
      </c>
      <c r="I3" s="2">
        <f>(Table13[[#This Row],[R_air mean]]-Table13[[#This Row],[R_h2 mean]])/Table13[[#This Row],[R_air mean]]</f>
        <v>8.1388122685968067E-2</v>
      </c>
      <c r="J3" s="3"/>
      <c r="K3" s="1"/>
    </row>
    <row r="4" spans="1:11" x14ac:dyDescent="0.3">
      <c r="A4" t="s">
        <v>14</v>
      </c>
      <c r="B4">
        <v>1</v>
      </c>
      <c r="C4">
        <v>65</v>
      </c>
      <c r="D4" t="s">
        <v>12</v>
      </c>
      <c r="E4" s="3">
        <f>Ohm!E4 *0.000001</f>
        <v>8.9098996571428497</v>
      </c>
      <c r="F4" s="1">
        <f>Ohm!F4 *0.000001</f>
        <v>1.9931419266052798E-3</v>
      </c>
      <c r="G4" s="3">
        <f>Ohm!G4 *0.000001</f>
        <v>8.1902656769230706</v>
      </c>
      <c r="H4" s="1">
        <f>Ohm!H4 *0.000001</f>
        <v>6.3567769472555498E-3</v>
      </c>
      <c r="I4" s="2">
        <f>(Table13[[#This Row],[R_air mean]]-Table13[[#This Row],[R_h2 mean]])/Table13[[#This Row],[R_air mean]]</f>
        <v>8.0767910741044766E-2</v>
      </c>
      <c r="J4" s="3"/>
      <c r="K4" s="1"/>
    </row>
    <row r="5" spans="1:11" x14ac:dyDescent="0.3">
      <c r="A5" t="s">
        <v>15</v>
      </c>
      <c r="B5">
        <v>1</v>
      </c>
      <c r="C5">
        <v>65</v>
      </c>
      <c r="D5" t="s">
        <v>11</v>
      </c>
      <c r="E5" s="3">
        <f>Ohm!E6 *0.000001</f>
        <v>9.0320028978224389</v>
      </c>
      <c r="F5" s="1">
        <f>Ohm!F6 *0.000001</f>
        <v>1.3969384668554099E-2</v>
      </c>
      <c r="G5" s="3">
        <f>Ohm!G6 *0.000001</f>
        <v>8.2668157076922988</v>
      </c>
      <c r="H5" s="1">
        <f>Ohm!H6 *0.000001</f>
        <v>5.0753892953320796E-3</v>
      </c>
      <c r="I5" s="2">
        <f>(Table13[[#This Row],[R_air mean]]-Table13[[#This Row],[R_h2 mean]])/Table13[[#This Row],[R_air mean]]</f>
        <v>8.4719546570852206E-2</v>
      </c>
      <c r="J5" s="3"/>
      <c r="K5" s="1"/>
    </row>
    <row r="6" spans="1:11" x14ac:dyDescent="0.3">
      <c r="A6" t="s">
        <v>18</v>
      </c>
      <c r="B6">
        <v>4</v>
      </c>
      <c r="C6">
        <v>65</v>
      </c>
      <c r="D6" t="s">
        <v>12</v>
      </c>
      <c r="E6" s="3">
        <f>Ohm!E7 *0.000001</f>
        <v>8.7937661693505191</v>
      </c>
      <c r="F6" s="1">
        <f>Ohm!F7 *0.000001</f>
        <v>1.4577030485162601E-2</v>
      </c>
      <c r="G6" s="3">
        <f>Ohm!G7 *0.000001</f>
        <v>6.1196739769970101</v>
      </c>
      <c r="H6" s="1">
        <f>Ohm!H7 *0.000001</f>
        <v>1.3926866834611999E-2</v>
      </c>
      <c r="I6" s="5">
        <f>(Table13[[#This Row],[R_air mean]]-Table13[[#This Row],[R_h2 mean]])/Table13[[#This Row],[R_air mean]]</f>
        <v>0.30408952670059558</v>
      </c>
      <c r="J6" s="3"/>
      <c r="K6" s="1"/>
    </row>
    <row r="7" spans="1:11" x14ac:dyDescent="0.3">
      <c r="A7" t="s">
        <v>19</v>
      </c>
      <c r="B7">
        <v>4</v>
      </c>
      <c r="C7">
        <v>65</v>
      </c>
      <c r="D7" t="s">
        <v>11</v>
      </c>
      <c r="E7" s="3">
        <f>Ohm!E8 *0.000001</f>
        <v>16.798024480856899</v>
      </c>
      <c r="F7" s="1">
        <f>Ohm!F8 *0.000001</f>
        <v>0.70761049022126299</v>
      </c>
      <c r="G7" s="3">
        <f>Ohm!G8 *0.000001</f>
        <v>6.0836131210723901</v>
      </c>
      <c r="H7" s="1">
        <f>Ohm!H8 *0.000001</f>
        <v>1.9567619757224097E-2</v>
      </c>
      <c r="I7" s="5">
        <f>(Table13[[#This Row],[R_air mean]]-Table13[[#This Row],[R_h2 mean]])/Table13[[#This Row],[R_air mean]]</f>
        <v>0.63783758453231798</v>
      </c>
      <c r="J7" s="3"/>
      <c r="K7" s="1" t="s">
        <v>22</v>
      </c>
    </row>
    <row r="8" spans="1:11" x14ac:dyDescent="0.3">
      <c r="A8" t="s">
        <v>20</v>
      </c>
      <c r="B8">
        <v>4</v>
      </c>
      <c r="C8">
        <v>65</v>
      </c>
      <c r="D8" t="s">
        <v>12</v>
      </c>
      <c r="E8" s="7" t="s">
        <v>31</v>
      </c>
      <c r="F8" s="6" t="s">
        <v>31</v>
      </c>
      <c r="G8" s="7" t="s">
        <v>31</v>
      </c>
      <c r="H8" s="6" t="s">
        <v>31</v>
      </c>
      <c r="I8" s="2" t="e">
        <f>(Table13[[#This Row],[R_air mean]]-Table13[[#This Row],[R_h2 mean]])/Table13[[#This Row],[R_air mean]]</f>
        <v>#VALUE!</v>
      </c>
      <c r="J8" s="3"/>
      <c r="K8" s="1" t="s">
        <v>23</v>
      </c>
    </row>
    <row r="9" spans="1:11" x14ac:dyDescent="0.3">
      <c r="A9" t="s">
        <v>21</v>
      </c>
      <c r="B9">
        <v>4</v>
      </c>
      <c r="C9">
        <v>65</v>
      </c>
      <c r="D9" t="s">
        <v>11</v>
      </c>
      <c r="E9" s="7" t="s">
        <v>31</v>
      </c>
      <c r="F9" s="6" t="s">
        <v>31</v>
      </c>
      <c r="G9" s="7" t="s">
        <v>31</v>
      </c>
      <c r="H9" s="6" t="s">
        <v>31</v>
      </c>
      <c r="I9" s="2" t="e">
        <f>(Table13[[#This Row],[R_air mean]]-Table13[[#This Row],[R_h2 mean]])/Table13[[#This Row],[R_air mean]]</f>
        <v>#VALUE!</v>
      </c>
      <c r="J9" s="3"/>
      <c r="K9" s="1" t="s">
        <v>23</v>
      </c>
    </row>
    <row r="10" spans="1:11" x14ac:dyDescent="0.3">
      <c r="A10" t="s">
        <v>25</v>
      </c>
      <c r="B10">
        <v>7</v>
      </c>
      <c r="C10">
        <v>65</v>
      </c>
      <c r="D10" t="s">
        <v>12</v>
      </c>
      <c r="E10" s="3">
        <f>Ohm!E11 *0.000001</f>
        <v>10.288863985993599</v>
      </c>
      <c r="F10" s="1">
        <f>Ohm!F11 *0.000001</f>
        <v>0.12454470184746999</v>
      </c>
      <c r="G10" s="3">
        <f>Ohm!G11 *0.000001</f>
        <v>10.057060184713</v>
      </c>
      <c r="H10" s="1">
        <f>Ohm!H11 *0.000001</f>
        <v>7.5403803512114592E-2</v>
      </c>
      <c r="I10" s="2">
        <f>(Table13[[#This Row],[R_air mean]]-Table13[[#This Row],[R_h2 mean]])/Table13[[#This Row],[R_air mean]]</f>
        <v>2.2529581652178207E-2</v>
      </c>
      <c r="J10" s="3"/>
      <c r="K10" s="1" t="s">
        <v>40</v>
      </c>
    </row>
    <row r="11" spans="1:11" x14ac:dyDescent="0.3">
      <c r="A11" t="s">
        <v>26</v>
      </c>
      <c r="B11">
        <v>7</v>
      </c>
      <c r="C11">
        <v>65</v>
      </c>
      <c r="D11" t="s">
        <v>11</v>
      </c>
      <c r="E11" s="3">
        <f>Ohm!E12 *0.000001</f>
        <v>10.787386114065001</v>
      </c>
      <c r="F11" s="1">
        <f>Ohm!F12 *0.000001</f>
        <v>4.5491023521859096E-2</v>
      </c>
      <c r="G11" s="3">
        <f>Ohm!G12 *0.000001</f>
        <v>10.207417001160501</v>
      </c>
      <c r="H11" s="1">
        <f>Ohm!H12 *0.000001</f>
        <v>4.21003153875864E-2</v>
      </c>
      <c r="I11" s="2">
        <f>(Table13[[#This Row],[R_air mean]]-Table13[[#This Row],[R_h2 mean]])/Table13[[#This Row],[R_air mean]]</f>
        <v>5.3763637156578142E-2</v>
      </c>
      <c r="J11" s="3"/>
      <c r="K11" s="1"/>
    </row>
    <row r="12" spans="1:11" x14ac:dyDescent="0.3">
      <c r="A12" t="s">
        <v>27</v>
      </c>
      <c r="B12">
        <v>7</v>
      </c>
      <c r="C12">
        <v>65</v>
      </c>
      <c r="D12" t="s">
        <v>12</v>
      </c>
      <c r="E12" s="3">
        <f>Ohm!E13 *0.000001</f>
        <v>10.779695222552299</v>
      </c>
      <c r="F12" s="1">
        <f>Ohm!F13 *0.000001</f>
        <v>2.56744277479415E-2</v>
      </c>
      <c r="G12" s="3">
        <f>Ohm!G13 *0.000001</f>
        <v>10.2861516474961</v>
      </c>
      <c r="H12" s="1">
        <f>Ohm!H13 *0.000001</f>
        <v>4.7124531053182102E-2</v>
      </c>
      <c r="I12" s="2">
        <f>(Table13[[#This Row],[R_air mean]]-Table13[[#This Row],[R_h2 mean]])/Table13[[#This Row],[R_air mean]]</f>
        <v>4.5784557435691868E-2</v>
      </c>
      <c r="J12" s="3"/>
      <c r="K12" s="1"/>
    </row>
    <row r="13" spans="1:11" x14ac:dyDescent="0.3">
      <c r="A13" t="s">
        <v>28</v>
      </c>
      <c r="B13">
        <v>7</v>
      </c>
      <c r="C13">
        <v>65</v>
      </c>
      <c r="D13" t="s">
        <v>11</v>
      </c>
      <c r="E13" s="3">
        <f>Ohm!E14 *0.000001</f>
        <v>11.1963851828716</v>
      </c>
      <c r="F13" s="1">
        <f>Ohm!F14 *0.000001</f>
        <v>4.7309785482806593E-2</v>
      </c>
      <c r="G13" s="3">
        <f>Ohm!G14 *0.000001</f>
        <v>10.3340180104971</v>
      </c>
      <c r="H13" s="1">
        <f>Ohm!H14 *0.000001</f>
        <v>5.2360077705779301E-2</v>
      </c>
      <c r="I13" s="2">
        <f>(Table13[[#This Row],[R_air mean]]-Table13[[#This Row],[R_h2 mean]])/Table13[[#This Row],[R_air mean]]</f>
        <v>7.7021927907032162E-2</v>
      </c>
      <c r="J13" s="3"/>
      <c r="K13" s="1" t="s">
        <v>30</v>
      </c>
    </row>
    <row r="14" spans="1:11" x14ac:dyDescent="0.3">
      <c r="A14" t="s">
        <v>32</v>
      </c>
      <c r="B14">
        <v>7</v>
      </c>
      <c r="C14">
        <v>65</v>
      </c>
      <c r="D14" t="s">
        <v>12</v>
      </c>
      <c r="E14" s="3">
        <f>Ohm!E15 *0.000001</f>
        <v>18.1353142480198</v>
      </c>
      <c r="F14" s="1">
        <f>Ohm!F15 *0.000001</f>
        <v>4.5941161155376192E-2</v>
      </c>
      <c r="G14" s="3">
        <f>Ohm!G15 *0.000001</f>
        <v>16.865223411679899</v>
      </c>
      <c r="H14" s="1">
        <f>Ohm!H15 *0.000001</f>
        <v>0.13821348776862902</v>
      </c>
      <c r="I14" s="2">
        <f>(Table13[[#This Row],[R_air mean]]-Table13[[#This Row],[R_h2 mean]])/Table13[[#This Row],[R_air mean]]</f>
        <v>7.003412342185257E-2</v>
      </c>
      <c r="J14" s="3"/>
      <c r="K14" s="1" t="s">
        <v>33</v>
      </c>
    </row>
    <row r="15" spans="1:11" x14ac:dyDescent="0.3">
      <c r="A15" t="s">
        <v>29</v>
      </c>
      <c r="B15">
        <v>7</v>
      </c>
      <c r="C15">
        <v>65</v>
      </c>
      <c r="D15" t="s">
        <v>11</v>
      </c>
      <c r="E15" s="3">
        <f>Ohm!E16 *0.000001</f>
        <v>18.7445927249405</v>
      </c>
      <c r="F15" s="1">
        <f>Ohm!F16 *0.000001</f>
        <v>6.8405704133084486E-2</v>
      </c>
      <c r="G15" s="3">
        <f>Ohm!G16 *0.000001</f>
        <v>17.0990333689629</v>
      </c>
      <c r="H15" s="1">
        <f>Ohm!H16 *0.000001</f>
        <v>9.6072747507406395E-2</v>
      </c>
      <c r="I15" s="2">
        <f>(Table13[[#This Row],[R_air mean]]-Table13[[#This Row],[R_h2 mean]])/Table13[[#This Row],[R_air mean]]</f>
        <v>8.7788482797394221E-2</v>
      </c>
      <c r="J15" s="3"/>
      <c r="K15" s="1"/>
    </row>
    <row r="16" spans="1:11" x14ac:dyDescent="0.3">
      <c r="A16" t="s">
        <v>34</v>
      </c>
      <c r="B16">
        <v>9</v>
      </c>
      <c r="C16">
        <v>65</v>
      </c>
      <c r="D16" t="s">
        <v>12</v>
      </c>
      <c r="E16" s="3">
        <f>Ohm!E17 *0.000001</f>
        <v>2.5429559790085499</v>
      </c>
      <c r="F16" s="1">
        <f>Ohm!F17 *0.000001</f>
        <v>4.2418746271289396E-3</v>
      </c>
      <c r="G16" s="3">
        <f>Ohm!G17 *0.000001</f>
        <v>2.3311473577138502</v>
      </c>
      <c r="H16" s="1">
        <f>Ohm!H17 *0.000001</f>
        <v>2.5794502565571801E-3</v>
      </c>
      <c r="I16" s="2">
        <f>(Table13[[#This Row],[R_air mean]]-Table13[[#This Row],[R_h2 mean]])/Table13[[#This Row],[R_air mean]]</f>
        <v>8.3292287811163698E-2</v>
      </c>
      <c r="J16" s="3"/>
      <c r="K16" s="1"/>
    </row>
    <row r="17" spans="1:11" x14ac:dyDescent="0.3">
      <c r="A17" t="s">
        <v>35</v>
      </c>
      <c r="B17">
        <v>9</v>
      </c>
      <c r="C17">
        <v>65</v>
      </c>
      <c r="D17" t="s">
        <v>11</v>
      </c>
      <c r="E17" s="3">
        <f>Ohm!E18 *0.000001</f>
        <v>2.5536551659775499</v>
      </c>
      <c r="F17" s="1">
        <f>Ohm!F18 *0.000001</f>
        <v>1.9525559451474099E-3</v>
      </c>
      <c r="G17" s="3">
        <f>Ohm!G18 *0.000001</f>
        <v>2.33436725332824</v>
      </c>
      <c r="H17" s="1">
        <f>Ohm!H18 *0.000001</f>
        <v>1.2368732579943901E-3</v>
      </c>
      <c r="I17" s="2">
        <f>(Table13[[#This Row],[R_air mean]]-Table13[[#This Row],[R_h2 mean]])/Table13[[#This Row],[R_air mean]]</f>
        <v>8.5872170828266703E-2</v>
      </c>
      <c r="J17" s="3"/>
      <c r="K17" s="1"/>
    </row>
    <row r="18" spans="1:11" x14ac:dyDescent="0.3">
      <c r="A18" t="s">
        <v>36</v>
      </c>
      <c r="B18">
        <v>9</v>
      </c>
      <c r="C18">
        <v>65</v>
      </c>
      <c r="D18" t="s">
        <v>12</v>
      </c>
      <c r="E18" s="3">
        <f>Ohm!E19 *0.000001</f>
        <v>2.56433247337907</v>
      </c>
      <c r="F18" s="1">
        <f>Ohm!F19 *0.000001</f>
        <v>3.7213419036972398E-3</v>
      </c>
      <c r="G18" s="3">
        <f>Ohm!G19 *0.000001</f>
        <v>2.36750694164926</v>
      </c>
      <c r="H18" s="1">
        <f>Ohm!H19 *0.000001</f>
        <v>2.2181131116511201E-3</v>
      </c>
      <c r="I18" s="2">
        <f>(Table13[[#This Row],[R_air mean]]-Table13[[#This Row],[R_h2 mean]])/Table13[[#This Row],[R_air mean]]</f>
        <v>7.6755075160144584E-2</v>
      </c>
      <c r="J18" s="3"/>
      <c r="K18" s="1"/>
    </row>
    <row r="19" spans="1:11" x14ac:dyDescent="0.3">
      <c r="A19" t="s">
        <v>37</v>
      </c>
      <c r="B19">
        <v>9</v>
      </c>
      <c r="C19">
        <v>65</v>
      </c>
      <c r="D19" t="s">
        <v>11</v>
      </c>
      <c r="E19" s="3">
        <f>Ohm!E20 *0.000001</f>
        <v>2.59091965860735</v>
      </c>
      <c r="F19" s="1">
        <f>Ohm!F20 *0.000001</f>
        <v>2.9948152324009501E-3</v>
      </c>
      <c r="G19" s="3">
        <f>Ohm!G20 *0.000001</f>
        <v>2.3707520045141401</v>
      </c>
      <c r="H19" s="1">
        <f>Ohm!H20 *0.000001</f>
        <v>1.5652687801000198E-3</v>
      </c>
      <c r="I19" s="2">
        <f>(Table13[[#This Row],[R_air mean]]-Table13[[#This Row],[R_h2 mean]])/Table13[[#This Row],[R_air mean]]</f>
        <v>8.4976642699740271E-2</v>
      </c>
      <c r="J19" s="3"/>
      <c r="K19" s="1"/>
    </row>
    <row r="20" spans="1:11" x14ac:dyDescent="0.3">
      <c r="A20" t="s">
        <v>38</v>
      </c>
      <c r="B20">
        <v>9</v>
      </c>
      <c r="C20">
        <v>65</v>
      </c>
      <c r="D20" t="s">
        <v>12</v>
      </c>
      <c r="E20" s="3">
        <f>Ohm!E21 *0.000001</f>
        <v>2.60190289423696</v>
      </c>
      <c r="F20" s="1">
        <f>Ohm!F21 *0.000001</f>
        <v>4.9793292786432103E-3</v>
      </c>
      <c r="G20" s="3">
        <f>Ohm!G21 *0.000001</f>
        <v>2.4073984471481698</v>
      </c>
      <c r="H20" s="1">
        <f>Ohm!H21 *0.000001</f>
        <v>2.2760181529058398E-3</v>
      </c>
      <c r="I20" s="2">
        <f>(Table13[[#This Row],[R_air mean]]-Table13[[#This Row],[R_h2 mean]])/Table13[[#This Row],[R_air mean]]</f>
        <v>7.4754691083823502E-2</v>
      </c>
      <c r="J20" s="3"/>
      <c r="K20" s="1"/>
    </row>
    <row r="21" spans="1:11" x14ac:dyDescent="0.3">
      <c r="A21" t="s">
        <v>39</v>
      </c>
      <c r="B21">
        <v>9</v>
      </c>
      <c r="C21">
        <v>65</v>
      </c>
      <c r="D21" t="s">
        <v>11</v>
      </c>
      <c r="E21" s="3">
        <f>Ohm!E22 *0.000001</f>
        <v>2.6203698336538497</v>
      </c>
      <c r="F21" s="1">
        <f>Ohm!F22 *0.000001</f>
        <v>1.5155404180522999E-3</v>
      </c>
      <c r="G21" s="3">
        <f>Ohm!G22 *0.000001</f>
        <v>2.3778142638891397</v>
      </c>
      <c r="H21" s="1">
        <f>Ohm!H22 *0.000001</f>
        <v>5.9224645903142095E-3</v>
      </c>
      <c r="I21" s="2">
        <f>(Table13[[#This Row],[R_air mean]]-Table13[[#This Row],[R_h2 mean]])/Table13[[#This Row],[R_air mean]]</f>
        <v>9.256539540698723E-2</v>
      </c>
      <c r="J21" s="3"/>
      <c r="K21" s="1"/>
    </row>
    <row r="25" spans="1:11" x14ac:dyDescent="0.3">
      <c r="B25" t="s">
        <v>41</v>
      </c>
      <c r="E25" t="s">
        <v>3</v>
      </c>
      <c r="F25" t="s">
        <v>42</v>
      </c>
      <c r="G25" t="s">
        <v>5</v>
      </c>
      <c r="H25" t="s">
        <v>42</v>
      </c>
      <c r="I25" t="s">
        <v>43</v>
      </c>
      <c r="J25" t="s">
        <v>44</v>
      </c>
    </row>
    <row r="26" spans="1:11" x14ac:dyDescent="0.3">
      <c r="B26">
        <v>1</v>
      </c>
      <c r="E26" s="3">
        <f>AVERAGEIF(Table13[Dev],B26,Table13[R_air mean])</f>
        <v>8.9395865681530839</v>
      </c>
      <c r="F26" s="1">
        <f>_xlfn.STDEV.P(E2:E5)</f>
        <v>6.0293604418455639E-2</v>
      </c>
      <c r="G26" s="3">
        <f>AVERAGEIF(Table13[Dev],B26,Table13[R_h2 mean])</f>
        <v>8.2048396353905169</v>
      </c>
      <c r="H26" s="1">
        <f t="shared" ref="H26" si="0">_xlfn.STDEV.P(G2:G5)</f>
        <v>4.5125949421761943E-2</v>
      </c>
      <c r="I26" s="8">
        <f>AVERAGEIF(Table13[Dev],B26,Table13[DR/R0])</f>
        <v>8.2182056978563067E-2</v>
      </c>
      <c r="J26" s="1">
        <f>_xlfn.STDEV.P(I2:I5)</f>
        <v>1.5147198588571402E-3</v>
      </c>
    </row>
    <row r="27" spans="1:11" x14ac:dyDescent="0.3">
      <c r="B27">
        <v>4</v>
      </c>
      <c r="E27" s="3">
        <f>AVERAGEIF(Table13[Dev],B27,Table13[R_air mean])</f>
        <v>12.795895325103709</v>
      </c>
      <c r="F27" s="1">
        <f>_xlfn.STDEV.P(E6:E7)</f>
        <v>4.0021291557531899</v>
      </c>
      <c r="G27" s="3">
        <f>AVERAGEIF(Table13[Dev],B27,Table13[R_h2 mean])</f>
        <v>6.1016435490346996</v>
      </c>
      <c r="H27" s="1">
        <f t="shared" ref="H27" si="1">_xlfn.STDEV.P(G6:G7)</f>
        <v>1.8030427962310025E-2</v>
      </c>
      <c r="I27" s="8">
        <f>AVERAGE(I6:I7)</f>
        <v>0.47096355561645675</v>
      </c>
      <c r="J27" s="1">
        <f>_xlfn.STDEV.P(I6:I7)</f>
        <v>0.16687402891586139</v>
      </c>
    </row>
    <row r="28" spans="1:11" x14ac:dyDescent="0.3">
      <c r="B28">
        <v>7</v>
      </c>
      <c r="E28" s="3">
        <f>AVERAGEIF(Table13[Dev],B28,Table13[R_air mean])</f>
        <v>13.322039579740467</v>
      </c>
      <c r="F28" s="1">
        <f>_xlfn.STDEV.P(E10:E15)</f>
        <v>3.6326812747573252</v>
      </c>
      <c r="G28" s="3">
        <f>AVERAGEIF(Table13[Dev],B28,Table13[R_h2 mean])</f>
        <v>12.474817270751585</v>
      </c>
      <c r="H28" s="1">
        <f t="shared" ref="H28" si="2">_xlfn.STDEV.P(G10:G15)</f>
        <v>3.1890168965271952</v>
      </c>
      <c r="I28" s="8">
        <f>AVERAGEIF(Table13[Dev],B28,Table13[DR/R0])</f>
        <v>5.9487051728454525E-2</v>
      </c>
      <c r="J28" s="1">
        <f>_xlfn.STDEV.P(I10:I15)</f>
        <v>2.1625810285772335E-2</v>
      </c>
    </row>
    <row r="29" spans="1:11" x14ac:dyDescent="0.3">
      <c r="B29">
        <v>9</v>
      </c>
      <c r="E29" s="3">
        <f>AVERAGEIF(Table13[Dev],B29,Table13[R_air mean])</f>
        <v>2.5790226674772216</v>
      </c>
      <c r="F29" s="1">
        <f>_xlfn.STDEV.P(E16:E21)</f>
        <v>2.7491663213413533E-2</v>
      </c>
      <c r="G29" s="3">
        <f>AVERAGEIF(Table13[Dev],B29,Table13[R_h2 mean])</f>
        <v>2.3648310447071332</v>
      </c>
      <c r="H29" s="1">
        <f t="shared" ref="H29" si="3">_xlfn.STDEV.P(G16:G21)</f>
        <v>2.6094058311629913E-2</v>
      </c>
      <c r="I29" s="8">
        <f>AVERAGEIF(Table13[Dev],B29,Table13[DR/R0])</f>
        <v>8.3036043831687653E-2</v>
      </c>
      <c r="J29" s="1">
        <f>_xlfn.STDEV.P(I16:I21)</f>
        <v>5.9261442427820986E-3</v>
      </c>
    </row>
    <row r="31" spans="1:11" x14ac:dyDescent="0.3">
      <c r="B31" t="s">
        <v>41</v>
      </c>
      <c r="E31" t="s">
        <v>46</v>
      </c>
      <c r="F31" t="s">
        <v>42</v>
      </c>
      <c r="G31" t="s">
        <v>47</v>
      </c>
      <c r="H31" t="s">
        <v>42</v>
      </c>
    </row>
    <row r="32" spans="1:11" x14ac:dyDescent="0.3">
      <c r="B32">
        <v>7</v>
      </c>
      <c r="E32" s="9">
        <f>AVERAGE(I10,I14,I12)</f>
        <v>4.6116087503240887E-2</v>
      </c>
      <c r="G32" s="9">
        <f>AVERAGE(I11,I13,I15)</f>
        <v>7.2858015953668184E-2</v>
      </c>
    </row>
    <row r="33" spans="2:8" x14ac:dyDescent="0.3">
      <c r="B33">
        <v>9</v>
      </c>
      <c r="E33" s="9">
        <f>AVERAGE(I16,I18,I20)</f>
        <v>7.826735135171059E-2</v>
      </c>
      <c r="F33" s="2">
        <f>_xlfn.STDEV.P(I16,I18,I20)</f>
        <v>3.645807997262569E-3</v>
      </c>
      <c r="G33" s="9">
        <f>AVERAGE(I17,I19,I21)</f>
        <v>8.780473631166473E-2</v>
      </c>
      <c r="H33" s="2">
        <f>_xlfn.STDEV.P(I17,I19,I21)</f>
        <v>3.3860890836532064E-3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AF6A-1BD7-490D-8A6A-97339E990C1F}">
  <dimension ref="A1:M5"/>
  <sheetViews>
    <sheetView tabSelected="1" topLeftCell="C1" workbookViewId="0">
      <selection activeCell="I1" sqref="I1:M3"/>
    </sheetView>
  </sheetViews>
  <sheetFormatPr defaultRowHeight="14.4" x14ac:dyDescent="0.3"/>
  <cols>
    <col min="1" max="1" width="8.77734375" bestFit="1" customWidth="1"/>
    <col min="2" max="2" width="12.6640625" bestFit="1" customWidth="1"/>
    <col min="3" max="3" width="8.5546875" bestFit="1" customWidth="1"/>
    <col min="4" max="4" width="12.6640625" bestFit="1" customWidth="1"/>
    <col min="5" max="5" width="8.5546875" bestFit="1" customWidth="1"/>
    <col min="6" max="6" width="13.88671875" bestFit="1" customWidth="1"/>
    <col min="7" max="7" width="11.77734375" bestFit="1" customWidth="1"/>
    <col min="10" max="10" width="15.6640625" customWidth="1"/>
    <col min="12" max="12" width="15.6640625" customWidth="1"/>
  </cols>
  <sheetData>
    <row r="1" spans="1:13" x14ac:dyDescent="0.3">
      <c r="A1" t="s">
        <v>41</v>
      </c>
      <c r="B1" t="s">
        <v>3</v>
      </c>
      <c r="C1" t="s">
        <v>42</v>
      </c>
      <c r="D1" t="s">
        <v>5</v>
      </c>
      <c r="E1" t="s">
        <v>45</v>
      </c>
      <c r="F1" t="s">
        <v>43</v>
      </c>
      <c r="G1" t="s">
        <v>44</v>
      </c>
      <c r="I1" t="s">
        <v>41</v>
      </c>
      <c r="J1" t="s">
        <v>46</v>
      </c>
      <c r="K1" t="s">
        <v>42</v>
      </c>
      <c r="L1" t="s">
        <v>47</v>
      </c>
      <c r="M1" t="s">
        <v>45</v>
      </c>
    </row>
    <row r="2" spans="1:13" hidden="1" x14ac:dyDescent="0.3">
      <c r="A2">
        <v>1</v>
      </c>
      <c r="B2" s="1">
        <v>8.9395865681530839</v>
      </c>
      <c r="C2" s="1">
        <v>6.0293604418455639E-2</v>
      </c>
      <c r="D2" s="1">
        <v>8.2048396353905169</v>
      </c>
      <c r="E2" s="1">
        <v>4.5125949421761943E-2</v>
      </c>
      <c r="F2" s="1">
        <v>8.2182056978563067E-2</v>
      </c>
      <c r="G2" s="1">
        <v>1.5147198588571402E-3</v>
      </c>
      <c r="I2">
        <v>7</v>
      </c>
      <c r="J2" s="9">
        <v>4.6116087503240887E-2</v>
      </c>
      <c r="L2" s="9">
        <v>7.2858015953668184E-2</v>
      </c>
    </row>
    <row r="3" spans="1:13" x14ac:dyDescent="0.3">
      <c r="A3">
        <v>4</v>
      </c>
      <c r="B3" s="1">
        <v>12.795895325103709</v>
      </c>
      <c r="C3" s="1">
        <v>4.0021291557531899</v>
      </c>
      <c r="D3" s="1">
        <v>6.1016435490346996</v>
      </c>
      <c r="E3" s="1">
        <v>1.8030427962310025E-2</v>
      </c>
      <c r="F3" s="1">
        <v>0.47096355561645675</v>
      </c>
      <c r="G3" s="1">
        <v>0.16687402891586139</v>
      </c>
      <c r="I3">
        <v>9</v>
      </c>
      <c r="J3" s="9">
        <v>7.826735135171059E-2</v>
      </c>
      <c r="K3" s="9">
        <v>3.645807997262569E-3</v>
      </c>
      <c r="L3" s="9">
        <v>8.780473631166473E-2</v>
      </c>
      <c r="M3" s="9">
        <v>3.3860890836532064E-3</v>
      </c>
    </row>
    <row r="4" spans="1:13" x14ac:dyDescent="0.3">
      <c r="A4">
        <v>7</v>
      </c>
      <c r="B4" s="1">
        <v>13.322039579740467</v>
      </c>
      <c r="C4" s="1">
        <v>3.6326812747573252</v>
      </c>
      <c r="D4" s="1">
        <v>12.474817270751585</v>
      </c>
      <c r="E4" s="1">
        <v>3.1890168965271952</v>
      </c>
      <c r="F4" s="1">
        <v>5.9487051728454525E-2</v>
      </c>
      <c r="G4" s="1">
        <v>2.1625810285772335E-2</v>
      </c>
    </row>
    <row r="5" spans="1:13" x14ac:dyDescent="0.3">
      <c r="A5">
        <v>9</v>
      </c>
      <c r="B5" s="1">
        <v>2.5790226674772216</v>
      </c>
      <c r="C5" s="1">
        <v>2.7491663213413533E-2</v>
      </c>
      <c r="D5" s="1">
        <v>2.3648310447071332</v>
      </c>
      <c r="E5" s="1">
        <v>2.6094058311629913E-2</v>
      </c>
      <c r="F5" s="1">
        <v>8.3036043831687653E-2</v>
      </c>
      <c r="G5" s="1">
        <v>5.9261442427820986E-3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Ohm</vt:lpstr>
      <vt:lpstr>MOhm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2020-04-01T12:38:22Z</dcterms:created>
  <dcterms:modified xsi:type="dcterms:W3CDTF">2020-04-02T21:10:20Z</dcterms:modified>
</cp:coreProperties>
</file>