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Och\18\"/>
    </mc:Choice>
  </mc:AlternateContent>
  <xr:revisionPtr revIDLastSave="0" documentId="13_ncr:1_{DEB3BC2E-C64E-4C0E-9587-AFFF05A3A633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1" sheetId="1" r:id="rId1"/>
    <sheet name="Лаб3" sheetId="3" r:id="rId2"/>
    <sheet name="Стоимость_разработки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30" i="1"/>
  <c r="V31" i="1"/>
  <c r="T62" i="1" l="1"/>
  <c r="S62" i="1"/>
  <c r="T61" i="1"/>
  <c r="S61" i="1"/>
  <c r="T60" i="1"/>
  <c r="S60" i="1"/>
  <c r="R62" i="1"/>
  <c r="R61" i="1"/>
  <c r="R60" i="1"/>
  <c r="O61" i="1"/>
  <c r="P61" i="1"/>
  <c r="O62" i="1"/>
  <c r="P62" i="1"/>
  <c r="N62" i="1"/>
  <c r="N61" i="1"/>
  <c r="O60" i="1"/>
  <c r="P60" i="1"/>
  <c r="N60" i="1"/>
  <c r="S47" i="1"/>
  <c r="S48" i="1"/>
  <c r="S49" i="1"/>
  <c r="S50" i="1"/>
  <c r="S51" i="1"/>
  <c r="S46" i="1"/>
  <c r="V51" i="1"/>
  <c r="U51" i="1"/>
  <c r="V46" i="1"/>
  <c r="Q51" i="1"/>
  <c r="P51" i="1"/>
  <c r="N47" i="1"/>
  <c r="N48" i="1"/>
  <c r="N49" i="1"/>
  <c r="N50" i="1"/>
  <c r="N51" i="1"/>
  <c r="N46" i="1"/>
  <c r="F28" i="1"/>
  <c r="E28" i="1"/>
  <c r="D28" i="1"/>
  <c r="C28" i="1"/>
  <c r="B28" i="1"/>
  <c r="F34" i="3"/>
  <c r="F33" i="3"/>
  <c r="F31" i="3"/>
  <c r="F30" i="3"/>
  <c r="F29" i="3"/>
  <c r="G21" i="3"/>
  <c r="H21" i="3"/>
  <c r="I21" i="3"/>
  <c r="J21" i="3"/>
  <c r="F21" i="3"/>
  <c r="G20" i="3"/>
  <c r="H20" i="3"/>
  <c r="I20" i="3"/>
  <c r="J20" i="3"/>
  <c r="F20" i="3"/>
  <c r="G19" i="3"/>
  <c r="H19" i="3"/>
  <c r="I19" i="3"/>
  <c r="J19" i="3"/>
  <c r="F19" i="3"/>
  <c r="J13" i="3"/>
  <c r="J14" i="3"/>
  <c r="J12" i="3"/>
  <c r="I13" i="3"/>
  <c r="I14" i="3"/>
  <c r="I12" i="3"/>
  <c r="H13" i="3"/>
  <c r="H14" i="3"/>
  <c r="H12" i="3"/>
  <c r="G13" i="3"/>
  <c r="G14" i="3"/>
  <c r="G12" i="3"/>
  <c r="H5" i="3" s="1"/>
  <c r="F13" i="3"/>
  <c r="F14" i="3"/>
  <c r="F12" i="3"/>
  <c r="C7" i="3"/>
  <c r="C6" i="3"/>
  <c r="C5" i="3"/>
  <c r="C4" i="3"/>
  <c r="C3" i="3"/>
  <c r="B4" i="3"/>
  <c r="B5" i="3"/>
  <c r="B6" i="3"/>
  <c r="B7" i="3"/>
  <c r="B3" i="3"/>
  <c r="E34" i="3"/>
  <c r="C34" i="3"/>
  <c r="B34" i="3"/>
  <c r="A34" i="3"/>
  <c r="E33" i="3"/>
  <c r="E31" i="3"/>
  <c r="C31" i="3"/>
  <c r="B31" i="3"/>
  <c r="E30" i="3"/>
  <c r="E29" i="3"/>
  <c r="C29" i="3"/>
  <c r="B29" i="3"/>
  <c r="A29" i="3"/>
  <c r="E21" i="3"/>
  <c r="E20" i="3"/>
  <c r="E19" i="3"/>
  <c r="E14" i="3"/>
  <c r="E13" i="3"/>
  <c r="H7" i="3"/>
  <c r="E12" i="3"/>
  <c r="J7" i="3"/>
  <c r="J6" i="3"/>
  <c r="J5" i="3"/>
  <c r="J4" i="3"/>
  <c r="J3" i="3"/>
  <c r="H31" i="3" l="1"/>
  <c r="H4" i="3"/>
  <c r="K4" i="3"/>
  <c r="K3" i="3"/>
  <c r="H6" i="3"/>
  <c r="K6" i="3"/>
  <c r="K5" i="3"/>
  <c r="K7" i="3"/>
  <c r="H30" i="3"/>
  <c r="H3" i="3"/>
  <c r="G28" i="1"/>
  <c r="H29" i="3" l="1"/>
  <c r="U38" i="1"/>
  <c r="U37" i="1"/>
  <c r="U36" i="1"/>
  <c r="P25" i="1" l="1"/>
  <c r="Q25" i="1"/>
  <c r="R25" i="1"/>
  <c r="S25" i="1"/>
  <c r="T25" i="1"/>
  <c r="O25" i="1"/>
  <c r="T24" i="1" l="1"/>
  <c r="R24" i="1"/>
  <c r="S24" i="1"/>
  <c r="Q24" i="1"/>
  <c r="P24" i="1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C8" i="1"/>
  <c r="C11" i="1" s="1"/>
  <c r="C4" i="1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E10" i="2" s="1"/>
  <c r="C10" i="2"/>
  <c r="D9" i="2"/>
  <c r="C9" i="2"/>
  <c r="D8" i="2"/>
  <c r="E8" i="2" s="1"/>
  <c r="C8" i="2"/>
  <c r="D7" i="2"/>
  <c r="C7" i="2"/>
  <c r="D6" i="2"/>
  <c r="C6" i="2"/>
  <c r="D5" i="2"/>
  <c r="C5" i="2"/>
  <c r="D4" i="2"/>
  <c r="E4" i="2" s="1"/>
  <c r="C4" i="2"/>
  <c r="D3" i="2"/>
  <c r="C3" i="2"/>
  <c r="D2" i="2"/>
  <c r="C2" i="2"/>
  <c r="T38" i="1" l="1"/>
  <c r="V38" i="1" s="1"/>
  <c r="T37" i="1"/>
  <c r="V37" i="1" s="1"/>
  <c r="T36" i="1"/>
  <c r="V36" i="1" s="1"/>
  <c r="E5" i="2"/>
  <c r="E9" i="2"/>
  <c r="E2" i="2"/>
  <c r="E6" i="2"/>
  <c r="E3" i="2"/>
  <c r="E7" i="2"/>
  <c r="E11" i="2"/>
  <c r="E17" i="2"/>
  <c r="E23" i="2"/>
  <c r="E12" i="2"/>
  <c r="E16" i="2"/>
  <c r="E21" i="2"/>
  <c r="E22" i="2"/>
  <c r="E26" i="2"/>
  <c r="E25" i="2"/>
  <c r="E15" i="2"/>
  <c r="E24" i="2"/>
  <c r="E14" i="2"/>
  <c r="E18" i="2"/>
  <c r="E19" i="2"/>
  <c r="E13" i="2"/>
  <c r="E20" i="2"/>
  <c r="Q50" i="1" l="1"/>
  <c r="V50" i="1" s="1"/>
  <c r="Y31" i="1" s="1"/>
  <c r="Q46" i="1"/>
  <c r="Q47" i="1"/>
  <c r="V47" i="1" s="1"/>
  <c r="Q48" i="1"/>
  <c r="V48" i="1" s="1"/>
  <c r="Q49" i="1"/>
  <c r="V49" i="1" s="1"/>
  <c r="Y30" i="1"/>
  <c r="P47" i="1"/>
  <c r="U47" i="1" s="1"/>
  <c r="P48" i="1"/>
  <c r="U48" i="1" s="1"/>
  <c r="P49" i="1"/>
  <c r="U49" i="1" s="1"/>
  <c r="P46" i="1"/>
  <c r="U46" i="1" s="1"/>
  <c r="P50" i="1"/>
  <c r="U50" i="1" s="1"/>
  <c r="O51" i="1"/>
  <c r="T51" i="1" s="1"/>
  <c r="O46" i="1"/>
  <c r="T46" i="1" s="1"/>
  <c r="Y29" i="1" s="1"/>
  <c r="O47" i="1"/>
  <c r="T47" i="1" s="1"/>
  <c r="O48" i="1"/>
  <c r="T48" i="1" s="1"/>
  <c r="O49" i="1"/>
  <c r="T49" i="1" s="1"/>
  <c r="O50" i="1"/>
  <c r="T50" i="1" s="1"/>
  <c r="F16" i="2"/>
  <c r="Q28" i="1" s="1"/>
  <c r="T28" i="1"/>
  <c r="F26" i="2"/>
  <c r="S28" i="1" s="1"/>
  <c r="F6" i="2"/>
  <c r="F21" i="2"/>
  <c r="R28" i="1" s="1"/>
  <c r="F11" i="2"/>
  <c r="Q27" i="1"/>
  <c r="R27" i="1"/>
  <c r="S27" i="1"/>
  <c r="T27" i="1"/>
  <c r="O27" i="1"/>
  <c r="Q26" i="1"/>
  <c r="R26" i="1"/>
  <c r="S26" i="1"/>
  <c r="T26" i="1"/>
  <c r="O26" i="1"/>
  <c r="O24" i="1"/>
  <c r="V32" i="1" l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P28" i="1" l="1"/>
  <c r="P31" i="1" s="1"/>
  <c r="P30" i="1" l="1"/>
  <c r="O28" i="1"/>
  <c r="Y28" i="1" s="1"/>
  <c r="Y33" i="1" s="1"/>
  <c r="O31" i="1"/>
  <c r="W33" i="1" s="1"/>
  <c r="O30" i="1" l="1"/>
</calcChain>
</file>

<file path=xl/sharedStrings.xml><?xml version="1.0" encoding="utf-8"?>
<sst xmlns="http://schemas.openxmlformats.org/spreadsheetml/2006/main" count="179" uniqueCount="91">
  <si>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</si>
  <si>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</si>
  <si>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</si>
  <si>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</si>
  <si>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</si>
  <si>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</si>
  <si>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</si>
  <si>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</si>
  <si>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</si>
  <si>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</si>
  <si>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</si>
  <si>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</si>
  <si>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</si>
  <si>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</si>
  <si>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</si>
  <si>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</si>
  <si>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</si>
  <si>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</si>
  <si>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</si>
  <si>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</si>
  <si>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</si>
  <si>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</si>
  <si>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</si>
  <si>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</si>
  <si>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</si>
  <si>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</si>
  <si>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</si>
  <si>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</si>
  <si>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</si>
  <si>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</si>
  <si>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</si>
  <si>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</si>
  <si>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</si>
  <si>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</si>
  <si>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</si>
  <si>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</si>
  <si>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</si>
  <si>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</si>
  <si>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</si>
  <si>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</si>
  <si>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</si>
  <si>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</si>
  <si>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</si>
  <si>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</si>
  <si>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</si>
  <si>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</si>
  <si>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</si>
  <si>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</si>
  <si>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</si>
  <si>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</si>
  <si>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</si>
  <si>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</si>
  <si>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</si>
  <si>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</si>
  <si>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</si>
  <si>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</si>
  <si>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</si>
  <si>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</si>
  <si>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</si>
  <si>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</si>
  <si>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</si>
  <si>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</si>
  <si>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</si>
  <si>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</si>
  <si>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</si>
  <si>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</si>
  <si>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</si>
  <si>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</si>
  <si>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</si>
  <si>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</si>
  <si>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</si>
  <si>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</si>
  <si>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</si>
  <si>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</si>
  <si>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</si>
  <si>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</si>
  <si>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</si>
  <si>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</si>
  <si>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</si>
  <si>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</si>
  <si>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</si>
  <si>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</si>
  <si>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</si>
  <si>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</si>
  <si>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</si>
  <si>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</si>
  <si>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>Производительность</t>
  </si>
  <si>
    <t>По возрастанию!</t>
  </si>
  <si>
    <t>П</t>
  </si>
  <si>
    <t>Разр</t>
  </si>
  <si>
    <t>Элемент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</si>
</sst>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8" xfId="0" applyFont="1" applyFill="1" applyBorder="1"/>
    <xf numFmtId="0" fontId="0" fillId="0" borderId="19" xfId="0" applyBorder="1"/>
    <xf numFmtId="0" fontId="0" fillId="0" borderId="8" xfId="0" applyBorder="1"/>
    <xf numFmtId="1" fontId="1" fillId="4" borderId="19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7" xfId="0" applyFill="1" applyBorder="1"/>
    <xf numFmtId="0" fontId="0" fillId="0" borderId="0" xfId="0" quotePrefix="1"/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0" fillId="0" borderId="7" xfId="0" applyFill="1" applyBorder="1"/>
    <xf numFmtId="1" fontId="0" fillId="0" borderId="10" xfId="0" applyNumberFormat="1" applyFill="1" applyBorder="1"/>
    <xf numFmtId="1" fontId="6" fillId="6" borderId="0" xfId="0" applyNumberFormat="1" applyFont="1" applyFill="1"/>
    <xf numFmtId="0" fontId="0" fillId="3" borderId="10" xfId="0" applyFill="1" applyBorder="1"/>
    <xf numFmtId="0" fontId="0" fillId="0" borderId="12" xfId="0" applyBorder="1" applyAlignment="1"/>
    <xf numFmtId="0" fontId="7" fillId="0" borderId="0" xfId="0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/>
    <xf numFmtId="1" fontId="0" fillId="0" borderId="0" xfId="0" applyNumberFormat="1" applyBorder="1" applyAlignment="1"/>
    <xf numFmtId="0" fontId="0" fillId="0" borderId="0" xfId="0" applyFill="1" applyBorder="1" applyAlignment="1"/>
    <xf numFmtId="1" fontId="7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" fontId="0" fillId="0" borderId="20" xfId="0" applyNumberFormat="1" applyFill="1" applyBorder="1"/>
    <xf numFmtId="0" fontId="0" fillId="0" borderId="9" xfId="0" applyFill="1" applyBorder="1"/>
    <xf numFmtId="0" fontId="0" fillId="6" borderId="13" xfId="0" applyFill="1" applyBorder="1"/>
    <xf numFmtId="164" fontId="7" fillId="0" borderId="6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A4" zoomScale="61" zoomScaleNormal="40" workbookViewId="0">
      <selection activeCell="T41" sqref="T41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6" width="9.77734375" bestFit="1" customWidth="1"/>
    <col min="7" max="7" width="10.109375" customWidth="1"/>
    <col min="8" max="8" width="14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32</v>
      </c>
      <c r="D1" s="20" t="s">
        <v>30</v>
      </c>
      <c r="E1" s="21" t="s">
        <v>31</v>
      </c>
    </row>
    <row r="2" spans="2:5" ht="15.6" customHeight="1" x14ac:dyDescent="0.3">
      <c r="B2" s="36" t="s">
        <v>19</v>
      </c>
      <c r="C2" s="3">
        <v>380</v>
      </c>
      <c r="D2" s="3">
        <v>150</v>
      </c>
      <c r="E2" s="22">
        <v>80</v>
      </c>
    </row>
    <row r="3" spans="2:5" x14ac:dyDescent="0.3">
      <c r="B3" s="32" t="s">
        <v>38</v>
      </c>
      <c r="C3" s="3"/>
      <c r="D3" s="3"/>
      <c r="E3" s="22">
        <v>45</v>
      </c>
    </row>
    <row r="4" spans="2:5" ht="15" thickBot="1" x14ac:dyDescent="0.35">
      <c r="B4" s="37" t="s">
        <v>36</v>
      </c>
      <c r="C4" s="43">
        <f>(2.94+(0.032*C2) + (2.9*D2) + (2.62*E2))*E3</f>
        <v>29686.500000000004</v>
      </c>
      <c r="D4" s="23"/>
      <c r="E4" s="24"/>
    </row>
    <row r="5" spans="2:5" ht="15" thickBot="1" x14ac:dyDescent="0.35"/>
    <row r="6" spans="2:5" x14ac:dyDescent="0.3">
      <c r="B6" s="29"/>
      <c r="C6" s="20" t="s">
        <v>33</v>
      </c>
      <c r="D6" s="20" t="s">
        <v>34</v>
      </c>
      <c r="E6" s="21" t="s">
        <v>35</v>
      </c>
    </row>
    <row r="7" spans="2:5" x14ac:dyDescent="0.3">
      <c r="B7" s="36" t="s">
        <v>20</v>
      </c>
      <c r="C7" s="3">
        <v>50</v>
      </c>
      <c r="D7" s="3">
        <v>4.5</v>
      </c>
      <c r="E7" s="22">
        <v>110</v>
      </c>
    </row>
    <row r="8" spans="2:5" x14ac:dyDescent="0.3">
      <c r="B8" s="32" t="s">
        <v>37</v>
      </c>
      <c r="C8" s="4">
        <f>C7*D7*E7</f>
        <v>24750</v>
      </c>
      <c r="D8" s="3"/>
      <c r="E8" s="22"/>
    </row>
    <row r="9" spans="2:5" x14ac:dyDescent="0.3">
      <c r="B9" s="38" t="s">
        <v>39</v>
      </c>
      <c r="C9" s="3"/>
      <c r="D9" s="3"/>
      <c r="E9" s="22">
        <v>20</v>
      </c>
    </row>
    <row r="10" spans="2:5" x14ac:dyDescent="0.3">
      <c r="B10" s="38" t="s">
        <v>40</v>
      </c>
      <c r="C10" s="3"/>
      <c r="D10" s="3"/>
      <c r="E10" s="22">
        <v>6</v>
      </c>
    </row>
    <row r="11" spans="2:5" ht="15" thickBot="1" x14ac:dyDescent="0.35">
      <c r="B11" s="39" t="s">
        <v>36</v>
      </c>
      <c r="C11" s="42">
        <f>C8*E9/E10</f>
        <v>82500</v>
      </c>
      <c r="D11" s="40"/>
      <c r="E11" s="41"/>
    </row>
    <row r="12" spans="2:5" ht="15" thickBot="1" x14ac:dyDescent="0.35"/>
    <row r="13" spans="2:5" x14ac:dyDescent="0.3">
      <c r="B13" s="29"/>
      <c r="C13" s="20" t="s">
        <v>33</v>
      </c>
      <c r="D13" s="20" t="s">
        <v>34</v>
      </c>
      <c r="E13" s="21" t="s">
        <v>35</v>
      </c>
    </row>
    <row r="14" spans="2:5" x14ac:dyDescent="0.3">
      <c r="B14" s="36" t="s">
        <v>21</v>
      </c>
      <c r="C14" s="3">
        <v>30</v>
      </c>
      <c r="D14" s="3">
        <v>3.4</v>
      </c>
      <c r="E14" s="22">
        <v>54</v>
      </c>
    </row>
    <row r="15" spans="2:5" x14ac:dyDescent="0.3">
      <c r="B15" s="44" t="s">
        <v>37</v>
      </c>
      <c r="C15" s="4">
        <f>PRODUCT(C14:E14)</f>
        <v>5508</v>
      </c>
      <c r="D15" s="3"/>
      <c r="E15" s="22"/>
    </row>
    <row r="16" spans="2:5" x14ac:dyDescent="0.3">
      <c r="B16" s="38" t="s">
        <v>39</v>
      </c>
      <c r="C16" s="3"/>
      <c r="D16" s="3"/>
      <c r="E16" s="22">
        <v>25</v>
      </c>
    </row>
    <row r="17" spans="1:25" x14ac:dyDescent="0.3">
      <c r="B17" s="38" t="s">
        <v>40</v>
      </c>
      <c r="C17" s="3"/>
      <c r="D17" s="3"/>
      <c r="E17" s="22">
        <v>5</v>
      </c>
    </row>
    <row r="18" spans="1:25" ht="14.4" customHeight="1" thickBot="1" x14ac:dyDescent="0.35">
      <c r="B18" s="37" t="s">
        <v>36</v>
      </c>
      <c r="C18" s="43">
        <f>C15*E16/E17</f>
        <v>27540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7"/>
      <c r="F21" s="49" t="s">
        <v>41</v>
      </c>
    </row>
    <row r="22" spans="1:25" ht="15" thickBot="1" x14ac:dyDescent="0.35">
      <c r="I22" s="63" t="s">
        <v>8</v>
      </c>
      <c r="J22" s="64"/>
      <c r="K22" s="64"/>
      <c r="L22" s="64"/>
      <c r="M22" s="64"/>
      <c r="N22" s="65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1" t="s">
        <v>44</v>
      </c>
      <c r="I23" s="36" t="s">
        <v>48</v>
      </c>
      <c r="J23" s="66" t="s">
        <v>45</v>
      </c>
      <c r="K23" s="66" t="s">
        <v>47</v>
      </c>
      <c r="L23" s="66" t="s">
        <v>9</v>
      </c>
      <c r="M23" s="58" t="s">
        <v>46</v>
      </c>
      <c r="N23" s="67" t="s">
        <v>49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7">
        <v>10</v>
      </c>
      <c r="C24" s="47">
        <v>3</v>
      </c>
      <c r="D24" s="47">
        <v>2</v>
      </c>
      <c r="E24" s="47">
        <v>3</v>
      </c>
      <c r="F24" s="47">
        <v>3</v>
      </c>
      <c r="G24" s="48">
        <v>1</v>
      </c>
      <c r="H24" s="62">
        <f>SUM(B24:G24)+1</f>
        <v>23</v>
      </c>
      <c r="I24" s="68">
        <v>1418</v>
      </c>
      <c r="J24" s="68">
        <v>752</v>
      </c>
      <c r="K24" s="68">
        <v>1418</v>
      </c>
      <c r="L24" s="68">
        <v>1418</v>
      </c>
      <c r="M24" s="68">
        <v>1418</v>
      </c>
      <c r="N24" s="130">
        <v>1418</v>
      </c>
      <c r="O24">
        <f>B24*$I$24</f>
        <v>14180</v>
      </c>
      <c r="P24">
        <f>J24*C24</f>
        <v>2256</v>
      </c>
      <c r="Q24">
        <f>D24*K$24</f>
        <v>2836</v>
      </c>
      <c r="R24">
        <f t="shared" ref="R24:S24" si="0">E24*L$24</f>
        <v>4254</v>
      </c>
      <c r="S24">
        <f t="shared" si="0"/>
        <v>4254</v>
      </c>
      <c r="T24">
        <f>G24*N$24</f>
        <v>1418</v>
      </c>
      <c r="V24" s="2">
        <v>1418</v>
      </c>
      <c r="W24" t="s">
        <v>15</v>
      </c>
      <c r="Y24" s="7">
        <f>SUM(O24:V24)</f>
        <v>30616</v>
      </c>
    </row>
    <row r="25" spans="1:25" x14ac:dyDescent="0.3">
      <c r="A25" s="32" t="s">
        <v>1</v>
      </c>
      <c r="B25" s="47">
        <v>10</v>
      </c>
      <c r="C25" s="47">
        <v>2</v>
      </c>
      <c r="D25" s="47">
        <v>1</v>
      </c>
      <c r="E25" s="47">
        <v>2</v>
      </c>
      <c r="F25" s="47">
        <v>2</v>
      </c>
      <c r="G25" s="48">
        <v>1</v>
      </c>
      <c r="I25" s="68">
        <v>210</v>
      </c>
      <c r="J25" s="68">
        <v>210</v>
      </c>
      <c r="K25" s="68">
        <v>190</v>
      </c>
      <c r="L25" s="68">
        <v>210</v>
      </c>
      <c r="M25" s="68">
        <v>190</v>
      </c>
      <c r="N25" s="130">
        <v>210</v>
      </c>
      <c r="O25">
        <f>B25*I25</f>
        <v>2100</v>
      </c>
      <c r="P25">
        <f t="shared" ref="P25:T25" si="1">C25*J25</f>
        <v>420</v>
      </c>
      <c r="Q25">
        <f t="shared" si="1"/>
        <v>190</v>
      </c>
      <c r="R25">
        <f t="shared" si="1"/>
        <v>420</v>
      </c>
      <c r="S25">
        <f t="shared" si="1"/>
        <v>380</v>
      </c>
      <c r="T25">
        <f t="shared" si="1"/>
        <v>210</v>
      </c>
      <c r="V25" s="2">
        <v>0</v>
      </c>
      <c r="Y25" s="7">
        <f>SUM(O25:V25)</f>
        <v>3720</v>
      </c>
    </row>
    <row r="26" spans="1:25" x14ac:dyDescent="0.3">
      <c r="A26" s="32" t="s">
        <v>10</v>
      </c>
      <c r="B26" s="47">
        <f>B24</f>
        <v>10</v>
      </c>
      <c r="C26" s="47">
        <f t="shared" ref="C26:G26" si="2">C24</f>
        <v>3</v>
      </c>
      <c r="D26" s="47">
        <f t="shared" si="2"/>
        <v>2</v>
      </c>
      <c r="E26" s="47">
        <f t="shared" si="2"/>
        <v>3</v>
      </c>
      <c r="F26" s="47">
        <f t="shared" si="2"/>
        <v>3</v>
      </c>
      <c r="G26" s="47">
        <f t="shared" si="2"/>
        <v>1</v>
      </c>
      <c r="I26" s="68">
        <v>100</v>
      </c>
      <c r="J26" s="3"/>
      <c r="K26" s="3"/>
      <c r="L26" s="3"/>
      <c r="M26" s="3"/>
      <c r="N26" s="22"/>
      <c r="O26">
        <f t="shared" ref="O26:T26" si="3">B26*$I$26</f>
        <v>1000</v>
      </c>
      <c r="P26">
        <f t="shared" si="3"/>
        <v>300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v>100</v>
      </c>
      <c r="W26" s="49" t="s">
        <v>50</v>
      </c>
      <c r="Y26" s="7">
        <f>SUM(O26:V26)</f>
        <v>2300</v>
      </c>
    </row>
    <row r="27" spans="1:25" ht="15" thickBot="1" x14ac:dyDescent="0.35">
      <c r="A27" s="32" t="s">
        <v>11</v>
      </c>
      <c r="B27" s="47">
        <f>B24</f>
        <v>10</v>
      </c>
      <c r="C27" s="47">
        <f t="shared" ref="C27:G27" si="4">C24</f>
        <v>3</v>
      </c>
      <c r="D27" s="47">
        <f t="shared" si="4"/>
        <v>2</v>
      </c>
      <c r="E27" s="47">
        <f t="shared" si="4"/>
        <v>3</v>
      </c>
      <c r="F27" s="47">
        <f t="shared" si="4"/>
        <v>3</v>
      </c>
      <c r="G27" s="47">
        <f t="shared" si="4"/>
        <v>1</v>
      </c>
      <c r="I27" s="69">
        <v>240</v>
      </c>
      <c r="J27" s="70" t="s">
        <v>42</v>
      </c>
      <c r="K27" s="23"/>
      <c r="L27" s="23"/>
      <c r="M27" s="23"/>
      <c r="N27" s="24"/>
      <c r="O27">
        <f t="shared" ref="O27:T27" si="5">B27*$I$27</f>
        <v>2400</v>
      </c>
      <c r="P27">
        <f t="shared" si="5"/>
        <v>720</v>
      </c>
      <c r="Q27">
        <f t="shared" si="5"/>
        <v>480</v>
      </c>
      <c r="R27">
        <f t="shared" si="5"/>
        <v>720</v>
      </c>
      <c r="S27">
        <f t="shared" si="5"/>
        <v>720</v>
      </c>
      <c r="T27">
        <f t="shared" si="5"/>
        <v>240</v>
      </c>
      <c r="V27" s="2">
        <v>240</v>
      </c>
      <c r="W27" s="49" t="s">
        <v>43</v>
      </c>
      <c r="Y27" s="7">
        <f>SUM(O27:V27)</f>
        <v>5520</v>
      </c>
    </row>
    <row r="28" spans="1:25" ht="15" thickBot="1" x14ac:dyDescent="0.35">
      <c r="A28" s="33" t="s">
        <v>12</v>
      </c>
      <c r="B28" s="34">
        <f>Лаб3!$L29</f>
        <v>20085</v>
      </c>
      <c r="C28" s="34">
        <f>Лаб3!L30</f>
        <v>11885.714285714286</v>
      </c>
      <c r="D28" s="34">
        <f>Лаб3!$L31</f>
        <v>9831.25</v>
      </c>
      <c r="E28" s="34">
        <f>Лаб3!$L32</f>
        <v>8933.3333333333339</v>
      </c>
      <c r="F28" s="34">
        <f>Лаб3!$L33</f>
        <v>11840</v>
      </c>
      <c r="G28" s="34">
        <f>Стоимость_разработки!J11</f>
        <v>0</v>
      </c>
      <c r="O28" s="7">
        <f>B28</f>
        <v>20085</v>
      </c>
      <c r="P28" s="7">
        <f t="shared" ref="P28:T28" si="6">C28</f>
        <v>11885.714285714286</v>
      </c>
      <c r="Q28" s="7">
        <f t="shared" si="6"/>
        <v>9831.25</v>
      </c>
      <c r="R28" s="7">
        <f t="shared" si="6"/>
        <v>8933.3333333333339</v>
      </c>
      <c r="S28" s="7">
        <f t="shared" si="6"/>
        <v>11840</v>
      </c>
      <c r="T28" s="7">
        <f t="shared" si="6"/>
        <v>0</v>
      </c>
      <c r="V28" s="2">
        <v>0</v>
      </c>
      <c r="Y28" s="7">
        <f>SUM(O28:T28)</f>
        <v>62575.297619047626</v>
      </c>
    </row>
    <row r="29" spans="1:25" ht="17.399999999999999" x14ac:dyDescent="0.35">
      <c r="U29" s="28" t="s">
        <v>19</v>
      </c>
      <c r="V29" s="129">
        <f>T60</f>
        <v>5997.2727272727279</v>
      </c>
      <c r="Y29" s="46">
        <f>V29</f>
        <v>5997.2727272727279</v>
      </c>
    </row>
    <row r="30" spans="1:25" ht="17.399999999999999" x14ac:dyDescent="0.35">
      <c r="M30" t="s">
        <v>18</v>
      </c>
      <c r="O30" s="59">
        <f t="shared" ref="O30:T30" si="7">O31/B32</f>
        <v>3976.5</v>
      </c>
      <c r="P30" s="59">
        <f t="shared" si="7"/>
        <v>5193.9047619047624</v>
      </c>
      <c r="Q30" s="59">
        <f t="shared" si="7"/>
        <v>6768.625</v>
      </c>
      <c r="R30" s="59">
        <f t="shared" si="7"/>
        <v>4875.7777777777783</v>
      </c>
      <c r="S30" s="59">
        <f t="shared" si="7"/>
        <v>5831.333333333333</v>
      </c>
      <c r="T30" s="59">
        <f t="shared" si="7"/>
        <v>1968</v>
      </c>
      <c r="U30" s="28" t="s">
        <v>20</v>
      </c>
      <c r="V30" s="129">
        <f>T62</f>
        <v>41250</v>
      </c>
      <c r="W30" s="35"/>
      <c r="Y30" s="46">
        <f>V30</f>
        <v>41250</v>
      </c>
    </row>
    <row r="31" spans="1:25" ht="17.399999999999999" x14ac:dyDescent="0.35">
      <c r="M31" t="s">
        <v>13</v>
      </c>
      <c r="O31" s="7">
        <f t="shared" ref="O31:T31" si="8">SUM(O24:O28)</f>
        <v>39765</v>
      </c>
      <c r="P31" s="7">
        <f t="shared" si="8"/>
        <v>15581.714285714286</v>
      </c>
      <c r="Q31" s="7">
        <f t="shared" si="8"/>
        <v>13537.25</v>
      </c>
      <c r="R31" s="7">
        <f t="shared" si="8"/>
        <v>14627.333333333334</v>
      </c>
      <c r="S31" s="7">
        <f t="shared" si="8"/>
        <v>17494</v>
      </c>
      <c r="T31" s="7">
        <f t="shared" si="8"/>
        <v>1968</v>
      </c>
      <c r="U31" s="28" t="s">
        <v>21</v>
      </c>
      <c r="V31" s="129">
        <f>T61</f>
        <v>12240</v>
      </c>
      <c r="W31" s="35"/>
      <c r="Y31" s="46">
        <f>V31</f>
        <v>12240</v>
      </c>
    </row>
    <row r="32" spans="1:25" x14ac:dyDescent="0.3">
      <c r="A32" t="s">
        <v>0</v>
      </c>
      <c r="B32">
        <f>B24</f>
        <v>10</v>
      </c>
      <c r="C32">
        <f t="shared" ref="C32:G32" si="9">C24</f>
        <v>3</v>
      </c>
      <c r="D32">
        <f t="shared" si="9"/>
        <v>2</v>
      </c>
      <c r="E32">
        <f t="shared" si="9"/>
        <v>3</v>
      </c>
      <c r="F32">
        <f t="shared" si="9"/>
        <v>3</v>
      </c>
      <c r="G32">
        <f t="shared" si="9"/>
        <v>1</v>
      </c>
      <c r="U32" s="1" t="s">
        <v>16</v>
      </c>
      <c r="V32" s="45">
        <f>SUM(V24:V31)</f>
        <v>61245.272727272728</v>
      </c>
    </row>
    <row r="33" spans="1:25" ht="15" thickBot="1" x14ac:dyDescent="0.35">
      <c r="W33" s="8">
        <f>SUM(O31:T31,V32)</f>
        <v>164218.57034632034</v>
      </c>
      <c r="Y33" s="8">
        <f>SUM(Y24:Y31)</f>
        <v>164218.57034632037</v>
      </c>
    </row>
    <row r="34" spans="1:25" x14ac:dyDescent="0.3">
      <c r="A34" s="138"/>
      <c r="B34" s="138"/>
      <c r="C34" s="138"/>
      <c r="D34" s="138"/>
      <c r="E34" s="159"/>
      <c r="F34" s="159"/>
      <c r="G34" s="159"/>
      <c r="H34" s="159"/>
      <c r="I34" s="138"/>
      <c r="J34" s="138"/>
      <c r="K34" s="138"/>
      <c r="L34" s="138"/>
      <c r="N34" s="157" t="s">
        <v>78</v>
      </c>
      <c r="O34" s="158"/>
      <c r="P34" s="20"/>
      <c r="Q34" s="20"/>
      <c r="R34" s="20"/>
      <c r="S34" s="20"/>
      <c r="T34" s="20"/>
      <c r="U34" s="89"/>
      <c r="V34" s="109"/>
      <c r="W34" s="18"/>
      <c r="X34" s="18"/>
      <c r="Y34" s="18"/>
    </row>
    <row r="35" spans="1:25" x14ac:dyDescent="0.3">
      <c r="A35" s="18"/>
      <c r="B35" s="18"/>
      <c r="C35" s="18"/>
      <c r="D35" s="138"/>
      <c r="E35" s="138"/>
      <c r="F35" s="18"/>
      <c r="G35" s="18"/>
      <c r="H35" s="18"/>
      <c r="I35" s="138"/>
      <c r="J35" s="138"/>
      <c r="K35" s="138"/>
      <c r="L35" s="138"/>
      <c r="N35" s="32"/>
      <c r="O35" s="3"/>
      <c r="P35" s="3"/>
      <c r="Q35" s="3"/>
      <c r="R35" s="18"/>
      <c r="S35" s="18"/>
      <c r="T35" s="5" t="s">
        <v>83</v>
      </c>
      <c r="U35" s="5" t="s">
        <v>84</v>
      </c>
      <c r="V35" s="83" t="s">
        <v>85</v>
      </c>
      <c r="W35" s="18"/>
      <c r="X35" s="18"/>
    </row>
    <row r="36" spans="1:25" x14ac:dyDescent="0.3">
      <c r="A36" s="18"/>
      <c r="B36" s="139"/>
      <c r="C36" s="139"/>
      <c r="D36" s="138"/>
      <c r="E36" s="139"/>
      <c r="F36" s="18"/>
      <c r="G36" s="18"/>
      <c r="H36" s="5"/>
      <c r="I36" s="18"/>
      <c r="J36" s="18"/>
      <c r="K36" s="140"/>
      <c r="L36" s="138"/>
      <c r="M36" s="18"/>
      <c r="N36" s="44" t="s">
        <v>58</v>
      </c>
      <c r="O36" s="5" t="s">
        <v>79</v>
      </c>
      <c r="P36" s="5" t="s">
        <v>80</v>
      </c>
      <c r="Q36" s="5"/>
      <c r="R36" s="18"/>
      <c r="S36" s="5" t="s">
        <v>19</v>
      </c>
      <c r="T36" s="7">
        <f>C4</f>
        <v>29686.500000000004</v>
      </c>
      <c r="U36" s="5">
        <f>E3</f>
        <v>45</v>
      </c>
      <c r="V36" s="113">
        <f>T36/U36</f>
        <v>659.7</v>
      </c>
      <c r="W36" s="18"/>
      <c r="X36" s="18"/>
    </row>
    <row r="37" spans="1:25" x14ac:dyDescent="0.3">
      <c r="A37" s="18"/>
      <c r="B37" s="139"/>
      <c r="C37" s="139"/>
      <c r="D37" s="138"/>
      <c r="E37" s="139"/>
      <c r="F37" s="18"/>
      <c r="G37" s="18"/>
      <c r="H37" s="5"/>
      <c r="I37" s="18"/>
      <c r="J37" s="18"/>
      <c r="K37" s="140"/>
      <c r="L37" s="138"/>
      <c r="M37" s="18"/>
      <c r="N37" s="44">
        <v>2</v>
      </c>
      <c r="O37" s="111">
        <v>1</v>
      </c>
      <c r="P37" s="5">
        <v>25</v>
      </c>
      <c r="Q37" s="5" t="s">
        <v>19</v>
      </c>
      <c r="R37" s="18"/>
      <c r="S37" s="18" t="s">
        <v>20</v>
      </c>
      <c r="T37" s="7">
        <f>C11</f>
        <v>82500</v>
      </c>
      <c r="U37" s="5">
        <f>E9</f>
        <v>20</v>
      </c>
      <c r="V37" s="113">
        <f t="shared" ref="V37:V38" si="10">T37/U37</f>
        <v>4125</v>
      </c>
      <c r="W37" s="18"/>
      <c r="X37" s="18"/>
    </row>
    <row r="38" spans="1:25" x14ac:dyDescent="0.3">
      <c r="A38" s="18"/>
      <c r="B38" s="139"/>
      <c r="C38" s="139"/>
      <c r="D38" s="138"/>
      <c r="E38" s="139"/>
      <c r="F38" s="18"/>
      <c r="G38" s="18"/>
      <c r="H38" s="5"/>
      <c r="I38" s="18"/>
      <c r="J38" s="18"/>
      <c r="K38" s="140"/>
      <c r="L38" s="138"/>
      <c r="M38" s="18"/>
      <c r="N38" s="116">
        <v>9</v>
      </c>
      <c r="O38" s="117">
        <v>2.75</v>
      </c>
      <c r="P38" s="77">
        <v>25</v>
      </c>
      <c r="Q38" s="77" t="s">
        <v>19</v>
      </c>
      <c r="R38" s="18"/>
      <c r="S38" s="18" t="s">
        <v>21</v>
      </c>
      <c r="T38" s="7">
        <f>C18</f>
        <v>27540</v>
      </c>
      <c r="U38" s="5">
        <f>E16</f>
        <v>25</v>
      </c>
      <c r="V38" s="113">
        <f t="shared" si="10"/>
        <v>1101.5999999999999</v>
      </c>
      <c r="W38" s="18"/>
      <c r="X38" s="18"/>
    </row>
    <row r="39" spans="1:25" x14ac:dyDescent="0.3">
      <c r="A39" s="18"/>
      <c r="B39" s="139"/>
      <c r="C39" s="139"/>
      <c r="D39" s="138"/>
      <c r="E39" s="139"/>
      <c r="F39" s="18"/>
      <c r="G39" s="18"/>
      <c r="H39" s="5"/>
      <c r="I39" s="18"/>
      <c r="J39" s="18"/>
      <c r="K39" s="140"/>
      <c r="L39" s="138"/>
      <c r="M39" s="18"/>
      <c r="N39" s="44">
        <v>16</v>
      </c>
      <c r="O39" s="111">
        <v>2</v>
      </c>
      <c r="P39" s="5">
        <v>30</v>
      </c>
      <c r="Q39" s="5" t="s">
        <v>81</v>
      </c>
      <c r="R39" s="18"/>
      <c r="S39" s="18"/>
      <c r="T39" s="5"/>
      <c r="U39" s="5"/>
      <c r="V39" s="83"/>
      <c r="W39" s="18"/>
      <c r="X39" s="18"/>
    </row>
    <row r="40" spans="1:25" x14ac:dyDescent="0.3">
      <c r="A40" s="18"/>
      <c r="B40" s="139"/>
      <c r="C40" s="139"/>
      <c r="D40" s="138"/>
      <c r="E40" s="139"/>
      <c r="F40" s="18"/>
      <c r="G40" s="18"/>
      <c r="H40" s="5"/>
      <c r="I40" s="18"/>
      <c r="J40" s="18"/>
      <c r="K40" s="140"/>
      <c r="L40" s="138"/>
      <c r="M40" s="18"/>
      <c r="N40" s="116">
        <v>18</v>
      </c>
      <c r="O40" s="117">
        <v>2.25</v>
      </c>
      <c r="P40" s="77">
        <v>25</v>
      </c>
      <c r="Q40" s="77" t="s">
        <v>21</v>
      </c>
      <c r="R40" s="18"/>
      <c r="S40" s="18"/>
      <c r="T40" s="18"/>
      <c r="U40" s="18"/>
      <c r="V40" s="91"/>
      <c r="W40" s="18"/>
      <c r="X40" s="18"/>
    </row>
    <row r="41" spans="1:25" x14ac:dyDescent="0.3">
      <c r="A41" s="18"/>
      <c r="B41" s="139"/>
      <c r="C41" s="139"/>
      <c r="D41" s="138"/>
      <c r="E41" s="139"/>
      <c r="F41" s="18"/>
      <c r="G41" s="18"/>
      <c r="H41" s="5"/>
      <c r="I41" s="18"/>
      <c r="J41" s="18"/>
      <c r="K41" s="138"/>
      <c r="L41" s="138"/>
      <c r="M41" s="18"/>
      <c r="N41" s="116">
        <v>20</v>
      </c>
      <c r="O41" s="117">
        <v>3</v>
      </c>
      <c r="P41" s="77">
        <v>30</v>
      </c>
      <c r="Q41" s="77" t="s">
        <v>20</v>
      </c>
      <c r="R41" s="18"/>
      <c r="S41" s="18"/>
      <c r="T41" s="18"/>
      <c r="U41" s="18"/>
      <c r="V41" s="91"/>
      <c r="W41" s="18"/>
      <c r="X41" s="18"/>
    </row>
    <row r="42" spans="1:25" x14ac:dyDescent="0.3">
      <c r="A42" s="138"/>
      <c r="B42" s="138"/>
      <c r="C42" s="138"/>
      <c r="D42" s="138"/>
      <c r="E42" s="140"/>
      <c r="F42" s="140"/>
      <c r="G42" s="140"/>
      <c r="H42" s="140"/>
      <c r="I42" s="140"/>
      <c r="J42" s="140"/>
      <c r="K42" s="140"/>
      <c r="L42" s="140"/>
      <c r="M42" s="18"/>
      <c r="N42" s="44">
        <v>48</v>
      </c>
      <c r="O42" s="111">
        <v>2.5</v>
      </c>
      <c r="P42" s="5">
        <v>55</v>
      </c>
      <c r="Q42" s="18" t="s">
        <v>19</v>
      </c>
      <c r="R42" s="18"/>
      <c r="S42" s="18"/>
      <c r="T42" s="18"/>
      <c r="U42" s="18"/>
      <c r="V42" s="91"/>
      <c r="W42" s="18"/>
      <c r="X42" s="18"/>
    </row>
    <row r="43" spans="1:25" x14ac:dyDescent="0.3">
      <c r="A43" s="18"/>
      <c r="B43" s="18"/>
      <c r="C43" s="18"/>
      <c r="D43" s="138"/>
      <c r="E43" s="140"/>
      <c r="F43" s="140"/>
      <c r="G43" s="140"/>
      <c r="H43" s="140"/>
      <c r="I43" s="140"/>
      <c r="J43" s="140"/>
      <c r="K43" s="140"/>
      <c r="L43" s="140"/>
      <c r="M43" s="18"/>
      <c r="N43" s="44"/>
      <c r="O43" s="111"/>
      <c r="P43" s="5"/>
      <c r="Q43" s="18"/>
      <c r="R43" s="18"/>
      <c r="S43" s="18"/>
      <c r="T43" s="18"/>
      <c r="U43" s="18"/>
      <c r="V43" s="91"/>
      <c r="W43" s="18"/>
      <c r="X43" s="18"/>
    </row>
    <row r="44" spans="1:25" ht="15" thickBot="1" x14ac:dyDescent="0.35">
      <c r="A44" s="18"/>
      <c r="B44" s="18"/>
      <c r="C44" s="18"/>
      <c r="D44" s="138"/>
      <c r="E44" s="18"/>
      <c r="F44" s="18"/>
      <c r="G44" s="18"/>
      <c r="H44" s="18"/>
      <c r="I44" s="18"/>
      <c r="J44" s="18"/>
      <c r="K44" s="18"/>
      <c r="L44" s="138"/>
      <c r="M44" s="18"/>
      <c r="N44" s="32"/>
      <c r="O44" s="18"/>
      <c r="P44" s="18"/>
      <c r="Q44" s="18"/>
      <c r="R44" s="18"/>
      <c r="S44" s="18"/>
      <c r="T44" s="18"/>
      <c r="U44" s="18"/>
      <c r="V44" s="91"/>
      <c r="W44" s="18"/>
      <c r="X44" s="18"/>
    </row>
    <row r="45" spans="1:25" ht="15" thickBot="1" x14ac:dyDescent="0.35">
      <c r="A45" s="18"/>
      <c r="B45" s="18"/>
      <c r="C45" s="18"/>
      <c r="D45" s="138"/>
      <c r="E45" s="18"/>
      <c r="F45" s="5"/>
      <c r="G45" s="5"/>
      <c r="H45" s="5"/>
      <c r="I45" s="5"/>
      <c r="J45" s="5"/>
      <c r="K45" s="5"/>
      <c r="L45" s="138"/>
      <c r="M45" s="18"/>
      <c r="N45" s="74" t="s">
        <v>82</v>
      </c>
      <c r="O45" s="20" t="s">
        <v>19</v>
      </c>
      <c r="P45" s="20" t="s">
        <v>20</v>
      </c>
      <c r="Q45" s="21" t="s">
        <v>21</v>
      </c>
      <c r="R45" s="18"/>
      <c r="S45" s="74" t="s">
        <v>83</v>
      </c>
      <c r="T45" s="20" t="s">
        <v>19</v>
      </c>
      <c r="U45" s="20" t="s">
        <v>20</v>
      </c>
      <c r="V45" s="21" t="s">
        <v>21</v>
      </c>
      <c r="W45" s="18"/>
      <c r="X45" s="18"/>
    </row>
    <row r="46" spans="1:25" ht="15" thickBot="1" x14ac:dyDescent="0.35">
      <c r="A46" s="18"/>
      <c r="B46" s="18"/>
      <c r="C46" s="18"/>
      <c r="D46" s="138"/>
      <c r="E46" s="18"/>
      <c r="F46" s="5"/>
      <c r="G46" s="5"/>
      <c r="H46" s="5"/>
      <c r="I46" s="5"/>
      <c r="J46" s="5"/>
      <c r="K46" s="5"/>
      <c r="L46" s="138"/>
      <c r="M46" s="18"/>
      <c r="N46" s="88">
        <f>N37</f>
        <v>2</v>
      </c>
      <c r="O46" s="80">
        <f>$V$36/O37</f>
        <v>659.7</v>
      </c>
      <c r="P46" s="80">
        <f>$V$37/O37</f>
        <v>4125</v>
      </c>
      <c r="Q46" s="86">
        <f>$V$38/O37</f>
        <v>1101.5999999999999</v>
      </c>
      <c r="R46" s="18"/>
      <c r="S46" s="88">
        <f>N37</f>
        <v>2</v>
      </c>
      <c r="T46" s="80">
        <f>O46*P37</f>
        <v>16492.5</v>
      </c>
      <c r="U46" s="80">
        <f>P46*P37</f>
        <v>103125</v>
      </c>
      <c r="V46" s="86">
        <f>Q46*P37</f>
        <v>27539.999999999996</v>
      </c>
      <c r="W46" s="18"/>
      <c r="X46" s="18"/>
    </row>
    <row r="47" spans="1:25" ht="15" thickBot="1" x14ac:dyDescent="0.35">
      <c r="A47" s="138"/>
      <c r="B47" s="138"/>
      <c r="C47" s="138"/>
      <c r="D47" s="138"/>
      <c r="E47" s="18"/>
      <c r="F47" s="5"/>
      <c r="G47" s="5"/>
      <c r="H47" s="5"/>
      <c r="I47" s="5"/>
      <c r="J47" s="5"/>
      <c r="K47" s="5"/>
      <c r="L47" s="138"/>
      <c r="M47" s="18"/>
      <c r="N47" s="147">
        <f t="shared" ref="N47:N51" si="11">N38</f>
        <v>9</v>
      </c>
      <c r="O47" s="112">
        <f t="shared" ref="O47:O51" si="12">$V$36/O38</f>
        <v>239.8909090909091</v>
      </c>
      <c r="P47" s="80">
        <f t="shared" ref="P47:P50" si="13">$V$37/O38</f>
        <v>1500</v>
      </c>
      <c r="Q47" s="86">
        <f t="shared" ref="Q47:Q50" si="14">$V$38/O38</f>
        <v>400.58181818181816</v>
      </c>
      <c r="R47" s="18"/>
      <c r="S47" s="147">
        <f t="shared" ref="S47:S51" si="15">N38</f>
        <v>9</v>
      </c>
      <c r="T47" s="112">
        <f t="shared" ref="T47:T51" si="16">O47*P38</f>
        <v>5997.2727272727279</v>
      </c>
      <c r="U47" s="80">
        <f t="shared" ref="U47:U50" si="17">P47*P38</f>
        <v>37500</v>
      </c>
      <c r="V47" s="86">
        <f t="shared" ref="V47:V50" si="18">Q47*P38</f>
        <v>10014.545454545454</v>
      </c>
      <c r="W47" s="18"/>
      <c r="X47" s="18"/>
    </row>
    <row r="48" spans="1:25" ht="15" thickBot="1" x14ac:dyDescent="0.35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8"/>
      <c r="N48" s="88">
        <f t="shared" si="11"/>
        <v>16</v>
      </c>
      <c r="O48" s="80">
        <f t="shared" si="12"/>
        <v>329.85</v>
      </c>
      <c r="P48" s="80">
        <f t="shared" si="13"/>
        <v>2062.5</v>
      </c>
      <c r="Q48" s="86">
        <f t="shared" si="14"/>
        <v>550.79999999999995</v>
      </c>
      <c r="R48" s="18"/>
      <c r="S48" s="88">
        <f t="shared" si="15"/>
        <v>16</v>
      </c>
      <c r="T48" s="80">
        <f t="shared" si="16"/>
        <v>9895.5</v>
      </c>
      <c r="U48" s="80">
        <f t="shared" si="17"/>
        <v>61875</v>
      </c>
      <c r="V48" s="86">
        <f t="shared" si="18"/>
        <v>16524</v>
      </c>
      <c r="W48" s="18"/>
      <c r="X48" s="18"/>
    </row>
    <row r="49" spans="1:24" ht="15" thickBot="1" x14ac:dyDescent="0.35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8"/>
      <c r="N49" s="147">
        <f t="shared" si="11"/>
        <v>18</v>
      </c>
      <c r="O49" s="80">
        <f t="shared" si="12"/>
        <v>293.20000000000005</v>
      </c>
      <c r="P49" s="80">
        <f t="shared" si="13"/>
        <v>1833.3333333333333</v>
      </c>
      <c r="Q49" s="118">
        <f t="shared" si="14"/>
        <v>489.59999999999997</v>
      </c>
      <c r="R49" s="18"/>
      <c r="S49" s="147">
        <f t="shared" si="15"/>
        <v>18</v>
      </c>
      <c r="T49" s="80">
        <f t="shared" si="16"/>
        <v>7330.0000000000009</v>
      </c>
      <c r="U49" s="80">
        <f t="shared" si="17"/>
        <v>45833.333333333328</v>
      </c>
      <c r="V49" s="118">
        <f t="shared" si="18"/>
        <v>12240</v>
      </c>
      <c r="W49" s="18"/>
      <c r="X49" s="18"/>
    </row>
    <row r="50" spans="1:24" ht="15" thickBot="1" x14ac:dyDescent="0.35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8"/>
      <c r="N50" s="147">
        <f t="shared" si="11"/>
        <v>20</v>
      </c>
      <c r="O50" s="80">
        <f t="shared" si="12"/>
        <v>219.9</v>
      </c>
      <c r="P50" s="112">
        <f t="shared" si="13"/>
        <v>1375</v>
      </c>
      <c r="Q50" s="86">
        <f t="shared" si="14"/>
        <v>367.2</v>
      </c>
      <c r="R50" s="18"/>
      <c r="S50" s="147">
        <f t="shared" si="15"/>
        <v>20</v>
      </c>
      <c r="T50" s="80">
        <f t="shared" si="16"/>
        <v>6597</v>
      </c>
      <c r="U50" s="112">
        <f t="shared" si="17"/>
        <v>41250</v>
      </c>
      <c r="V50" s="86">
        <f t="shared" si="18"/>
        <v>11016</v>
      </c>
      <c r="W50" s="18"/>
      <c r="X50" s="18"/>
    </row>
    <row r="51" spans="1:24" ht="15" thickBot="1" x14ac:dyDescent="0.35">
      <c r="A51" s="138"/>
      <c r="B51" s="138"/>
      <c r="C51" s="138"/>
      <c r="D51" s="138"/>
      <c r="E51" s="18"/>
      <c r="F51" s="18"/>
      <c r="G51" s="18"/>
      <c r="H51" s="18"/>
      <c r="I51" s="18"/>
      <c r="J51" s="18"/>
      <c r="K51" s="18"/>
      <c r="L51" s="138"/>
      <c r="M51" s="18"/>
      <c r="N51" s="146">
        <f t="shared" si="11"/>
        <v>48</v>
      </c>
      <c r="O51" s="114">
        <f t="shared" si="12"/>
        <v>263.88</v>
      </c>
      <c r="P51" s="114">
        <f>$V$37/O42</f>
        <v>1650</v>
      </c>
      <c r="Q51" s="115">
        <f>$V$38/O42</f>
        <v>440.64</v>
      </c>
      <c r="R51" s="18"/>
      <c r="S51" s="146">
        <f t="shared" si="15"/>
        <v>48</v>
      </c>
      <c r="T51" s="114">
        <f t="shared" si="16"/>
        <v>14513.4</v>
      </c>
      <c r="U51" s="114">
        <f>P51*P42</f>
        <v>90750</v>
      </c>
      <c r="V51" s="115">
        <f>Q51*P42</f>
        <v>24235.200000000001</v>
      </c>
      <c r="W51" s="18"/>
      <c r="X51" s="18"/>
    </row>
    <row r="52" spans="1:24" x14ac:dyDescent="0.3">
      <c r="A52" s="138"/>
      <c r="B52" s="138"/>
      <c r="C52" s="138"/>
      <c r="D52" s="138"/>
      <c r="E52" s="18"/>
      <c r="F52" s="5"/>
      <c r="G52" s="5"/>
      <c r="H52" s="5"/>
      <c r="I52" s="5"/>
      <c r="J52" s="5"/>
      <c r="K52" s="5"/>
      <c r="L52" s="138"/>
      <c r="M52" s="18"/>
      <c r="N52" s="32"/>
      <c r="O52" s="18"/>
      <c r="P52" s="18"/>
      <c r="Q52" s="18"/>
      <c r="R52" s="18"/>
      <c r="S52" s="18"/>
      <c r="T52" s="18"/>
      <c r="U52" s="18"/>
      <c r="V52" s="91"/>
      <c r="W52" s="18"/>
      <c r="X52" s="18"/>
    </row>
    <row r="53" spans="1:24" x14ac:dyDescent="0.3">
      <c r="A53" s="138"/>
      <c r="B53" s="138"/>
      <c r="C53" s="138"/>
      <c r="D53" s="138"/>
      <c r="E53" s="18"/>
      <c r="F53" s="5"/>
      <c r="G53" s="5"/>
      <c r="H53" s="5"/>
      <c r="I53" s="5"/>
      <c r="J53" s="5"/>
      <c r="K53" s="5"/>
      <c r="L53" s="138"/>
      <c r="M53" s="18"/>
      <c r="N53" s="44"/>
      <c r="O53" s="18"/>
      <c r="P53" s="18"/>
      <c r="Q53" s="18"/>
      <c r="R53" s="18"/>
      <c r="S53" s="18"/>
      <c r="T53" s="18"/>
      <c r="U53" s="18"/>
      <c r="V53" s="91"/>
      <c r="W53" s="18"/>
      <c r="X53" s="18"/>
    </row>
    <row r="54" spans="1:24" x14ac:dyDescent="0.3">
      <c r="A54" s="138"/>
      <c r="B54" s="138"/>
      <c r="C54" s="138"/>
      <c r="D54" s="138"/>
      <c r="E54" s="18"/>
      <c r="F54" s="5"/>
      <c r="G54" s="5"/>
      <c r="H54" s="5"/>
      <c r="I54" s="5"/>
      <c r="J54" s="5"/>
      <c r="K54" s="5"/>
      <c r="L54" s="138"/>
      <c r="M54" s="18"/>
      <c r="N54" s="44"/>
      <c r="O54" s="18"/>
      <c r="P54" s="18"/>
      <c r="Q54" s="18"/>
      <c r="R54" s="18"/>
      <c r="S54" s="18"/>
      <c r="T54" s="18"/>
      <c r="U54" s="18"/>
      <c r="V54" s="91"/>
      <c r="W54" s="18"/>
      <c r="X54" s="18"/>
    </row>
    <row r="55" spans="1:24" ht="15" thickBot="1" x14ac:dyDescent="0.35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8"/>
      <c r="N55" s="92"/>
      <c r="O55" s="93"/>
      <c r="P55" s="93"/>
      <c r="Q55" s="93"/>
      <c r="R55" s="93"/>
      <c r="S55" s="93"/>
      <c r="T55" s="93"/>
      <c r="U55" s="93"/>
      <c r="V55" s="110"/>
      <c r="W55" s="18"/>
      <c r="X55" s="18"/>
    </row>
    <row r="56" spans="1:24" x14ac:dyDescent="0.3">
      <c r="A56" s="138"/>
      <c r="B56" s="138"/>
      <c r="C56" s="138"/>
      <c r="D56" s="138"/>
      <c r="E56" s="138"/>
      <c r="F56" s="138"/>
      <c r="G56" s="138"/>
      <c r="H56" s="138"/>
      <c r="I56" s="18"/>
      <c r="J56" s="18"/>
      <c r="K56" s="18"/>
      <c r="L56" s="18"/>
      <c r="M56" s="18"/>
      <c r="N56" s="119" t="s">
        <v>64</v>
      </c>
      <c r="O56" s="151" t="s">
        <v>66</v>
      </c>
      <c r="P56" s="152"/>
      <c r="Q56" s="101" t="s">
        <v>64</v>
      </c>
      <c r="R56" s="149" t="s">
        <v>68</v>
      </c>
      <c r="S56" s="151" t="s">
        <v>69</v>
      </c>
      <c r="T56" s="152"/>
      <c r="U56" s="18"/>
      <c r="V56" s="18"/>
      <c r="W56" s="18"/>
      <c r="X56" s="18"/>
    </row>
    <row r="57" spans="1:24" ht="15" thickBot="1" x14ac:dyDescent="0.35">
      <c r="A57" s="138"/>
      <c r="B57" s="138"/>
      <c r="C57" s="138"/>
      <c r="D57" s="138"/>
      <c r="E57" s="138"/>
      <c r="F57" s="138"/>
      <c r="G57" s="138"/>
      <c r="H57" s="138"/>
      <c r="I57" s="18"/>
      <c r="J57" s="18"/>
      <c r="K57" s="18"/>
      <c r="L57" s="18"/>
      <c r="M57" s="18"/>
      <c r="N57" s="120" t="s">
        <v>65</v>
      </c>
      <c r="O57" s="153"/>
      <c r="P57" s="154"/>
      <c r="Q57" s="102" t="s">
        <v>67</v>
      </c>
      <c r="R57" s="150"/>
      <c r="S57" s="153" t="s">
        <v>70</v>
      </c>
      <c r="T57" s="154"/>
      <c r="U57" s="18"/>
      <c r="V57" s="18"/>
      <c r="W57" s="18"/>
      <c r="X57" s="18"/>
    </row>
    <row r="58" spans="1:24" ht="14.4" customHeight="1" x14ac:dyDescent="0.3">
      <c r="A58" s="141"/>
      <c r="B58" s="144"/>
      <c r="C58" s="144"/>
      <c r="D58" s="141"/>
      <c r="E58" s="144"/>
      <c r="F58" s="144"/>
      <c r="G58" s="144"/>
      <c r="H58" s="144"/>
      <c r="I58" s="18"/>
      <c r="J58" s="18"/>
      <c r="K58" s="5"/>
      <c r="L58" s="18"/>
      <c r="M58" s="18"/>
      <c r="N58" s="99"/>
      <c r="O58" s="155" t="s">
        <v>86</v>
      </c>
      <c r="P58" s="102" t="s">
        <v>72</v>
      </c>
      <c r="Q58" s="103"/>
      <c r="R58" s="155" t="s">
        <v>74</v>
      </c>
      <c r="S58" s="155" t="s">
        <v>76</v>
      </c>
      <c r="T58" s="102" t="s">
        <v>75</v>
      </c>
      <c r="U58" s="18"/>
      <c r="V58" s="18"/>
      <c r="W58" s="18"/>
      <c r="X58" s="18"/>
    </row>
    <row r="59" spans="1:24" ht="15" customHeight="1" thickBot="1" x14ac:dyDescent="0.35">
      <c r="A59" s="141"/>
      <c r="B59" s="144"/>
      <c r="C59" s="144"/>
      <c r="D59" s="141"/>
      <c r="E59" s="144"/>
      <c r="F59" s="144"/>
      <c r="G59" s="144"/>
      <c r="H59" s="144"/>
      <c r="I59" s="18"/>
      <c r="J59" s="18"/>
      <c r="K59" s="5"/>
      <c r="L59" s="18"/>
      <c r="M59" s="18"/>
      <c r="N59" s="100"/>
      <c r="O59" s="156"/>
      <c r="P59" s="60" t="s">
        <v>73</v>
      </c>
      <c r="Q59" s="104"/>
      <c r="R59" s="156"/>
      <c r="S59" s="156"/>
      <c r="T59" s="60" t="s">
        <v>77</v>
      </c>
      <c r="U59" s="18"/>
      <c r="V59" s="18"/>
      <c r="W59" s="18"/>
      <c r="X59" s="18"/>
    </row>
    <row r="60" spans="1:24" ht="14.4" customHeight="1" thickBot="1" x14ac:dyDescent="0.35">
      <c r="A60" s="142"/>
      <c r="B60" s="144"/>
      <c r="C60" s="141"/>
      <c r="D60" s="142"/>
      <c r="E60" s="144"/>
      <c r="F60" s="144"/>
      <c r="G60" s="144"/>
      <c r="H60" s="141"/>
      <c r="I60" s="18"/>
      <c r="J60" s="18"/>
      <c r="K60" s="5"/>
      <c r="L60" s="18"/>
      <c r="M60" s="18"/>
      <c r="N60" s="51">
        <f>N38</f>
        <v>9</v>
      </c>
      <c r="O60" s="51">
        <f t="shared" ref="O60:P60" si="19">O38</f>
        <v>2.75</v>
      </c>
      <c r="P60" s="51">
        <f t="shared" si="19"/>
        <v>25</v>
      </c>
      <c r="Q60" s="52" t="s">
        <v>19</v>
      </c>
      <c r="R60" s="148">
        <f>V36</f>
        <v>659.7</v>
      </c>
      <c r="S60" s="107">
        <f>O47</f>
        <v>239.8909090909091</v>
      </c>
      <c r="T60" s="108">
        <f>T47</f>
        <v>5997.2727272727279</v>
      </c>
      <c r="U60" s="18"/>
      <c r="V60" s="18"/>
      <c r="W60" s="18"/>
      <c r="X60" s="18"/>
    </row>
    <row r="61" spans="1:24" ht="15" thickBot="1" x14ac:dyDescent="0.35">
      <c r="A61" s="142"/>
      <c r="B61" s="144"/>
      <c r="C61" s="141"/>
      <c r="D61" s="142"/>
      <c r="E61" s="144"/>
      <c r="F61" s="144"/>
      <c r="G61" s="144"/>
      <c r="H61" s="141"/>
      <c r="I61" s="18"/>
      <c r="J61" s="18"/>
      <c r="K61" s="5"/>
      <c r="L61" s="18"/>
      <c r="M61" s="18"/>
      <c r="N61" s="51">
        <f>N40</f>
        <v>18</v>
      </c>
      <c r="O61" s="51">
        <f t="shared" ref="O61:P61" si="20">O40</f>
        <v>2.25</v>
      </c>
      <c r="P61" s="51">
        <f t="shared" si="20"/>
        <v>25</v>
      </c>
      <c r="Q61" s="52" t="s">
        <v>21</v>
      </c>
      <c r="R61" s="148">
        <f>V38</f>
        <v>1101.5999999999999</v>
      </c>
      <c r="S61" s="107">
        <f>Q49</f>
        <v>489.59999999999997</v>
      </c>
      <c r="T61" s="107">
        <f>V49</f>
        <v>12240</v>
      </c>
      <c r="U61" s="18"/>
      <c r="V61" s="18"/>
      <c r="W61" s="18"/>
      <c r="X61" s="18"/>
    </row>
    <row r="62" spans="1:24" ht="15" thickBot="1" x14ac:dyDescent="0.35">
      <c r="A62" s="141"/>
      <c r="B62" s="143"/>
      <c r="C62" s="143"/>
      <c r="D62" s="143"/>
      <c r="E62" s="139"/>
      <c r="F62" s="139"/>
      <c r="G62" s="139"/>
      <c r="H62" s="139"/>
      <c r="I62" s="18"/>
      <c r="J62" s="18"/>
      <c r="K62" s="5"/>
      <c r="L62" s="18"/>
      <c r="M62" s="18"/>
      <c r="N62" s="51">
        <f>N41</f>
        <v>20</v>
      </c>
      <c r="O62" s="51">
        <f t="shared" ref="O62:P62" si="21">O41</f>
        <v>3</v>
      </c>
      <c r="P62" s="51">
        <f t="shared" si="21"/>
        <v>30</v>
      </c>
      <c r="Q62" s="52" t="s">
        <v>20</v>
      </c>
      <c r="R62" s="148">
        <f>V37</f>
        <v>4125</v>
      </c>
      <c r="S62" s="107">
        <f>P50</f>
        <v>1375</v>
      </c>
      <c r="T62" s="107">
        <f>U50</f>
        <v>41250</v>
      </c>
      <c r="U62" s="18"/>
      <c r="V62" s="18"/>
      <c r="W62" s="18"/>
      <c r="X62" s="18"/>
    </row>
    <row r="63" spans="1:24" x14ac:dyDescent="0.3">
      <c r="A63" s="141"/>
      <c r="B63" s="143"/>
      <c r="C63" s="143"/>
      <c r="D63" s="143"/>
      <c r="E63" s="139"/>
      <c r="F63" s="139"/>
      <c r="G63" s="139"/>
      <c r="H63" s="139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3">
      <c r="A64" s="141"/>
      <c r="B64" s="143"/>
      <c r="C64" s="143"/>
      <c r="D64" s="143"/>
      <c r="E64" s="139"/>
      <c r="F64" s="139"/>
      <c r="G64" s="139"/>
      <c r="H64" s="139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x14ac:dyDescent="0.3">
      <c r="A65" s="141"/>
      <c r="B65" s="143"/>
      <c r="C65" s="143"/>
      <c r="D65" s="143"/>
      <c r="E65" s="18"/>
      <c r="F65" s="139"/>
      <c r="G65" s="139"/>
      <c r="H65" s="139"/>
      <c r="I65" s="18"/>
      <c r="J65" s="18"/>
      <c r="K65" s="18"/>
      <c r="L65" s="18"/>
      <c r="M65" s="18"/>
      <c r="N65" s="18"/>
      <c r="O65" s="18"/>
      <c r="P65" s="18"/>
      <c r="Q65" s="18"/>
      <c r="R65" s="18" t="s">
        <v>15</v>
      </c>
      <c r="S65" s="18"/>
      <c r="T65" s="18"/>
      <c r="U65" s="18"/>
      <c r="V65" s="18"/>
      <c r="W65" s="18"/>
      <c r="X65" s="18"/>
    </row>
    <row r="66" spans="1:24" x14ac:dyDescent="0.3">
      <c r="A66" s="141"/>
      <c r="B66" s="141"/>
      <c r="C66" s="143"/>
      <c r="D66" s="143"/>
      <c r="E66" s="139"/>
      <c r="F66" s="139"/>
      <c r="G66" s="139"/>
      <c r="H66" s="139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3">
      <c r="A67" s="141"/>
      <c r="B67" s="141"/>
      <c r="C67" s="141"/>
      <c r="D67" s="141"/>
      <c r="E67" s="139"/>
      <c r="F67" s="19"/>
      <c r="G67" s="19"/>
      <c r="H67" s="19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3"/>
      <c r="J70" s="3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32"/>
      <c r="J71" s="133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32"/>
      <c r="J72" s="133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32"/>
      <c r="J73" s="133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32"/>
      <c r="J74" s="133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34"/>
      <c r="J75" s="9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I71:J75">
    <sortCondition ref="I70"/>
  </sortState>
  <mergeCells count="9">
    <mergeCell ref="N34:O34"/>
    <mergeCell ref="O56:P57"/>
    <mergeCell ref="E34:H34"/>
    <mergeCell ref="R56:R57"/>
    <mergeCell ref="S56:T56"/>
    <mergeCell ref="S57:T57"/>
    <mergeCell ref="O58:O59"/>
    <mergeCell ref="S58:S59"/>
    <mergeCell ref="R58:R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4E46-3276-45C3-9719-97CA89E197DB}">
  <dimension ref="A1:L34"/>
  <sheetViews>
    <sheetView zoomScale="74" workbookViewId="0">
      <selection activeCell="H19" sqref="H19"/>
    </sheetView>
  </sheetViews>
  <sheetFormatPr defaultRowHeight="14.4" x14ac:dyDescent="0.3"/>
  <cols>
    <col min="12" max="12" width="10" bestFit="1" customWidth="1"/>
  </cols>
  <sheetData>
    <row r="1" spans="1:12" x14ac:dyDescent="0.3">
      <c r="A1" s="160" t="s">
        <v>63</v>
      </c>
      <c r="B1" s="161"/>
      <c r="C1" s="161"/>
      <c r="D1" s="161"/>
      <c r="E1" s="171" t="s">
        <v>87</v>
      </c>
      <c r="F1" s="171"/>
      <c r="G1" s="171"/>
      <c r="H1" s="171"/>
      <c r="I1" s="131"/>
      <c r="J1" s="131"/>
      <c r="K1" s="131"/>
      <c r="L1" s="135"/>
    </row>
    <row r="2" spans="1:12" ht="15" thickBot="1" x14ac:dyDescent="0.35">
      <c r="A2" s="44"/>
      <c r="B2" s="18" t="s">
        <v>51</v>
      </c>
      <c r="C2" s="18" t="s">
        <v>52</v>
      </c>
      <c r="D2" s="170"/>
      <c r="E2" s="90" t="s">
        <v>53</v>
      </c>
      <c r="F2" s="3"/>
      <c r="G2" s="3"/>
      <c r="H2" s="3" t="s">
        <v>54</v>
      </c>
      <c r="I2" s="90" t="s">
        <v>89</v>
      </c>
      <c r="J2" s="90" t="s">
        <v>88</v>
      </c>
      <c r="K2" s="90"/>
      <c r="L2" s="136"/>
    </row>
    <row r="3" spans="1:12" ht="15" thickBot="1" x14ac:dyDescent="0.35">
      <c r="A3" s="44" t="s">
        <v>2</v>
      </c>
      <c r="B3" s="73">
        <f>Стоимость_разработки!M3</f>
        <v>42</v>
      </c>
      <c r="C3" s="73">
        <f>Стоимость_разработки!F6/B3</f>
        <v>618</v>
      </c>
      <c r="D3" s="170"/>
      <c r="E3" s="79">
        <v>223.33333333333331</v>
      </c>
      <c r="F3" s="3" t="s">
        <v>5</v>
      </c>
      <c r="G3" s="3" t="s">
        <v>55</v>
      </c>
      <c r="H3" s="77">
        <f>MAX(I12:I14)</f>
        <v>178.66666666666666</v>
      </c>
      <c r="I3" s="95">
        <v>48</v>
      </c>
      <c r="J3" s="3" t="str">
        <f>F3</f>
        <v>п4</v>
      </c>
      <c r="K3" s="137">
        <f>MAX(I19:I21)</f>
        <v>8933.3333333333339</v>
      </c>
      <c r="L3" s="136"/>
    </row>
    <row r="4" spans="1:12" ht="15" thickBot="1" x14ac:dyDescent="0.35">
      <c r="A4" s="44" t="s">
        <v>3</v>
      </c>
      <c r="B4" s="73">
        <f>Стоимость_разработки!M4</f>
        <v>54</v>
      </c>
      <c r="C4" s="73">
        <f>Стоимость_разработки!F11/B4</f>
        <v>297.14285714285717</v>
      </c>
      <c r="D4" s="170"/>
      <c r="E4" s="79">
        <v>296</v>
      </c>
      <c r="F4" s="3" t="s">
        <v>6</v>
      </c>
      <c r="G4" s="3" t="s">
        <v>55</v>
      </c>
      <c r="H4" s="77">
        <f>MAX(J12:J14)</f>
        <v>236.8</v>
      </c>
      <c r="I4" s="95">
        <v>48</v>
      </c>
      <c r="J4" s="3" t="str">
        <f>F4</f>
        <v>п5</v>
      </c>
      <c r="K4" s="137">
        <f>MAX(J19:J21)</f>
        <v>11840</v>
      </c>
      <c r="L4" s="136"/>
    </row>
    <row r="5" spans="1:12" ht="15" thickBot="1" x14ac:dyDescent="0.35">
      <c r="A5" s="44" t="s">
        <v>4</v>
      </c>
      <c r="B5" s="73">
        <f>Стоимость_разработки!M5</f>
        <v>60</v>
      </c>
      <c r="C5" s="73">
        <f>Стоимость_разработки!F16/B5</f>
        <v>302.5</v>
      </c>
      <c r="D5" s="170"/>
      <c r="E5" s="79">
        <v>297.14285714285717</v>
      </c>
      <c r="F5" s="3" t="s">
        <v>3</v>
      </c>
      <c r="G5" s="3" t="s">
        <v>56</v>
      </c>
      <c r="H5" s="77">
        <f>G12</f>
        <v>198.0952380952381</v>
      </c>
      <c r="I5" s="95">
        <v>24</v>
      </c>
      <c r="J5" s="3" t="str">
        <f>F5</f>
        <v>п2</v>
      </c>
      <c r="K5" s="137">
        <f>G19</f>
        <v>11885.714285714286</v>
      </c>
      <c r="L5" s="136"/>
    </row>
    <row r="6" spans="1:12" ht="15" thickBot="1" x14ac:dyDescent="0.35">
      <c r="A6" s="44" t="s">
        <v>5</v>
      </c>
      <c r="B6" s="73">
        <f>Стоимость_разработки!M6</f>
        <v>64</v>
      </c>
      <c r="C6" s="73">
        <f>Стоимость_разработки!F21/B6</f>
        <v>223.33333333333331</v>
      </c>
      <c r="D6" s="170"/>
      <c r="E6" s="79">
        <v>302.5</v>
      </c>
      <c r="F6" s="3" t="s">
        <v>4</v>
      </c>
      <c r="G6" s="3" t="s">
        <v>57</v>
      </c>
      <c r="H6" s="77">
        <f>MIN(H12:H14)</f>
        <v>151.25</v>
      </c>
      <c r="I6" s="95">
        <v>26</v>
      </c>
      <c r="J6" s="3" t="str">
        <f>F6</f>
        <v>п3</v>
      </c>
      <c r="K6" s="137">
        <f>MIN(H19:H21)</f>
        <v>9831.25</v>
      </c>
      <c r="L6" s="136"/>
    </row>
    <row r="7" spans="1:12" ht="15" thickBot="1" x14ac:dyDescent="0.35">
      <c r="A7" s="44" t="s">
        <v>6</v>
      </c>
      <c r="B7" s="73">
        <f>Стоимость_разработки!M7</f>
        <v>70</v>
      </c>
      <c r="C7" s="73">
        <f>Стоимость_разработки!F26/B7</f>
        <v>296</v>
      </c>
      <c r="D7" s="170"/>
      <c r="E7" s="79">
        <v>618</v>
      </c>
      <c r="F7" s="3" t="s">
        <v>2</v>
      </c>
      <c r="G7" s="3" t="s">
        <v>57</v>
      </c>
      <c r="H7" s="77">
        <f>MIN(F12:F14)</f>
        <v>309</v>
      </c>
      <c r="I7" s="95">
        <v>26</v>
      </c>
      <c r="J7" s="3" t="str">
        <f>F7</f>
        <v>п1</v>
      </c>
      <c r="K7" s="137">
        <f>MIN(F19:F21)</f>
        <v>20085</v>
      </c>
      <c r="L7" s="136"/>
    </row>
    <row r="8" spans="1:12" ht="15" thickBot="1" x14ac:dyDescent="0.35">
      <c r="A8" s="44"/>
      <c r="B8" s="73"/>
      <c r="C8" s="73"/>
      <c r="D8" s="170"/>
      <c r="E8" s="79"/>
      <c r="F8" s="3"/>
      <c r="G8" s="3"/>
      <c r="H8" s="77"/>
      <c r="I8" s="95"/>
      <c r="J8" s="3"/>
      <c r="K8" s="90"/>
      <c r="L8" s="136"/>
    </row>
    <row r="9" spans="1:12" x14ac:dyDescent="0.3">
      <c r="A9" s="172"/>
      <c r="B9" s="170"/>
      <c r="C9" s="170"/>
      <c r="D9" s="170"/>
      <c r="E9" s="159"/>
      <c r="F9" s="159"/>
      <c r="G9" s="159"/>
      <c r="H9" s="159"/>
      <c r="I9" s="159"/>
      <c r="J9" s="159"/>
      <c r="K9" s="159"/>
      <c r="L9" s="173"/>
    </row>
    <row r="10" spans="1:12" ht="15" thickBot="1" x14ac:dyDescent="0.35">
      <c r="A10" s="32" t="s">
        <v>58</v>
      </c>
      <c r="B10" s="3" t="s">
        <v>59</v>
      </c>
      <c r="C10" s="3" t="s">
        <v>60</v>
      </c>
      <c r="D10" s="170"/>
      <c r="E10" s="159"/>
      <c r="F10" s="159"/>
      <c r="G10" s="159"/>
      <c r="H10" s="159"/>
      <c r="I10" s="159"/>
      <c r="J10" s="159"/>
      <c r="K10" s="159"/>
      <c r="L10" s="173"/>
    </row>
    <row r="11" spans="1:12" ht="15" thickBot="1" x14ac:dyDescent="0.35">
      <c r="A11" s="96">
        <v>24</v>
      </c>
      <c r="B11" s="97">
        <v>1.5</v>
      </c>
      <c r="C11" s="97">
        <v>60</v>
      </c>
      <c r="D11" s="170"/>
      <c r="E11" s="74" t="s">
        <v>61</v>
      </c>
      <c r="F11" s="75" t="s">
        <v>2</v>
      </c>
      <c r="G11" s="75" t="s">
        <v>3</v>
      </c>
      <c r="H11" s="75" t="s">
        <v>4</v>
      </c>
      <c r="I11" s="75" t="s">
        <v>5</v>
      </c>
      <c r="J11" s="75" t="s">
        <v>6</v>
      </c>
      <c r="K11" s="76"/>
      <c r="L11" s="174"/>
    </row>
    <row r="12" spans="1:12" ht="15" thickBot="1" x14ac:dyDescent="0.35">
      <c r="A12" s="96">
        <v>26</v>
      </c>
      <c r="B12" s="97">
        <v>2</v>
      </c>
      <c r="C12" s="97">
        <v>65</v>
      </c>
      <c r="D12" s="170"/>
      <c r="E12" s="94">
        <f>A11</f>
        <v>24</v>
      </c>
      <c r="F12" s="80">
        <f>$C$3/$B11</f>
        <v>412</v>
      </c>
      <c r="G12" s="81">
        <f>$C$4/$B11</f>
        <v>198.0952380952381</v>
      </c>
      <c r="H12" s="81">
        <f>$C$5/$B11</f>
        <v>201.66666666666666</v>
      </c>
      <c r="I12" s="81">
        <f>$C$6/$B11</f>
        <v>148.88888888888889</v>
      </c>
      <c r="J12" s="86">
        <f>$C$7/$B11</f>
        <v>197.33333333333334</v>
      </c>
      <c r="K12" s="82"/>
      <c r="L12" s="174"/>
    </row>
    <row r="13" spans="1:12" ht="15" thickBot="1" x14ac:dyDescent="0.35">
      <c r="A13" s="96">
        <v>48</v>
      </c>
      <c r="B13" s="97">
        <v>1.25</v>
      </c>
      <c r="C13" s="97">
        <v>50</v>
      </c>
      <c r="D13" s="170"/>
      <c r="E13" s="78">
        <f t="shared" ref="E13:E14" si="0">A12</f>
        <v>26</v>
      </c>
      <c r="F13" s="80">
        <f t="shared" ref="F13:F14" si="1">$C$3/$B12</f>
        <v>309</v>
      </c>
      <c r="G13" s="81">
        <f t="shared" ref="G13:G14" si="2">$C$4/$B12</f>
        <v>148.57142857142858</v>
      </c>
      <c r="H13" s="81">
        <f t="shared" ref="H13:H14" si="3">$C$5/$B12</f>
        <v>151.25</v>
      </c>
      <c r="I13" s="81">
        <f t="shared" ref="I13:I14" si="4">$C$6/$B12</f>
        <v>111.66666666666666</v>
      </c>
      <c r="J13" s="86">
        <f t="shared" ref="J13:J14" si="5">$C$7/$B12</f>
        <v>148</v>
      </c>
      <c r="K13" s="83"/>
      <c r="L13" s="174"/>
    </row>
    <row r="14" spans="1:12" ht="15" thickBot="1" x14ac:dyDescent="0.35">
      <c r="A14" s="172"/>
      <c r="B14" s="170"/>
      <c r="C14" s="170"/>
      <c r="D14" s="170"/>
      <c r="E14" s="94">
        <f t="shared" si="0"/>
        <v>48</v>
      </c>
      <c r="F14" s="114">
        <f t="shared" si="1"/>
        <v>494.4</v>
      </c>
      <c r="G14" s="145">
        <f t="shared" si="2"/>
        <v>237.71428571428572</v>
      </c>
      <c r="H14" s="145">
        <f t="shared" si="3"/>
        <v>242</v>
      </c>
      <c r="I14" s="145">
        <f t="shared" si="4"/>
        <v>178.66666666666666</v>
      </c>
      <c r="J14" s="115">
        <f t="shared" si="5"/>
        <v>236.8</v>
      </c>
      <c r="K14" s="85"/>
      <c r="L14" s="174"/>
    </row>
    <row r="15" spans="1:12" x14ac:dyDescent="0.3">
      <c r="A15" s="172"/>
      <c r="B15" s="170"/>
      <c r="C15" s="170"/>
      <c r="D15" s="170"/>
      <c r="E15" s="175"/>
      <c r="F15" s="175"/>
      <c r="G15" s="175"/>
      <c r="H15" s="175"/>
      <c r="I15" s="175"/>
      <c r="J15" s="175"/>
      <c r="K15" s="175"/>
      <c r="L15" s="176"/>
    </row>
    <row r="16" spans="1:12" x14ac:dyDescent="0.3">
      <c r="A16" s="172"/>
      <c r="B16" s="170"/>
      <c r="C16" s="170"/>
      <c r="D16" s="170"/>
      <c r="E16" s="175"/>
      <c r="F16" s="175"/>
      <c r="G16" s="175"/>
      <c r="H16" s="175"/>
      <c r="I16" s="175"/>
      <c r="J16" s="175"/>
      <c r="K16" s="175"/>
      <c r="L16" s="176"/>
    </row>
    <row r="17" spans="1:12" ht="15" thickBot="1" x14ac:dyDescent="0.35">
      <c r="A17" s="172"/>
      <c r="B17" s="170"/>
      <c r="C17" s="170"/>
      <c r="D17" s="170"/>
      <c r="E17" s="175"/>
      <c r="F17" s="175"/>
      <c r="G17" s="175"/>
      <c r="H17" s="175"/>
      <c r="I17" s="175"/>
      <c r="J17" s="175"/>
      <c r="K17" s="175"/>
      <c r="L17" s="176"/>
    </row>
    <row r="18" spans="1:12" ht="15" thickBot="1" x14ac:dyDescent="0.35">
      <c r="A18" s="172"/>
      <c r="B18" s="170"/>
      <c r="C18" s="170"/>
      <c r="D18" s="170"/>
      <c r="E18" s="74" t="s">
        <v>62</v>
      </c>
      <c r="F18" s="75" t="s">
        <v>2</v>
      </c>
      <c r="G18" s="75" t="s">
        <v>3</v>
      </c>
      <c r="H18" s="75" t="s">
        <v>4</v>
      </c>
      <c r="I18" s="75" t="s">
        <v>5</v>
      </c>
      <c r="J18" s="75" t="s">
        <v>6</v>
      </c>
      <c r="K18" s="127"/>
      <c r="L18" s="176"/>
    </row>
    <row r="19" spans="1:12" ht="15" thickBot="1" x14ac:dyDescent="0.35">
      <c r="A19" s="172"/>
      <c r="B19" s="170"/>
      <c r="C19" s="170"/>
      <c r="D19" s="170"/>
      <c r="E19" s="94">
        <f>A11</f>
        <v>24</v>
      </c>
      <c r="F19" s="5">
        <f>$C$11*F12</f>
        <v>24720</v>
      </c>
      <c r="G19" s="5">
        <f t="shared" ref="G19:J19" si="6">$C$11*G12</f>
        <v>11885.714285714286</v>
      </c>
      <c r="H19" s="5">
        <f t="shared" si="6"/>
        <v>12100</v>
      </c>
      <c r="I19" s="5">
        <f t="shared" si="6"/>
        <v>8933.3333333333339</v>
      </c>
      <c r="J19" s="5">
        <f t="shared" si="6"/>
        <v>11840</v>
      </c>
      <c r="K19" s="86"/>
      <c r="L19" s="176"/>
    </row>
    <row r="20" spans="1:12" ht="15" thickBot="1" x14ac:dyDescent="0.35">
      <c r="A20" s="172"/>
      <c r="B20" s="170"/>
      <c r="C20" s="170"/>
      <c r="D20" s="170"/>
      <c r="E20" s="94">
        <f t="shared" ref="E20:E21" si="7">A12</f>
        <v>26</v>
      </c>
      <c r="F20" s="5">
        <f>F13*$C$12</f>
        <v>20085</v>
      </c>
      <c r="G20" s="5">
        <f t="shared" ref="G20:J20" si="8">G13*$C$12</f>
        <v>9657.1428571428587</v>
      </c>
      <c r="H20" s="5">
        <f t="shared" si="8"/>
        <v>9831.25</v>
      </c>
      <c r="I20" s="5">
        <f t="shared" si="8"/>
        <v>7258.333333333333</v>
      </c>
      <c r="J20" s="5">
        <f t="shared" si="8"/>
        <v>9620</v>
      </c>
      <c r="K20" s="128"/>
      <c r="L20" s="176"/>
    </row>
    <row r="21" spans="1:12" ht="15" thickBot="1" x14ac:dyDescent="0.35">
      <c r="A21" s="172"/>
      <c r="B21" s="170"/>
      <c r="C21" s="170"/>
      <c r="D21" s="170"/>
      <c r="E21" s="94">
        <f t="shared" si="7"/>
        <v>48</v>
      </c>
      <c r="F21" s="84">
        <f>F14*$C$13</f>
        <v>24720</v>
      </c>
      <c r="G21" s="84">
        <f t="shared" ref="G21:J21" si="9">G14*$C$13</f>
        <v>11885.714285714286</v>
      </c>
      <c r="H21" s="84">
        <f t="shared" si="9"/>
        <v>12100</v>
      </c>
      <c r="I21" s="84">
        <f t="shared" si="9"/>
        <v>8933.3333333333321</v>
      </c>
      <c r="J21" s="84">
        <f t="shared" si="9"/>
        <v>11840</v>
      </c>
      <c r="K21" s="87"/>
      <c r="L21" s="176"/>
    </row>
    <row r="22" spans="1:12" ht="15" thickBot="1" x14ac:dyDescent="0.35">
      <c r="A22" s="163"/>
      <c r="B22" s="164"/>
      <c r="C22" s="164"/>
      <c r="D22" s="164"/>
      <c r="E22" s="178"/>
      <c r="F22" s="178"/>
      <c r="G22" s="178"/>
      <c r="H22" s="178"/>
      <c r="I22" s="178"/>
      <c r="J22" s="178"/>
      <c r="K22" s="178"/>
      <c r="L22" s="177"/>
    </row>
    <row r="23" spans="1:12" x14ac:dyDescent="0.3">
      <c r="A23" s="160"/>
      <c r="B23" s="161"/>
      <c r="C23" s="161"/>
      <c r="D23" s="161"/>
      <c r="E23" s="161"/>
      <c r="F23" s="161"/>
      <c r="G23" s="161"/>
      <c r="H23" s="162"/>
      <c r="I23" s="18"/>
      <c r="J23" s="18"/>
      <c r="K23" s="18"/>
      <c r="L23" s="18"/>
    </row>
    <row r="24" spans="1:12" ht="15" thickBot="1" x14ac:dyDescent="0.35">
      <c r="A24" s="163"/>
      <c r="B24" s="164"/>
      <c r="C24" s="164"/>
      <c r="D24" s="164"/>
      <c r="E24" s="164"/>
      <c r="F24" s="164"/>
      <c r="G24" s="164"/>
      <c r="H24" s="165"/>
      <c r="I24" s="18"/>
      <c r="J24" s="18"/>
      <c r="K24" s="18"/>
      <c r="L24" s="18"/>
    </row>
    <row r="25" spans="1:12" x14ac:dyDescent="0.3">
      <c r="A25" s="121" t="s">
        <v>64</v>
      </c>
      <c r="B25" s="166" t="s">
        <v>66</v>
      </c>
      <c r="C25" s="167"/>
      <c r="D25" s="123" t="s">
        <v>64</v>
      </c>
      <c r="E25" s="166" t="s">
        <v>68</v>
      </c>
      <c r="F25" s="167"/>
      <c r="G25" s="166" t="s">
        <v>69</v>
      </c>
      <c r="H25" s="167"/>
      <c r="I25" s="18"/>
      <c r="J25" s="18"/>
      <c r="K25" s="5"/>
      <c r="L25" s="18"/>
    </row>
    <row r="26" spans="1:12" ht="28.2" thickBot="1" x14ac:dyDescent="0.35">
      <c r="A26" s="98" t="s">
        <v>65</v>
      </c>
      <c r="B26" s="168"/>
      <c r="C26" s="169"/>
      <c r="D26" s="102" t="s">
        <v>67</v>
      </c>
      <c r="E26" s="168"/>
      <c r="F26" s="169"/>
      <c r="G26" s="168" t="s">
        <v>70</v>
      </c>
      <c r="H26" s="169"/>
      <c r="I26" s="18"/>
      <c r="J26" s="18"/>
      <c r="K26" s="5"/>
      <c r="L26" s="18"/>
    </row>
    <row r="27" spans="1:12" x14ac:dyDescent="0.3">
      <c r="A27" s="99"/>
      <c r="B27" s="155" t="s">
        <v>71</v>
      </c>
      <c r="C27" s="102" t="s">
        <v>72</v>
      </c>
      <c r="D27" s="103"/>
      <c r="E27" s="155" t="s">
        <v>74</v>
      </c>
      <c r="F27" s="155" t="s">
        <v>75</v>
      </c>
      <c r="G27" s="155" t="s">
        <v>76</v>
      </c>
      <c r="H27" s="102" t="s">
        <v>75</v>
      </c>
      <c r="I27" s="18"/>
      <c r="J27" s="18"/>
      <c r="K27" s="5"/>
      <c r="L27" s="18"/>
    </row>
    <row r="28" spans="1:12" ht="28.2" thickBot="1" x14ac:dyDescent="0.35">
      <c r="A28" s="100"/>
      <c r="B28" s="156"/>
      <c r="C28" s="124" t="s">
        <v>73</v>
      </c>
      <c r="D28" s="104"/>
      <c r="E28" s="156"/>
      <c r="F28" s="156"/>
      <c r="G28" s="156"/>
      <c r="H28" s="124" t="s">
        <v>77</v>
      </c>
      <c r="I28" s="18"/>
      <c r="J28" s="18"/>
      <c r="K28" s="5" t="s">
        <v>90</v>
      </c>
      <c r="L28" s="18" t="s">
        <v>75</v>
      </c>
    </row>
    <row r="29" spans="1:12" ht="15" thickBot="1" x14ac:dyDescent="0.35">
      <c r="A29" s="122">
        <f>A11</f>
        <v>24</v>
      </c>
      <c r="B29" s="52">
        <f>B11</f>
        <v>1.5</v>
      </c>
      <c r="C29" s="52">
        <f>C11</f>
        <v>60</v>
      </c>
      <c r="D29" s="52" t="s">
        <v>26</v>
      </c>
      <c r="E29" s="107">
        <f>E5</f>
        <v>297.14285714285717</v>
      </c>
      <c r="F29" s="107">
        <f>Стоимость_разработки!F11</f>
        <v>16045.714285714286</v>
      </c>
      <c r="G29" s="107">
        <v>198</v>
      </c>
      <c r="H29" s="107">
        <f>G19</f>
        <v>11885.714285714286</v>
      </c>
      <c r="I29" s="18"/>
      <c r="J29" s="18"/>
      <c r="K29" s="18" t="s">
        <v>2</v>
      </c>
      <c r="L29" s="5">
        <v>20085</v>
      </c>
    </row>
    <row r="30" spans="1:12" ht="15" thickBot="1" x14ac:dyDescent="0.35">
      <c r="A30" s="122">
        <v>26</v>
      </c>
      <c r="B30" s="52">
        <v>2</v>
      </c>
      <c r="C30" s="52">
        <v>65</v>
      </c>
      <c r="D30" s="52" t="s">
        <v>25</v>
      </c>
      <c r="E30" s="107">
        <f>E7</f>
        <v>618</v>
      </c>
      <c r="F30" s="107">
        <f>Стоимость_разработки!F6</f>
        <v>25956</v>
      </c>
      <c r="G30" s="107">
        <v>309</v>
      </c>
      <c r="H30" s="107">
        <f>F20</f>
        <v>20085</v>
      </c>
      <c r="I30" s="18"/>
      <c r="J30" s="18"/>
      <c r="K30" s="18" t="s">
        <v>3</v>
      </c>
      <c r="L30" s="5">
        <v>11885.714285714286</v>
      </c>
    </row>
    <row r="31" spans="1:12" ht="15" thickBot="1" x14ac:dyDescent="0.35">
      <c r="A31" s="122">
        <v>26</v>
      </c>
      <c r="B31" s="52">
        <f t="shared" ref="B31:C31" si="10">B12</f>
        <v>2</v>
      </c>
      <c r="C31" s="52">
        <f t="shared" si="10"/>
        <v>65</v>
      </c>
      <c r="D31" s="52" t="s">
        <v>27</v>
      </c>
      <c r="E31" s="107">
        <f>E6</f>
        <v>302.5</v>
      </c>
      <c r="F31" s="107">
        <f>Стоимость_разработки!F16</f>
        <v>18150</v>
      </c>
      <c r="G31" s="107">
        <v>151</v>
      </c>
      <c r="H31" s="107">
        <f>H20</f>
        <v>9831.25</v>
      </c>
      <c r="I31" s="18"/>
      <c r="J31" s="18"/>
      <c r="K31" s="18" t="s">
        <v>4</v>
      </c>
      <c r="L31" s="5">
        <v>9831.25</v>
      </c>
    </row>
    <row r="32" spans="1:12" ht="15" thickBot="1" x14ac:dyDescent="0.35">
      <c r="A32" s="122"/>
      <c r="B32" s="52"/>
      <c r="C32" s="52"/>
      <c r="D32" s="52"/>
      <c r="F32" s="107"/>
      <c r="G32" s="107"/>
      <c r="H32" s="107"/>
      <c r="I32" s="18"/>
      <c r="J32" s="18"/>
      <c r="K32" s="5" t="s">
        <v>5</v>
      </c>
      <c r="L32" s="5">
        <v>8933.3333333333339</v>
      </c>
    </row>
    <row r="33" spans="1:12" ht="15" thickBot="1" x14ac:dyDescent="0.35">
      <c r="A33" s="122">
        <v>48</v>
      </c>
      <c r="B33" s="124">
        <v>1.25</v>
      </c>
      <c r="C33" s="52">
        <v>50</v>
      </c>
      <c r="D33" s="52" t="s">
        <v>28</v>
      </c>
      <c r="E33" s="73">
        <f>E3</f>
        <v>223.33333333333331</v>
      </c>
      <c r="F33" s="107">
        <f>Стоимость_разработки!F21</f>
        <v>14293.333333333332</v>
      </c>
      <c r="G33" s="107">
        <v>179</v>
      </c>
      <c r="H33" s="107">
        <v>8933</v>
      </c>
      <c r="I33" s="18"/>
      <c r="J33" s="18"/>
      <c r="K33" s="18" t="s">
        <v>6</v>
      </c>
      <c r="L33" s="5">
        <v>11840</v>
      </c>
    </row>
    <row r="34" spans="1:12" ht="15" thickBot="1" x14ac:dyDescent="0.35">
      <c r="A34" s="122">
        <f>A13</f>
        <v>48</v>
      </c>
      <c r="B34" s="124">
        <f>B13</f>
        <v>1.25</v>
      </c>
      <c r="C34" s="124">
        <f>C13</f>
        <v>50</v>
      </c>
      <c r="D34" s="124" t="s">
        <v>29</v>
      </c>
      <c r="E34" s="107">
        <f>E4</f>
        <v>296</v>
      </c>
      <c r="F34" s="108">
        <f>Стоимость_разработки!F26</f>
        <v>20720</v>
      </c>
      <c r="G34" s="108">
        <v>237</v>
      </c>
      <c r="H34" s="108">
        <v>11840</v>
      </c>
      <c r="I34" s="18"/>
      <c r="J34" s="18"/>
      <c r="K34" s="18"/>
      <c r="L34" s="18"/>
    </row>
  </sheetData>
  <sortState ref="K29:L33">
    <sortCondition ref="K29:K33"/>
  </sortState>
  <mergeCells count="19">
    <mergeCell ref="B27:B28"/>
    <mergeCell ref="E27:E28"/>
    <mergeCell ref="F27:F28"/>
    <mergeCell ref="G27:G28"/>
    <mergeCell ref="A1:C1"/>
    <mergeCell ref="D1:D13"/>
    <mergeCell ref="E1:H1"/>
    <mergeCell ref="A9:C9"/>
    <mergeCell ref="E9:L10"/>
    <mergeCell ref="L11:L14"/>
    <mergeCell ref="A14:D22"/>
    <mergeCell ref="E15:L17"/>
    <mergeCell ref="L18:L22"/>
    <mergeCell ref="E22:K22"/>
    <mergeCell ref="A23:H24"/>
    <mergeCell ref="B25:C26"/>
    <mergeCell ref="E25:F26"/>
    <mergeCell ref="G25:H25"/>
    <mergeCell ref="G26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topLeftCell="B1" zoomScale="67" zoomScaleNormal="70" workbookViewId="0">
      <selection activeCell="M3" sqref="M3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25">
        <v>490</v>
      </c>
      <c r="C2" s="11">
        <f>$L$3</f>
        <v>5</v>
      </c>
      <c r="D2" s="20">
        <f>$M$3</f>
        <v>42</v>
      </c>
      <c r="E2" s="27">
        <f t="shared" ref="E2:E26" si="0">(B2*D2)/C2</f>
        <v>4116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26">
        <v>600</v>
      </c>
      <c r="C3" s="11">
        <f>$L$3</f>
        <v>5</v>
      </c>
      <c r="D3" s="3">
        <f>$M$3</f>
        <v>42</v>
      </c>
      <c r="E3" s="4">
        <f t="shared" si="0"/>
        <v>5040</v>
      </c>
      <c r="F3" s="54"/>
      <c r="G3" s="4"/>
      <c r="H3" s="4"/>
      <c r="J3" s="15"/>
      <c r="K3" s="14" t="s">
        <v>25</v>
      </c>
      <c r="L3" s="11">
        <v>5</v>
      </c>
      <c r="M3" s="50">
        <v>42</v>
      </c>
    </row>
    <row r="4" spans="2:13" ht="15" thickBot="1" x14ac:dyDescent="0.35">
      <c r="B4" s="126">
        <v>700</v>
      </c>
      <c r="C4" s="11">
        <f>$L$3</f>
        <v>5</v>
      </c>
      <c r="D4" s="3">
        <f>$M$3</f>
        <v>42</v>
      </c>
      <c r="E4" s="4">
        <f t="shared" si="0"/>
        <v>5880</v>
      </c>
      <c r="F4" s="54"/>
      <c r="G4" s="4"/>
      <c r="H4" s="4"/>
      <c r="J4" s="15"/>
      <c r="K4" s="14" t="s">
        <v>26</v>
      </c>
      <c r="L4" s="106">
        <v>7</v>
      </c>
      <c r="M4" s="105">
        <v>54</v>
      </c>
    </row>
    <row r="5" spans="2:13" ht="15" thickBot="1" x14ac:dyDescent="0.35">
      <c r="B5" s="126">
        <v>580</v>
      </c>
      <c r="C5" s="11">
        <f>$L$3</f>
        <v>5</v>
      </c>
      <c r="D5" s="3">
        <f>$M$3</f>
        <v>42</v>
      </c>
      <c r="E5" s="4">
        <f t="shared" si="0"/>
        <v>4872</v>
      </c>
      <c r="F5" s="54"/>
      <c r="G5" s="4"/>
      <c r="H5" s="4"/>
      <c r="J5" s="15"/>
      <c r="K5" s="14" t="s">
        <v>27</v>
      </c>
      <c r="L5" s="106">
        <v>8</v>
      </c>
      <c r="M5" s="52">
        <v>60</v>
      </c>
    </row>
    <row r="6" spans="2:13" ht="15" thickBot="1" x14ac:dyDescent="0.35">
      <c r="B6" s="126">
        <v>720</v>
      </c>
      <c r="C6" s="11">
        <f>$L$3</f>
        <v>5</v>
      </c>
      <c r="D6" s="23">
        <f>$M$3</f>
        <v>42</v>
      </c>
      <c r="E6" s="6">
        <f t="shared" si="0"/>
        <v>6048</v>
      </c>
      <c r="F6" s="55">
        <f>SUM(E2:E6)</f>
        <v>25956</v>
      </c>
      <c r="G6" s="4"/>
      <c r="H6" s="3"/>
      <c r="J6" s="15"/>
      <c r="K6" s="14" t="s">
        <v>28</v>
      </c>
      <c r="L6" s="106">
        <v>9</v>
      </c>
      <c r="M6" s="105">
        <v>64</v>
      </c>
    </row>
    <row r="7" spans="2:13" ht="15.6" customHeight="1" thickBot="1" x14ac:dyDescent="0.35">
      <c r="B7" s="126">
        <v>400</v>
      </c>
      <c r="C7" s="25">
        <f>$L$4</f>
        <v>7</v>
      </c>
      <c r="D7" s="20">
        <f>$M$4</f>
        <v>54</v>
      </c>
      <c r="E7" s="27">
        <f t="shared" si="0"/>
        <v>3085.7142857142858</v>
      </c>
      <c r="F7" s="56"/>
      <c r="G7" s="4"/>
      <c r="H7" s="3"/>
      <c r="J7" s="15"/>
      <c r="K7" s="14" t="s">
        <v>29</v>
      </c>
      <c r="L7" s="106">
        <v>10</v>
      </c>
      <c r="M7" s="105">
        <v>70</v>
      </c>
    </row>
    <row r="8" spans="2:13" ht="15" thickBot="1" x14ac:dyDescent="0.35">
      <c r="B8" s="126">
        <v>160</v>
      </c>
      <c r="C8" s="12">
        <f>$L$4</f>
        <v>7</v>
      </c>
      <c r="D8" s="3">
        <f>$M$4</f>
        <v>54</v>
      </c>
      <c r="E8" s="4">
        <f t="shared" si="0"/>
        <v>1234.2857142857142</v>
      </c>
      <c r="F8" s="57"/>
      <c r="G8" s="4"/>
      <c r="H8" s="3"/>
      <c r="J8" s="15"/>
      <c r="K8" s="14"/>
      <c r="L8" s="51"/>
      <c r="M8" s="52"/>
    </row>
    <row r="9" spans="2:13" ht="15" thickBot="1" x14ac:dyDescent="0.35">
      <c r="B9" s="126">
        <v>360</v>
      </c>
      <c r="C9" s="12">
        <f>$L$4</f>
        <v>7</v>
      </c>
      <c r="D9" s="3">
        <f>$M$4</f>
        <v>54</v>
      </c>
      <c r="E9" s="4">
        <f t="shared" si="0"/>
        <v>2777.1428571428573</v>
      </c>
      <c r="F9" s="57"/>
      <c r="G9" s="4"/>
      <c r="H9" s="3"/>
      <c r="J9" s="15"/>
      <c r="K9" s="17"/>
    </row>
    <row r="10" spans="2:13" ht="15" thickBot="1" x14ac:dyDescent="0.35">
      <c r="B10" s="126">
        <v>560</v>
      </c>
      <c r="C10" s="12">
        <f>$L$4</f>
        <v>7</v>
      </c>
      <c r="D10" s="3">
        <f>$M$4</f>
        <v>54</v>
      </c>
      <c r="E10" s="4">
        <f t="shared" si="0"/>
        <v>4320</v>
      </c>
      <c r="F10" s="57"/>
      <c r="G10" s="4"/>
      <c r="H10" s="3"/>
      <c r="J10" s="15"/>
      <c r="K10" s="17"/>
    </row>
    <row r="11" spans="2:13" ht="15" thickBot="1" x14ac:dyDescent="0.35">
      <c r="B11" s="126">
        <v>600</v>
      </c>
      <c r="C11" s="26">
        <f>$L$4</f>
        <v>7</v>
      </c>
      <c r="D11" s="23">
        <f>$M$4</f>
        <v>54</v>
      </c>
      <c r="E11" s="6">
        <f t="shared" si="0"/>
        <v>4628.5714285714284</v>
      </c>
      <c r="F11" s="55">
        <f>SUM(E7:E11)</f>
        <v>16045.714285714286</v>
      </c>
      <c r="G11" s="4"/>
      <c r="H11" s="3"/>
      <c r="J11" s="15"/>
      <c r="K11" s="17"/>
    </row>
    <row r="12" spans="2:13" ht="15" thickBot="1" x14ac:dyDescent="0.35">
      <c r="B12" s="126">
        <v>160</v>
      </c>
      <c r="C12" s="25">
        <f>$L$5</f>
        <v>8</v>
      </c>
      <c r="D12" s="20">
        <f>$M$5</f>
        <v>60</v>
      </c>
      <c r="E12" s="27">
        <f t="shared" si="0"/>
        <v>1200</v>
      </c>
      <c r="F12" s="56"/>
      <c r="G12" s="4"/>
      <c r="H12" s="3"/>
      <c r="J12" s="15"/>
      <c r="K12" s="17"/>
    </row>
    <row r="13" spans="2:13" ht="15" thickBot="1" x14ac:dyDescent="0.35">
      <c r="B13" s="126">
        <v>360</v>
      </c>
      <c r="C13" s="12">
        <f>$L$5</f>
        <v>8</v>
      </c>
      <c r="D13" s="3">
        <f>$M$5</f>
        <v>60</v>
      </c>
      <c r="E13" s="4">
        <f t="shared" si="0"/>
        <v>2700</v>
      </c>
      <c r="F13" s="57"/>
      <c r="G13" s="4"/>
      <c r="H13" s="3"/>
      <c r="J13" s="15"/>
      <c r="K13" s="17"/>
    </row>
    <row r="14" spans="2:13" ht="15" thickBot="1" x14ac:dyDescent="0.35">
      <c r="B14" s="126">
        <v>560</v>
      </c>
      <c r="C14" s="12">
        <f>$L$5</f>
        <v>8</v>
      </c>
      <c r="D14" s="3">
        <f>$M$5</f>
        <v>60</v>
      </c>
      <c r="E14" s="4">
        <f t="shared" si="0"/>
        <v>4200</v>
      </c>
      <c r="F14" s="57"/>
      <c r="G14" s="4"/>
      <c r="H14" s="3"/>
      <c r="J14" s="15"/>
      <c r="K14" s="17"/>
    </row>
    <row r="15" spans="2:13" ht="15" thickBot="1" x14ac:dyDescent="0.35">
      <c r="B15" s="126">
        <v>840</v>
      </c>
      <c r="C15" s="12">
        <f>$L$5</f>
        <v>8</v>
      </c>
      <c r="D15" s="3">
        <f>$M$5</f>
        <v>60</v>
      </c>
      <c r="E15" s="4">
        <f t="shared" si="0"/>
        <v>6300</v>
      </c>
      <c r="F15" s="57"/>
      <c r="G15" s="4"/>
      <c r="H15" s="3"/>
      <c r="J15" s="15"/>
      <c r="K15" s="17"/>
    </row>
    <row r="16" spans="2:13" ht="15" thickBot="1" x14ac:dyDescent="0.35">
      <c r="B16" s="126">
        <v>500</v>
      </c>
      <c r="C16" s="26">
        <f>$L$5</f>
        <v>8</v>
      </c>
      <c r="D16" s="23">
        <f>$M$5</f>
        <v>60</v>
      </c>
      <c r="E16" s="6">
        <f t="shared" si="0"/>
        <v>3750</v>
      </c>
      <c r="F16" s="55">
        <f>SUM(E12:E16)</f>
        <v>18150</v>
      </c>
      <c r="G16" s="4"/>
      <c r="H16" s="3"/>
      <c r="J16" s="15"/>
      <c r="K16" s="17"/>
    </row>
    <row r="17" spans="2:37" ht="15" thickBot="1" x14ac:dyDescent="0.35">
      <c r="B17" s="126">
        <v>400</v>
      </c>
      <c r="C17" s="25">
        <f>$L$6</f>
        <v>9</v>
      </c>
      <c r="D17" s="20">
        <f>$M$6</f>
        <v>64</v>
      </c>
      <c r="E17" s="27">
        <f t="shared" si="0"/>
        <v>2844.4444444444443</v>
      </c>
      <c r="F17" s="56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26">
        <v>230</v>
      </c>
      <c r="C18" s="12">
        <f>$L$6</f>
        <v>9</v>
      </c>
      <c r="D18" s="3">
        <f>$M$6</f>
        <v>64</v>
      </c>
      <c r="E18" s="4">
        <f t="shared" si="0"/>
        <v>1635.5555555555557</v>
      </c>
      <c r="F18" s="57"/>
      <c r="G18" s="4"/>
      <c r="H18" s="3"/>
      <c r="J18" s="16"/>
      <c r="K18" s="17"/>
      <c r="M18" s="17"/>
      <c r="N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26">
        <v>440</v>
      </c>
      <c r="C19" s="12">
        <f>$L$6</f>
        <v>9</v>
      </c>
      <c r="D19" s="3">
        <f>$M$6</f>
        <v>64</v>
      </c>
      <c r="E19" s="4">
        <f t="shared" si="0"/>
        <v>3128.8888888888887</v>
      </c>
      <c r="F19" s="57"/>
      <c r="G19" s="4"/>
      <c r="H19" s="3"/>
      <c r="J19" s="15"/>
      <c r="K19" s="17"/>
    </row>
    <row r="20" spans="2:37" ht="15" thickBot="1" x14ac:dyDescent="0.35">
      <c r="B20" s="126">
        <v>490</v>
      </c>
      <c r="C20" s="12">
        <f>$L$6</f>
        <v>9</v>
      </c>
      <c r="D20" s="3">
        <f>$M$6</f>
        <v>64</v>
      </c>
      <c r="E20" s="4">
        <f t="shared" si="0"/>
        <v>3484.4444444444443</v>
      </c>
      <c r="F20" s="57"/>
      <c r="G20" s="4"/>
      <c r="H20" s="3"/>
      <c r="J20" s="15"/>
      <c r="K20" s="17"/>
      <c r="L20" t="s">
        <v>15</v>
      </c>
    </row>
    <row r="21" spans="2:37" ht="15" thickBot="1" x14ac:dyDescent="0.35">
      <c r="B21" s="126">
        <v>450</v>
      </c>
      <c r="C21" s="26">
        <f>$L$6</f>
        <v>9</v>
      </c>
      <c r="D21" s="23">
        <f>$M$6</f>
        <v>64</v>
      </c>
      <c r="E21" s="6">
        <f t="shared" si="0"/>
        <v>3200</v>
      </c>
      <c r="F21" s="55">
        <f>SUM(E17:E21)</f>
        <v>14293.333333333332</v>
      </c>
      <c r="G21" s="4"/>
      <c r="H21" s="3"/>
      <c r="J21" s="16"/>
      <c r="K21" s="17"/>
    </row>
    <row r="22" spans="2:37" ht="15" thickBot="1" x14ac:dyDescent="0.35">
      <c r="B22" s="126">
        <v>510</v>
      </c>
      <c r="C22" s="25">
        <f>$L$7</f>
        <v>10</v>
      </c>
      <c r="D22" s="20">
        <f>$M$7</f>
        <v>70</v>
      </c>
      <c r="E22" s="27">
        <f t="shared" si="0"/>
        <v>3570</v>
      </c>
      <c r="F22" s="56"/>
      <c r="G22" s="4"/>
      <c r="H22" s="3"/>
      <c r="J22" s="16"/>
      <c r="K22" s="17"/>
    </row>
    <row r="23" spans="2:37" ht="15" thickBot="1" x14ac:dyDescent="0.35">
      <c r="B23" s="126">
        <v>790</v>
      </c>
      <c r="C23" s="12">
        <f>$L$7</f>
        <v>10</v>
      </c>
      <c r="D23" s="3">
        <f>$M$7</f>
        <v>70</v>
      </c>
      <c r="E23" s="4">
        <f t="shared" si="0"/>
        <v>5530</v>
      </c>
      <c r="F23" s="57"/>
      <c r="G23" s="4"/>
      <c r="H23" s="3"/>
      <c r="J23" s="16"/>
      <c r="K23" s="17"/>
    </row>
    <row r="24" spans="2:37" ht="15" thickBot="1" x14ac:dyDescent="0.35">
      <c r="B24" s="126">
        <v>800</v>
      </c>
      <c r="C24" s="12">
        <f>$L$7</f>
        <v>10</v>
      </c>
      <c r="D24" s="3">
        <f>$M$7</f>
        <v>70</v>
      </c>
      <c r="E24" s="4">
        <f t="shared" si="0"/>
        <v>5600</v>
      </c>
      <c r="F24" s="57"/>
      <c r="G24" s="4"/>
      <c r="H24" s="3"/>
      <c r="J24" s="16"/>
      <c r="K24" s="17"/>
    </row>
    <row r="25" spans="2:37" ht="15" thickBot="1" x14ac:dyDescent="0.35">
      <c r="B25" s="126">
        <v>360</v>
      </c>
      <c r="C25" s="12">
        <f>$L$7</f>
        <v>10</v>
      </c>
      <c r="D25" s="3">
        <f>$M$7</f>
        <v>70</v>
      </c>
      <c r="E25" s="4">
        <f t="shared" si="0"/>
        <v>2520</v>
      </c>
      <c r="F25" s="57"/>
      <c r="G25" s="4"/>
      <c r="H25" s="3"/>
      <c r="J25" s="16"/>
      <c r="K25" s="17"/>
    </row>
    <row r="26" spans="2:37" ht="15" thickBot="1" x14ac:dyDescent="0.35">
      <c r="B26" s="126">
        <v>500</v>
      </c>
      <c r="C26" s="26">
        <f>$L$7</f>
        <v>10</v>
      </c>
      <c r="D26" s="23">
        <f>$M$7</f>
        <v>70</v>
      </c>
      <c r="E26" s="6">
        <f t="shared" si="0"/>
        <v>3500</v>
      </c>
      <c r="F26" s="55">
        <f>SUM(E22:E26)</f>
        <v>20720</v>
      </c>
      <c r="G26" s="4"/>
      <c r="H26" s="3"/>
      <c r="J26" s="3"/>
      <c r="K26" s="3"/>
    </row>
    <row r="27" spans="2:37" ht="15" thickBot="1" x14ac:dyDescent="0.35">
      <c r="B27" s="71"/>
      <c r="C27" s="25"/>
      <c r="D27" s="20"/>
      <c r="E27" s="27"/>
      <c r="F27" s="56"/>
      <c r="G27" s="4"/>
      <c r="H27" s="3"/>
      <c r="J27" s="3"/>
      <c r="K27" s="3"/>
    </row>
    <row r="28" spans="2:37" ht="15" thickBot="1" x14ac:dyDescent="0.35">
      <c r="B28" s="72"/>
      <c r="C28" s="12"/>
      <c r="D28" s="3"/>
      <c r="E28" s="4"/>
      <c r="F28" s="57"/>
      <c r="G28" s="4"/>
      <c r="H28" s="3"/>
      <c r="J28" s="3"/>
      <c r="K28" s="3"/>
    </row>
    <row r="29" spans="2:37" ht="15" thickBot="1" x14ac:dyDescent="0.35">
      <c r="B29" s="72"/>
      <c r="C29" s="12"/>
      <c r="D29" s="3"/>
      <c r="E29" s="4"/>
      <c r="F29" s="57"/>
      <c r="G29" s="4"/>
      <c r="H29" s="3"/>
      <c r="J29" s="3"/>
      <c r="K29" s="3"/>
    </row>
    <row r="30" spans="2:37" ht="15" thickBot="1" x14ac:dyDescent="0.35">
      <c r="B30" s="72"/>
      <c r="C30" s="12"/>
      <c r="D30" s="3"/>
      <c r="E30" s="4"/>
      <c r="F30" s="57"/>
      <c r="G30" s="4"/>
      <c r="H30" s="3"/>
    </row>
    <row r="31" spans="2:37" ht="15" thickBot="1" x14ac:dyDescent="0.35">
      <c r="B31" s="72"/>
      <c r="C31" s="26"/>
      <c r="D31" s="23"/>
      <c r="E31" s="6"/>
      <c r="F31" s="55"/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Лаб1</vt:lpstr>
      <vt:lpstr>Лаб3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2024-05-15T11:37:34Z</dcterms:modified>
</cp:coreProperties>
</file>