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19\"/>
    </mc:Choice>
  </mc:AlternateContent>
  <xr:revisionPtr revIDLastSave="0" documentId="8_{36A5E186-1F55-4007-A48B-F4EE87673327}" xr6:coauthVersionLast="47" xr6:coauthVersionMax="47" xr10:uidLastSave="{00000000-0000-0000-0000-000000000000}"/>
  <bookViews>
    <workbookView xWindow="1536" yWindow="1536" windowWidth="17280" windowHeight="8964" xr2:uid="{41422B86-A465-485E-A3F6-9BAAF425347B}"/>
  </bookViews>
  <sheets>
    <sheet name="Лаба" sheetId="1" r:id="rId1"/>
    <sheet name="Стоимость_разработки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F67" i="1"/>
  <c r="F66" i="1"/>
  <c r="F65" i="1"/>
  <c r="F64" i="1"/>
  <c r="F63" i="1"/>
  <c r="C67" i="1"/>
  <c r="B67" i="1"/>
  <c r="C65" i="1"/>
  <c r="B65" i="1"/>
  <c r="B64" i="1"/>
  <c r="C63" i="1"/>
  <c r="B63" i="1"/>
  <c r="H40" i="1"/>
  <c r="H39" i="1"/>
  <c r="H38" i="1"/>
  <c r="H37" i="1"/>
  <c r="H36" i="1"/>
  <c r="C2" i="2"/>
  <c r="C3" i="2"/>
  <c r="C4" i="2"/>
  <c r="C5" i="2"/>
  <c r="C6" i="2"/>
  <c r="C15" i="1"/>
  <c r="C8" i="1"/>
  <c r="B66" i="1"/>
  <c r="G27" i="1"/>
  <c r="B27" i="1"/>
  <c r="G26" i="1"/>
  <c r="F26" i="1"/>
  <c r="B26" i="1"/>
  <c r="B36" i="1" l="1"/>
  <c r="U38" i="1" l="1"/>
  <c r="U37" i="1"/>
  <c r="U36" i="1"/>
  <c r="C66" i="1" l="1"/>
  <c r="C64" i="1"/>
  <c r="C62" i="1"/>
  <c r="B62" i="1"/>
  <c r="A66" i="1"/>
  <c r="A64" i="1"/>
  <c r="A62" i="1"/>
  <c r="J37" i="1"/>
  <c r="J38" i="1"/>
  <c r="J39" i="1"/>
  <c r="J40" i="1"/>
  <c r="J41" i="1"/>
  <c r="J36" i="1"/>
  <c r="B37" i="1"/>
  <c r="B38" i="1"/>
  <c r="B39" i="1"/>
  <c r="B40" i="1"/>
  <c r="B41" i="1"/>
  <c r="E53" i="1"/>
  <c r="E54" i="1"/>
  <c r="E52" i="1"/>
  <c r="E46" i="1"/>
  <c r="E47" i="1"/>
  <c r="E45" i="1"/>
  <c r="P25" i="1" l="1"/>
  <c r="Q25" i="1"/>
  <c r="R25" i="1"/>
  <c r="S25" i="1"/>
  <c r="T25" i="1"/>
  <c r="O25" i="1"/>
  <c r="T24" i="1" l="1"/>
  <c r="R24" i="1"/>
  <c r="S24" i="1"/>
  <c r="Q24" i="1"/>
  <c r="P24" i="1"/>
  <c r="C32" i="1" l="1"/>
  <c r="D32" i="1"/>
  <c r="E32" i="1"/>
  <c r="F32" i="1"/>
  <c r="G32" i="1"/>
  <c r="B32" i="1"/>
  <c r="P27" i="1"/>
  <c r="P26" i="1"/>
  <c r="H24" i="1" l="1"/>
  <c r="C18" i="1" l="1"/>
  <c r="V31" i="1" s="1"/>
  <c r="C11" i="1"/>
  <c r="V30" i="1" s="1"/>
  <c r="C4" i="1"/>
  <c r="V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D5" i="2"/>
  <c r="D4" i="2"/>
  <c r="D3" i="2"/>
  <c r="D2" i="2"/>
  <c r="E3" i="2" l="1"/>
  <c r="E7" i="2"/>
  <c r="E4" i="2"/>
  <c r="E5" i="2"/>
  <c r="E9" i="2"/>
  <c r="E6" i="2"/>
  <c r="E8" i="2"/>
  <c r="E2" i="2"/>
  <c r="E10" i="2"/>
  <c r="E11" i="2"/>
  <c r="Y31" i="1"/>
  <c r="T38" i="1"/>
  <c r="V38" i="1" s="1"/>
  <c r="R61" i="1" s="1"/>
  <c r="Y30" i="1"/>
  <c r="T37" i="1"/>
  <c r="V37" i="1" s="1"/>
  <c r="R62" i="1" s="1"/>
  <c r="Y29" i="1"/>
  <c r="T36" i="1"/>
  <c r="V36" i="1" s="1"/>
  <c r="R60" i="1" s="1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46" i="1" l="1"/>
  <c r="V46" i="1" s="1"/>
  <c r="Q51" i="1"/>
  <c r="V51" i="1" s="1"/>
  <c r="Q47" i="1"/>
  <c r="V47" i="1" s="1"/>
  <c r="Q48" i="1"/>
  <c r="V48" i="1" s="1"/>
  <c r="Q49" i="1"/>
  <c r="V49" i="1" s="1"/>
  <c r="Q50" i="1"/>
  <c r="V50" i="1" s="1"/>
  <c r="P51" i="1"/>
  <c r="U51" i="1" s="1"/>
  <c r="P47" i="1"/>
  <c r="U47" i="1" s="1"/>
  <c r="P48" i="1"/>
  <c r="U48" i="1" s="1"/>
  <c r="P49" i="1"/>
  <c r="U49" i="1" s="1"/>
  <c r="P50" i="1"/>
  <c r="U50" i="1" s="1"/>
  <c r="P46" i="1"/>
  <c r="U46" i="1" s="1"/>
  <c r="O47" i="1"/>
  <c r="T47" i="1" s="1"/>
  <c r="O50" i="1"/>
  <c r="T50" i="1" s="1"/>
  <c r="O48" i="1"/>
  <c r="T48" i="1" s="1"/>
  <c r="O49" i="1"/>
  <c r="T49" i="1" s="1"/>
  <c r="O51" i="1"/>
  <c r="T51" i="1" s="1"/>
  <c r="O46" i="1"/>
  <c r="T46" i="1" s="1"/>
  <c r="F16" i="2"/>
  <c r="D28" i="1" s="1"/>
  <c r="C38" i="1" s="1"/>
  <c r="F31" i="2"/>
  <c r="G28" i="1" s="1"/>
  <c r="C41" i="1" s="1"/>
  <c r="F26" i="2"/>
  <c r="F28" i="1" s="1"/>
  <c r="C40" i="1" s="1"/>
  <c r="F6" i="2"/>
  <c r="C36" i="1" s="1"/>
  <c r="F21" i="2"/>
  <c r="E28" i="1" s="1"/>
  <c r="F11" i="2"/>
  <c r="V32" i="1"/>
  <c r="Q27" i="1"/>
  <c r="R27" i="1"/>
  <c r="S27" i="1"/>
  <c r="T27" i="1"/>
  <c r="O27" i="1"/>
  <c r="Q26" i="1"/>
  <c r="R26" i="1"/>
  <c r="S26" i="1"/>
  <c r="T26" i="1"/>
  <c r="O26" i="1"/>
  <c r="O24" i="1"/>
  <c r="C28" i="1" l="1"/>
  <c r="C37" i="1" s="1"/>
  <c r="G45" i="1"/>
  <c r="G52" i="1" s="1"/>
  <c r="G46" i="1"/>
  <c r="G53" i="1" s="1"/>
  <c r="G47" i="1"/>
  <c r="F62" i="1"/>
  <c r="C39" i="1"/>
  <c r="F46" i="1"/>
  <c r="F53" i="1" s="1"/>
  <c r="F45" i="1"/>
  <c r="F47" i="1"/>
  <c r="F54" i="1" s="1"/>
  <c r="J45" i="1"/>
  <c r="J52" i="1" s="1"/>
  <c r="J47" i="1"/>
  <c r="J46" i="1"/>
  <c r="J53" i="1" s="1"/>
  <c r="K46" i="1"/>
  <c r="K53" i="1" s="1"/>
  <c r="K45" i="1"/>
  <c r="K47" i="1"/>
  <c r="K54" i="1" s="1"/>
  <c r="H45" i="1"/>
  <c r="H52" i="1" s="1"/>
  <c r="H47" i="1"/>
  <c r="H46" i="1"/>
  <c r="H53" i="1" s="1"/>
  <c r="Y28" i="1"/>
  <c r="P31" i="1"/>
  <c r="P30" i="1" s="1"/>
  <c r="O31" i="1"/>
  <c r="O30" i="1" s="1"/>
  <c r="Y27" i="1"/>
  <c r="Y26" i="1"/>
  <c r="F68" i="1" s="1"/>
  <c r="T31" i="1"/>
  <c r="T30" i="1" s="1"/>
  <c r="S31" i="1"/>
  <c r="S30" i="1" s="1"/>
  <c r="R31" i="1"/>
  <c r="R30" i="1" s="1"/>
  <c r="Y25" i="1"/>
  <c r="Y24" i="1"/>
  <c r="Q31" i="1"/>
  <c r="Q30" i="1" s="1"/>
  <c r="H54" i="1" l="1"/>
  <c r="K52" i="1"/>
  <c r="J54" i="1"/>
  <c r="H41" i="1"/>
  <c r="F52" i="1"/>
  <c r="I47" i="1"/>
  <c r="I54" i="1" s="1"/>
  <c r="I46" i="1"/>
  <c r="I53" i="1" s="1"/>
  <c r="I45" i="1"/>
  <c r="G54" i="1"/>
  <c r="W33" i="1"/>
  <c r="Y33" i="1"/>
  <c r="I52" i="1" l="1"/>
</calcChain>
</file>

<file path=xl/sharedStrings.xml><?xml version="1.0" encoding="utf-8"?>
<sst xmlns="http://schemas.openxmlformats.org/spreadsheetml/2006/main" count="181" uniqueCount="95">
  <si>
    <t>Кол-во Табл</t>
  </si>
  <si>
    <t>перв ключ</t>
  </si>
  <si>
    <t>внеш ключ</t>
  </si>
  <si>
    <t>БД</t>
  </si>
  <si>
    <t>Днев зп разраба (30-50)руб</t>
  </si>
  <si>
    <t>Итого</t>
  </si>
  <si>
    <t>Виды док-тов</t>
  </si>
  <si>
    <t xml:space="preserve">Ср разм </t>
  </si>
  <si>
    <t>Ср кол-во</t>
  </si>
  <si>
    <t>ФТД</t>
  </si>
  <si>
    <t>Объём</t>
  </si>
  <si>
    <t>Ср зп разр (20-30)руб</t>
  </si>
  <si>
    <t>Объём вводимых данных (4-8) тыс</t>
  </si>
  <si>
    <t>ФАД</t>
  </si>
  <si>
    <t>- заполнять вручную</t>
  </si>
  <si>
    <t>Колво</t>
  </si>
  <si>
    <t xml:space="preserve">цена </t>
  </si>
  <si>
    <t>п1</t>
  </si>
  <si>
    <t>п2</t>
  </si>
  <si>
    <t>п3</t>
  </si>
  <si>
    <t>п4</t>
  </si>
  <si>
    <t>п5</t>
  </si>
  <si>
    <t>п6 эп</t>
  </si>
  <si>
    <t>Всего с сервером</t>
  </si>
  <si>
    <t>*для п1</t>
  </si>
  <si>
    <t>*для п2</t>
  </si>
  <si>
    <t>*для п3</t>
  </si>
  <si>
    <t>*для п4</t>
  </si>
  <si>
    <t>*для п5</t>
  </si>
  <si>
    <t>*для п6</t>
  </si>
  <si>
    <t>Сервер</t>
  </si>
  <si>
    <t>ИТОГО</t>
  </si>
  <si>
    <t>Компы</t>
  </si>
  <si>
    <t xml:space="preserve"> </t>
  </si>
  <si>
    <t>Принтеры</t>
  </si>
  <si>
    <t>винда</t>
  </si>
  <si>
    <t>-стоимость ОС</t>
  </si>
  <si>
    <t>Проги</t>
  </si>
  <si>
    <t>-сумма всех программ</t>
  </si>
  <si>
    <t>-стоимость СУБД</t>
  </si>
  <si>
    <t>Прилож</t>
  </si>
  <si>
    <t>%3CmxGraphModel%3E%3Croot%3E%3CmxCell%20id%3D%220%22%2F%3E%3CmxCell%20id%3D%221%22%20parent%3D%220%22%2F%3E%3CmxCell%20id%3D%222%22%20value%3D%2239600%22%20style%3D%22text%3Bhtml%3D1%3Balign%3Dcenter%3BverticalAlign%3Dmiddle%3Bresizable%3D0%3Bpoints%3D%5B%5D%3Bautosize%3D1%3BstrokeColor%3Dnone%3BfillColor%3Dnone%3B%22%20vertex%3D%221%22%20parent%3D%221%22%3E%3CmxGeometry%20x%3D%22120%22%20y%3D%22520%22%20width%3D%2260%22%20height%3D%2230%22%20as%3D%22geometry%22%2F%3E%3C%2FmxCell%3E%3C%2Froot%3E%3C%2FmxGraphModel%3E</t>
  </si>
  <si>
    <t>Общ стоимость РС</t>
  </si>
  <si>
    <t>Общ стоимость по группам П</t>
  </si>
  <si>
    <t>Итого Серв</t>
  </si>
  <si>
    <t>Лаб 3</t>
  </si>
  <si>
    <t>Лаб 4</t>
  </si>
  <si>
    <t>ср зп разр</t>
  </si>
  <si>
    <t>трудоём</t>
  </si>
  <si>
    <t>сортировка по трудоёмкости</t>
  </si>
  <si>
    <t>Времяреал</t>
  </si>
  <si>
    <t>Стоим реал</t>
  </si>
  <si>
    <t>Дн зп раз</t>
  </si>
  <si>
    <t>Трудоём</t>
  </si>
  <si>
    <t>макс</t>
  </si>
  <si>
    <t>Разраб</t>
  </si>
  <si>
    <t xml:space="preserve">Произв </t>
  </si>
  <si>
    <t>Дн. Стоим</t>
  </si>
  <si>
    <t>п6</t>
  </si>
  <si>
    <t>ср</t>
  </si>
  <si>
    <t>ФТД ФАД</t>
  </si>
  <si>
    <t>мин</t>
  </si>
  <si>
    <t>Произв</t>
  </si>
  <si>
    <t>Дн.Стоим</t>
  </si>
  <si>
    <t>Вр Реал.</t>
  </si>
  <si>
    <t>Вр. Реал</t>
  </si>
  <si>
    <t>Стоим. Реал</t>
  </si>
  <si>
    <t>Номер</t>
  </si>
  <si>
    <t>Модель разработчика</t>
  </si>
  <si>
    <t>Экспертные данные</t>
  </si>
  <si>
    <t>Расчетные</t>
  </si>
  <si>
    <t>разработчика</t>
  </si>
  <si>
    <t>элемента</t>
  </si>
  <si>
    <t>характеристики</t>
  </si>
  <si>
    <t>Производительность</t>
  </si>
  <si>
    <t>Дневная</t>
  </si>
  <si>
    <t>Трудоемкость</t>
  </si>
  <si>
    <t>Время реализации</t>
  </si>
  <si>
    <t>Стоимость</t>
  </si>
  <si>
    <t>стоимость</t>
  </si>
  <si>
    <t>реализации</t>
  </si>
  <si>
    <t>Производи-тельность</t>
  </si>
  <si>
    <t>в ячейки</t>
  </si>
  <si>
    <t>П4</t>
  </si>
  <si>
    <t>o28 - t28</t>
  </si>
  <si>
    <t>П3</t>
  </si>
  <si>
    <t>П1</t>
  </si>
  <si>
    <t>П5</t>
  </si>
  <si>
    <t>П2</t>
  </si>
  <si>
    <t>П6</t>
  </si>
  <si>
    <t>П0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</si>
  <si>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</si>
  <si>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</si>
  <si>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</si>
  <si>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ЭП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</si>
</sst>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ourier New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0" fillId="3" borderId="0" xfId="0" applyFill="1"/>
    <xf numFmtId="1" fontId="0" fillId="0" borderId="0" xfId="0" applyNumberFormat="1"/>
    <xf numFmtId="1" fontId="0" fillId="0" borderId="5" xfId="0" applyNumberFormat="1" applyBorder="1"/>
    <xf numFmtId="1" fontId="0" fillId="2" borderId="0" xfId="0" applyNumberFormat="1" applyFill="1"/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4" borderId="4" xfId="0" applyFont="1" applyFill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3" xfId="0" applyFont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/>
    <xf numFmtId="0" fontId="0" fillId="7" borderId="10" xfId="0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7" borderId="9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6" borderId="13" xfId="0" applyNumberFormat="1" applyFill="1" applyBorder="1"/>
    <xf numFmtId="164" fontId="0" fillId="0" borderId="3" xfId="0" applyNumberFormat="1" applyBorder="1"/>
    <xf numFmtId="1" fontId="0" fillId="0" borderId="21" xfId="0" applyNumberFormat="1" applyBorder="1"/>
    <xf numFmtId="1" fontId="0" fillId="0" borderId="9" xfId="0" applyNumberFormat="1" applyBorder="1"/>
    <xf numFmtId="0" fontId="0" fillId="6" borderId="2" xfId="0" applyFill="1" applyBorder="1"/>
    <xf numFmtId="2" fontId="0" fillId="6" borderId="0" xfId="0" applyNumberFormat="1" applyFill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" fontId="0" fillId="0" borderId="22" xfId="0" applyNumberFormat="1" applyBorder="1"/>
    <xf numFmtId="1" fontId="0" fillId="0" borderId="23" xfId="0" applyNumberFormat="1" applyBorder="1"/>
    <xf numFmtId="164" fontId="7" fillId="0" borderId="6" xfId="0" applyNumberFormat="1" applyFont="1" applyBorder="1" applyAlignment="1">
      <alignment horizontal="center" vertical="center" wrapText="1"/>
    </xf>
    <xf numFmtId="1" fontId="8" fillId="4" borderId="9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0" fillId="6" borderId="2" xfId="0" applyNumberFormat="1" applyFill="1" applyBorder="1"/>
    <xf numFmtId="1" fontId="0" fillId="6" borderId="12" xfId="0" applyNumberFormat="1" applyFill="1" applyBorder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0" fillId="9" borderId="5" xfId="0" applyNumberFormat="1" applyFill="1" applyBorder="1"/>
    <xf numFmtId="1" fontId="0" fillId="9" borderId="3" xfId="0" applyNumberFormat="1" applyFill="1" applyBorder="1"/>
    <xf numFmtId="1" fontId="0" fillId="6" borderId="6" xfId="0" applyNumberFormat="1" applyFill="1" applyBorder="1"/>
    <xf numFmtId="1" fontId="0" fillId="9" borderId="10" xfId="0" applyNumberFormat="1" applyFill="1" applyBorder="1"/>
    <xf numFmtId="1" fontId="0" fillId="6" borderId="11" xfId="0" applyNumberFormat="1" applyFill="1" applyBorder="1"/>
    <xf numFmtId="0" fontId="0" fillId="0" borderId="5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A46" zoomScale="53" zoomScaleNormal="25" workbookViewId="0">
      <selection activeCell="R75" sqref="R75"/>
    </sheetView>
  </sheetViews>
  <sheetFormatPr defaultRowHeight="14.45"/>
  <cols>
    <col min="1" max="1" width="11.28515625" customWidth="1"/>
    <col min="2" max="2" width="13.140625" customWidth="1"/>
    <col min="3" max="3" width="10.5703125" customWidth="1"/>
    <col min="4" max="7" width="9.7109375" bestFit="1" customWidth="1"/>
    <col min="8" max="8" width="16.7109375" customWidth="1"/>
    <col min="12" max="13" width="9.7109375" bestFit="1" customWidth="1"/>
    <col min="14" max="14" width="13.28515625" customWidth="1"/>
    <col min="15" max="15" width="11.85546875" customWidth="1"/>
    <col min="16" max="17" width="9.7109375" bestFit="1" customWidth="1"/>
    <col min="18" max="18" width="11.28515625" customWidth="1"/>
    <col min="19" max="19" width="10.7109375" customWidth="1"/>
  </cols>
  <sheetData>
    <row r="1" spans="2:5">
      <c r="B1" s="23"/>
      <c r="C1" s="15" t="s">
        <v>0</v>
      </c>
      <c r="D1" s="15" t="s">
        <v>1</v>
      </c>
      <c r="E1" s="16" t="s">
        <v>2</v>
      </c>
    </row>
    <row r="2" spans="2:5" ht="15.6" customHeight="1">
      <c r="B2" s="28" t="s">
        <v>3</v>
      </c>
      <c r="C2">
        <v>350</v>
      </c>
      <c r="D2">
        <v>150</v>
      </c>
      <c r="E2" s="17">
        <v>80</v>
      </c>
    </row>
    <row r="3" spans="2:5">
      <c r="B3" s="26" t="s">
        <v>4</v>
      </c>
      <c r="E3" s="17">
        <v>50</v>
      </c>
    </row>
    <row r="4" spans="2:5" ht="15" thickBot="1">
      <c r="B4" s="29" t="s">
        <v>5</v>
      </c>
      <c r="C4" s="34">
        <f>(2.94+(0.032*C2) + (2.9*D2) + (2.62*E2))*E3</f>
        <v>32937</v>
      </c>
      <c r="D4" s="18"/>
      <c r="E4" s="19"/>
    </row>
    <row r="5" spans="2:5" ht="15" thickBot="1"/>
    <row r="6" spans="2:5">
      <c r="B6" s="23"/>
      <c r="C6" s="15" t="s">
        <v>6</v>
      </c>
      <c r="D6" s="15" t="s">
        <v>7</v>
      </c>
      <c r="E6" s="16" t="s">
        <v>8</v>
      </c>
    </row>
    <row r="7" spans="2:5" ht="15">
      <c r="B7" s="28" t="s">
        <v>9</v>
      </c>
      <c r="C7">
        <v>50</v>
      </c>
      <c r="D7">
        <v>4.5999999999999996</v>
      </c>
      <c r="E7" s="17">
        <v>110</v>
      </c>
    </row>
    <row r="8" spans="2:5" ht="15">
      <c r="B8" s="26" t="s">
        <v>10</v>
      </c>
      <c r="C8" s="3">
        <f>C7*D7*E7</f>
        <v>25299.999999999996</v>
      </c>
      <c r="E8" s="17"/>
    </row>
    <row r="9" spans="2:5" ht="15">
      <c r="B9" s="26" t="s">
        <v>11</v>
      </c>
      <c r="E9" s="17">
        <v>20</v>
      </c>
    </row>
    <row r="10" spans="2:5" ht="15">
      <c r="B10" s="26" t="s">
        <v>12</v>
      </c>
      <c r="E10" s="17">
        <v>8</v>
      </c>
    </row>
    <row r="11" spans="2:5" ht="15" thickBot="1">
      <c r="B11" s="30" t="s">
        <v>5</v>
      </c>
      <c r="C11" s="33">
        <f>C8*E9/E10</f>
        <v>63249.999999999993</v>
      </c>
      <c r="D11" s="31"/>
      <c r="E11" s="32"/>
    </row>
    <row r="12" spans="2:5" ht="15" thickBot="1"/>
    <row r="13" spans="2:5">
      <c r="B13" s="23"/>
      <c r="C13" s="15" t="s">
        <v>6</v>
      </c>
      <c r="D13" s="15" t="s">
        <v>7</v>
      </c>
      <c r="E13" s="16" t="s">
        <v>8</v>
      </c>
    </row>
    <row r="14" spans="2:5" ht="15">
      <c r="B14" s="28" t="s">
        <v>13</v>
      </c>
      <c r="C14">
        <v>30</v>
      </c>
      <c r="D14">
        <v>3.3</v>
      </c>
      <c r="E14" s="17">
        <v>43</v>
      </c>
    </row>
    <row r="15" spans="2:5" ht="15">
      <c r="B15" s="26" t="s">
        <v>10</v>
      </c>
      <c r="C15" s="3">
        <f>PRODUCT(C14:E14)</f>
        <v>4257</v>
      </c>
      <c r="E15" s="17"/>
    </row>
    <row r="16" spans="2:5" ht="15">
      <c r="B16" s="26" t="s">
        <v>11</v>
      </c>
      <c r="E16" s="17">
        <v>20</v>
      </c>
    </row>
    <row r="17" spans="1:25" ht="15">
      <c r="B17" s="26" t="s">
        <v>12</v>
      </c>
      <c r="E17" s="17">
        <v>8</v>
      </c>
    </row>
    <row r="18" spans="1:25" ht="14.45" customHeight="1" thickBot="1">
      <c r="B18" s="29" t="s">
        <v>5</v>
      </c>
      <c r="C18" s="34">
        <f>C15*E16/E17</f>
        <v>10642.5</v>
      </c>
      <c r="D18" s="18"/>
      <c r="E18" s="19"/>
    </row>
    <row r="19" spans="1:25" ht="15" customHeight="1"/>
    <row r="20" spans="1:25" ht="16.149999999999999" customHeight="1"/>
    <row r="21" spans="1:25" ht="14.45" customHeight="1" thickBot="1">
      <c r="E21" s="37"/>
      <c r="F21" s="39" t="s">
        <v>14</v>
      </c>
    </row>
    <row r="22" spans="1:25" ht="15" thickBot="1">
      <c r="A22" s="111" t="s">
        <v>15</v>
      </c>
      <c r="B22" s="111"/>
      <c r="C22" s="111"/>
      <c r="D22" s="111"/>
      <c r="E22" s="111"/>
      <c r="F22" s="111"/>
      <c r="I22" s="53" t="s">
        <v>16</v>
      </c>
      <c r="J22" s="54"/>
      <c r="K22" s="54"/>
      <c r="L22" s="54"/>
      <c r="M22" s="54"/>
      <c r="N22" s="55"/>
    </row>
    <row r="23" spans="1:25">
      <c r="A23" s="23"/>
      <c r="B23" s="24" t="s">
        <v>17</v>
      </c>
      <c r="C23" s="24" t="s">
        <v>18</v>
      </c>
      <c r="D23" s="24" t="s">
        <v>19</v>
      </c>
      <c r="E23" s="24" t="s">
        <v>20</v>
      </c>
      <c r="F23" s="24" t="s">
        <v>21</v>
      </c>
      <c r="G23" s="25" t="s">
        <v>22</v>
      </c>
      <c r="H23" s="51" t="s">
        <v>23</v>
      </c>
      <c r="I23" s="28" t="s">
        <v>24</v>
      </c>
      <c r="J23" s="1" t="s">
        <v>25</v>
      </c>
      <c r="K23" s="1" t="s">
        <v>26</v>
      </c>
      <c r="L23" s="1" t="s">
        <v>27</v>
      </c>
      <c r="M23" s="1" t="s">
        <v>28</v>
      </c>
      <c r="N23" s="56" t="s">
        <v>29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  <c r="T23" s="1" t="s">
        <v>22</v>
      </c>
      <c r="V23" s="1" t="s">
        <v>30</v>
      </c>
      <c r="Y23" s="1" t="s">
        <v>31</v>
      </c>
    </row>
    <row r="24" spans="1:25" ht="15" thickBot="1">
      <c r="A24" s="26" t="s">
        <v>32</v>
      </c>
      <c r="B24" s="37">
        <v>9</v>
      </c>
      <c r="C24" s="37">
        <v>4</v>
      </c>
      <c r="D24" s="37">
        <v>2</v>
      </c>
      <c r="E24" s="37">
        <v>4</v>
      </c>
      <c r="F24" s="37">
        <v>3</v>
      </c>
      <c r="G24" s="38">
        <v>1</v>
      </c>
      <c r="H24" s="52">
        <f>SUM(B24:G24)+1</f>
        <v>24</v>
      </c>
      <c r="I24" s="57">
        <v>505</v>
      </c>
      <c r="J24" s="2">
        <v>505</v>
      </c>
      <c r="K24" s="2">
        <v>505</v>
      </c>
      <c r="L24" s="57">
        <v>1048</v>
      </c>
      <c r="M24" s="57">
        <v>505</v>
      </c>
      <c r="N24" s="60">
        <v>505</v>
      </c>
      <c r="O24">
        <f>B24*$I$24</f>
        <v>4545</v>
      </c>
      <c r="P24">
        <f>J24*C24</f>
        <v>2020</v>
      </c>
      <c r="Q24">
        <f>D24*K$24</f>
        <v>1010</v>
      </c>
      <c r="R24">
        <f t="shared" ref="R24:S24" si="0">E24*L$24</f>
        <v>4192</v>
      </c>
      <c r="S24">
        <f t="shared" si="0"/>
        <v>1515</v>
      </c>
      <c r="T24">
        <f>G24*N$24</f>
        <v>505</v>
      </c>
      <c r="V24" s="2">
        <v>1048</v>
      </c>
      <c r="W24" t="s">
        <v>33</v>
      </c>
      <c r="Y24" s="3">
        <f>SUM(O24:V24)</f>
        <v>14835</v>
      </c>
    </row>
    <row r="25" spans="1:25">
      <c r="A25" s="26" t="s">
        <v>34</v>
      </c>
      <c r="B25" s="37">
        <v>9</v>
      </c>
      <c r="C25" s="37">
        <v>2</v>
      </c>
      <c r="D25" s="37">
        <v>1</v>
      </c>
      <c r="E25" s="37">
        <v>3</v>
      </c>
      <c r="F25" s="37">
        <v>2</v>
      </c>
      <c r="G25" s="38">
        <v>1</v>
      </c>
      <c r="I25" s="57">
        <v>240</v>
      </c>
      <c r="J25" s="2">
        <v>240</v>
      </c>
      <c r="K25" s="57">
        <v>240</v>
      </c>
      <c r="L25" s="57">
        <v>240</v>
      </c>
      <c r="M25" s="57">
        <v>240</v>
      </c>
      <c r="N25" s="57">
        <v>240</v>
      </c>
      <c r="O25">
        <f>B25*I25</f>
        <v>2160</v>
      </c>
      <c r="P25">
        <f t="shared" ref="P25:T25" si="1">C25*J25</f>
        <v>480</v>
      </c>
      <c r="Q25">
        <f t="shared" si="1"/>
        <v>240</v>
      </c>
      <c r="R25">
        <f t="shared" si="1"/>
        <v>720</v>
      </c>
      <c r="S25">
        <f t="shared" si="1"/>
        <v>480</v>
      </c>
      <c r="T25">
        <f t="shared" si="1"/>
        <v>240</v>
      </c>
      <c r="V25" s="2">
        <v>0</v>
      </c>
      <c r="Y25" s="3">
        <f>SUM(O25:V25)</f>
        <v>4320</v>
      </c>
    </row>
    <row r="26" spans="1:25">
      <c r="A26" s="26" t="s">
        <v>35</v>
      </c>
      <c r="B26" s="37">
        <f>B24</f>
        <v>9</v>
      </c>
      <c r="C26" s="37">
        <v>4</v>
      </c>
      <c r="D26" s="37">
        <v>2</v>
      </c>
      <c r="E26" s="37">
        <v>4</v>
      </c>
      <c r="F26" s="37">
        <f t="shared" ref="C26:G26" si="2">F24</f>
        <v>3</v>
      </c>
      <c r="G26" s="37">
        <f t="shared" si="2"/>
        <v>1</v>
      </c>
      <c r="I26" s="57">
        <v>100</v>
      </c>
      <c r="N26" s="17"/>
      <c r="O26">
        <f t="shared" ref="O26:T26" si="3">B26*$I$26</f>
        <v>900</v>
      </c>
      <c r="P26">
        <f t="shared" si="3"/>
        <v>400</v>
      </c>
      <c r="Q26">
        <f t="shared" si="3"/>
        <v>200</v>
      </c>
      <c r="R26">
        <f t="shared" si="3"/>
        <v>400</v>
      </c>
      <c r="S26">
        <f t="shared" si="3"/>
        <v>300</v>
      </c>
      <c r="T26">
        <f t="shared" si="3"/>
        <v>100</v>
      </c>
      <c r="V26" s="2">
        <v>100</v>
      </c>
      <c r="W26" s="39" t="s">
        <v>36</v>
      </c>
      <c r="Y26" s="3">
        <f>SUM(O26:V26)</f>
        <v>2400</v>
      </c>
    </row>
    <row r="27" spans="1:25" ht="15">
      <c r="A27" s="26" t="s">
        <v>37</v>
      </c>
      <c r="B27" s="37">
        <f>B24</f>
        <v>9</v>
      </c>
      <c r="C27" s="37">
        <v>2</v>
      </c>
      <c r="D27" s="37">
        <v>1</v>
      </c>
      <c r="E27" s="37">
        <v>3</v>
      </c>
      <c r="F27" s="37">
        <v>2</v>
      </c>
      <c r="G27" s="37">
        <f t="shared" ref="C27:G27" si="4">G24</f>
        <v>1</v>
      </c>
      <c r="I27" s="58">
        <v>2000</v>
      </c>
      <c r="J27" s="59" t="s">
        <v>38</v>
      </c>
      <c r="K27" s="18"/>
      <c r="L27" s="18"/>
      <c r="M27" s="18"/>
      <c r="N27" s="19"/>
      <c r="O27">
        <f t="shared" ref="O27:T27" si="5">B27*$I$27</f>
        <v>18000</v>
      </c>
      <c r="P27">
        <f t="shared" si="5"/>
        <v>4000</v>
      </c>
      <c r="Q27">
        <f t="shared" si="5"/>
        <v>2000</v>
      </c>
      <c r="R27">
        <f t="shared" si="5"/>
        <v>6000</v>
      </c>
      <c r="S27">
        <f t="shared" si="5"/>
        <v>4000</v>
      </c>
      <c r="T27">
        <f t="shared" si="5"/>
        <v>2000</v>
      </c>
      <c r="V27" s="2">
        <v>1200</v>
      </c>
      <c r="W27" s="39" t="s">
        <v>39</v>
      </c>
      <c r="Y27" s="3">
        <f>SUM(O27:V27)</f>
        <v>37200</v>
      </c>
    </row>
    <row r="28" spans="1:25" ht="14.25">
      <c r="A28" s="27" t="s">
        <v>40</v>
      </c>
      <c r="B28" s="95">
        <f>Стоимость_разработки!F6</f>
        <v>17966.666666666668</v>
      </c>
      <c r="C28" s="95">
        <f>Стоимость_разработки!F11</f>
        <v>14100</v>
      </c>
      <c r="D28" s="95">
        <f>Стоимость_разработки!F16</f>
        <v>15187.5</v>
      </c>
      <c r="E28" s="95">
        <f>Стоимость_разработки!F21</f>
        <v>17118.75</v>
      </c>
      <c r="F28" s="95">
        <f>Стоимость_разработки!F26</f>
        <v>12000</v>
      </c>
      <c r="G28" s="96">
        <f>Стоимость_разработки!F31</f>
        <v>15714.285714285716</v>
      </c>
      <c r="O28" s="83">
        <v>16683</v>
      </c>
      <c r="P28" s="84">
        <v>9400</v>
      </c>
      <c r="Q28" s="83">
        <v>12150</v>
      </c>
      <c r="R28" s="83">
        <v>12450</v>
      </c>
      <c r="S28" s="83">
        <v>13000</v>
      </c>
      <c r="T28" s="83">
        <v>11429</v>
      </c>
      <c r="V28" s="2">
        <v>0</v>
      </c>
      <c r="Y28" s="3">
        <f>SUM(O28:T28)</f>
        <v>75112</v>
      </c>
    </row>
    <row r="29" spans="1:25" ht="17.25">
      <c r="U29" s="22" t="s">
        <v>3</v>
      </c>
      <c r="V29" s="98">
        <f>C4</f>
        <v>32937</v>
      </c>
      <c r="Y29" s="36">
        <f>V29</f>
        <v>32937</v>
      </c>
    </row>
    <row r="30" spans="1:25" ht="17.25">
      <c r="C30" s="137" t="s">
        <v>41</v>
      </c>
      <c r="M30" t="s">
        <v>42</v>
      </c>
      <c r="O30" s="49">
        <f t="shared" ref="O30:T30" si="6">O31/B32</f>
        <v>4698.666666666667</v>
      </c>
      <c r="P30" s="49">
        <f t="shared" si="6"/>
        <v>4075</v>
      </c>
      <c r="Q30" s="49">
        <f t="shared" si="6"/>
        <v>7800</v>
      </c>
      <c r="R30" s="49">
        <f t="shared" si="6"/>
        <v>5940.5</v>
      </c>
      <c r="S30" s="49">
        <f t="shared" si="6"/>
        <v>6431.666666666667</v>
      </c>
      <c r="T30" s="49">
        <f t="shared" si="6"/>
        <v>14274</v>
      </c>
      <c r="U30" s="22" t="s">
        <v>9</v>
      </c>
      <c r="V30" s="99">
        <f>C11</f>
        <v>63249.999999999993</v>
      </c>
      <c r="Y30" s="36">
        <f>V30</f>
        <v>63249.999999999993</v>
      </c>
    </row>
    <row r="31" spans="1:25" ht="18" thickBot="1">
      <c r="M31" t="s">
        <v>43</v>
      </c>
      <c r="O31" s="3">
        <f t="shared" ref="O31:T31" si="7">SUM(O24:O28)</f>
        <v>42288</v>
      </c>
      <c r="P31" s="3">
        <f t="shared" si="7"/>
        <v>16300</v>
      </c>
      <c r="Q31" s="3">
        <f t="shared" si="7"/>
        <v>15600</v>
      </c>
      <c r="R31" s="3">
        <f t="shared" si="7"/>
        <v>23762</v>
      </c>
      <c r="S31" s="3">
        <f t="shared" si="7"/>
        <v>19295</v>
      </c>
      <c r="T31" s="3">
        <f t="shared" si="7"/>
        <v>14274</v>
      </c>
      <c r="U31" s="22" t="s">
        <v>13</v>
      </c>
      <c r="V31" s="99">
        <f>C18</f>
        <v>10642.5</v>
      </c>
      <c r="Y31" s="36">
        <f>V31</f>
        <v>10642.5</v>
      </c>
    </row>
    <row r="32" spans="1:25">
      <c r="A32" t="s">
        <v>32</v>
      </c>
      <c r="B32">
        <f>B24</f>
        <v>9</v>
      </c>
      <c r="C32">
        <f t="shared" ref="C32:G32" si="8">C24</f>
        <v>4</v>
      </c>
      <c r="D32">
        <f t="shared" si="8"/>
        <v>2</v>
      </c>
      <c r="E32">
        <f t="shared" si="8"/>
        <v>4</v>
      </c>
      <c r="F32">
        <f t="shared" si="8"/>
        <v>3</v>
      </c>
      <c r="G32">
        <f t="shared" si="8"/>
        <v>1</v>
      </c>
      <c r="U32" s="1" t="s">
        <v>44</v>
      </c>
      <c r="V32" s="35">
        <f>SUM(V24:V31)</f>
        <v>109177.5</v>
      </c>
    </row>
    <row r="33" spans="1:25" ht="15" thickBot="1">
      <c r="W33" s="5">
        <f>SUM(O31:T31,V32)</f>
        <v>240696.5</v>
      </c>
      <c r="Y33" s="5">
        <f>SUM(Y24:Y31)</f>
        <v>240696.5</v>
      </c>
    </row>
    <row r="34" spans="1:25">
      <c r="A34" s="120" t="s">
        <v>45</v>
      </c>
      <c r="B34" s="121"/>
      <c r="C34" s="121"/>
      <c r="D34" s="121"/>
      <c r="E34" s="136"/>
      <c r="F34" s="136"/>
      <c r="G34" s="136"/>
      <c r="H34" s="136"/>
      <c r="I34" s="121"/>
      <c r="J34" s="121"/>
      <c r="K34" s="121"/>
      <c r="L34" s="131"/>
      <c r="N34" s="120" t="s">
        <v>46</v>
      </c>
      <c r="O34" s="121"/>
      <c r="P34" s="15"/>
      <c r="Q34" s="15"/>
      <c r="R34" s="15"/>
      <c r="S34" s="15"/>
      <c r="T34" s="15"/>
      <c r="U34" s="15"/>
      <c r="V34" s="16"/>
    </row>
    <row r="35" spans="1:25" ht="15" thickBot="1">
      <c r="A35" s="26"/>
      <c r="B35" t="s">
        <v>47</v>
      </c>
      <c r="C35" t="s">
        <v>48</v>
      </c>
      <c r="D35" s="123"/>
      <c r="E35" t="s">
        <v>49</v>
      </c>
      <c r="H35" t="s">
        <v>50</v>
      </c>
      <c r="I35" s="123"/>
      <c r="J35" s="123"/>
      <c r="K35" s="123"/>
      <c r="L35" s="125"/>
      <c r="N35" s="26"/>
      <c r="T35" s="3" t="s">
        <v>51</v>
      </c>
      <c r="U35" s="3" t="s">
        <v>52</v>
      </c>
      <c r="V35" s="71" t="s">
        <v>53</v>
      </c>
    </row>
    <row r="36" spans="1:25" ht="14.25">
      <c r="A36" s="26" t="s">
        <v>17</v>
      </c>
      <c r="B36" s="61">
        <f>Стоимость_разработки!M3</f>
        <v>35</v>
      </c>
      <c r="C36" s="61">
        <f>B$28/B36</f>
        <v>513.33333333333337</v>
      </c>
      <c r="D36" s="123"/>
      <c r="E36" s="68">
        <v>235</v>
      </c>
      <c r="F36" s="26" t="s">
        <v>18</v>
      </c>
      <c r="G36" t="s">
        <v>54</v>
      </c>
      <c r="H36" s="65">
        <f>MAX(G45:G47)</f>
        <v>188</v>
      </c>
      <c r="I36" s="74">
        <v>48</v>
      </c>
      <c r="J36" t="str">
        <f>F36</f>
        <v>п2</v>
      </c>
      <c r="K36" s="123"/>
      <c r="L36" s="125"/>
      <c r="N36" s="26" t="s">
        <v>55</v>
      </c>
      <c r="O36" s="3" t="s">
        <v>56</v>
      </c>
      <c r="P36" s="3" t="s">
        <v>57</v>
      </c>
      <c r="Q36" s="3"/>
      <c r="S36" s="3" t="s">
        <v>3</v>
      </c>
      <c r="T36" s="3">
        <f>C4</f>
        <v>32937</v>
      </c>
      <c r="U36" s="3">
        <f>E3</f>
        <v>50</v>
      </c>
      <c r="V36" s="87">
        <f>T36/U36</f>
        <v>658.74</v>
      </c>
    </row>
    <row r="37" spans="1:25" ht="14.25">
      <c r="A37" s="26" t="s">
        <v>18</v>
      </c>
      <c r="B37" s="61">
        <f>Стоимость_разработки!M4</f>
        <v>60</v>
      </c>
      <c r="C37" s="61">
        <f>C$28/B37</f>
        <v>235</v>
      </c>
      <c r="D37" s="123"/>
      <c r="E37" s="68">
        <v>286</v>
      </c>
      <c r="F37" s="26" t="s">
        <v>58</v>
      </c>
      <c r="G37" t="s">
        <v>54</v>
      </c>
      <c r="H37" s="65">
        <f>MAX(K45:K47)</f>
        <v>228.57142857142858</v>
      </c>
      <c r="I37" s="74">
        <v>48</v>
      </c>
      <c r="J37" t="str">
        <f t="shared" ref="J37:J41" si="9">F37</f>
        <v>п6</v>
      </c>
      <c r="K37" s="123"/>
      <c r="L37" s="125"/>
      <c r="N37" s="26">
        <v>2</v>
      </c>
      <c r="O37" s="85">
        <v>1</v>
      </c>
      <c r="P37" s="3">
        <v>25</v>
      </c>
      <c r="Q37" s="3" t="s">
        <v>3</v>
      </c>
      <c r="S37" t="s">
        <v>9</v>
      </c>
      <c r="T37" s="3">
        <f>C11</f>
        <v>63249.999999999993</v>
      </c>
      <c r="U37" s="3">
        <f>E9</f>
        <v>20</v>
      </c>
      <c r="V37" s="87">
        <f t="shared" ref="V37:V38" si="10">T37/U37</f>
        <v>3162.4999999999995</v>
      </c>
    </row>
    <row r="38" spans="1:25" ht="14.25">
      <c r="A38" s="26" t="s">
        <v>19</v>
      </c>
      <c r="B38" s="61">
        <f>Стоимость_разработки!M5</f>
        <v>50</v>
      </c>
      <c r="C38" s="61">
        <f>D$28/B38</f>
        <v>303.75</v>
      </c>
      <c r="D38" s="123"/>
      <c r="E38" s="68">
        <v>304</v>
      </c>
      <c r="F38" s="26" t="s">
        <v>19</v>
      </c>
      <c r="G38" t="s">
        <v>59</v>
      </c>
      <c r="H38" s="65">
        <f>H45</f>
        <v>202.5</v>
      </c>
      <c r="I38" s="74">
        <v>24</v>
      </c>
      <c r="J38" t="str">
        <f t="shared" si="9"/>
        <v>п3</v>
      </c>
      <c r="K38" s="123"/>
      <c r="L38" s="125"/>
      <c r="N38" s="90">
        <v>9</v>
      </c>
      <c r="O38" s="91">
        <v>2.75</v>
      </c>
      <c r="P38" s="65">
        <v>25</v>
      </c>
      <c r="Q38" s="65" t="s">
        <v>3</v>
      </c>
      <c r="S38" t="s">
        <v>13</v>
      </c>
      <c r="T38" s="3">
        <f>C18</f>
        <v>10642.5</v>
      </c>
      <c r="U38" s="3">
        <f>E16</f>
        <v>20</v>
      </c>
      <c r="V38" s="87">
        <f t="shared" si="10"/>
        <v>532.125</v>
      </c>
    </row>
    <row r="39" spans="1:25" ht="14.25">
      <c r="A39" s="26" t="s">
        <v>20</v>
      </c>
      <c r="B39" s="61">
        <f>Стоимость_разработки!M6</f>
        <v>55</v>
      </c>
      <c r="C39" s="61">
        <f>E$28/B39</f>
        <v>311.25</v>
      </c>
      <c r="D39" s="123"/>
      <c r="E39" s="68">
        <v>311</v>
      </c>
      <c r="F39" s="26" t="s">
        <v>20</v>
      </c>
      <c r="G39" t="s">
        <v>59</v>
      </c>
      <c r="H39" s="65">
        <f>I45</f>
        <v>207.5</v>
      </c>
      <c r="I39" s="74">
        <v>24</v>
      </c>
      <c r="J39" t="str">
        <f t="shared" si="9"/>
        <v>п4</v>
      </c>
      <c r="K39" s="123"/>
      <c r="L39" s="125"/>
      <c r="N39" s="26">
        <v>16</v>
      </c>
      <c r="O39" s="85">
        <v>2</v>
      </c>
      <c r="P39" s="3">
        <v>30</v>
      </c>
      <c r="Q39" s="3" t="s">
        <v>60</v>
      </c>
      <c r="T39" s="3"/>
      <c r="U39" s="3"/>
      <c r="V39" s="71"/>
    </row>
    <row r="40" spans="1:25" ht="14.25">
      <c r="A40" s="26" t="s">
        <v>21</v>
      </c>
      <c r="B40" s="61">
        <f>Стоимость_разработки!M7</f>
        <v>30</v>
      </c>
      <c r="C40" s="61">
        <f>F$28/B40</f>
        <v>400</v>
      </c>
      <c r="D40" s="123"/>
      <c r="E40" s="68">
        <v>400</v>
      </c>
      <c r="F40" s="26" t="s">
        <v>21</v>
      </c>
      <c r="G40" t="s">
        <v>61</v>
      </c>
      <c r="H40" s="65">
        <f>MIN(J45:J47)</f>
        <v>200</v>
      </c>
      <c r="I40" s="74">
        <v>26</v>
      </c>
      <c r="J40" t="str">
        <f t="shared" si="9"/>
        <v>п5</v>
      </c>
      <c r="K40" s="123"/>
      <c r="L40" s="125"/>
      <c r="N40" s="90">
        <v>18</v>
      </c>
      <c r="O40" s="91">
        <v>2.25</v>
      </c>
      <c r="P40" s="65">
        <v>25</v>
      </c>
      <c r="Q40" s="65" t="s">
        <v>13</v>
      </c>
      <c r="V40" s="17"/>
    </row>
    <row r="41" spans="1:25" ht="14.25">
      <c r="A41" s="26" t="s">
        <v>58</v>
      </c>
      <c r="B41" s="61">
        <f>Стоимость_разработки!M8</f>
        <v>55</v>
      </c>
      <c r="C41" s="61">
        <f>G$28/B41</f>
        <v>285.71428571428572</v>
      </c>
      <c r="D41" s="123"/>
      <c r="E41" s="68">
        <v>513</v>
      </c>
      <c r="F41" s="26" t="s">
        <v>17</v>
      </c>
      <c r="G41" t="s">
        <v>61</v>
      </c>
      <c r="H41" s="65">
        <f>MIN(F45:F47)</f>
        <v>256.66666666666669</v>
      </c>
      <c r="I41" s="74">
        <v>26</v>
      </c>
      <c r="J41" t="str">
        <f t="shared" si="9"/>
        <v>п1</v>
      </c>
      <c r="K41" s="123"/>
      <c r="L41" s="125"/>
      <c r="N41" s="90">
        <v>20</v>
      </c>
      <c r="O41" s="91">
        <v>3</v>
      </c>
      <c r="P41" s="65">
        <v>30</v>
      </c>
      <c r="Q41" s="65" t="s">
        <v>9</v>
      </c>
      <c r="V41" s="17"/>
    </row>
    <row r="42" spans="1:25">
      <c r="A42" s="122"/>
      <c r="B42" s="123"/>
      <c r="C42" s="123"/>
      <c r="D42" s="123"/>
      <c r="E42" s="128"/>
      <c r="F42" s="128"/>
      <c r="G42" s="128"/>
      <c r="H42" s="128"/>
      <c r="I42" s="128"/>
      <c r="J42" s="128"/>
      <c r="K42" s="128"/>
      <c r="L42" s="129"/>
      <c r="N42" s="26">
        <v>49</v>
      </c>
      <c r="O42" s="85">
        <v>1</v>
      </c>
      <c r="P42" s="3">
        <v>25</v>
      </c>
      <c r="Q42" t="s">
        <v>3</v>
      </c>
      <c r="V42" s="17"/>
    </row>
    <row r="43" spans="1:25" ht="15" thickBot="1">
      <c r="A43" s="26" t="s">
        <v>55</v>
      </c>
      <c r="B43" t="s">
        <v>62</v>
      </c>
      <c r="C43" t="s">
        <v>63</v>
      </c>
      <c r="D43" s="123"/>
      <c r="E43" s="128"/>
      <c r="F43" s="128"/>
      <c r="G43" s="128"/>
      <c r="H43" s="128"/>
      <c r="I43" s="128"/>
      <c r="J43" s="128"/>
      <c r="K43" s="128"/>
      <c r="L43" s="129"/>
      <c r="N43" s="26">
        <v>49</v>
      </c>
      <c r="O43" s="85">
        <v>1</v>
      </c>
      <c r="P43" s="3">
        <v>15</v>
      </c>
      <c r="Q43" t="s">
        <v>60</v>
      </c>
      <c r="V43" s="17"/>
    </row>
    <row r="44" spans="1:25" ht="15" thickBot="1">
      <c r="A44" s="75">
        <v>24</v>
      </c>
      <c r="B44" s="76">
        <v>1.5</v>
      </c>
      <c r="C44" s="76">
        <v>60</v>
      </c>
      <c r="D44" s="123"/>
      <c r="E44" s="62" t="s">
        <v>64</v>
      </c>
      <c r="F44" s="63" t="s">
        <v>17</v>
      </c>
      <c r="G44" s="63" t="s">
        <v>18</v>
      </c>
      <c r="H44" s="63" t="s">
        <v>19</v>
      </c>
      <c r="I44" s="63" t="s">
        <v>20</v>
      </c>
      <c r="J44" s="63" t="s">
        <v>21</v>
      </c>
      <c r="K44" s="64" t="s">
        <v>22</v>
      </c>
      <c r="L44" s="130"/>
      <c r="N44" s="26"/>
      <c r="V44" s="17"/>
    </row>
    <row r="45" spans="1:25" ht="15" thickBot="1">
      <c r="A45" s="75">
        <v>26</v>
      </c>
      <c r="B45" s="76">
        <v>2</v>
      </c>
      <c r="C45" s="76">
        <v>65</v>
      </c>
      <c r="D45" s="123"/>
      <c r="E45" s="73">
        <f>A44</f>
        <v>24</v>
      </c>
      <c r="F45" s="69">
        <f>$C$36/$B44</f>
        <v>342.22222222222223</v>
      </c>
      <c r="G45" s="21">
        <f>$C$37/$B44</f>
        <v>156.66666666666666</v>
      </c>
      <c r="H45" s="101">
        <f>$C$38/$B44</f>
        <v>202.5</v>
      </c>
      <c r="I45" s="101">
        <f>$C$39/$B44</f>
        <v>207.5</v>
      </c>
      <c r="J45" s="21">
        <f>$C$40/$B44</f>
        <v>266.66666666666669</v>
      </c>
      <c r="K45" s="70">
        <f>$C$41/$B44</f>
        <v>190.47619047619048</v>
      </c>
      <c r="L45" s="130"/>
      <c r="N45" s="62" t="s">
        <v>65</v>
      </c>
      <c r="O45" s="15" t="s">
        <v>3</v>
      </c>
      <c r="P45" s="15" t="s">
        <v>9</v>
      </c>
      <c r="Q45" s="16" t="s">
        <v>13</v>
      </c>
      <c r="S45" s="62" t="s">
        <v>51</v>
      </c>
      <c r="T45" s="15" t="s">
        <v>3</v>
      </c>
      <c r="U45" s="15" t="s">
        <v>9</v>
      </c>
      <c r="V45" s="16" t="s">
        <v>13</v>
      </c>
    </row>
    <row r="46" spans="1:25" ht="15" thickBot="1">
      <c r="A46" s="75">
        <v>48</v>
      </c>
      <c r="B46" s="76">
        <v>1.25</v>
      </c>
      <c r="C46" s="76">
        <v>50</v>
      </c>
      <c r="D46" s="123"/>
      <c r="E46" s="66">
        <f t="shared" ref="E46:E47" si="11">A45</f>
        <v>26</v>
      </c>
      <c r="F46" s="100">
        <f>$C$36/$B45</f>
        <v>256.66666666666669</v>
      </c>
      <c r="G46" s="3">
        <f t="shared" ref="G46:G47" si="12">$C$37/$B45</f>
        <v>117.5</v>
      </c>
      <c r="H46" s="3">
        <f t="shared" ref="H46:H47" si="13">$C$38/$B45</f>
        <v>151.875</v>
      </c>
      <c r="I46" s="3">
        <f t="shared" ref="I46:I47" si="14">$C$39/$B45</f>
        <v>155.625</v>
      </c>
      <c r="J46" s="65">
        <f t="shared" ref="J46:J47" si="15">$C$40/$B45</f>
        <v>200</v>
      </c>
      <c r="K46" s="107">
        <f t="shared" ref="K46:K47" si="16">$C$41/$B45</f>
        <v>142.85714285714286</v>
      </c>
      <c r="L46" s="130"/>
      <c r="N46" s="26">
        <v>2</v>
      </c>
      <c r="O46" s="69">
        <f>$V$36/O37</f>
        <v>658.74</v>
      </c>
      <c r="P46" s="69">
        <f>$V$37/O37</f>
        <v>3162.4999999999995</v>
      </c>
      <c r="Q46" s="47">
        <f>$V$38/O37</f>
        <v>532.125</v>
      </c>
      <c r="S46" s="26">
        <v>2</v>
      </c>
      <c r="T46" s="69">
        <f>O46*P37</f>
        <v>16468.5</v>
      </c>
      <c r="U46" s="69">
        <f>P46*P37</f>
        <v>79062.499999999985</v>
      </c>
      <c r="V46" s="47">
        <f>Q46*P37</f>
        <v>13303.125</v>
      </c>
    </row>
    <row r="47" spans="1:25" ht="15" thickBot="1">
      <c r="A47" s="122"/>
      <c r="B47" s="123"/>
      <c r="C47" s="123"/>
      <c r="D47" s="123"/>
      <c r="E47" s="73">
        <f t="shared" si="11"/>
        <v>48</v>
      </c>
      <c r="F47" s="72">
        <f t="shared" ref="F47" si="17">$C$36/$B46</f>
        <v>410.66666666666669</v>
      </c>
      <c r="G47" s="67">
        <f t="shared" si="12"/>
        <v>188</v>
      </c>
      <c r="H47" s="106">
        <f t="shared" si="13"/>
        <v>243</v>
      </c>
      <c r="I47" s="4">
        <f t="shared" si="14"/>
        <v>249</v>
      </c>
      <c r="J47" s="106">
        <f t="shared" si="15"/>
        <v>320</v>
      </c>
      <c r="K47" s="108">
        <f t="shared" si="16"/>
        <v>228.57142857142858</v>
      </c>
      <c r="L47" s="130"/>
      <c r="N47" s="90">
        <v>9</v>
      </c>
      <c r="O47" s="86">
        <f t="shared" ref="O47:O51" si="18">$V$36/O38</f>
        <v>239.54181818181817</v>
      </c>
      <c r="P47" s="69">
        <f t="shared" ref="P47:P50" si="19">$V$37/O38</f>
        <v>1149.9999999999998</v>
      </c>
      <c r="Q47" s="47">
        <f t="shared" ref="Q47:Q50" si="20">$V$38/O38</f>
        <v>193.5</v>
      </c>
      <c r="S47" s="90">
        <v>9</v>
      </c>
      <c r="T47" s="86">
        <f t="shared" ref="T47:T51" si="21">O47*P38</f>
        <v>5988.545454545454</v>
      </c>
      <c r="U47" s="69">
        <f t="shared" ref="U47:U50" si="22">P47*P38</f>
        <v>28749.999999999993</v>
      </c>
      <c r="V47" s="47">
        <f t="shared" ref="V47:V50" si="23">Q47*P38</f>
        <v>4837.5</v>
      </c>
    </row>
    <row r="48" spans="1:25" ht="15" thickBot="1">
      <c r="A48" s="122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5"/>
      <c r="N48" s="26">
        <v>16</v>
      </c>
      <c r="O48" s="69">
        <f t="shared" si="18"/>
        <v>329.37</v>
      </c>
      <c r="P48" s="69">
        <f t="shared" si="19"/>
        <v>1581.2499999999998</v>
      </c>
      <c r="Q48" s="47">
        <f t="shared" si="20"/>
        <v>266.0625</v>
      </c>
      <c r="S48" s="26">
        <v>16</v>
      </c>
      <c r="T48" s="69">
        <f t="shared" si="21"/>
        <v>9881.1</v>
      </c>
      <c r="U48" s="69">
        <f t="shared" si="22"/>
        <v>47437.499999999993</v>
      </c>
      <c r="V48" s="47">
        <f t="shared" si="23"/>
        <v>7981.875</v>
      </c>
    </row>
    <row r="49" spans="1:22" ht="15" thickBot="1">
      <c r="A49" s="122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5"/>
      <c r="N49" s="90">
        <v>18</v>
      </c>
      <c r="O49" s="69">
        <f t="shared" si="18"/>
        <v>292.77333333333331</v>
      </c>
      <c r="P49" s="69">
        <f t="shared" si="19"/>
        <v>1405.5555555555554</v>
      </c>
      <c r="Q49" s="92">
        <f t="shared" si="20"/>
        <v>236.5</v>
      </c>
      <c r="S49" s="90">
        <v>18</v>
      </c>
      <c r="T49" s="69">
        <f t="shared" si="21"/>
        <v>7319.333333333333</v>
      </c>
      <c r="U49" s="69">
        <f t="shared" si="22"/>
        <v>35138.888888888883</v>
      </c>
      <c r="V49" s="92">
        <f t="shared" si="23"/>
        <v>5912.5</v>
      </c>
    </row>
    <row r="50" spans="1:22" ht="15" thickBot="1">
      <c r="A50" s="122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5"/>
      <c r="N50" s="90">
        <v>20</v>
      </c>
      <c r="O50" s="69">
        <f t="shared" si="18"/>
        <v>219.58</v>
      </c>
      <c r="P50" s="86">
        <f t="shared" si="19"/>
        <v>1054.1666666666665</v>
      </c>
      <c r="Q50" s="47">
        <f t="shared" si="20"/>
        <v>177.375</v>
      </c>
      <c r="S50" s="90">
        <v>20</v>
      </c>
      <c r="T50" s="69">
        <f t="shared" si="21"/>
        <v>6587.4000000000005</v>
      </c>
      <c r="U50" s="86">
        <f t="shared" si="22"/>
        <v>31624.999999999996</v>
      </c>
      <c r="V50" s="47">
        <f t="shared" si="23"/>
        <v>5321.25</v>
      </c>
    </row>
    <row r="51" spans="1:22" ht="15" thickBot="1">
      <c r="A51" s="122"/>
      <c r="B51" s="123"/>
      <c r="C51" s="123"/>
      <c r="D51" s="123"/>
      <c r="E51" s="62" t="s">
        <v>66</v>
      </c>
      <c r="F51" s="63" t="s">
        <v>17</v>
      </c>
      <c r="G51" s="63" t="s">
        <v>18</v>
      </c>
      <c r="H51" s="63" t="s">
        <v>19</v>
      </c>
      <c r="I51" s="63" t="s">
        <v>20</v>
      </c>
      <c r="J51" s="63" t="s">
        <v>21</v>
      </c>
      <c r="K51" s="64" t="s">
        <v>22</v>
      </c>
      <c r="L51" s="125"/>
      <c r="N51" s="26">
        <v>49</v>
      </c>
      <c r="O51" s="88">
        <f t="shared" si="18"/>
        <v>658.74</v>
      </c>
      <c r="P51" s="88">
        <f>$V$37/O43</f>
        <v>3162.4999999999995</v>
      </c>
      <c r="Q51" s="89">
        <f>$V$38/O43</f>
        <v>532.125</v>
      </c>
      <c r="S51" s="26">
        <v>49</v>
      </c>
      <c r="T51" s="88">
        <f t="shared" si="21"/>
        <v>16468.5</v>
      </c>
      <c r="U51" s="88">
        <f>P51*P43</f>
        <v>47437.499999999993</v>
      </c>
      <c r="V51" s="89">
        <f>Q51*P43</f>
        <v>7981.875</v>
      </c>
    </row>
    <row r="52" spans="1:22" ht="15" thickBot="1">
      <c r="A52" s="122"/>
      <c r="B52" s="123"/>
      <c r="C52" s="123"/>
      <c r="D52" s="123"/>
      <c r="E52" s="73">
        <f>A44</f>
        <v>24</v>
      </c>
      <c r="F52" s="3">
        <f>F45*$C$44</f>
        <v>20533.333333333332</v>
      </c>
      <c r="G52" s="3">
        <f t="shared" ref="G52:K52" si="24">G45*$C$44</f>
        <v>9400</v>
      </c>
      <c r="H52" s="65">
        <f t="shared" si="24"/>
        <v>12150</v>
      </c>
      <c r="I52" s="65">
        <f t="shared" si="24"/>
        <v>12450</v>
      </c>
      <c r="J52" s="3">
        <f t="shared" si="24"/>
        <v>16000.000000000002</v>
      </c>
      <c r="K52" s="47">
        <f t="shared" si="24"/>
        <v>11428.571428571429</v>
      </c>
      <c r="L52" s="125"/>
      <c r="N52" s="26"/>
      <c r="V52" s="17"/>
    </row>
    <row r="53" spans="1:22" ht="15" thickBot="1">
      <c r="A53" s="122"/>
      <c r="B53" s="123"/>
      <c r="C53" s="123"/>
      <c r="D53" s="123"/>
      <c r="E53" s="73">
        <f t="shared" ref="E53:E54" si="25">A45</f>
        <v>26</v>
      </c>
      <c r="F53" s="65">
        <f>$C$45*F46</f>
        <v>16683.333333333336</v>
      </c>
      <c r="G53" s="3">
        <f t="shared" ref="G53:K53" si="26">$C$45*G46</f>
        <v>7637.5</v>
      </c>
      <c r="H53" s="3">
        <f t="shared" si="26"/>
        <v>9871.875</v>
      </c>
      <c r="I53" s="3">
        <f t="shared" si="26"/>
        <v>10115.625</v>
      </c>
      <c r="J53" s="65">
        <f t="shared" si="26"/>
        <v>13000</v>
      </c>
      <c r="K53" s="109">
        <f t="shared" si="26"/>
        <v>9285.7142857142862</v>
      </c>
      <c r="L53" s="125"/>
      <c r="N53" s="26"/>
      <c r="V53" s="17"/>
    </row>
    <row r="54" spans="1:22" ht="15" thickBot="1">
      <c r="A54" s="122"/>
      <c r="B54" s="123"/>
      <c r="C54" s="123"/>
      <c r="D54" s="123"/>
      <c r="E54" s="73">
        <f t="shared" si="25"/>
        <v>48</v>
      </c>
      <c r="F54" s="4">
        <f>F47*$C$46</f>
        <v>20533.333333333336</v>
      </c>
      <c r="G54" s="67">
        <f t="shared" ref="G54:K54" si="27">G47*$C$46</f>
        <v>9400</v>
      </c>
      <c r="H54" s="106">
        <f t="shared" si="27"/>
        <v>12150</v>
      </c>
      <c r="I54" s="4">
        <f t="shared" si="27"/>
        <v>12450</v>
      </c>
      <c r="J54" s="106">
        <f t="shared" si="27"/>
        <v>16000</v>
      </c>
      <c r="K54" s="110">
        <f t="shared" si="27"/>
        <v>11428.571428571429</v>
      </c>
      <c r="L54" s="125"/>
      <c r="N54" s="26"/>
      <c r="V54" s="17"/>
    </row>
    <row r="55" spans="1:22" ht="15" thickBot="1">
      <c r="A55" s="124"/>
      <c r="B55" s="111"/>
      <c r="C55" s="111"/>
      <c r="D55" s="111"/>
      <c r="E55" s="127"/>
      <c r="F55" s="127"/>
      <c r="G55" s="127"/>
      <c r="H55" s="127"/>
      <c r="I55" s="127"/>
      <c r="J55" s="127"/>
      <c r="K55" s="127"/>
      <c r="L55" s="126"/>
      <c r="N55" s="27"/>
      <c r="O55" s="18"/>
      <c r="P55" s="18"/>
      <c r="Q55" s="18"/>
      <c r="R55" s="18"/>
      <c r="S55" s="18"/>
      <c r="T55" s="18"/>
      <c r="U55" s="18"/>
      <c r="V55" s="19"/>
    </row>
    <row r="56" spans="1:22">
      <c r="A56" s="120"/>
      <c r="B56" s="121"/>
      <c r="C56" s="121"/>
      <c r="D56" s="121"/>
      <c r="E56" s="121"/>
      <c r="F56" s="121"/>
      <c r="G56" s="121"/>
      <c r="H56" s="131"/>
      <c r="N56" s="93" t="s">
        <v>67</v>
      </c>
      <c r="O56" s="114" t="s">
        <v>68</v>
      </c>
      <c r="P56" s="115"/>
      <c r="Q56" s="79" t="s">
        <v>67</v>
      </c>
      <c r="R56" s="112" t="s">
        <v>69</v>
      </c>
      <c r="S56" s="114" t="s">
        <v>70</v>
      </c>
      <c r="T56" s="115"/>
    </row>
    <row r="57" spans="1:22" ht="15" thickBot="1">
      <c r="A57" s="124"/>
      <c r="B57" s="111"/>
      <c r="C57" s="111"/>
      <c r="D57" s="111"/>
      <c r="E57" s="111"/>
      <c r="F57" s="111"/>
      <c r="G57" s="111"/>
      <c r="H57" s="126"/>
      <c r="N57" s="94" t="s">
        <v>71</v>
      </c>
      <c r="O57" s="116"/>
      <c r="P57" s="117"/>
      <c r="Q57" s="80" t="s">
        <v>72</v>
      </c>
      <c r="R57" s="113"/>
      <c r="S57" s="116" t="s">
        <v>73</v>
      </c>
      <c r="T57" s="117"/>
    </row>
    <row r="58" spans="1:22" ht="14.45" customHeight="1">
      <c r="A58" s="20" t="s">
        <v>67</v>
      </c>
      <c r="B58" s="132" t="s">
        <v>68</v>
      </c>
      <c r="C58" s="133"/>
      <c r="D58" s="79" t="s">
        <v>67</v>
      </c>
      <c r="E58" s="132" t="s">
        <v>69</v>
      </c>
      <c r="F58" s="133"/>
      <c r="G58" s="132" t="s">
        <v>70</v>
      </c>
      <c r="H58" s="133"/>
      <c r="N58" s="77"/>
      <c r="O58" s="118" t="s">
        <v>74</v>
      </c>
      <c r="P58" s="80" t="s">
        <v>75</v>
      </c>
      <c r="Q58" s="81"/>
      <c r="R58" s="118" t="s">
        <v>76</v>
      </c>
      <c r="S58" s="118" t="s">
        <v>77</v>
      </c>
      <c r="T58" s="80" t="s">
        <v>78</v>
      </c>
    </row>
    <row r="59" spans="1:22" ht="15" customHeight="1" thickBot="1">
      <c r="A59" s="9" t="s">
        <v>71</v>
      </c>
      <c r="B59" s="134"/>
      <c r="C59" s="135"/>
      <c r="D59" s="80" t="s">
        <v>72</v>
      </c>
      <c r="E59" s="134"/>
      <c r="F59" s="135"/>
      <c r="G59" s="134" t="s">
        <v>73</v>
      </c>
      <c r="H59" s="135"/>
      <c r="N59" s="78"/>
      <c r="O59" s="119"/>
      <c r="P59" s="50" t="s">
        <v>79</v>
      </c>
      <c r="Q59" s="82"/>
      <c r="R59" s="119"/>
      <c r="S59" s="119"/>
      <c r="T59" s="50" t="s">
        <v>80</v>
      </c>
    </row>
    <row r="60" spans="1:22" ht="14.45" customHeight="1" thickBot="1">
      <c r="A60" s="77"/>
      <c r="B60" s="118" t="s">
        <v>81</v>
      </c>
      <c r="C60" s="80" t="s">
        <v>75</v>
      </c>
      <c r="D60" s="81"/>
      <c r="E60" s="118" t="s">
        <v>76</v>
      </c>
      <c r="F60" s="118" t="s">
        <v>78</v>
      </c>
      <c r="G60" s="118" t="s">
        <v>77</v>
      </c>
      <c r="H60" s="80" t="s">
        <v>78</v>
      </c>
      <c r="J60" s="3"/>
      <c r="K60" s="3"/>
      <c r="N60" s="42">
        <v>9</v>
      </c>
      <c r="O60" s="50">
        <v>2.75</v>
      </c>
      <c r="P60" s="43">
        <v>25</v>
      </c>
      <c r="Q60" s="43" t="s">
        <v>3</v>
      </c>
      <c r="R60" s="97">
        <f>V36</f>
        <v>658.74</v>
      </c>
      <c r="S60" s="43">
        <v>238</v>
      </c>
      <c r="T60" s="50">
        <v>5962</v>
      </c>
    </row>
    <row r="61" spans="1:22" ht="15" thickBot="1">
      <c r="A61" s="78"/>
      <c r="B61" s="119"/>
      <c r="C61" s="50" t="s">
        <v>79</v>
      </c>
      <c r="D61" s="82"/>
      <c r="E61" s="119"/>
      <c r="F61" s="119"/>
      <c r="G61" s="119"/>
      <c r="H61" s="50" t="s">
        <v>80</v>
      </c>
      <c r="I61" t="s">
        <v>82</v>
      </c>
      <c r="J61" s="3"/>
      <c r="K61" s="103"/>
      <c r="N61" s="42">
        <v>18</v>
      </c>
      <c r="O61" s="43">
        <v>2.25</v>
      </c>
      <c r="P61" s="50">
        <v>25</v>
      </c>
      <c r="Q61" s="43" t="s">
        <v>13</v>
      </c>
      <c r="R61" s="97">
        <f>V38</f>
        <v>532.125</v>
      </c>
      <c r="S61" s="43">
        <v>887</v>
      </c>
      <c r="T61" s="43">
        <v>22187</v>
      </c>
    </row>
    <row r="62" spans="1:22" ht="14.25">
      <c r="A62" s="11">
        <f>A44</f>
        <v>24</v>
      </c>
      <c r="B62" s="43">
        <f>B44</f>
        <v>1.5</v>
      </c>
      <c r="C62" s="43">
        <f>C44</f>
        <v>60</v>
      </c>
      <c r="D62" s="43" t="s">
        <v>83</v>
      </c>
      <c r="E62" s="83">
        <v>311</v>
      </c>
      <c r="F62" s="83">
        <f>E28</f>
        <v>17118.75</v>
      </c>
      <c r="G62" s="83">
        <v>208</v>
      </c>
      <c r="H62" s="83">
        <v>12450</v>
      </c>
      <c r="I62" s="3" t="s">
        <v>84</v>
      </c>
      <c r="J62" s="3"/>
      <c r="K62" s="103"/>
      <c r="N62" s="42">
        <v>20</v>
      </c>
      <c r="O62" s="43">
        <v>3</v>
      </c>
      <c r="P62" s="43">
        <v>30</v>
      </c>
      <c r="Q62" s="43" t="s">
        <v>9</v>
      </c>
      <c r="R62" s="83">
        <f>V37</f>
        <v>3162.4999999999995</v>
      </c>
      <c r="S62" s="43">
        <v>631</v>
      </c>
      <c r="T62" s="43">
        <v>18920</v>
      </c>
    </row>
    <row r="63" spans="1:22" ht="15" thickBot="1">
      <c r="A63" s="11">
        <v>24</v>
      </c>
      <c r="B63" s="43">
        <f>B44</f>
        <v>1.5</v>
      </c>
      <c r="C63" s="43">
        <f>C44</f>
        <v>60</v>
      </c>
      <c r="D63" s="43" t="s">
        <v>85</v>
      </c>
      <c r="E63" s="83">
        <v>304</v>
      </c>
      <c r="F63" s="83">
        <f>D28</f>
        <v>15187.5</v>
      </c>
      <c r="G63" s="83">
        <v>203</v>
      </c>
      <c r="H63" s="83">
        <v>12150</v>
      </c>
      <c r="J63" s="3"/>
      <c r="K63" s="103"/>
    </row>
    <row r="64" spans="1:22" ht="15" thickBot="1">
      <c r="A64" s="11">
        <f>A45</f>
        <v>26</v>
      </c>
      <c r="B64" s="43">
        <f>B45</f>
        <v>2</v>
      </c>
      <c r="C64" s="43">
        <f>C45</f>
        <v>65</v>
      </c>
      <c r="D64" s="43" t="s">
        <v>86</v>
      </c>
      <c r="E64" s="83">
        <v>513</v>
      </c>
      <c r="F64" s="83">
        <f>B28</f>
        <v>17966.666666666668</v>
      </c>
      <c r="G64" s="83">
        <v>257</v>
      </c>
      <c r="H64" s="83">
        <v>16683</v>
      </c>
      <c r="K64" s="103"/>
    </row>
    <row r="65" spans="1:18" ht="15" thickBot="1">
      <c r="A65" s="11">
        <v>26</v>
      </c>
      <c r="B65" s="50">
        <f>B45</f>
        <v>2</v>
      </c>
      <c r="C65" s="50">
        <f>C45</f>
        <v>65</v>
      </c>
      <c r="D65" s="43" t="s">
        <v>87</v>
      </c>
      <c r="E65" s="83">
        <v>400</v>
      </c>
      <c r="F65" s="83">
        <f>F28</f>
        <v>12000</v>
      </c>
      <c r="G65" s="83">
        <v>200</v>
      </c>
      <c r="H65" s="83">
        <v>13000</v>
      </c>
      <c r="K65" s="104"/>
    </row>
    <row r="66" spans="1:18" ht="15" thickBot="1">
      <c r="A66" s="11">
        <f>A46</f>
        <v>48</v>
      </c>
      <c r="B66" s="50">
        <f>B46</f>
        <v>1.25</v>
      </c>
      <c r="C66" s="50">
        <f>C46</f>
        <v>50</v>
      </c>
      <c r="D66" s="8" t="s">
        <v>88</v>
      </c>
      <c r="E66" s="105">
        <v>235</v>
      </c>
      <c r="F66" s="84">
        <f>C28</f>
        <v>14100</v>
      </c>
      <c r="G66" s="84">
        <v>188</v>
      </c>
      <c r="H66" s="84">
        <v>9400</v>
      </c>
      <c r="K66" s="104"/>
    </row>
    <row r="67" spans="1:18" ht="15" thickBot="1">
      <c r="A67" s="11">
        <v>48</v>
      </c>
      <c r="B67" s="43">
        <f>B46</f>
        <v>1.25</v>
      </c>
      <c r="C67" s="43">
        <f>C46</f>
        <v>50</v>
      </c>
      <c r="D67" s="43" t="s">
        <v>89</v>
      </c>
      <c r="E67" s="83">
        <v>286</v>
      </c>
      <c r="F67" s="83">
        <f>G28</f>
        <v>15714.285714285716</v>
      </c>
      <c r="G67" s="83">
        <v>296</v>
      </c>
      <c r="H67" s="83">
        <v>11429</v>
      </c>
      <c r="J67" s="103"/>
      <c r="K67" s="104"/>
      <c r="M67" s="104"/>
      <c r="N67" s="104"/>
      <c r="O67" s="6"/>
      <c r="P67" s="104"/>
      <c r="Q67" s="104"/>
      <c r="R67" s="104"/>
    </row>
    <row r="68" spans="1:18" ht="15" thickBot="1">
      <c r="D68" s="40" t="s">
        <v>90</v>
      </c>
      <c r="F68" s="89">
        <f>Y26+Y27</f>
        <v>39600</v>
      </c>
      <c r="J68" s="103"/>
      <c r="K68" s="104"/>
    </row>
    <row r="69" spans="1:18">
      <c r="J69" s="102"/>
      <c r="K69" s="6"/>
    </row>
    <row r="70" spans="1:18">
      <c r="J70" s="103"/>
      <c r="K70" s="104"/>
    </row>
    <row r="71" spans="1:18">
      <c r="J71" s="103"/>
      <c r="K71" s="104"/>
    </row>
    <row r="72" spans="1:18">
      <c r="J72" s="103"/>
      <c r="K72" s="104"/>
    </row>
    <row r="79" spans="1:18">
      <c r="B79" s="6"/>
      <c r="F79" s="123"/>
    </row>
    <row r="80" spans="1:18">
      <c r="B80" s="6"/>
      <c r="F80" s="123"/>
    </row>
    <row r="81" spans="2:6">
      <c r="B81" s="6"/>
    </row>
    <row r="82" spans="2:6">
      <c r="B82" s="6"/>
    </row>
    <row r="83" spans="2:6">
      <c r="B83" s="6"/>
    </row>
    <row r="84" spans="2:6">
      <c r="B84" s="7"/>
    </row>
    <row r="85" spans="2:6">
      <c r="B85" s="6"/>
    </row>
    <row r="86" spans="2:6">
      <c r="B86" s="6"/>
      <c r="F86" s="6"/>
    </row>
    <row r="87" spans="2:6">
      <c r="B87" s="6"/>
      <c r="F87" s="6"/>
    </row>
    <row r="88" spans="2:6">
      <c r="B88" s="6"/>
      <c r="F88" s="6"/>
    </row>
    <row r="89" spans="2:6">
      <c r="B89" s="6"/>
      <c r="F89" s="6"/>
    </row>
    <row r="90" spans="2:6">
      <c r="B90" s="7"/>
      <c r="F90" s="6"/>
    </row>
    <row r="91" spans="2:6">
      <c r="B91" s="6"/>
      <c r="F91" s="7"/>
    </row>
    <row r="92" spans="2:6">
      <c r="B92" s="6"/>
    </row>
    <row r="93" spans="2:6">
      <c r="B93" s="6"/>
    </row>
    <row r="94" spans="2:6">
      <c r="B94" s="6"/>
    </row>
    <row r="95" spans="2:6">
      <c r="B95" s="6"/>
    </row>
    <row r="96" spans="2:6">
      <c r="B96" s="7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7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7"/>
    </row>
  </sheetData>
  <sortState xmlns:xlrd2="http://schemas.microsoft.com/office/spreadsheetml/2017/richdata2" ref="E36:F41">
    <sortCondition ref="E36:E41"/>
  </sortState>
  <mergeCells count="31">
    <mergeCell ref="K34:L41"/>
    <mergeCell ref="F79:F80"/>
    <mergeCell ref="N34:O34"/>
    <mergeCell ref="O56:P57"/>
    <mergeCell ref="I34:J35"/>
    <mergeCell ref="E34:H34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A22:F22"/>
    <mergeCell ref="R56:R57"/>
    <mergeCell ref="S56:T56"/>
    <mergeCell ref="S57:T57"/>
    <mergeCell ref="O58:O59"/>
    <mergeCell ref="S58:S59"/>
    <mergeCell ref="R58:R59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B32" sqref="B32"/>
    </sheetView>
  </sheetViews>
  <sheetFormatPr defaultRowHeight="14.45"/>
  <cols>
    <col min="6" max="6" width="9.7109375" bestFit="1" customWidth="1"/>
    <col min="8" max="8" width="10.7109375" bestFit="1" customWidth="1"/>
    <col min="11" max="11" width="20.42578125" customWidth="1"/>
    <col min="12" max="12" width="16.85546875" customWidth="1"/>
    <col min="13" max="13" width="19.28515625" customWidth="1"/>
    <col min="17" max="17" width="17.28515625" customWidth="1"/>
    <col min="18" max="18" width="22.28515625" customWidth="1"/>
    <col min="19" max="19" width="17.7109375" customWidth="1"/>
  </cols>
  <sheetData>
    <row r="1" spans="2:13" ht="15" thickBot="1">
      <c r="J1" s="12"/>
      <c r="K1" s="14"/>
    </row>
    <row r="2" spans="2:13" ht="16.899999999999999" customHeight="1" thickBot="1">
      <c r="B2" s="8">
        <v>800</v>
      </c>
      <c r="C2" s="8">
        <f>$L$3</f>
        <v>6</v>
      </c>
      <c r="D2" s="15">
        <f>$M$3</f>
        <v>35</v>
      </c>
      <c r="E2" s="21">
        <f t="shared" ref="E2:E31" si="0">(B2*D2)/C2</f>
        <v>4666.666666666667</v>
      </c>
      <c r="F2" s="44"/>
      <c r="G2" s="3"/>
      <c r="H2" s="3"/>
      <c r="J2" s="12"/>
      <c r="K2" s="8" t="s">
        <v>91</v>
      </c>
      <c r="L2" s="10" t="s">
        <v>92</v>
      </c>
      <c r="M2" s="10" t="s">
        <v>93</v>
      </c>
    </row>
    <row r="3" spans="2:13" ht="14.25">
      <c r="B3" s="11">
        <v>480</v>
      </c>
      <c r="C3" s="8">
        <f>$L$3</f>
        <v>6</v>
      </c>
      <c r="D3">
        <f>$M$3</f>
        <v>35</v>
      </c>
      <c r="E3" s="3">
        <f t="shared" si="0"/>
        <v>2800</v>
      </c>
      <c r="F3" s="45"/>
      <c r="G3" s="3"/>
      <c r="H3" s="3"/>
      <c r="J3" s="12"/>
      <c r="K3" s="11" t="s">
        <v>86</v>
      </c>
      <c r="L3" s="40">
        <v>6</v>
      </c>
      <c r="M3" s="41">
        <v>35</v>
      </c>
    </row>
    <row r="4" spans="2:13" ht="14.25">
      <c r="B4" s="11">
        <v>500</v>
      </c>
      <c r="C4" s="8">
        <f>$L$3</f>
        <v>6</v>
      </c>
      <c r="D4">
        <f>$M$3</f>
        <v>35</v>
      </c>
      <c r="E4" s="3">
        <f t="shared" si="0"/>
        <v>2916.6666666666665</v>
      </c>
      <c r="F4" s="45"/>
      <c r="G4" s="3"/>
      <c r="H4" s="3"/>
      <c r="J4" s="12"/>
      <c r="K4" s="11" t="s">
        <v>88</v>
      </c>
      <c r="L4" s="42">
        <v>10</v>
      </c>
      <c r="M4" s="43">
        <v>60</v>
      </c>
    </row>
    <row r="5" spans="2:13" ht="14.25">
      <c r="B5" s="11">
        <v>440</v>
      </c>
      <c r="C5" s="8">
        <f>$L$3</f>
        <v>6</v>
      </c>
      <c r="D5">
        <f>$M$3</f>
        <v>35</v>
      </c>
      <c r="E5" s="3">
        <f t="shared" si="0"/>
        <v>2566.6666666666665</v>
      </c>
      <c r="F5" s="45"/>
      <c r="G5" s="3"/>
      <c r="H5" s="3"/>
      <c r="J5" s="12"/>
      <c r="K5" s="11" t="s">
        <v>85</v>
      </c>
      <c r="L5" s="42">
        <v>8</v>
      </c>
      <c r="M5" s="43">
        <v>50</v>
      </c>
    </row>
    <row r="6" spans="2:13" ht="14.25">
      <c r="B6" s="11">
        <v>860</v>
      </c>
      <c r="C6" s="8">
        <f>$L$3</f>
        <v>6</v>
      </c>
      <c r="D6" s="18">
        <f>$M$3</f>
        <v>35</v>
      </c>
      <c r="E6" s="4">
        <f t="shared" si="0"/>
        <v>5016.666666666667</v>
      </c>
      <c r="F6" s="46">
        <f>SUM(E2:E6)</f>
        <v>17966.666666666668</v>
      </c>
      <c r="G6" s="3"/>
      <c r="J6" s="12"/>
      <c r="K6" s="11" t="s">
        <v>83</v>
      </c>
      <c r="L6" s="42">
        <v>8</v>
      </c>
      <c r="M6" s="43">
        <v>55</v>
      </c>
    </row>
    <row r="7" spans="2:13" ht="15.6" customHeight="1" thickBot="1">
      <c r="B7" s="11">
        <v>900</v>
      </c>
      <c r="C7" s="20">
        <f>$L$4</f>
        <v>10</v>
      </c>
      <c r="D7" s="15">
        <f>$M$4</f>
        <v>60</v>
      </c>
      <c r="E7" s="21">
        <f t="shared" si="0"/>
        <v>5400</v>
      </c>
      <c r="F7" s="47"/>
      <c r="G7" s="3"/>
      <c r="J7" s="12"/>
      <c r="K7" s="11" t="s">
        <v>87</v>
      </c>
      <c r="L7" s="11">
        <v>5</v>
      </c>
      <c r="M7" s="50">
        <v>30</v>
      </c>
    </row>
    <row r="8" spans="2:13" ht="14.25">
      <c r="B8" s="11">
        <v>800</v>
      </c>
      <c r="C8" s="9">
        <f>$L$4</f>
        <v>10</v>
      </c>
      <c r="D8">
        <f>$M$4</f>
        <v>60</v>
      </c>
      <c r="E8" s="3">
        <f t="shared" si="0"/>
        <v>4800</v>
      </c>
      <c r="F8" s="48"/>
      <c r="G8" s="3"/>
      <c r="J8" s="12"/>
      <c r="K8" s="11" t="s">
        <v>94</v>
      </c>
      <c r="L8" s="42">
        <v>7</v>
      </c>
      <c r="M8" s="43">
        <v>55</v>
      </c>
    </row>
    <row r="9" spans="2:13" ht="14.25">
      <c r="B9" s="11">
        <v>200</v>
      </c>
      <c r="C9" s="9">
        <f>$L$4</f>
        <v>10</v>
      </c>
      <c r="D9">
        <f>$M$4</f>
        <v>60</v>
      </c>
      <c r="E9" s="3">
        <f t="shared" si="0"/>
        <v>1200</v>
      </c>
      <c r="F9" s="48"/>
      <c r="G9" s="3"/>
      <c r="J9" s="12"/>
      <c r="K9" s="14"/>
    </row>
    <row r="10" spans="2:13" ht="14.25">
      <c r="B10" s="11">
        <v>120</v>
      </c>
      <c r="C10" s="9">
        <f>$L$4</f>
        <v>10</v>
      </c>
      <c r="D10">
        <f>$M$4</f>
        <v>60</v>
      </c>
      <c r="E10" s="3">
        <f t="shared" si="0"/>
        <v>720</v>
      </c>
      <c r="F10" s="48"/>
      <c r="G10" s="3"/>
      <c r="J10" s="12"/>
      <c r="K10" s="14"/>
    </row>
    <row r="11" spans="2:13" ht="15" thickBot="1">
      <c r="B11" s="11">
        <v>330</v>
      </c>
      <c r="C11" s="11">
        <f>$L$4</f>
        <v>10</v>
      </c>
      <c r="D11" s="18">
        <f>$M$4</f>
        <v>60</v>
      </c>
      <c r="E11" s="4">
        <f t="shared" si="0"/>
        <v>1980</v>
      </c>
      <c r="F11" s="46">
        <f>SUM(E7:E11)</f>
        <v>14100</v>
      </c>
      <c r="G11" s="3"/>
      <c r="J11" s="12"/>
      <c r="K11" s="14"/>
    </row>
    <row r="12" spans="2:13" ht="14.25">
      <c r="B12" s="8">
        <v>300</v>
      </c>
      <c r="C12" s="20">
        <f>$L$5</f>
        <v>8</v>
      </c>
      <c r="D12" s="15">
        <f>$M$5</f>
        <v>50</v>
      </c>
      <c r="E12" s="21">
        <f t="shared" si="0"/>
        <v>1875</v>
      </c>
      <c r="F12" s="47"/>
      <c r="G12" s="3"/>
      <c r="J12" s="12"/>
      <c r="K12" s="14"/>
    </row>
    <row r="13" spans="2:13" ht="14.25">
      <c r="B13" s="11">
        <v>310</v>
      </c>
      <c r="C13" s="9">
        <f>$L$5</f>
        <v>8</v>
      </c>
      <c r="D13">
        <f>$M$5</f>
        <v>50</v>
      </c>
      <c r="E13" s="3">
        <f t="shared" si="0"/>
        <v>1937.5</v>
      </c>
      <c r="F13" s="48"/>
      <c r="G13" s="3"/>
      <c r="J13" s="12"/>
      <c r="K13" s="14"/>
    </row>
    <row r="14" spans="2:13" ht="14.25">
      <c r="B14" s="11">
        <v>530</v>
      </c>
      <c r="C14" s="9">
        <f>$L$5</f>
        <v>8</v>
      </c>
      <c r="D14">
        <f>$M$5</f>
        <v>50</v>
      </c>
      <c r="E14" s="3">
        <f t="shared" si="0"/>
        <v>3312.5</v>
      </c>
      <c r="F14" s="48"/>
      <c r="G14" s="3"/>
      <c r="J14" s="12"/>
      <c r="K14" s="14"/>
    </row>
    <row r="15" spans="2:13" ht="14.25">
      <c r="B15" s="11">
        <v>400</v>
      </c>
      <c r="C15" s="9">
        <f>$L$5</f>
        <v>8</v>
      </c>
      <c r="D15">
        <f>$M$5</f>
        <v>50</v>
      </c>
      <c r="E15" s="3">
        <f t="shared" si="0"/>
        <v>2500</v>
      </c>
      <c r="F15" s="48"/>
      <c r="G15" s="3"/>
      <c r="J15" s="12"/>
      <c r="K15" s="14"/>
    </row>
    <row r="16" spans="2:13" ht="15" thickBot="1">
      <c r="B16" s="11">
        <v>890</v>
      </c>
      <c r="C16" s="11">
        <f>$L$5</f>
        <v>8</v>
      </c>
      <c r="D16" s="18">
        <f>$M$5</f>
        <v>50</v>
      </c>
      <c r="E16" s="4">
        <f t="shared" si="0"/>
        <v>5562.5</v>
      </c>
      <c r="F16" s="46">
        <f>SUM(E12:E16)</f>
        <v>15187.5</v>
      </c>
      <c r="G16" s="3"/>
      <c r="J16" s="12"/>
      <c r="K16" s="14"/>
    </row>
    <row r="17" spans="2:37" ht="14.25">
      <c r="B17" s="11">
        <v>700</v>
      </c>
      <c r="C17" s="20">
        <f>$L$6</f>
        <v>8</v>
      </c>
      <c r="D17" s="15">
        <f>$M$6</f>
        <v>55</v>
      </c>
      <c r="E17" s="21">
        <f t="shared" si="0"/>
        <v>4812.5</v>
      </c>
      <c r="F17" s="47"/>
      <c r="G17" s="3"/>
      <c r="J17" s="12"/>
      <c r="K17" s="14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  <c r="AE17" s="12"/>
      <c r="AF17" s="12"/>
      <c r="AG17" s="13"/>
      <c r="AH17" s="13"/>
      <c r="AI17" s="13"/>
      <c r="AJ17" s="13"/>
      <c r="AK17" s="13"/>
    </row>
    <row r="18" spans="2:37" ht="14.25">
      <c r="B18" s="11">
        <v>170</v>
      </c>
      <c r="C18" s="9">
        <f>$L$6</f>
        <v>8</v>
      </c>
      <c r="D18">
        <f>$M$6</f>
        <v>55</v>
      </c>
      <c r="E18" s="3">
        <f t="shared" si="0"/>
        <v>1168.75</v>
      </c>
      <c r="F18" s="48"/>
      <c r="G18" s="3"/>
      <c r="J18" s="13"/>
      <c r="K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2:37" ht="14.25">
      <c r="B19" s="11">
        <v>370</v>
      </c>
      <c r="C19" s="9">
        <f>$L$6</f>
        <v>8</v>
      </c>
      <c r="D19">
        <f>$M$6</f>
        <v>55</v>
      </c>
      <c r="E19" s="3">
        <f t="shared" si="0"/>
        <v>2543.75</v>
      </c>
      <c r="F19" s="48"/>
      <c r="G19" s="3"/>
      <c r="J19" s="12"/>
      <c r="K19" s="14"/>
    </row>
    <row r="20" spans="2:37" ht="14.25">
      <c r="B20" s="11">
        <v>550</v>
      </c>
      <c r="C20" s="9">
        <f>$L$6</f>
        <v>8</v>
      </c>
      <c r="D20">
        <f>$M$6</f>
        <v>55</v>
      </c>
      <c r="E20" s="3">
        <f t="shared" si="0"/>
        <v>3781.25</v>
      </c>
      <c r="F20" s="48"/>
      <c r="G20" s="3"/>
      <c r="J20" s="12"/>
      <c r="K20" s="14"/>
      <c r="L20" t="s">
        <v>33</v>
      </c>
    </row>
    <row r="21" spans="2:37" ht="15" thickBot="1">
      <c r="B21" s="11">
        <v>700</v>
      </c>
      <c r="C21" s="11">
        <f>$L$6</f>
        <v>8</v>
      </c>
      <c r="D21" s="18">
        <f>$M$6</f>
        <v>55</v>
      </c>
      <c r="E21" s="4">
        <f t="shared" si="0"/>
        <v>4812.5</v>
      </c>
      <c r="F21" s="46">
        <f>SUM(E17:E21)</f>
        <v>17118.75</v>
      </c>
      <c r="G21" s="3"/>
      <c r="J21" s="13"/>
      <c r="K21" s="14"/>
    </row>
    <row r="22" spans="2:37" ht="14.25">
      <c r="B22" s="11">
        <v>570</v>
      </c>
      <c r="C22" s="20">
        <f>$L$7</f>
        <v>5</v>
      </c>
      <c r="D22" s="15">
        <f>$M$7</f>
        <v>30</v>
      </c>
      <c r="E22" s="21">
        <f t="shared" si="0"/>
        <v>3420</v>
      </c>
      <c r="F22" s="47"/>
      <c r="G22" s="3"/>
      <c r="J22" s="13"/>
      <c r="K22" s="14"/>
    </row>
    <row r="23" spans="2:37" ht="14.25">
      <c r="B23" s="11">
        <v>730</v>
      </c>
      <c r="C23" s="9">
        <f>$L$7</f>
        <v>5</v>
      </c>
      <c r="D23">
        <f>$M$7</f>
        <v>30</v>
      </c>
      <c r="E23" s="3">
        <f t="shared" si="0"/>
        <v>4380</v>
      </c>
      <c r="F23" s="48"/>
      <c r="G23" s="3"/>
      <c r="J23" s="13"/>
      <c r="K23" s="14"/>
    </row>
    <row r="24" spans="2:37" ht="14.25">
      <c r="B24" s="11">
        <v>100</v>
      </c>
      <c r="C24" s="9">
        <f>$L$7</f>
        <v>5</v>
      </c>
      <c r="D24">
        <f>$M$7</f>
        <v>30</v>
      </c>
      <c r="E24" s="3">
        <f t="shared" si="0"/>
        <v>600</v>
      </c>
      <c r="F24" s="48"/>
      <c r="G24" s="3"/>
      <c r="J24" s="13"/>
      <c r="K24" s="14"/>
    </row>
    <row r="25" spans="2:37" ht="14.25">
      <c r="B25" s="11">
        <v>200</v>
      </c>
      <c r="C25" s="9">
        <f>$L$7</f>
        <v>5</v>
      </c>
      <c r="D25">
        <f>$M$7</f>
        <v>30</v>
      </c>
      <c r="E25" s="3">
        <f t="shared" si="0"/>
        <v>1200</v>
      </c>
      <c r="F25" s="48"/>
      <c r="G25" s="3"/>
      <c r="J25" s="13"/>
      <c r="K25" s="14"/>
    </row>
    <row r="26" spans="2:37" ht="15" thickBot="1">
      <c r="B26" s="11">
        <v>400</v>
      </c>
      <c r="C26" s="11">
        <f>$L$7</f>
        <v>5</v>
      </c>
      <c r="D26" s="18">
        <f>$M$7</f>
        <v>30</v>
      </c>
      <c r="E26" s="4">
        <f t="shared" si="0"/>
        <v>2400</v>
      </c>
      <c r="F26" s="46">
        <f>SUM(E22:E26)</f>
        <v>12000</v>
      </c>
      <c r="G26" s="3"/>
    </row>
    <row r="27" spans="2:37" ht="14.25">
      <c r="B27" s="11">
        <v>300</v>
      </c>
      <c r="C27" s="20">
        <f>$L$8</f>
        <v>7</v>
      </c>
      <c r="D27" s="15">
        <f>$M$8</f>
        <v>55</v>
      </c>
      <c r="E27" s="21">
        <f t="shared" si="0"/>
        <v>2357.1428571428573</v>
      </c>
      <c r="F27" s="47"/>
      <c r="G27" s="3"/>
    </row>
    <row r="28" spans="2:37" ht="14.25">
      <c r="B28" s="11">
        <v>520</v>
      </c>
      <c r="C28" s="9">
        <f>$L$8</f>
        <v>7</v>
      </c>
      <c r="D28">
        <f>$M$8</f>
        <v>55</v>
      </c>
      <c r="E28" s="3">
        <f t="shared" si="0"/>
        <v>4085.7142857142858</v>
      </c>
      <c r="F28" s="48"/>
      <c r="G28" s="3"/>
    </row>
    <row r="29" spans="2:37" ht="14.25">
      <c r="B29" s="11">
        <v>500</v>
      </c>
      <c r="C29" s="9">
        <f>$L$8</f>
        <v>7</v>
      </c>
      <c r="D29">
        <f>$M$8</f>
        <v>55</v>
      </c>
      <c r="E29" s="3">
        <f t="shared" si="0"/>
        <v>3928.5714285714284</v>
      </c>
      <c r="F29" s="48"/>
      <c r="G29" s="3"/>
    </row>
    <row r="30" spans="2:37" ht="14.25">
      <c r="B30" s="11">
        <v>280</v>
      </c>
      <c r="C30" s="9">
        <f>$L$8</f>
        <v>7</v>
      </c>
      <c r="D30">
        <f>$M$8</f>
        <v>55</v>
      </c>
      <c r="E30" s="3">
        <f t="shared" si="0"/>
        <v>2200</v>
      </c>
      <c r="F30" s="48"/>
      <c r="G30" s="3"/>
    </row>
    <row r="31" spans="2:37" ht="15" thickBot="1">
      <c r="B31" s="11">
        <v>400</v>
      </c>
      <c r="C31" s="11">
        <f>$L$8</f>
        <v>7</v>
      </c>
      <c r="D31" s="18">
        <f>$M$8</f>
        <v>55</v>
      </c>
      <c r="E31" s="4">
        <f t="shared" si="0"/>
        <v>3142.8571428571427</v>
      </c>
      <c r="F31" s="46">
        <f>SUM(E27:E31)</f>
        <v>15714.285714285716</v>
      </c>
      <c r="G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</dc:creator>
  <cp:keywords/>
  <dc:description/>
  <cp:lastModifiedBy/>
  <cp:revision/>
  <dcterms:created xsi:type="dcterms:W3CDTF">2023-10-20T06:18:06Z</dcterms:created>
  <dcterms:modified xsi:type="dcterms:W3CDTF">2024-05-23T23:35:26Z</dcterms:modified>
  <cp:category/>
  <cp:contentStatus/>
</cp:coreProperties>
</file>