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hidePivotFieldList="1"/>
  <mc:AlternateContent xmlns:mc="http://schemas.openxmlformats.org/markup-compatibility/2006">
    <mc:Choice Requires="x15">
      <x15ac:absPath xmlns:x15ac="http://schemas.microsoft.com/office/spreadsheetml/2010/11/ac" url="/Users/Hever_Andre_Alfonso_Jimenez/Downloads/"/>
    </mc:Choice>
  </mc:AlternateContent>
  <xr:revisionPtr revIDLastSave="0" documentId="8_{90AFEEA5-3D34-4C67-BAA4-91AAD6A46962}" xr6:coauthVersionLast="47" xr6:coauthVersionMax="47" xr10:uidLastSave="{00000000-0000-0000-0000-000000000000}"/>
  <bookViews>
    <workbookView xWindow="0" yWindow="500" windowWidth="28800" windowHeight="16140" tabRatio="677" firstSheet="2" activeTab="2" xr2:uid="{00000000-000D-0000-FFFF-FFFF00000000}"/>
  </bookViews>
  <sheets>
    <sheet name="Features" sheetId="2" r:id="rId1"/>
    <sheet name="Features Analysis" sheetId="29" r:id="rId2"/>
    <sheet name="Cone of Uncertainty" sheetId="15" r:id="rId3"/>
    <sheet name="byUncertainty" sheetId="10" state="hidden" r:id="rId4"/>
    <sheet name="byComplexity" sheetId="14" state="hidden" r:id="rId5"/>
    <sheet name="Assumtions" sheetId="30" r:id="rId6"/>
    <sheet name="Definition of Done" sheetId="31" r:id="rId7"/>
    <sheet name="Team Shape" sheetId="32" r:id="rId8"/>
    <sheet name="ConeOfUncertainty Setup" sheetId="3" r:id="rId9"/>
  </sheets>
  <externalReferences>
    <externalReference r:id="rId10"/>
  </externalReferences>
  <definedNames>
    <definedName name="_xlnm._FilterDatabase" localSheetId="0" hidden="1">Features!$A$2:$L$24</definedName>
    <definedName name="avgVelocity" localSheetId="1">'[1]Cone of Uncertainty'!$C$14</definedName>
    <definedName name="avgVelocity">'Cone of Uncertainty'!$D$13</definedName>
    <definedName name="BusinessUncertainty" localSheetId="1">'[1]ConeOfUncertainty Setup'!$N$3:$N$5</definedName>
    <definedName name="BusinessUncertainty">'ConeOfUncertainty Setup'!$O$4:$O$6</definedName>
    <definedName name="exchangerate" localSheetId="1">'[1]FY21 Exchange Rates'!$B$4:$C$20</definedName>
    <definedName name="exchangerate">#REF!</definedName>
    <definedName name="grades">#REF!</definedName>
    <definedName name="locations" localSheetId="1">[1]Locations!$A$1:$B$27</definedName>
    <definedName name="locations">#REF!</definedName>
    <definedName name="lst_SP_to_TShirt" localSheetId="1">'[1]ConeOfUncertainty Setup'!$I$16:$J$25</definedName>
    <definedName name="lst_SP_to_TShirt">'ConeOfUncertainty Setup'!$J$13:$K$22</definedName>
    <definedName name="lst_TShirt_2_SP_Avg" comment="used for looking up the Most Likely Case SP sizing based on a TShirt selected by the user. this is an *average* of all Fibonaci numbers mapped to that TShirt size - we know it's NOT ideal ;) but best we can do" localSheetId="1">'[1]ConeOfUncertainty Setup'!$I$3:$J$9</definedName>
    <definedName name="lst_TShirt_2_SP_Avg" comment="used for looking up the Most Likely Case SP sizing based on a TShirt selected by the user. this is an *average* of all Fibonaci numbers mapped to that TShirt size - we know it's NOT ideal ;) but best we can do">'ConeOfUncertainty Setup'!$J$4:$K$10</definedName>
    <definedName name="lst_tshirt_bu" localSheetId="1">'[1]ConeOfUncertainty Setup'!$B$3:$E$9</definedName>
    <definedName name="lst_tshirt_bu">'ConeOfUncertainty Setup'!$C$4:$F$10</definedName>
    <definedName name="lst_tshirt_tc" localSheetId="1">'[1]ConeOfUncertainty Setup'!$B$12:$E$18</definedName>
    <definedName name="lst_tshirt_tc">'ConeOfUncertainty Setup'!$C$13:$F$19</definedName>
    <definedName name="rates" localSheetId="1">#REF!</definedName>
    <definedName name="rates">#REF!</definedName>
    <definedName name="stdcost" localSheetId="1">'[1]FY21 SCM - GBP'!$A$8:$I$384</definedName>
    <definedName name="stdcost">#REF!</definedName>
    <definedName name="TechnicalComplexity" localSheetId="1">'[1]ConeOfUncertainty Setup'!$R$3:$R$5</definedName>
    <definedName name="TechnicalComplexity">'ConeOfUncertainty Setup'!$O$13:$O$15</definedName>
    <definedName name="val_phases" localSheetId="1">'[1]ConeOfUncertainty Setup'!$V$3:$V$5</definedName>
    <definedName name="val_phases">'ConeOfUncertainty Setup'!$S$4:$S$6</definedName>
    <definedName name="val_phases_all">'ConeOfUncertainty Setup'!$S$4:$S$7</definedName>
    <definedName name="val_SP" localSheetId="1">'[1]ConeOfUncertainty Setup'!$I$16:$I$25</definedName>
    <definedName name="val_SP">'ConeOfUncertainty Setup'!$J$13:$J$22</definedName>
    <definedName name="val_TShirt" localSheetId="1">'[1]ConeOfUncertainty Setup'!$I$3:$I$9</definedName>
    <definedName name="val_TShirt">'ConeOfUncertainty Setup'!$J$4:$J$10</definedName>
    <definedName name="XS">Features!$N$6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N3" i="2"/>
  <c r="M3" i="2" s="1"/>
  <c r="L3" i="2" s="1"/>
  <c r="K4" i="2"/>
  <c r="N4" i="2"/>
  <c r="M4" i="2" s="1"/>
  <c r="L4" i="2" s="1"/>
  <c r="K5" i="2"/>
  <c r="N5" i="2"/>
  <c r="M5" i="2" s="1"/>
  <c r="L5" i="2" s="1"/>
  <c r="K6" i="2"/>
  <c r="N6" i="2"/>
  <c r="M6" i="2" s="1"/>
  <c r="K7" i="2"/>
  <c r="N7" i="2"/>
  <c r="M7" i="2" s="1"/>
  <c r="L7" i="2" s="1"/>
  <c r="K8" i="2"/>
  <c r="N8" i="2"/>
  <c r="M8" i="2" s="1"/>
  <c r="K9" i="2"/>
  <c r="N9" i="2"/>
  <c r="M9" i="2" s="1"/>
  <c r="K10" i="2"/>
  <c r="N10" i="2"/>
  <c r="M10" i="2" s="1"/>
  <c r="L10" i="2" s="1"/>
  <c r="K11" i="2"/>
  <c r="N11" i="2"/>
  <c r="M11" i="2" s="1"/>
  <c r="K12" i="2"/>
  <c r="N12" i="2"/>
  <c r="M12" i="2" s="1"/>
  <c r="L12" i="2" s="1"/>
  <c r="K13" i="2"/>
  <c r="N13" i="2"/>
  <c r="M13" i="2" s="1"/>
  <c r="L13" i="2" s="1"/>
  <c r="K14" i="2"/>
  <c r="N14" i="2"/>
  <c r="M14" i="2" s="1"/>
  <c r="K15" i="2"/>
  <c r="M15" i="2"/>
  <c r="L15" i="2" s="1"/>
  <c r="N15" i="2"/>
  <c r="K16" i="2"/>
  <c r="N16" i="2"/>
  <c r="M16" i="2" s="1"/>
  <c r="K17" i="2"/>
  <c r="N17" i="2"/>
  <c r="M17" i="2" s="1"/>
  <c r="K18" i="2"/>
  <c r="N18" i="2"/>
  <c r="M18" i="2" s="1"/>
  <c r="L18" i="2" s="1"/>
  <c r="K19" i="2"/>
  <c r="N19" i="2"/>
  <c r="M19" i="2" s="1"/>
  <c r="K20" i="2"/>
  <c r="N20" i="2"/>
  <c r="M20" i="2" s="1"/>
  <c r="L20" i="2" s="1"/>
  <c r="K21" i="2"/>
  <c r="N21" i="2"/>
  <c r="M21" i="2" s="1"/>
  <c r="L21" i="2" s="1"/>
  <c r="K22" i="2"/>
  <c r="N22" i="2"/>
  <c r="M22" i="2" s="1"/>
  <c r="F10" i="15"/>
  <c r="L17" i="2" l="1"/>
  <c r="L9" i="2"/>
  <c r="J15" i="2"/>
  <c r="K23" i="2"/>
  <c r="J7" i="2"/>
  <c r="J6" i="2"/>
  <c r="L6" i="2"/>
  <c r="J20" i="2"/>
  <c r="J5" i="2"/>
  <c r="J8" i="2"/>
  <c r="L8" i="2"/>
  <c r="J12" i="2"/>
  <c r="L23" i="2"/>
  <c r="J16" i="2"/>
  <c r="L16" i="2"/>
  <c r="J13" i="2"/>
  <c r="J19" i="2"/>
  <c r="L22" i="2"/>
  <c r="J22" i="2"/>
  <c r="J18" i="2"/>
  <c r="J11" i="2"/>
  <c r="L14" i="2"/>
  <c r="J14" i="2"/>
  <c r="J21" i="2"/>
  <c r="J10" i="2"/>
  <c r="J3" i="2"/>
  <c r="J17" i="2"/>
  <c r="J4" i="2"/>
  <c r="L19" i="2"/>
  <c r="L11" i="2"/>
  <c r="J9" i="2"/>
  <c r="F9" i="15"/>
  <c r="J23" i="2" l="1"/>
  <c r="D11" i="29" a="1"/>
  <c r="D11" i="29" s="1"/>
  <c r="D10" i="29" a="1"/>
  <c r="D10" i="29" s="1"/>
  <c r="D9" i="29" a="1"/>
  <c r="D9" i="29" s="1"/>
  <c r="D8" i="29" a="1"/>
  <c r="D8" i="29" s="1"/>
  <c r="D7" i="29" a="1"/>
  <c r="D7" i="29" s="1"/>
  <c r="D6" i="29" a="1"/>
  <c r="D6" i="29" s="1"/>
  <c r="D12" i="29" l="1"/>
  <c r="R8" i="29" l="1" a="1"/>
  <c r="R8" i="29" s="1"/>
  <c r="F8" i="29" a="1"/>
  <c r="F8" i="29" s="1"/>
  <c r="L7" i="29" a="1"/>
  <c r="L7" i="29" s="1"/>
  <c r="F11" i="29" a="1"/>
  <c r="F11" i="29" s="1"/>
  <c r="L6" i="29" a="1"/>
  <c r="L6" i="29" s="1"/>
  <c r="F9" i="29" a="1"/>
  <c r="F9" i="29" s="1"/>
  <c r="F7" i="29" a="1"/>
  <c r="F7" i="29" s="1"/>
  <c r="R6" i="29" a="1"/>
  <c r="R6" i="29" s="1"/>
  <c r="L8" i="29" a="1"/>
  <c r="L8" i="29" s="1"/>
  <c r="R7" i="29" a="1"/>
  <c r="R7" i="29" s="1"/>
  <c r="F6" i="29" a="1"/>
  <c r="F6" i="29" s="1"/>
  <c r="F10" i="29" a="1"/>
  <c r="F10" i="29" s="1"/>
  <c r="F12" i="29" l="1"/>
  <c r="R9" i="29"/>
  <c r="G11" i="29" a="1"/>
  <c r="G11" i="29" s="1"/>
  <c r="G9" i="29" a="1"/>
  <c r="G9" i="29" s="1"/>
  <c r="G7" i="29" a="1"/>
  <c r="G7" i="29" s="1"/>
  <c r="M8" i="29" a="1"/>
  <c r="M8" i="29" s="1"/>
  <c r="S7" i="29" a="1"/>
  <c r="S7" i="29" s="1"/>
  <c r="G8" i="29" a="1"/>
  <c r="G8" i="29" s="1"/>
  <c r="G6" i="29" a="1"/>
  <c r="G6" i="29" s="1"/>
  <c r="M7" i="29" a="1"/>
  <c r="M7" i="29" s="1"/>
  <c r="G10" i="29" a="1"/>
  <c r="G10" i="29" s="1"/>
  <c r="S6" i="29" a="1"/>
  <c r="S6" i="29" s="1"/>
  <c r="M6" i="29" a="1"/>
  <c r="M6" i="29" s="1"/>
  <c r="S8" i="29" a="1"/>
  <c r="S8" i="29" s="1"/>
  <c r="Q6" i="29" a="1"/>
  <c r="Q6" i="29" s="1"/>
  <c r="Q8" i="29" a="1"/>
  <c r="Q8" i="29" s="1"/>
  <c r="E8" i="29" a="1"/>
  <c r="E8" i="29" s="1"/>
  <c r="K7" i="29" a="1"/>
  <c r="K7" i="29" s="1"/>
  <c r="E11" i="29" a="1"/>
  <c r="E11" i="29" s="1"/>
  <c r="K6" i="29" a="1"/>
  <c r="K6" i="29" s="1"/>
  <c r="Q7" i="29" a="1"/>
  <c r="Q7" i="29" s="1"/>
  <c r="E9" i="29" a="1"/>
  <c r="E9" i="29" s="1"/>
  <c r="E7" i="29" a="1"/>
  <c r="E7" i="29" s="1"/>
  <c r="E6" i="29" a="1"/>
  <c r="E6" i="29" s="1"/>
  <c r="K8" i="29" a="1"/>
  <c r="K8" i="29" s="1"/>
  <c r="E10" i="29" a="1"/>
  <c r="E10" i="29" s="1"/>
  <c r="L9" i="29"/>
  <c r="F8" i="15"/>
  <c r="F6" i="15"/>
  <c r="F4" i="15"/>
  <c r="M9" i="29" l="1"/>
  <c r="S9" i="29"/>
  <c r="G12" i="29"/>
  <c r="E12" i="29"/>
  <c r="Q9" i="29"/>
  <c r="K9" i="29"/>
  <c r="D10" i="15" l="1"/>
  <c r="E10" i="15"/>
  <c r="C9" i="29"/>
  <c r="J8" i="29"/>
  <c r="P7" i="29"/>
  <c r="P6" i="29"/>
  <c r="C8" i="29"/>
  <c r="C7" i="29"/>
  <c r="C10" i="29"/>
  <c r="C11" i="29"/>
  <c r="J6" i="29"/>
  <c r="J7" i="29"/>
  <c r="P8" i="29"/>
  <c r="C6" i="29"/>
  <c r="D6" i="15"/>
  <c r="E6" i="15" s="1"/>
  <c r="D8" i="15"/>
  <c r="E8" i="15" s="1"/>
  <c r="D4" i="15"/>
  <c r="E4" i="15" s="1"/>
  <c r="D19" i="15" l="1"/>
  <c r="P9" i="29"/>
  <c r="J9" i="29"/>
  <c r="C12" i="2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tc={D91021D0-8738-43C2-BD86-E25BA4E3AE9E}</author>
    <author>tc={A811496F-72E2-4D06-ABFE-E4F7C9478640}</author>
    <author>tc={FFC5293C-D332-4A39-9D12-CAB4FE8AAEA1}</author>
  </authors>
  <commentList>
    <comment ref="D13" authorId="0" shapeId="0" xr:uid="{D91021D0-8738-43C2-BD86-E25BA4E3AE9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Avg Velocity for the Team(s) that will implement the features</t>
      </text>
    </comment>
    <comment ref="D14" authorId="1" shapeId="0" xr:uid="{A811496F-72E2-4D06-ABFE-E4F7C947864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needed please add here any effort for the UAT / Preparation for Go-Live. If more granularity is needed then “whole” sprints, please mark this as zero and add in the ‘Features Analysis’ sheet a line with the needed effort</t>
      </text>
    </comment>
    <comment ref="D15" authorId="2" shapeId="0" xr:uid="{FFC5293C-D332-4A39-9D12-CAB4FE8AAEA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if needed. If this is part of the Discovery - you will not needed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tc={2189B531-8130-4B18-A836-794D3506CDBD}</author>
    <author>tc={5923EF78-DF0A-4F57-82B4-BFB7ABC4FC3C}</author>
    <author>tc={5494F8AC-4EB6-490E-AD6B-BF174852C587}</author>
    <author>tc={8B9E4024-65F7-40AF-88A5-92C6663A27BF}</author>
    <author>tc={DC53D958-8121-4956-98A0-CE8C7D0123C7}</author>
  </authors>
  <commentList>
    <comment ref="G2" authorId="0" shapeId="0" xr:uid="{2189B531-8130-4B18-A836-794D3506CDB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cone of uncertainty based on statistical data for a product 
You could adjust these value with your statistics if needed</t>
      </text>
    </comment>
    <comment ref="L2" authorId="1" shapeId="0" xr:uid="{5923EF78-DF0A-4F57-82B4-BFB7ABC4FC3C}">
      <text>
        <t>[Threaded comment]
Your version of Excel allows you to read this threaded comment; however, any edits to it will get removed if the file is opened in a newer version of Excel. Learn more: https://go.microsoft.com/fwlink/?linkid=870924
Comment:
    M size correspont to 8 or 13 SP 
the average is 10.5</t>
      </text>
    </comment>
    <comment ref="P2" authorId="2" shapeId="0" xr:uid="{5494F8AC-4EB6-490E-AD6B-BF174852C587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Possible values for 
Business Uncertainty</t>
      </text>
    </comment>
    <comment ref="T2" authorId="3" shapeId="0" xr:uid="{8B9E4024-65F7-40AF-88A5-92C6663A27BF}">
      <text>
        <t>[Threaded comment]
Your version of Excel allows you to read this threaded comment; however, any edits to it will get removed if the file is opened in a newer version of Excel. Learn more: https://go.microsoft.com/fwlink/?linkid=870924
Comment:
    Phase when we plan to
implement the feature</t>
      </text>
    </comment>
    <comment ref="P11" authorId="4" shapeId="0" xr:uid="{DC53D958-8121-4956-98A0-CE8C7D0123C7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Possible values for 
Technical Complexity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<sst xmlns="http://schemas.openxmlformats.org/spreadsheetml/2006/main" count="341" uniqueCount="166">
  <si>
    <t>Features backlog</t>
  </si>
  <si>
    <t>ID</t>
  </si>
  <si>
    <t>Capability</t>
  </si>
  <si>
    <t>Backlog Item 
(Feature or Story)</t>
  </si>
  <si>
    <t>Comments</t>
  </si>
  <si>
    <t>Phase</t>
  </si>
  <si>
    <t>Tshirt Sizing</t>
  </si>
  <si>
    <t>Story Points</t>
  </si>
  <si>
    <t>Business Uncertainty</t>
  </si>
  <si>
    <t>Technical Complexity</t>
  </si>
  <si>
    <t>BEST CASE</t>
  </si>
  <si>
    <t>MOST LIKELY</t>
  </si>
  <si>
    <t>WORST CASE</t>
  </si>
  <si>
    <t>CONE of Uncertainty</t>
  </si>
  <si>
    <t>Tshirt Size for Cone Calc</t>
  </si>
  <si>
    <t>Publicación de experiencias</t>
  </si>
  <si>
    <t>US1: Publicar experiencia (empresa + descripción breve)</t>
  </si>
  <si>
    <t>Crear publicación con empresa y descripción; confirmación; validar campos obligatorios</t>
  </si>
  <si>
    <t>Next</t>
  </si>
  <si>
    <t>S</t>
  </si>
  <si>
    <t>Low</t>
  </si>
  <si>
    <t>Medium</t>
  </si>
  <si>
    <t>Búsqueda de experiencias</t>
  </si>
  <si>
    <t>US2: Ver publicaciones (sin registrarse)</t>
  </si>
  <si>
    <t>Listado público sin login; mensaje “Aún no hay experiencias”</t>
  </si>
  <si>
    <t>M</t>
  </si>
  <si>
    <t>High</t>
  </si>
  <si>
    <t>US3: Ver lista de experiencias publicadas</t>
  </si>
  <si>
    <t>Lista por fecha (descendente); mostrar si no hay experiencias</t>
  </si>
  <si>
    <t>US4: Ver detalle de una experiencia</t>
  </si>
  <si>
    <t>Detalle con empresa, fecha y descripción; manejo “no encontrada”</t>
  </si>
  <si>
    <t>Registro en la plataforma</t>
  </si>
  <si>
    <t>US5: Registrarme en la plataforma</t>
  </si>
  <si>
    <t>Registro con nombre, correo y contraseña; confirmación; validaciones</t>
  </si>
  <si>
    <t>US6: Iniciar sesión con mis credenciales</t>
  </si>
  <si>
    <t>Login con correo/contraseña; persistencia de sesión; errores credenciales</t>
  </si>
  <si>
    <t>US7: Filtrar experiencias por empresa (lista predefinida)</t>
  </si>
  <si>
    <t>Filtro por empresa (lista) y opción “Todas”</t>
  </si>
  <si>
    <t>Gestión del perfil de usuario</t>
  </si>
  <si>
    <t>US8: Editar perfil</t>
  </si>
  <si>
    <t>Editar nombre; precargar datos actuales</t>
  </si>
  <si>
    <t>Last</t>
  </si>
  <si>
    <t>US9: Guardar cambios del perfil</t>
  </si>
  <si>
    <t>Guardar cambios; validación; confirmación de éxito/error</t>
  </si>
  <si>
    <t>US10: Eliminar mis propios comentarios</t>
  </si>
  <si>
    <t>Eliminar solo si soy autor; confirmación; ocultar opción a no autores</t>
  </si>
  <si>
    <t>Later</t>
  </si>
  <si>
    <t>US11: Ver experiencias publicadas recientemente</t>
  </si>
  <si>
    <t>Orden por fecha descendente (recientes primero)</t>
  </si>
  <si>
    <t>Interacción y comentarios</t>
  </si>
  <si>
    <t>US12: Responder a una publicación existente</t>
  </si>
  <si>
    <t>Comentar; validar no vacío; refrescar hilo</t>
  </si>
  <si>
    <t>US13: Cerrar sesión de la plataforma</t>
  </si>
  <si>
    <t>Limpiar token/estado y redirigir; proteger rutas</t>
  </si>
  <si>
    <t>XS</t>
  </si>
  <si>
    <t>US14: Cargar páginas en ≤ 3 s</t>
  </si>
  <si>
    <t>Garantizar que las páginas del sistema carguen en menos de 3 segundos para mantener un buen rendimiento.</t>
  </si>
  <si>
    <t>US15: Ver mis publicaciones (listado simple)</t>
  </si>
  <si>
    <t>Listado filtrado por usuario actual; vista simple</t>
  </si>
  <si>
    <t>US16: Editar una experiencia publicada por mí</t>
  </si>
  <si>
    <t>Formulario prellenado; PUT /experiencias/:id (solo autor)</t>
  </si>
  <si>
    <t>US17: Eliminar una experiencia publicada por mí</t>
  </si>
  <si>
    <t>Confirmación y DELETE /experiencias/:id (solo autor)</t>
  </si>
  <si>
    <t>US18: Marcar publicación como útil</t>
  </si>
  <si>
    <t>Botón “Útil”; evitar duplicado; persistir por usuario</t>
  </si>
  <si>
    <t>US19: Validar entradas del usuario</t>
  </si>
  <si>
    <t>Validar que los campos de formularios no estén vacíos ni tengan formatos inválidos.</t>
  </si>
  <si>
    <t>US20: Soportar navegadores modernos</t>
  </si>
  <si>
    <t>Garantizar que el sistema funcione correctamente en navegadores modernos.</t>
  </si>
  <si>
    <t>Total</t>
  </si>
  <si>
    <t>Phase:</t>
  </si>
  <si>
    <t>(All)</t>
  </si>
  <si>
    <t>Features analysis by Size</t>
  </si>
  <si>
    <t>Features analysis by Uncertainty</t>
  </si>
  <si>
    <t>Features analysis by Complexity</t>
  </si>
  <si>
    <t>Row Labels</t>
  </si>
  <si>
    <t>%tage</t>
  </si>
  <si>
    <t>Number of Uss</t>
  </si>
  <si>
    <t>Best Case (SP)</t>
  </si>
  <si>
    <t>Most Likely (SP)</t>
  </si>
  <si>
    <t>Worst Case (SP)</t>
  </si>
  <si>
    <t>L</t>
  </si>
  <si>
    <t>XL</t>
  </si>
  <si>
    <t>XXL</t>
  </si>
  <si>
    <t>Project timeline</t>
  </si>
  <si>
    <t>No of Sprints in Build Phase</t>
  </si>
  <si>
    <t>Total no of Sprint including (setup, UAT ..)</t>
  </si>
  <si>
    <t>Y</t>
  </si>
  <si>
    <t>Best Case</t>
  </si>
  <si>
    <t>Most Likely</t>
  </si>
  <si>
    <t>Worst Case</t>
  </si>
  <si>
    <t>Threshold</t>
  </si>
  <si>
    <t>Build</t>
  </si>
  <si>
    <t>Average Velocity(SP) per Sprint</t>
  </si>
  <si>
    <t>Operate</t>
  </si>
  <si>
    <t>Number of sprints for Operate (handover, releases, UAT, SIT, application support, etc.)</t>
  </si>
  <si>
    <t>Technical Items</t>
  </si>
  <si>
    <t>1. Environment setup for teams (install tools, access to cloud services etc.)
2. Create all environments needed by the engagement: dev, system test, pre-prod, production. 
3. Create a delivery pipeline.
4. NFRs
5. Security testing</t>
  </si>
  <si>
    <t>Visual Parameters</t>
  </si>
  <si>
    <t>Cone Size</t>
  </si>
  <si>
    <t>Length of threshold</t>
  </si>
  <si>
    <t>Business Uncertainty / Size</t>
  </si>
  <si>
    <t>Technical Complexity / Size</t>
  </si>
  <si>
    <t>#</t>
  </si>
  <si>
    <t>Assumptions</t>
  </si>
  <si>
    <t>Los usuarios podrán ver publicaciones sin necesidad de estar registrados.</t>
  </si>
  <si>
    <t>El registro en la plataforma se hace con correo y contraseña, sin autenticación externa (Google, Facebook, etc.).</t>
  </si>
  <si>
    <t>La recuperación de contraseña se implementará únicamente por correo electrónico con mensajes genéricos (sin revelar si el usuario existe).</t>
  </si>
  <si>
    <t>El filtrado por empresa funcionará con una lista predefinida de valores y la opción “Todas”.</t>
  </si>
  <si>
    <t>Solo el autor de una publicación puede editarla o eliminarla.</t>
  </si>
  <si>
    <t>Los comentarios y respuestas se limitan a texto plano corto (no se incluyen imágenes ni adjuntos).</t>
  </si>
  <si>
    <t>La opción de “Marcar como útil” solo se puede usar una vez por usuario en cada publicación.</t>
  </si>
  <si>
    <t>Los reportes de publicaciones inadecuadas requieren un motivo obligatorio de texto corto.</t>
  </si>
  <si>
    <t>Los mensajes de confirmación (crear, editar, eliminar) se mostrarán como notificaciones tipo “toast” simples y reutilizables.</t>
  </si>
  <si>
    <t>Los datos cargados en la plataforma no requieren validación externa con APIs de terceros (ej. correos, empresas).</t>
  </si>
  <si>
    <t>El sistema no contempla escalabilidad masiva; se trabajará sobre un volumen de pruebas limitado (propio de un proyecto académico).</t>
  </si>
  <si>
    <t>La velocidad del equipo se estima en 25–30 puntos por sprint, y se ajustará después del Sprint 1 según resultados reales.</t>
  </si>
  <si>
    <t>Definition of Done – Criterios para dar por finalizadas las historias de usuario</t>
  </si>
  <si>
    <t>Development</t>
  </si>
  <si>
    <t>El código fue escrito y probado localmente sin errores evidentes.</t>
  </si>
  <si>
    <t>Se validaron campos obligatorios en los formularios.</t>
  </si>
  <si>
    <t>Se aplicaron las reglas básicas de seguridad (ej: solo el autor puede editar/eliminar su publicación).</t>
  </si>
  <si>
    <t>Al menos un compañero revisó el código antes de hacer commit.</t>
  </si>
  <si>
    <t>La funcionalidad está documentada en el repositorio (README o wiki).</t>
  </si>
  <si>
    <t>Deployment/Demo</t>
  </si>
  <si>
    <t>La funcionalidad se ejecuta correctamente en el entorno de pruebas local.</t>
  </si>
  <si>
    <t>El commit/push se realizó en la rama correspondiente y quedó disponible para revisión en GitHub.</t>
  </si>
  <si>
    <t>Antes de la demo, se probó la historia completa en conjunto con otras relacionadas.</t>
  </si>
  <si>
    <t>Testing</t>
  </si>
  <si>
    <t>Se cumplieron todos los criterios de aceptación de la historia.</t>
  </si>
  <si>
    <t>Se hicieron pruebas manuales cubriendo los casos normales y de error.</t>
  </si>
  <si>
    <t>No se detectaron fallos críticos al probar la funcionalidad.</t>
  </si>
  <si>
    <t>Los mensajes de error y confirmación aparecen cuando corresponde.</t>
  </si>
  <si>
    <t>Automated testing</t>
  </si>
  <si>
    <t>Cuando fue posible, se escribieron pruebas unitarias básicas (por ejemplo, para modelos o validaciones).</t>
  </si>
  <si>
    <t>Las pruebas corren sin fallar antes de cerrar el sprint.</t>
  </si>
  <si>
    <t>Other considerations</t>
  </si>
  <si>
    <t>La historia fue validada por al menos un miembro distinto del que la implementó.</t>
  </si>
  <si>
    <t>La historia se marcó como completada solo cuando todo lo anterior se cumplió.</t>
  </si>
  <si>
    <t>Delivery Team(s) Shape</t>
  </si>
  <si>
    <t>Name of Person (if known)</t>
  </si>
  <si>
    <t>Role</t>
  </si>
  <si>
    <t>Grade</t>
  </si>
  <si>
    <t>Hever Andre Alfonso Jimenez</t>
  </si>
  <si>
    <t>Scrum Master</t>
  </si>
  <si>
    <t>CL</t>
  </si>
  <si>
    <t>Developer</t>
  </si>
  <si>
    <t>SE</t>
  </si>
  <si>
    <t>Cristóbal Gutiérrez Castro</t>
  </si>
  <si>
    <t>Business Analyst</t>
  </si>
  <si>
    <t>Moisés Arturo Vergara Gares</t>
  </si>
  <si>
    <t>Laura Sofía Aceros Monsalve</t>
  </si>
  <si>
    <t>Tester / QA</t>
  </si>
  <si>
    <t>EN</t>
  </si>
  <si>
    <t>Value</t>
  </si>
  <si>
    <t>Business Uncertainty 
Low</t>
  </si>
  <si>
    <t>Business Uncertainty Medium</t>
  </si>
  <si>
    <t>Business Uncertainty High</t>
  </si>
  <si>
    <t>Sizing GoldieLocks: Tshirt to SP Average Lookup</t>
  </si>
  <si>
    <t>Business Uncertainty Values</t>
  </si>
  <si>
    <t>Phases</t>
  </si>
  <si>
    <t>zero</t>
  </si>
  <si>
    <t>Technical Complexity  Low</t>
  </si>
  <si>
    <t>Technical Complexity  Medium</t>
  </si>
  <si>
    <t>Technical Complexity  High</t>
  </si>
  <si>
    <t>Technical Complexity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</si>
</sst>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0.0%"/>
    <numFmt numFmtId="166" formatCode="0.0"/>
    <numFmt numFmtId="167" formatCode="#,##0.0"/>
  </numFmts>
  <fonts count="3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 Narrow"/>
      <family val="2"/>
    </font>
    <font>
      <sz val="11"/>
      <color theme="1"/>
      <name val="Arial"/>
      <family val="2"/>
    </font>
    <font>
      <b/>
      <sz val="12"/>
      <color rgb="FFFFFFFF"/>
      <name val="Calibri"/>
      <family val="2"/>
      <scheme val="minor"/>
    </font>
    <font>
      <sz val="11"/>
      <name val="Centennial 45 Light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name val="Helvetica Neue"/>
      <family val="2"/>
    </font>
    <font>
      <sz val="14"/>
      <name val="Helvetica Neue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54549"/>
        <bgColor indexed="64"/>
      </patternFill>
    </fill>
    <fill>
      <patternFill patternType="solid">
        <fgColor rgb="FF487B48"/>
        <bgColor indexed="64"/>
      </patternFill>
    </fill>
    <fill>
      <patternFill patternType="solid">
        <fgColor rgb="FFF7BE66"/>
        <bgColor indexed="64"/>
      </patternFill>
    </fill>
    <fill>
      <patternFill patternType="solid">
        <fgColor rgb="FFCA3B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rgb="FF963634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 tint="-0.34998626667073579"/>
      </right>
      <top style="medium">
        <color theme="0"/>
      </top>
      <bottom style="medium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/>
      </top>
      <bottom style="medium">
        <color theme="0"/>
      </bottom>
      <diagonal/>
    </border>
    <border>
      <left style="thin">
        <color theme="0" tint="-0.34998626667073579"/>
      </left>
      <right/>
      <top style="medium">
        <color theme="0"/>
      </top>
      <bottom style="medium">
        <color theme="0"/>
      </bottom>
      <diagonal/>
    </border>
    <border>
      <left/>
      <right style="thin">
        <color theme="0" tint="-0.34998626667073579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50">
    <xf numFmtId="0" fontId="0" fillId="0" borderId="0" xfId="0"/>
    <xf numFmtId="0" fontId="0" fillId="0" borderId="10" xfId="0" applyBorder="1" applyAlignment="1">
      <alignment horizontal="left"/>
    </xf>
    <xf numFmtId="0" fontId="0" fillId="35" borderId="0" xfId="0" applyFill="1"/>
    <xf numFmtId="0" fontId="0" fillId="0" borderId="10" xfId="0" applyBorder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 readingOrder="1"/>
    </xf>
    <xf numFmtId="9" fontId="20" fillId="0" borderId="0" xfId="43" applyFont="1"/>
    <xf numFmtId="0" fontId="20" fillId="0" borderId="12" xfId="0" applyFont="1" applyBorder="1"/>
    <xf numFmtId="0" fontId="20" fillId="0" borderId="11" xfId="0" applyFont="1" applyBorder="1"/>
    <xf numFmtId="9" fontId="0" fillId="0" borderId="10" xfId="43" applyFont="1" applyBorder="1"/>
    <xf numFmtId="0" fontId="22" fillId="0" borderId="0" xfId="0" applyFont="1"/>
    <xf numFmtId="0" fontId="20" fillId="33" borderId="0" xfId="0" applyFont="1" applyFill="1"/>
    <xf numFmtId="0" fontId="21" fillId="36" borderId="0" xfId="0" applyFont="1" applyFill="1" applyAlignment="1">
      <alignment vertical="top"/>
    </xf>
    <xf numFmtId="0" fontId="20" fillId="37" borderId="13" xfId="0" applyFont="1" applyFill="1" applyBorder="1"/>
    <xf numFmtId="0" fontId="20" fillId="38" borderId="0" xfId="0" applyFont="1" applyFill="1"/>
    <xf numFmtId="0" fontId="20" fillId="39" borderId="15" xfId="0" applyFont="1" applyFill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21" fillId="0" borderId="0" xfId="0" applyFont="1" applyAlignment="1">
      <alignment vertical="top"/>
    </xf>
    <xf numFmtId="0" fontId="23" fillId="41" borderId="0" xfId="0" applyFont="1" applyFill="1" applyAlignment="1">
      <alignment horizontal="center" vertical="top" wrapText="1" readingOrder="1"/>
    </xf>
    <xf numFmtId="0" fontId="23" fillId="41" borderId="0" xfId="0" applyFont="1" applyFill="1" applyAlignment="1">
      <alignment horizontal="left" vertical="top" wrapText="1" readingOrder="1"/>
    </xf>
    <xf numFmtId="9" fontId="23" fillId="41" borderId="0" xfId="43" applyFont="1" applyFill="1" applyBorder="1" applyAlignment="1">
      <alignment horizontal="left" vertical="top" wrapText="1" readingOrder="1"/>
    </xf>
    <xf numFmtId="0" fontId="23" fillId="41" borderId="10" xfId="0" applyFont="1" applyFill="1" applyBorder="1" applyAlignment="1">
      <alignment horizontal="center" vertical="center" wrapText="1" readingOrder="1"/>
    </xf>
    <xf numFmtId="0" fontId="29" fillId="36" borderId="10" xfId="0" applyFont="1" applyFill="1" applyBorder="1" applyAlignment="1">
      <alignment vertical="center" readingOrder="1"/>
    </xf>
    <xf numFmtId="0" fontId="29" fillId="36" borderId="14" xfId="0" applyFont="1" applyFill="1" applyBorder="1" applyAlignment="1">
      <alignment horizontal="center" vertical="center" wrapText="1" readingOrder="1"/>
    </xf>
    <xf numFmtId="0" fontId="29" fillId="36" borderId="24" xfId="0" applyFont="1" applyFill="1" applyBorder="1" applyAlignment="1">
      <alignment horizontal="center" vertical="center" wrapText="1" readingOrder="1"/>
    </xf>
    <xf numFmtId="0" fontId="29" fillId="36" borderId="16" xfId="0" applyFont="1" applyFill="1" applyBorder="1" applyAlignment="1">
      <alignment horizontal="center" vertical="center" wrapText="1" readingOrder="1"/>
    </xf>
    <xf numFmtId="165" fontId="28" fillId="36" borderId="22" xfId="0" applyNumberFormat="1" applyFont="1" applyFill="1" applyBorder="1" applyAlignment="1">
      <alignment horizontal="center" vertical="center"/>
    </xf>
    <xf numFmtId="167" fontId="28" fillId="36" borderId="26" xfId="0" applyNumberFormat="1" applyFont="1" applyFill="1" applyBorder="1" applyAlignment="1">
      <alignment horizontal="center" vertical="center"/>
    </xf>
    <xf numFmtId="167" fontId="28" fillId="36" borderId="23" xfId="0" applyNumberFormat="1" applyFont="1" applyFill="1" applyBorder="1" applyAlignment="1">
      <alignment horizontal="center" vertical="center"/>
    </xf>
    <xf numFmtId="0" fontId="28" fillId="36" borderId="17" xfId="0" applyFont="1" applyFill="1" applyBorder="1" applyAlignment="1">
      <alignment horizontal="left"/>
    </xf>
    <xf numFmtId="0" fontId="29" fillId="36" borderId="14" xfId="0" applyFont="1" applyFill="1" applyBorder="1" applyAlignment="1">
      <alignment horizontal="center" vertical="center" readingOrder="1"/>
    </xf>
    <xf numFmtId="0" fontId="29" fillId="36" borderId="2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165" fontId="29" fillId="36" borderId="14" xfId="0" applyNumberFormat="1" applyFont="1" applyFill="1" applyBorder="1" applyAlignment="1">
      <alignment horizontal="center" vertical="center" wrapText="1" readingOrder="1"/>
    </xf>
    <xf numFmtId="167" fontId="29" fillId="36" borderId="24" xfId="0" applyNumberFormat="1" applyFont="1" applyFill="1" applyBorder="1" applyAlignment="1">
      <alignment horizontal="center" vertical="center" wrapText="1" readingOrder="1"/>
    </xf>
    <xf numFmtId="167" fontId="29" fillId="36" borderId="16" xfId="0" applyNumberFormat="1" applyFont="1" applyFill="1" applyBorder="1" applyAlignment="1">
      <alignment horizontal="center" vertical="center" wrapText="1" readingOrder="1"/>
    </xf>
    <xf numFmtId="0" fontId="29" fillId="36" borderId="10" xfId="0" applyFont="1" applyFill="1" applyBorder="1" applyAlignment="1">
      <alignment horizontal="left" vertical="center" wrapText="1" readingOrder="1"/>
    </xf>
    <xf numFmtId="0" fontId="27" fillId="43" borderId="33" xfId="0" applyFont="1" applyFill="1" applyBorder="1" applyAlignment="1">
      <alignment horizontal="center" vertical="center" wrapText="1" readingOrder="1"/>
    </xf>
    <xf numFmtId="0" fontId="27" fillId="43" borderId="34" xfId="0" applyFont="1" applyFill="1" applyBorder="1" applyAlignment="1">
      <alignment horizontal="center" vertical="center" wrapText="1" readingOrder="1"/>
    </xf>
    <xf numFmtId="0" fontId="27" fillId="43" borderId="34" xfId="0" applyFont="1" applyFill="1" applyBorder="1" applyAlignment="1">
      <alignment horizontal="left" vertical="center" wrapText="1" readingOrder="1"/>
    </xf>
    <xf numFmtId="0" fontId="27" fillId="43" borderId="35" xfId="0" applyFont="1" applyFill="1" applyBorder="1" applyAlignment="1">
      <alignment horizontal="left" vertical="center" wrapText="1" readingOrder="1"/>
    </xf>
    <xf numFmtId="0" fontId="27" fillId="43" borderId="35" xfId="0" applyFont="1" applyFill="1" applyBorder="1" applyAlignment="1">
      <alignment horizontal="center" vertical="center" wrapText="1" readingOrder="1"/>
    </xf>
    <xf numFmtId="9" fontId="27" fillId="43" borderId="36" xfId="0" applyNumberFormat="1" applyFont="1" applyFill="1" applyBorder="1" applyAlignment="1">
      <alignment horizontal="center" vertical="center" wrapText="1" readingOrder="1"/>
    </xf>
    <xf numFmtId="0" fontId="27" fillId="43" borderId="32" xfId="0" applyFont="1" applyFill="1" applyBorder="1"/>
    <xf numFmtId="1" fontId="18" fillId="44" borderId="10" xfId="0" applyNumberFormat="1" applyFont="1" applyFill="1" applyBorder="1" applyAlignment="1">
      <alignment horizontal="center"/>
    </xf>
    <xf numFmtId="0" fontId="31" fillId="0" borderId="0" xfId="0" applyFont="1" applyAlignment="1" applyProtection="1">
      <alignment horizontal="center" vertical="top" wrapText="1"/>
      <protection locked="0"/>
    </xf>
    <xf numFmtId="2" fontId="18" fillId="44" borderId="29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32" fillId="0" borderId="0" xfId="0" applyFont="1"/>
    <xf numFmtId="0" fontId="25" fillId="0" borderId="0" xfId="0" applyFont="1"/>
    <xf numFmtId="0" fontId="33" fillId="0" borderId="0" xfId="0" applyFont="1"/>
    <xf numFmtId="0" fontId="22" fillId="0" borderId="0" xfId="0" pivotButton="1" applyFont="1"/>
    <xf numFmtId="0" fontId="22" fillId="34" borderId="25" xfId="0" applyFont="1" applyFill="1" applyBorder="1" applyAlignment="1">
      <alignment horizontal="left" vertical="center" wrapText="1" readingOrder="1"/>
    </xf>
    <xf numFmtId="165" fontId="22" fillId="34" borderId="13" xfId="0" applyNumberFormat="1" applyFont="1" applyFill="1" applyBorder="1" applyAlignment="1">
      <alignment horizontal="center" vertical="center" wrapText="1" readingOrder="1"/>
    </xf>
    <xf numFmtId="167" fontId="22" fillId="34" borderId="0" xfId="0" applyNumberFormat="1" applyFont="1" applyFill="1" applyAlignment="1">
      <alignment horizontal="center" vertical="center" wrapText="1" readingOrder="1"/>
    </xf>
    <xf numFmtId="167" fontId="22" fillId="34" borderId="15" xfId="0" applyNumberFormat="1" applyFont="1" applyFill="1" applyBorder="1" applyAlignment="1">
      <alignment horizontal="center" vertical="center" wrapText="1" readingOrder="1"/>
    </xf>
    <xf numFmtId="0" fontId="22" fillId="34" borderId="17" xfId="0" applyFont="1" applyFill="1" applyBorder="1" applyAlignment="1">
      <alignment horizontal="left" vertical="center" wrapText="1" readingOrder="1"/>
    </xf>
    <xf numFmtId="165" fontId="22" fillId="34" borderId="22" xfId="0" applyNumberFormat="1" applyFont="1" applyFill="1" applyBorder="1" applyAlignment="1">
      <alignment horizontal="center" vertical="center" wrapText="1" readingOrder="1"/>
    </xf>
    <xf numFmtId="167" fontId="22" fillId="34" borderId="26" xfId="0" applyNumberFormat="1" applyFont="1" applyFill="1" applyBorder="1" applyAlignment="1">
      <alignment horizontal="center" vertical="center" wrapText="1" readingOrder="1"/>
    </xf>
    <xf numFmtId="167" fontId="22" fillId="34" borderId="23" xfId="0" applyNumberFormat="1" applyFont="1" applyFill="1" applyBorder="1" applyAlignment="1">
      <alignment horizontal="center" vertical="center" wrapText="1" readingOrder="1"/>
    </xf>
    <xf numFmtId="0" fontId="15" fillId="0" borderId="0" xfId="0" applyFont="1"/>
    <xf numFmtId="166" fontId="26" fillId="41" borderId="23" xfId="0" applyNumberFormat="1" applyFont="1" applyFill="1" applyBorder="1" applyAlignment="1">
      <alignment horizontal="right" vertical="center" wrapText="1" readingOrder="1"/>
    </xf>
    <xf numFmtId="166" fontId="26" fillId="46" borderId="26" xfId="0" applyNumberFormat="1" applyFont="1" applyFill="1" applyBorder="1" applyAlignment="1">
      <alignment horizontal="right" vertical="center" wrapText="1" readingOrder="1"/>
    </xf>
    <xf numFmtId="166" fontId="26" fillId="41" borderId="26" xfId="0" applyNumberFormat="1" applyFont="1" applyFill="1" applyBorder="1" applyAlignment="1">
      <alignment horizontal="right" vertical="center" wrapText="1" readingOrder="1"/>
    </xf>
    <xf numFmtId="0" fontId="26" fillId="41" borderId="26" xfId="0" applyFont="1" applyFill="1" applyBorder="1" applyAlignment="1">
      <alignment vertical="center" wrapText="1" readingOrder="1"/>
    </xf>
    <xf numFmtId="10" fontId="26" fillId="41" borderId="22" xfId="0" applyNumberFormat="1" applyFont="1" applyFill="1" applyBorder="1" applyAlignment="1">
      <alignment vertical="center" wrapText="1" readingOrder="1"/>
    </xf>
    <xf numFmtId="0" fontId="26" fillId="41" borderId="10" xfId="0" applyFont="1" applyFill="1" applyBorder="1" applyAlignment="1">
      <alignment horizontal="left" vertical="center" wrapText="1" readingOrder="1"/>
    </xf>
    <xf numFmtId="0" fontId="26" fillId="41" borderId="17" xfId="0" applyFont="1" applyFill="1" applyBorder="1" applyAlignment="1">
      <alignment horizontal="left" vertical="center" wrapText="1" readingOrder="1"/>
    </xf>
    <xf numFmtId="167" fontId="26" fillId="41" borderId="26" xfId="0" applyNumberFormat="1" applyFont="1" applyFill="1" applyBorder="1" applyAlignment="1">
      <alignment horizontal="right" vertical="center" wrapText="1" readingOrder="1"/>
    </xf>
    <xf numFmtId="0" fontId="23" fillId="41" borderId="21" xfId="0" applyFont="1" applyFill="1" applyBorder="1" applyAlignment="1">
      <alignment horizontal="center" vertical="center" wrapText="1" readingOrder="1"/>
    </xf>
    <xf numFmtId="0" fontId="23" fillId="41" borderId="20" xfId="0" applyFont="1" applyFill="1" applyBorder="1" applyAlignment="1">
      <alignment horizontal="center" vertical="center" wrapText="1" readingOrder="1"/>
    </xf>
    <xf numFmtId="0" fontId="23" fillId="41" borderId="19" xfId="0" applyFont="1" applyFill="1" applyBorder="1" applyAlignment="1">
      <alignment horizontal="center" vertical="center" wrapText="1" readingOrder="1"/>
    </xf>
    <xf numFmtId="0" fontId="23" fillId="41" borderId="18" xfId="0" applyFont="1" applyFill="1" applyBorder="1" applyAlignment="1">
      <alignment horizontal="center" vertical="center" wrapText="1" readingOrder="1"/>
    </xf>
    <xf numFmtId="0" fontId="22" fillId="0" borderId="0" xfId="0" applyFont="1" applyAlignment="1">
      <alignment horizontal="center"/>
    </xf>
    <xf numFmtId="0" fontId="14" fillId="41" borderId="10" xfId="0" applyFont="1" applyFill="1" applyBorder="1" applyAlignment="1">
      <alignment horizontal="center" vertical="center"/>
    </xf>
    <xf numFmtId="0" fontId="25" fillId="42" borderId="10" xfId="0" applyFont="1" applyFill="1" applyBorder="1" applyAlignment="1">
      <alignment horizontal="center" vertical="center" wrapText="1"/>
    </xf>
    <xf numFmtId="0" fontId="25" fillId="45" borderId="10" xfId="36" applyFont="1" applyFill="1" applyBorder="1" applyAlignment="1">
      <alignment horizontal="center" vertical="center"/>
    </xf>
    <xf numFmtId="0" fontId="14" fillId="41" borderId="28" xfId="0" applyFont="1" applyFill="1" applyBorder="1" applyAlignment="1">
      <alignment horizontal="center" vertical="center"/>
    </xf>
    <xf numFmtId="0" fontId="25" fillId="45" borderId="38" xfId="36" applyFont="1" applyFill="1" applyBorder="1" applyAlignment="1">
      <alignment horizontal="center" vertical="center"/>
    </xf>
    <xf numFmtId="0" fontId="14" fillId="41" borderId="10" xfId="0" applyFont="1" applyFill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35" borderId="0" xfId="0" applyFill="1" applyAlignment="1">
      <alignment horizontal="center" wrapText="1"/>
    </xf>
    <xf numFmtId="0" fontId="0" fillId="35" borderId="0" xfId="0" applyFill="1" applyAlignment="1">
      <alignment wrapText="1"/>
    </xf>
    <xf numFmtId="0" fontId="14" fillId="43" borderId="10" xfId="0" applyFont="1" applyFill="1" applyBorder="1" applyAlignment="1">
      <alignment horizontal="center" vertical="center" wrapText="1"/>
    </xf>
    <xf numFmtId="0" fontId="14" fillId="43" borderId="10" xfId="0" applyFont="1" applyFill="1" applyBorder="1" applyAlignment="1">
      <alignment horizontal="center" vertical="center"/>
    </xf>
    <xf numFmtId="2" fontId="14" fillId="37" borderId="10" xfId="0" applyNumberFormat="1" applyFont="1" applyFill="1" applyBorder="1" applyAlignment="1">
      <alignment horizontal="center" vertical="center"/>
    </xf>
    <xf numFmtId="2" fontId="14" fillId="38" borderId="10" xfId="0" applyNumberFormat="1" applyFont="1" applyFill="1" applyBorder="1" applyAlignment="1">
      <alignment horizontal="center" vertical="center"/>
    </xf>
    <xf numFmtId="2" fontId="14" fillId="39" borderId="10" xfId="0" applyNumberFormat="1" applyFont="1" applyFill="1" applyBorder="1" applyAlignment="1">
      <alignment horizontal="center" vertical="center"/>
    </xf>
    <xf numFmtId="0" fontId="18" fillId="44" borderId="10" xfId="0" applyFont="1" applyFill="1" applyBorder="1" applyAlignment="1">
      <alignment horizontal="center" vertical="center"/>
    </xf>
    <xf numFmtId="0" fontId="14" fillId="47" borderId="37" xfId="0" applyFont="1" applyFill="1" applyBorder="1" applyAlignment="1">
      <alignment horizontal="center" vertical="center"/>
    </xf>
    <xf numFmtId="0" fontId="25" fillId="0" borderId="28" xfId="0" applyFont="1" applyBorder="1" applyAlignment="1">
      <alignment horizontal="left" vertical="center" wrapText="1"/>
    </xf>
    <xf numFmtId="2" fontId="14" fillId="37" borderId="10" xfId="0" applyNumberFormat="1" applyFont="1" applyFill="1" applyBorder="1" applyAlignment="1">
      <alignment horizontal="center"/>
    </xf>
    <xf numFmtId="2" fontId="14" fillId="38" borderId="10" xfId="0" applyNumberFormat="1" applyFont="1" applyFill="1" applyBorder="1" applyAlignment="1">
      <alignment horizontal="center"/>
    </xf>
    <xf numFmtId="2" fontId="14" fillId="39" borderId="10" xfId="0" applyNumberFormat="1" applyFont="1" applyFill="1" applyBorder="1" applyAlignment="1">
      <alignment horizontal="center"/>
    </xf>
    <xf numFmtId="0" fontId="14" fillId="47" borderId="38" xfId="0" applyFont="1" applyFill="1" applyBorder="1" applyAlignment="1">
      <alignment horizontal="center" vertical="center" wrapText="1"/>
    </xf>
    <xf numFmtId="0" fontId="14" fillId="43" borderId="38" xfId="0" applyFont="1" applyFill="1" applyBorder="1" applyAlignment="1">
      <alignment horizontal="center" wrapText="1"/>
    </xf>
    <xf numFmtId="0" fontId="14" fillId="43" borderId="39" xfId="0" applyFont="1" applyFill="1" applyBorder="1" applyAlignment="1">
      <alignment horizontal="center"/>
    </xf>
    <xf numFmtId="2" fontId="14" fillId="37" borderId="40" xfId="0" applyNumberFormat="1" applyFont="1" applyFill="1" applyBorder="1" applyAlignment="1">
      <alignment horizontal="center"/>
    </xf>
    <xf numFmtId="2" fontId="14" fillId="38" borderId="40" xfId="0" applyNumberFormat="1" applyFont="1" applyFill="1" applyBorder="1" applyAlignment="1">
      <alignment horizontal="center"/>
    </xf>
    <xf numFmtId="2" fontId="14" fillId="39" borderId="40" xfId="0" applyNumberFormat="1" applyFont="1" applyFill="1" applyBorder="1" applyAlignment="1">
      <alignment horizontal="center"/>
    </xf>
    <xf numFmtId="2" fontId="18" fillId="44" borderId="40" xfId="0" applyNumberFormat="1" applyFont="1" applyFill="1" applyBorder="1" applyAlignment="1">
      <alignment horizontal="center"/>
    </xf>
    <xf numFmtId="2" fontId="18" fillId="44" borderId="28" xfId="0" applyNumberFormat="1" applyFont="1" applyFill="1" applyBorder="1" applyAlignment="1">
      <alignment horizontal="center" vertical="center"/>
    </xf>
    <xf numFmtId="0" fontId="1" fillId="34" borderId="10" xfId="0" applyFont="1" applyFill="1" applyBorder="1" applyAlignment="1">
      <alignment horizontal="left" vertical="top" wrapText="1" readingOrder="1"/>
    </xf>
    <xf numFmtId="0" fontId="1" fillId="34" borderId="10" xfId="0" applyFont="1" applyFill="1" applyBorder="1" applyAlignment="1">
      <alignment horizontal="left" vertical="center" wrapText="1" readingOrder="1"/>
    </xf>
    <xf numFmtId="0" fontId="1" fillId="34" borderId="10" xfId="0" applyFont="1" applyFill="1" applyBorder="1" applyAlignment="1">
      <alignment horizontal="center" vertical="center" wrapText="1" readingOrder="1"/>
    </xf>
    <xf numFmtId="0" fontId="1" fillId="34" borderId="14" xfId="0" applyFont="1" applyFill="1" applyBorder="1" applyAlignment="1">
      <alignment horizontal="center" vertical="center" wrapText="1" readingOrder="1"/>
    </xf>
    <xf numFmtId="166" fontId="1" fillId="37" borderId="10" xfId="0" applyNumberFormat="1" applyFont="1" applyFill="1" applyBorder="1" applyAlignment="1">
      <alignment horizontal="center" vertical="center" wrapText="1" readingOrder="1"/>
    </xf>
    <xf numFmtId="166" fontId="1" fillId="38" borderId="10" xfId="0" applyNumberFormat="1" applyFont="1" applyFill="1" applyBorder="1" applyAlignment="1">
      <alignment horizontal="center" vertical="center" wrapText="1" readingOrder="1"/>
    </xf>
    <xf numFmtId="166" fontId="1" fillId="39" borderId="10" xfId="0" applyNumberFormat="1" applyFont="1" applyFill="1" applyBorder="1" applyAlignment="1">
      <alignment horizontal="center" vertical="center" wrapText="1" readingOrder="1"/>
    </xf>
    <xf numFmtId="9" fontId="1" fillId="44" borderId="16" xfId="43" applyFont="1" applyFill="1" applyBorder="1" applyAlignment="1">
      <alignment horizontal="center" vertical="center" wrapText="1" readingOrder="1"/>
    </xf>
    <xf numFmtId="9" fontId="1" fillId="44" borderId="17" xfId="43" applyFont="1" applyFill="1" applyBorder="1" applyAlignment="1">
      <alignment horizontal="center" vertical="center" wrapText="1" readingOrder="1"/>
    </xf>
    <xf numFmtId="0" fontId="1" fillId="34" borderId="19" xfId="0" applyFont="1" applyFill="1" applyBorder="1" applyAlignment="1">
      <alignment horizontal="left" wrapText="1"/>
    </xf>
    <xf numFmtId="165" fontId="1" fillId="34" borderId="19" xfId="0" applyNumberFormat="1" applyFont="1" applyFill="1" applyBorder="1" applyAlignment="1">
      <alignment horizontal="right" vertical="center" wrapText="1" readingOrder="1"/>
    </xf>
    <xf numFmtId="0" fontId="1" fillId="34" borderId="20" xfId="0" applyFont="1" applyFill="1" applyBorder="1" applyAlignment="1">
      <alignment wrapText="1"/>
    </xf>
    <xf numFmtId="167" fontId="1" fillId="34" borderId="20" xfId="0" applyNumberFormat="1" applyFont="1" applyFill="1" applyBorder="1" applyAlignment="1">
      <alignment horizontal="right" vertical="center" wrapText="1" readingOrder="1"/>
    </xf>
    <xf numFmtId="167" fontId="1" fillId="34" borderId="21" xfId="0" applyNumberFormat="1" applyFont="1" applyFill="1" applyBorder="1" applyAlignment="1">
      <alignment horizontal="right" vertical="center" wrapText="1" readingOrder="1"/>
    </xf>
    <xf numFmtId="0" fontId="1" fillId="34" borderId="13" xfId="0" applyFont="1" applyFill="1" applyBorder="1" applyAlignment="1">
      <alignment horizontal="left" wrapText="1"/>
    </xf>
    <xf numFmtId="165" fontId="1" fillId="34" borderId="13" xfId="0" applyNumberFormat="1" applyFont="1" applyFill="1" applyBorder="1" applyAlignment="1">
      <alignment horizontal="right" vertical="center" wrapText="1" readingOrder="1"/>
    </xf>
    <xf numFmtId="0" fontId="1" fillId="34" borderId="0" xfId="0" applyFont="1" applyFill="1" applyAlignment="1">
      <alignment wrapText="1"/>
    </xf>
    <xf numFmtId="167" fontId="1" fillId="34" borderId="0" xfId="0" applyNumberFormat="1" applyFont="1" applyFill="1" applyAlignment="1">
      <alignment horizontal="right" vertical="center" wrapText="1" readingOrder="1"/>
    </xf>
    <xf numFmtId="167" fontId="1" fillId="34" borderId="15" xfId="0" applyNumberFormat="1" applyFont="1" applyFill="1" applyBorder="1" applyAlignment="1">
      <alignment horizontal="right" vertical="center" wrapText="1" readingOrder="1"/>
    </xf>
    <xf numFmtId="0" fontId="1" fillId="34" borderId="22" xfId="0" applyFont="1" applyFill="1" applyBorder="1" applyAlignment="1">
      <alignment horizontal="left" wrapText="1"/>
    </xf>
    <xf numFmtId="165" fontId="1" fillId="34" borderId="22" xfId="0" applyNumberFormat="1" applyFont="1" applyFill="1" applyBorder="1" applyAlignment="1">
      <alignment horizontal="right" vertical="center" wrapText="1" readingOrder="1"/>
    </xf>
    <xf numFmtId="167" fontId="1" fillId="34" borderId="26" xfId="0" applyNumberFormat="1" applyFont="1" applyFill="1" applyBorder="1" applyAlignment="1">
      <alignment horizontal="right" vertical="center" wrapText="1" readingOrder="1"/>
    </xf>
    <xf numFmtId="167" fontId="1" fillId="34" borderId="23" xfId="0" applyNumberFormat="1" applyFont="1" applyFill="1" applyBorder="1" applyAlignment="1">
      <alignment horizontal="right" vertical="center" wrapText="1" readingOrder="1"/>
    </xf>
    <xf numFmtId="0" fontId="1" fillId="34" borderId="26" xfId="0" applyFont="1" applyFill="1" applyBorder="1" applyAlignment="1">
      <alignment wrapText="1"/>
    </xf>
    <xf numFmtId="0" fontId="26" fillId="47" borderId="30" xfId="0" applyFont="1" applyFill="1" applyBorder="1" applyAlignment="1">
      <alignment horizontal="center"/>
    </xf>
    <xf numFmtId="0" fontId="26" fillId="47" borderId="31" xfId="0" applyFont="1" applyFill="1" applyBorder="1" applyAlignment="1">
      <alignment horizontal="center"/>
    </xf>
    <xf numFmtId="0" fontId="26" fillId="47" borderId="32" xfId="0" applyFont="1" applyFill="1" applyBorder="1" applyAlignment="1">
      <alignment horizontal="center"/>
    </xf>
    <xf numFmtId="0" fontId="26" fillId="43" borderId="41" xfId="0" applyFont="1" applyFill="1" applyBorder="1" applyAlignment="1">
      <alignment horizontal="center" vertical="center"/>
    </xf>
    <xf numFmtId="0" fontId="26" fillId="43" borderId="43" xfId="0" applyFont="1" applyFill="1" applyBorder="1" applyAlignment="1">
      <alignment horizontal="center" vertical="center"/>
    </xf>
    <xf numFmtId="0" fontId="26" fillId="43" borderId="42" xfId="0" applyFont="1" applyFill="1" applyBorder="1" applyAlignment="1">
      <alignment horizontal="center" vertical="center"/>
    </xf>
    <xf numFmtId="0" fontId="14" fillId="43" borderId="10" xfId="0" applyFont="1" applyFill="1" applyBorder="1" applyAlignment="1">
      <alignment horizontal="center" vertical="center"/>
    </xf>
    <xf numFmtId="0" fontId="14" fillId="37" borderId="44" xfId="0" applyFont="1" applyFill="1" applyBorder="1" applyAlignment="1">
      <alignment horizontal="center" vertical="center"/>
    </xf>
    <xf numFmtId="0" fontId="14" fillId="38" borderId="44" xfId="0" applyFont="1" applyFill="1" applyBorder="1" applyAlignment="1">
      <alignment horizontal="center" vertical="center"/>
    </xf>
    <xf numFmtId="0" fontId="14" fillId="39" borderId="44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0" fillId="40" borderId="0" xfId="0" applyFont="1" applyFill="1" applyAlignment="1" applyProtection="1">
      <alignment horizontal="center" vertical="top" wrapText="1"/>
      <protection locked="0"/>
    </xf>
    <xf numFmtId="0" fontId="14" fillId="43" borderId="14" xfId="0" applyFont="1" applyFill="1" applyBorder="1" applyAlignment="1">
      <alignment horizontal="center" vertical="center" wrapText="1"/>
    </xf>
    <xf numFmtId="0" fontId="14" fillId="43" borderId="24" xfId="0" applyFont="1" applyFill="1" applyBorder="1" applyAlignment="1">
      <alignment horizontal="center" vertical="center" wrapText="1"/>
    </xf>
    <xf numFmtId="0" fontId="14" fillId="43" borderId="16" xfId="0" applyFont="1" applyFill="1" applyBorder="1" applyAlignment="1">
      <alignment horizontal="center" vertical="center" wrapText="1"/>
    </xf>
    <xf numFmtId="0" fontId="0" fillId="35" borderId="20" xfId="0" applyFill="1" applyBorder="1" applyAlignment="1">
      <alignment horizontal="center"/>
    </xf>
    <xf numFmtId="0" fontId="14" fillId="43" borderId="10" xfId="0" applyFont="1" applyFill="1" applyBorder="1" applyAlignment="1">
      <alignment horizontal="center" vertical="center" wrapText="1"/>
    </xf>
  </cellXfs>
  <cellStyles count="4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2" xfId="42" xr:uid="{00000000-0005-0000-0000-00001B000000}"/>
    <cellStyle name="Comma 3" xfId="45" xr:uid="{49E9B759-8CF0-4911-984A-B667AD1DB256}"/>
    <cellStyle name="Comma 3 2" xfId="46" xr:uid="{00852A3E-65F6-4597-B8FE-E0F2F130C2F3}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4" xr:uid="{F564E553-9AD2-4344-92DF-2360C8C71960}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border diagonalUp="0" diagonalDown="0" outline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3" formatCode="0%"/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thin">
          <color theme="0" tint="-0.34998626667073579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6" formatCode="0.0"/>
      <fill>
        <patternFill patternType="solid">
          <fgColor indexed="64"/>
          <bgColor rgb="FFCA3B41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 tint="-0.34998626667073579"/>
        </left>
        <right/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6" formatCode="0.0"/>
      <fill>
        <patternFill patternType="solid">
          <fgColor indexed="64"/>
          <bgColor rgb="FFF7BE66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 tint="-0.34998626667073579"/>
        </left>
        <right/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6" formatCode="0.0"/>
      <fill>
        <patternFill patternType="solid">
          <fgColor indexed="64"/>
          <bgColor rgb="FF487B48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 tint="-0.34998626667073579"/>
        </left>
        <right/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theme="0" tint="-0.34998626667073579"/>
        </left>
        <right/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theme="0"/>
        </left>
        <right style="thin">
          <color theme="0" tint="-0.34998626667073579"/>
        </right>
        <top style="medium">
          <color theme="0"/>
        </top>
        <bottom style="medium">
          <color theme="0"/>
        </bottom>
      </border>
    </dxf>
    <dxf>
      <border>
        <top style="medium">
          <color theme="0"/>
        </top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top" textRotation="0" wrapText="1" indent="0" justifyLastLine="0" shrinkToFit="0" readingOrder="1"/>
    </dxf>
    <dxf>
      <font>
        <color rgb="FFFF0000"/>
      </font>
    </dxf>
    <dxf>
      <font>
        <color theme="9" tint="-0.499984740745262"/>
      </font>
    </dxf>
    <dxf>
      <font>
        <color rgb="FFC00000"/>
      </font>
    </dxf>
    <dxf>
      <font>
        <color theme="9" tint="-0.499984740745262"/>
      </font>
    </dxf>
    <dxf>
      <font>
        <color rgb="FFC0000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487B48"/>
      <color rgb="FF963634"/>
      <color rgb="FFCA3B41"/>
      <color rgb="FFF7BE66"/>
      <color rgb="FF354549"/>
      <color rgb="FFEA6962"/>
      <color rgb="FFFFC7CE"/>
      <color rgb="FFC6EFCE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baseline="0">
                <a:effectLst/>
              </a:rPr>
              <a:t>Size</a:t>
            </a:r>
            <a:endParaRPr lang="en-GB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32C2D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DE-443D-8BA2-AACB93BD5FD4}"/>
              </c:ext>
            </c:extLst>
          </c:dPt>
          <c:dPt>
            <c:idx val="1"/>
            <c:bubble3D val="0"/>
            <c:spPr>
              <a:solidFill>
                <a:srgbClr val="9BBB5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DE-443D-8BA2-AACB93BD5FD4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DE-443D-8BA2-AACB93BD5FD4}"/>
              </c:ext>
            </c:extLst>
          </c:dPt>
          <c:dPt>
            <c:idx val="3"/>
            <c:bubble3D val="0"/>
            <c:spPr>
              <a:solidFill>
                <a:srgbClr val="F7964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FDE-443D-8BA2-AACB93BD5FD4}"/>
              </c:ext>
            </c:extLst>
          </c:dPt>
          <c:dPt>
            <c:idx val="4"/>
            <c:bubble3D val="0"/>
            <c:spPr>
              <a:solidFill>
                <a:srgbClr val="CA3B4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FDE-443D-8BA2-AACB93BD5FD4}"/>
              </c:ext>
            </c:extLst>
          </c:dPt>
          <c:dPt>
            <c:idx val="5"/>
            <c:bubble3D val="0"/>
            <c:spPr>
              <a:solidFill>
                <a:srgbClr val="CA3B4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FDE-443D-8BA2-AACB93BD5F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O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'Features Analysis'!$B$6:$B$11</c:f>
              <c:strCache>
                <c:ptCount val="6"/>
                <c:pt idx="0">
                  <c:v>XS</c:v>
                </c:pt>
                <c:pt idx="1">
                  <c:v>S</c:v>
                </c:pt>
                <c:pt idx="2">
                  <c:v>M</c:v>
                </c:pt>
                <c:pt idx="3">
                  <c:v>L</c:v>
                </c:pt>
                <c:pt idx="4">
                  <c:v>XL</c:v>
                </c:pt>
                <c:pt idx="5">
                  <c:v>XXL</c:v>
                </c:pt>
              </c:strCache>
            </c:strRef>
          </c:cat>
          <c:val>
            <c:numRef>
              <c:f>'Features Analysis'!$C$6:$C$11</c:f>
              <c:numCache>
                <c:formatCode>0.0%</c:formatCode>
                <c:ptCount val="6"/>
                <c:pt idx="0">
                  <c:v>5.3571428571428568E-2</c:v>
                </c:pt>
                <c:pt idx="1">
                  <c:v>0.5178571428571429</c:v>
                </c:pt>
                <c:pt idx="2">
                  <c:v>0.42857142857142855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DE-443D-8BA2-AACB93BD5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Business Uncertainty</a:t>
            </a:r>
            <a:endParaRPr lang="en-GB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CE-4A0D-8FAC-19A5E48967D5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CE-4A0D-8FAC-19A5E48967D5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CE-4A0D-8FAC-19A5E48967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ECE-4A0D-8FAC-19A5E48967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ECE-4A0D-8FAC-19A5E48967D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ECE-4A0D-8FAC-19A5E48967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O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'Features Analysis'!$I$6:$I$8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'Features Analysis'!$J$6:$J$8</c:f>
              <c:numCache>
                <c:formatCode>0.0%</c:formatCode>
                <c:ptCount val="3"/>
                <c:pt idx="0">
                  <c:v>0.7232142857142857</c:v>
                </c:pt>
                <c:pt idx="1">
                  <c:v>0.2767857142857143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CE-4A0D-8FAC-19A5E4896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Technical Complexity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EC-403D-B412-656F65440CFE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EC-403D-B412-656F65440CFE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EC-403D-B412-656F65440CFE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EC-403D-B412-656F65440CFE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FEC-403D-B412-656F65440CFE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FEC-403D-B412-656F65440C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O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'Features Analysis'!$O$6:$O$8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'Features Analysis'!$P$6:$P$8</c:f>
              <c:numCache>
                <c:formatCode>0.0%</c:formatCode>
                <c:ptCount val="3"/>
                <c:pt idx="0">
                  <c:v>0.3482142857142857</c:v>
                </c:pt>
                <c:pt idx="1">
                  <c:v>0.5803571428571429</c:v>
                </c:pt>
                <c:pt idx="2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FEC-403D-B412-656F65440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922421201774553E-2"/>
          <c:y val="3.8100437445319338E-2"/>
          <c:w val="0.86927405527899204"/>
          <c:h val="0.86628139449344599"/>
        </c:manualLayout>
      </c:layout>
      <c:scatterChart>
        <c:scatterStyle val="lineMarker"/>
        <c:varyColors val="0"/>
        <c:ser>
          <c:idx val="0"/>
          <c:order val="0"/>
          <c:tx>
            <c:v>Best Case</c:v>
          </c:tx>
          <c:spPr>
            <a:ln>
              <a:solidFill>
                <a:srgbClr val="487B48"/>
              </a:solidFill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fld id="{B382B5FC-B8E5-45FF-8FDD-9F7829C96DC8}" type="X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9DB3-4265-96AE-B66AAE791F86}"/>
                </c:ext>
              </c:extLst>
            </c:dLbl>
            <c:numFmt formatCode="0.0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'Cone of Uncertainty'!$E$3:$E$4</c:f>
              <c:numCache>
                <c:formatCode>0.00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'Cone of Uncertainty'!$F$3:$F$4</c:f>
              <c:numCache>
                <c:formatCode>0.00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B3-4265-96AE-B66AAE791F86}"/>
            </c:ext>
          </c:extLst>
        </c:ser>
        <c:ser>
          <c:idx val="1"/>
          <c:order val="1"/>
          <c:tx>
            <c:v>Most Likely</c:v>
          </c:tx>
          <c:spPr>
            <a:ln>
              <a:solidFill>
                <a:srgbClr val="F7BE66"/>
              </a:solidFill>
            </a:ln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fld id="{D4630227-8C57-4A61-AAE3-5EF13263CADC}" type="X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9DB3-4265-96AE-B66AAE791F86}"/>
                </c:ext>
              </c:extLst>
            </c:dLbl>
            <c:numFmt formatCode="0.0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'Cone of Uncertainty'!$E$5:$E$6</c:f>
              <c:numCache>
                <c:formatCode>0.00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'Cone of Uncertainty'!$F$5:$F$6</c:f>
              <c:numCache>
                <c:formatCode>0.00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B3-4265-96AE-B66AAE791F86}"/>
            </c:ext>
          </c:extLst>
        </c:ser>
        <c:ser>
          <c:idx val="2"/>
          <c:order val="2"/>
          <c:tx>
            <c:v>Worst Case</c:v>
          </c:tx>
          <c:spPr>
            <a:ln>
              <a:solidFill>
                <a:srgbClr val="CA3B41"/>
              </a:solidFill>
            </a:ln>
          </c:spPr>
          <c:marker>
            <c:symbol val="none"/>
          </c:marker>
          <c:dLbls>
            <c:dLbl>
              <c:idx val="1"/>
              <c:layout>
                <c:manualLayout>
                  <c:x val="2.0710584752035584E-2"/>
                  <c:y val="-2.5106837606837625E-2"/>
                </c:manualLayout>
              </c:layout>
              <c:tx>
                <c:rich>
                  <a:bodyPr/>
                  <a:lstStyle/>
                  <a:p>
                    <a:fld id="{C0A922E2-7271-4200-849E-00A5B1F24BC5}" type="XVALU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9DB3-4265-96AE-B66AAE791F86}"/>
                </c:ext>
              </c:extLst>
            </c:dLbl>
            <c:numFmt formatCode="0.00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'Cone of Uncertainty'!$E$7:$E$8</c:f>
              <c:numCache>
                <c:formatCode>0.00</c:formatCode>
                <c:ptCount val="2"/>
                <c:pt idx="0">
                  <c:v>0</c:v>
                </c:pt>
                <c:pt idx="1">
                  <c:v>11</c:v>
                </c:pt>
              </c:numCache>
            </c:numRef>
          </c:xVal>
          <c:yVal>
            <c:numRef>
              <c:f>'Cone of Uncertainty'!$F$7:$F$8</c:f>
              <c:numCache>
                <c:formatCode>0.00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B3-4265-96AE-B66AAE791F86}"/>
            </c:ext>
          </c:extLst>
        </c:ser>
        <c:ser>
          <c:idx val="3"/>
          <c:order val="3"/>
          <c:tx>
            <c:v>Threashold</c:v>
          </c:tx>
          <c:spPr>
            <a:ln>
              <a:solidFill>
                <a:schemeClr val="bg1">
                  <a:lumMod val="65000"/>
                </a:schemeClr>
              </a:solidFill>
              <a:prstDash val="sysDash"/>
            </a:ln>
          </c:spPr>
          <c:marker>
            <c:symbol val="none"/>
          </c:marker>
          <c:dLbls>
            <c:delete val="1"/>
          </c:dLbls>
          <c:xVal>
            <c:numRef>
              <c:f>'Cone of Uncertainty'!$E$9:$E$10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26</c:v>
                </c:pt>
              </c:numCache>
            </c:numRef>
          </c:xVal>
          <c:yVal>
            <c:numRef>
              <c:f>'Cone of Uncertainty'!$F$9:$F$10</c:f>
              <c:numCache>
                <c:formatCode>0.00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B3-4265-96AE-B66AAE791F8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1181459520"/>
        <c:axId val="-1181452992"/>
      </c:scatterChart>
      <c:valAx>
        <c:axId val="-1181459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Arial Narrow" panose="020B0606020202030204" pitchFamily="34" charset="0"/>
                  </a:defRPr>
                </a:pPr>
                <a:r>
                  <a:rPr lang="en-GB" sz="1100">
                    <a:latin typeface="Arial Narrow" panose="020B0606020202030204" pitchFamily="34" charset="0"/>
                  </a:rPr>
                  <a:t>Number</a:t>
                </a:r>
                <a:r>
                  <a:rPr lang="en-GB" sz="1100" baseline="0">
                    <a:latin typeface="Arial Narrow" panose="020B0606020202030204" pitchFamily="34" charset="0"/>
                  </a:rPr>
                  <a:t> of Sprints including setup, UAT ..</a:t>
                </a:r>
              </a:p>
            </c:rich>
          </c:tx>
          <c:overlay val="0"/>
        </c:title>
        <c:numFmt formatCode="0" sourceLinked="0"/>
        <c:majorTickMark val="cross"/>
        <c:minorTickMark val="in"/>
        <c:tickLblPos val="nextTo"/>
        <c:spPr>
          <a:ln>
            <a:solidFill>
              <a:schemeClr val="bg1">
                <a:lumMod val="65000"/>
              </a:schemeClr>
            </a:solidFill>
            <a:prstDash val="solid"/>
          </a:ln>
        </c:spPr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CO"/>
          </a:p>
        </c:txPr>
        <c:crossAx val="-1181452992"/>
        <c:crosses val="autoZero"/>
        <c:crossBetween val="midCat"/>
        <c:minorUnit val="1"/>
      </c:valAx>
      <c:valAx>
        <c:axId val="-118145299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>
                    <a:latin typeface="Arial Narrow" panose="020B0606020202030204" pitchFamily="34" charset="0"/>
                  </a:defRPr>
                </a:pPr>
                <a:r>
                  <a:rPr lang="en-GB" sz="1100">
                    <a:latin typeface="Arial Narrow" panose="020B0606020202030204" pitchFamily="34" charset="0"/>
                  </a:rPr>
                  <a:t>Scope in Story</a:t>
                </a:r>
                <a:r>
                  <a:rPr lang="en-GB" sz="1100" baseline="0">
                    <a:latin typeface="Arial Narrow" panose="020B0606020202030204" pitchFamily="34" charset="0"/>
                  </a:rPr>
                  <a:t> Points</a:t>
                </a:r>
                <a:endParaRPr lang="en-GB" sz="1100">
                  <a:latin typeface="Arial Narrow" panose="020B0606020202030204" pitchFamily="34" charset="0"/>
                </a:endParaRPr>
              </a:p>
            </c:rich>
          </c:tx>
          <c:overlay val="0"/>
        </c:title>
        <c:numFmt formatCode="0.00" sourceLinked="1"/>
        <c:majorTickMark val="out"/>
        <c:minorTickMark val="none"/>
        <c:tickLblPos val="none"/>
        <c:crossAx val="-1181459520"/>
        <c:crosses val="autoZero"/>
        <c:crossBetween val="midCat"/>
      </c:valAx>
    </c:plotArea>
    <c:plotVisOnly val="0"/>
    <c:dispBlanksAs val="zero"/>
    <c:showDLblsOverMax val="0"/>
  </c:chart>
  <c:spPr>
    <a:solidFill>
      <a:sysClr val="window" lastClr="FFFFFF"/>
    </a:solidFill>
    <a:scene3d>
      <a:camera prst="orthographicFront"/>
      <a:lightRig rig="threePt" dir="t"/>
    </a:scene3d>
    <a:sp3d>
      <a:bevelT/>
    </a:sp3d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GB" sz="1600">
                <a:solidFill>
                  <a:schemeClr val="tx1">
                    <a:lumMod val="65000"/>
                    <a:lumOff val="35000"/>
                  </a:schemeClr>
                </a:solidFill>
              </a:rPr>
              <a:t>Business Uncertainty</a:t>
            </a:r>
          </a:p>
        </c:rich>
      </c:tx>
      <c:layout>
        <c:manualLayout>
          <c:xMode val="edge"/>
          <c:yMode val="edge"/>
          <c:x val="0.20391904500309554"/>
          <c:y val="1.014987518419953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lIns="38100" tIns="19050" rIns="38100" bIns="19050">
              <a:spAutoFit/>
            </a:bodyPr>
            <a:lstStyle/>
            <a:p>
              <a:pPr>
                <a:defRPr/>
              </a:pPr>
              <a:endParaRPr lang="en-CO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"/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65000"/>
                  <a:lumOff val="35000"/>
                </a:sysClr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CO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2"/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65000"/>
                  <a:lumOff val="35000"/>
                </a:sysClr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CO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3"/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65000"/>
                  <a:lumOff val="35000"/>
                </a:sysClr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CO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4"/>
        <c:spPr>
          <a:solidFill>
            <a:srgbClr val="CA3B41"/>
          </a:solidFill>
        </c:spPr>
        <c:dLbl>
          <c:idx val="0"/>
          <c:spPr>
            <a:ln>
              <a:noFill/>
            </a:ln>
          </c:spPr>
          <c:txPr>
            <a:bodyPr lIns="38100" tIns="19050" rIns="38100" bIns="19050">
              <a:spAutoFit/>
            </a:bodyPr>
            <a:lstStyle/>
            <a:p>
              <a:pPr>
                <a:defRPr/>
              </a:pPr>
              <a:endParaRPr lang="en-CO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487B48"/>
          </a:solidFill>
        </c:spPr>
        <c:dLbl>
          <c:idx val="0"/>
          <c:spPr>
            <a:ln>
              <a:noFill/>
            </a:ln>
          </c:spPr>
          <c:txPr>
            <a:bodyPr lIns="38100" tIns="19050" rIns="38100" bIns="19050">
              <a:spAutoFit/>
            </a:bodyPr>
            <a:lstStyle/>
            <a:p>
              <a:pPr>
                <a:defRPr/>
              </a:pPr>
              <a:endParaRPr lang="en-CO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7BE66"/>
          </a:solidFill>
        </c:spPr>
      </c:pivotFmt>
      <c:pivotFmt>
        <c:idx val="7"/>
        <c:marker>
          <c:symbol val="none"/>
        </c:marker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</c:pivotFmts>
    <c:plotArea>
      <c:layout>
        <c:manualLayout>
          <c:layoutTarget val="inner"/>
          <c:xMode val="edge"/>
          <c:yMode val="edge"/>
          <c:x val="0.15095972334934454"/>
          <c:y val="0.17546429837682301"/>
          <c:w val="0.66465436945729972"/>
          <c:h val="0.7285828408835181"/>
        </c:manualLayout>
      </c:layout>
      <c:pieChart>
        <c:varyColors val="1"/>
        <c:ser>
          <c:idx val="0"/>
          <c:order val="0"/>
          <c:tx>
            <c:strRef>
              <c:f>byUncertainty!$B$3</c:f>
              <c:strCache>
                <c:ptCount val="1"/>
                <c:pt idx="0">
                  <c:v>%tage</c:v>
                </c:pt>
              </c:strCache>
            </c:strRef>
          </c:tx>
          <c:explosion val="5"/>
          <c:dPt>
            <c:idx val="0"/>
            <c:bubble3D val="0"/>
            <c:explosion val="0"/>
            <c:spPr>
              <a:solidFill>
                <a:srgbClr val="487B48"/>
              </a:solidFill>
            </c:spPr>
            <c:extLst>
              <c:ext xmlns:c16="http://schemas.microsoft.com/office/drawing/2014/chart" uri="{C3380CC4-5D6E-409C-BE32-E72D297353CC}">
                <c16:uniqueId val="{00000001-3726-4E54-A618-175F966A5596}"/>
              </c:ext>
            </c:extLst>
          </c:dPt>
          <c:dPt>
            <c:idx val="1"/>
            <c:bubble3D val="0"/>
            <c:explosion val="0"/>
            <c:spPr>
              <a:solidFill>
                <a:srgbClr val="F7BE66"/>
              </a:solidFill>
            </c:spPr>
            <c:extLst>
              <c:ext xmlns:c16="http://schemas.microsoft.com/office/drawing/2014/chart" uri="{C3380CC4-5D6E-409C-BE32-E72D297353CC}">
                <c16:uniqueId val="{00000002-3726-4E54-A618-175F966A5596}"/>
              </c:ext>
            </c:extLst>
          </c:dPt>
          <c:dPt>
            <c:idx val="2"/>
            <c:bubble3D val="0"/>
            <c:explosion val="0"/>
            <c:spPr>
              <a:solidFill>
                <a:srgbClr val="CA3B41"/>
              </a:solidFill>
            </c:spPr>
            <c:extLst>
              <c:ext xmlns:c16="http://schemas.microsoft.com/office/drawing/2014/chart" uri="{C3380CC4-5D6E-409C-BE32-E72D297353CC}">
                <c16:uniqueId val="{00000003-3726-4E54-A618-175F966A5596}"/>
              </c:ext>
            </c:extLst>
          </c:dPt>
          <c:dLbls>
            <c:dLbl>
              <c:idx val="0"/>
              <c:spPr>
                <a:ln>
                  <a:noFill/>
                </a:ln>
              </c:spPr>
              <c:txPr>
                <a:bodyPr lIns="38100" tIns="19050" rIns="38100" bIns="19050">
                  <a:spAutoFit/>
                </a:bodyPr>
                <a:lstStyle/>
                <a:p>
                  <a:pPr>
                    <a:defRPr/>
                  </a:pPr>
                  <a:endParaRPr lang="en-CO"/>
                </a:p>
              </c:txPr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26-4E54-A618-175F966A5596}"/>
                </c:ext>
              </c:extLst>
            </c:dLbl>
            <c:dLbl>
              <c:idx val="2"/>
              <c:spPr>
                <a:ln>
                  <a:noFill/>
                </a:ln>
              </c:spPr>
              <c:txPr>
                <a:bodyPr lIns="38100" tIns="19050" rIns="38100" bIns="19050">
                  <a:spAutoFit/>
                </a:bodyPr>
                <a:lstStyle/>
                <a:p>
                  <a:pPr>
                    <a:defRPr/>
                  </a:pPr>
                  <a:endParaRPr lang="en-CO"/>
                </a:p>
              </c:txPr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26-4E54-A618-175F966A5596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lIns="38100" tIns="19050" rIns="38100" bIns="19050">
                <a:spAutoFit/>
              </a:bodyPr>
              <a:lstStyle/>
              <a:p>
                <a:pPr>
                  <a:defRPr/>
                </a:pPr>
                <a:endParaRPr lang="en-CO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Lit>
              <c:ptCount val="3"/>
              <c:pt idx="0">
                <c:v>Low</c:v>
              </c:pt>
              <c:pt idx="1">
                <c:v>Medium</c:v>
              </c:pt>
              <c:pt idx="2">
                <c:v>High</c:v>
              </c:pt>
            </c:strLit>
          </c:cat>
          <c:val>
            <c:numLit>
              <c:formatCode>General</c:formatCode>
              <c:ptCount val="3"/>
              <c:pt idx="0">
                <c:v>0.19575699132111862</c:v>
              </c:pt>
              <c:pt idx="1">
                <c:v>0.27193828351012539</c:v>
              </c:pt>
              <c:pt idx="2">
                <c:v>0.53230472516875604</c:v>
              </c:pt>
            </c:numLit>
          </c:val>
          <c:extLst>
            <c:ext xmlns:c16="http://schemas.microsoft.com/office/drawing/2014/chart" uri="{C3380CC4-5D6E-409C-BE32-E72D297353CC}">
              <c16:uniqueId val="{00000004-3726-4E54-A618-175F966A5596}"/>
            </c:ext>
          </c:extLst>
        </c:ser>
        <c:ser>
          <c:idx val="1"/>
          <c:order val="1"/>
          <c:tx>
            <c:strRef>
              <c:f>byUncertainty!$C$3</c:f>
              <c:strCache>
                <c:ptCount val="1"/>
                <c:pt idx="0">
                  <c:v>Best Case (SP)</c:v>
                </c:pt>
              </c:strCache>
            </c:strRef>
          </c:tx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CO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Lit>
              <c:ptCount val="3"/>
              <c:pt idx="0">
                <c:v>Low</c:v>
              </c:pt>
              <c:pt idx="1">
                <c:v>Medium</c:v>
              </c:pt>
              <c:pt idx="2">
                <c:v>High</c:v>
              </c:pt>
            </c:strLit>
          </c:cat>
          <c:val>
            <c:numLit>
              <c:formatCode>General</c:formatCode>
              <c:ptCount val="3"/>
              <c:pt idx="0">
                <c:v>75.650000000000006</c:v>
              </c:pt>
              <c:pt idx="1">
                <c:v>83.8</c:v>
              </c:pt>
              <c:pt idx="2">
                <c:v>69.7</c:v>
              </c:pt>
            </c:numLit>
          </c:val>
          <c:extLst>
            <c:ext xmlns:c16="http://schemas.microsoft.com/office/drawing/2014/chart" uri="{C3380CC4-5D6E-409C-BE32-E72D297353CC}">
              <c16:uniqueId val="{00000005-3726-4E54-A618-175F966A5596}"/>
            </c:ext>
          </c:extLst>
        </c:ser>
        <c:ser>
          <c:idx val="2"/>
          <c:order val="2"/>
          <c:tx>
            <c:strRef>
              <c:f>byUncertainty!$D$3</c:f>
              <c:strCache>
                <c:ptCount val="1"/>
                <c:pt idx="0">
                  <c:v>Most Likely (SP)</c:v>
                </c:pt>
              </c:strCache>
            </c:strRef>
          </c:tx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CO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Lit>
              <c:ptCount val="3"/>
              <c:pt idx="0">
                <c:v>Low</c:v>
              </c:pt>
              <c:pt idx="1">
                <c:v>Medium</c:v>
              </c:pt>
              <c:pt idx="2">
                <c:v>High</c:v>
              </c:pt>
            </c:strLit>
          </c:cat>
          <c:val>
            <c:numLit>
              <c:formatCode>General</c:formatCode>
              <c:ptCount val="3"/>
              <c:pt idx="0">
                <c:v>101.5</c:v>
              </c:pt>
              <c:pt idx="1">
                <c:v>141</c:v>
              </c:pt>
              <c:pt idx="2">
                <c:v>276</c:v>
              </c:pt>
            </c:numLit>
          </c:val>
          <c:extLst>
            <c:ext xmlns:c16="http://schemas.microsoft.com/office/drawing/2014/chart" uri="{C3380CC4-5D6E-409C-BE32-E72D297353CC}">
              <c16:uniqueId val="{00000006-3726-4E54-A618-175F966A5596}"/>
            </c:ext>
          </c:extLst>
        </c:ser>
        <c:ser>
          <c:idx val="3"/>
          <c:order val="3"/>
          <c:tx>
            <c:strRef>
              <c:f>byUncertainty!$E$3</c:f>
              <c:strCache>
                <c:ptCount val="1"/>
                <c:pt idx="0">
                  <c:v>Worst Case (SP)</c:v>
                </c:pt>
              </c:strCache>
            </c:strRef>
          </c:tx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CO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Lit>
              <c:ptCount val="3"/>
              <c:pt idx="0">
                <c:v>Low</c:v>
              </c:pt>
              <c:pt idx="1">
                <c:v>Medium</c:v>
              </c:pt>
              <c:pt idx="2">
                <c:v>High</c:v>
              </c:pt>
            </c:strLit>
          </c:cat>
          <c:val>
            <c:numLit>
              <c:formatCode>General</c:formatCode>
              <c:ptCount val="3"/>
              <c:pt idx="0">
                <c:v>127.35</c:v>
              </c:pt>
              <c:pt idx="1">
                <c:v>198.2</c:v>
              </c:pt>
              <c:pt idx="2">
                <c:v>482.3</c:v>
              </c:pt>
            </c:numLit>
          </c:val>
          <c:extLst>
            <c:ext xmlns:c16="http://schemas.microsoft.com/office/drawing/2014/chart" uri="{C3380CC4-5D6E-409C-BE32-E72D297353CC}">
              <c16:uniqueId val="{00000007-3726-4E54-A618-175F966A5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GB" sz="16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Technical Complexity</a:t>
            </a:r>
            <a:endParaRPr lang="en-GB" sz="1600">
              <a:solidFill>
                <a:schemeClr val="tx1">
                  <a:lumMod val="65000"/>
                  <a:lumOff val="35000"/>
                </a:schemeClr>
              </a:solidFill>
            </a:endParaRPr>
          </a:p>
        </c:rich>
      </c:tx>
      <c:layout>
        <c:manualLayout>
          <c:xMode val="edge"/>
          <c:yMode val="edge"/>
          <c:x val="0.21804986870158627"/>
          <c:y val="4.9263472298994365E-3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CO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spPr>
          <a:solidFill>
            <a:schemeClr val="accent3"/>
          </a:solidFill>
        </c:spPr>
      </c:pivotFmt>
      <c:pivotFmt>
        <c:idx val="6"/>
        <c:spPr>
          <a:solidFill>
            <a:srgbClr val="FFC000"/>
          </a:solidFill>
        </c:spPr>
      </c:pivotFmt>
      <c:pivotFmt>
        <c:idx val="7"/>
        <c:spPr>
          <a:solidFill>
            <a:srgbClr val="FF0000"/>
          </a:solidFill>
        </c:spPr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CO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</c:spPr>
      </c:pivotFmt>
      <c:pivotFmt>
        <c:idx val="10"/>
        <c:spPr>
          <a:solidFill>
            <a:schemeClr val="accent3"/>
          </a:solidFill>
        </c:spPr>
      </c:pivotFmt>
      <c:pivotFmt>
        <c:idx val="11"/>
        <c:spPr>
          <a:solidFill>
            <a:srgbClr val="FFC000"/>
          </a:solidFill>
        </c:spP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CO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0000"/>
          </a:solidFill>
        </c:spPr>
      </c:pivotFmt>
      <c:pivotFmt>
        <c:idx val="17"/>
        <c:spPr>
          <a:solidFill>
            <a:schemeClr val="accent3"/>
          </a:solidFill>
        </c:spPr>
      </c:pivotFmt>
      <c:pivotFmt>
        <c:idx val="18"/>
        <c:spPr>
          <a:solidFill>
            <a:srgbClr val="FFC000"/>
          </a:solidFill>
        </c:spP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65000"/>
                  <a:lumOff val="35000"/>
                </a:sysClr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CO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23"/>
        <c:spPr>
          <a:solidFill>
            <a:srgbClr val="CA3B41"/>
          </a:solidFill>
        </c:spPr>
        <c:dLbl>
          <c:idx val="0"/>
          <c:spPr>
            <a:noFill/>
            <a:ln>
              <a:noFill/>
            </a:ln>
            <a:effectLst/>
          </c:spPr>
          <c:txPr>
            <a:bodyPr/>
            <a:lstStyle/>
            <a:p>
              <a:pPr>
                <a:defRPr/>
              </a:pPr>
              <a:endParaRPr lang="en-CO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487B48"/>
          </a:solidFill>
        </c:spPr>
        <c:dLbl>
          <c:idx val="0"/>
          <c:spPr>
            <a:noFill/>
            <a:ln>
              <a:noFill/>
            </a:ln>
            <a:effectLst/>
          </c:spPr>
          <c:txPr>
            <a:bodyPr/>
            <a:lstStyle/>
            <a:p>
              <a:pPr>
                <a:defRPr/>
              </a:pPr>
              <a:endParaRPr lang="en-CO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F7BE66"/>
          </a:solidFill>
        </c:spPr>
        <c:dLbl>
          <c:idx val="0"/>
          <c:spPr>
            <a:noFill/>
            <a:ln>
              <a:noFill/>
            </a:ln>
            <a:effectLst/>
          </c:spPr>
          <c:txPr>
            <a:bodyPr/>
            <a:lstStyle/>
            <a:p>
              <a:pPr>
                <a:defRPr/>
              </a:pPr>
              <a:endParaRPr lang="en-CO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454248774458748"/>
          <c:y val="0.16648191967695075"/>
          <c:w val="0.63091502451082504"/>
          <c:h val="0.7832047229950182"/>
        </c:manualLayout>
      </c:layout>
      <c:pieChart>
        <c:varyColors val="1"/>
        <c:ser>
          <c:idx val="0"/>
          <c:order val="0"/>
          <c:tx>
            <c:strRef>
              <c:f>byComplexity!$B$3</c:f>
              <c:strCache>
                <c:ptCount val="1"/>
                <c:pt idx="0">
                  <c:v>%tage</c:v>
                </c:pt>
              </c:strCache>
            </c:strRef>
          </c:tx>
          <c:explosion val="4"/>
          <c:dPt>
            <c:idx val="0"/>
            <c:bubble3D val="0"/>
            <c:explosion val="0"/>
            <c:spPr>
              <a:solidFill>
                <a:srgbClr val="487B48"/>
              </a:solidFill>
            </c:spPr>
            <c:extLst>
              <c:ext xmlns:c16="http://schemas.microsoft.com/office/drawing/2014/chart" uri="{C3380CC4-5D6E-409C-BE32-E72D297353CC}">
                <c16:uniqueId val="{00000001-6F1C-4582-B775-28BE4EBBB836}"/>
              </c:ext>
            </c:extLst>
          </c:dPt>
          <c:dPt>
            <c:idx val="1"/>
            <c:bubble3D val="0"/>
            <c:explosion val="0"/>
            <c:spPr>
              <a:solidFill>
                <a:srgbClr val="F7BE66"/>
              </a:solidFill>
            </c:spPr>
            <c:extLst>
              <c:ext xmlns:c16="http://schemas.microsoft.com/office/drawing/2014/chart" uri="{C3380CC4-5D6E-409C-BE32-E72D297353CC}">
                <c16:uniqueId val="{00000003-6F1C-4582-B775-28BE4EBBB836}"/>
              </c:ext>
            </c:extLst>
          </c:dPt>
          <c:dPt>
            <c:idx val="2"/>
            <c:bubble3D val="0"/>
            <c:explosion val="0"/>
            <c:spPr>
              <a:solidFill>
                <a:srgbClr val="CA3B41"/>
              </a:solidFill>
            </c:spPr>
            <c:extLst>
              <c:ext xmlns:c16="http://schemas.microsoft.com/office/drawing/2014/chart" uri="{C3380CC4-5D6E-409C-BE32-E72D297353CC}">
                <c16:uniqueId val="{00000005-6F1C-4582-B775-28BE4EBBB836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6-6F1C-4582-B775-28BE4EBBB836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7-6F1C-4582-B775-28BE4EBBB836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8-6F1C-4582-B775-28BE4EBBB83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CO"/>
                </a:p>
              </c:txPr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1C-4582-B775-28BE4EBBB83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CO"/>
                </a:p>
              </c:txPr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F1C-4582-B775-28BE4EBBB83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/>
                  </a:pPr>
                  <a:endParaRPr lang="en-CO"/>
                </a:p>
              </c:txPr>
              <c:showLegendKey val="1"/>
              <c:showVal val="1"/>
              <c:showCatName val="1"/>
              <c:showSerName val="1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F1C-4582-B775-28BE4EBBB83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CO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Lit>
              <c:ptCount val="3"/>
              <c:pt idx="0">
                <c:v>Low</c:v>
              </c:pt>
              <c:pt idx="1">
                <c:v>Medium</c:v>
              </c:pt>
              <c:pt idx="2">
                <c:v>High</c:v>
              </c:pt>
            </c:strLit>
          </c:cat>
          <c:val>
            <c:numLit>
              <c:formatCode>General</c:formatCode>
              <c:ptCount val="3"/>
              <c:pt idx="0">
                <c:v>0.42912246865959497</c:v>
              </c:pt>
              <c:pt idx="1">
                <c:v>0.49373191899710706</c:v>
              </c:pt>
              <c:pt idx="2">
                <c:v>7.7145612343297976E-2</c:v>
              </c:pt>
            </c:numLit>
          </c:val>
          <c:extLst>
            <c:ext xmlns:c16="http://schemas.microsoft.com/office/drawing/2014/chart" uri="{C3380CC4-5D6E-409C-BE32-E72D297353CC}">
              <c16:uniqueId val="{00000009-6F1C-4582-B775-28BE4EBBB836}"/>
            </c:ext>
          </c:extLst>
        </c:ser>
        <c:ser>
          <c:idx val="1"/>
          <c:order val="1"/>
          <c:tx>
            <c:strRef>
              <c:f>byComplexity!$C$3</c:f>
              <c:strCache>
                <c:ptCount val="1"/>
                <c:pt idx="0">
                  <c:v>Best Case (SP)</c:v>
                </c:pt>
              </c:strCache>
            </c:strRef>
          </c:tx>
          <c:cat>
            <c:strLit>
              <c:ptCount val="3"/>
              <c:pt idx="0">
                <c:v>Low</c:v>
              </c:pt>
              <c:pt idx="1">
                <c:v>Medium</c:v>
              </c:pt>
              <c:pt idx="2">
                <c:v>High</c:v>
              </c:pt>
            </c:strLit>
          </c:cat>
          <c:val>
            <c:numLit>
              <c:formatCode>General</c:formatCode>
              <c:ptCount val="3"/>
              <c:pt idx="0">
                <c:v>117.3</c:v>
              </c:pt>
              <c:pt idx="1">
                <c:v>103.85</c:v>
              </c:pt>
              <c:pt idx="2">
                <c:v>8</c:v>
              </c:pt>
            </c:numLit>
          </c:val>
          <c:extLst>
            <c:ext xmlns:c16="http://schemas.microsoft.com/office/drawing/2014/chart" uri="{C3380CC4-5D6E-409C-BE32-E72D297353CC}">
              <c16:uniqueId val="{0000000A-6F1C-4582-B775-28BE4EBBB836}"/>
            </c:ext>
          </c:extLst>
        </c:ser>
        <c:ser>
          <c:idx val="2"/>
          <c:order val="2"/>
          <c:tx>
            <c:strRef>
              <c:f>byComplexity!$D$3</c:f>
              <c:strCache>
                <c:ptCount val="1"/>
                <c:pt idx="0">
                  <c:v>Most Likely (SP)</c:v>
                </c:pt>
              </c:strCache>
            </c:strRef>
          </c:tx>
          <c:cat>
            <c:strLit>
              <c:ptCount val="3"/>
              <c:pt idx="0">
                <c:v>Low</c:v>
              </c:pt>
              <c:pt idx="1">
                <c:v>Medium</c:v>
              </c:pt>
              <c:pt idx="2">
                <c:v>High</c:v>
              </c:pt>
            </c:strLit>
          </c:cat>
          <c:val>
            <c:numLit>
              <c:formatCode>General</c:formatCode>
              <c:ptCount val="3"/>
              <c:pt idx="0">
                <c:v>222.5</c:v>
              </c:pt>
              <c:pt idx="1">
                <c:v>256</c:v>
              </c:pt>
              <c:pt idx="2">
                <c:v>40</c:v>
              </c:pt>
            </c:numLit>
          </c:val>
          <c:extLst>
            <c:ext xmlns:c16="http://schemas.microsoft.com/office/drawing/2014/chart" uri="{C3380CC4-5D6E-409C-BE32-E72D297353CC}">
              <c16:uniqueId val="{0000000B-6F1C-4582-B775-28BE4EBBB836}"/>
            </c:ext>
          </c:extLst>
        </c:ser>
        <c:ser>
          <c:idx val="3"/>
          <c:order val="3"/>
          <c:tx>
            <c:strRef>
              <c:f>byComplexity!$E$3</c:f>
              <c:strCache>
                <c:ptCount val="1"/>
                <c:pt idx="0">
                  <c:v>Worst Case (SP)</c:v>
                </c:pt>
              </c:strCache>
            </c:strRef>
          </c:tx>
          <c:cat>
            <c:strLit>
              <c:ptCount val="3"/>
              <c:pt idx="0">
                <c:v>Low</c:v>
              </c:pt>
              <c:pt idx="1">
                <c:v>Medium</c:v>
              </c:pt>
              <c:pt idx="2">
                <c:v>High</c:v>
              </c:pt>
            </c:strLit>
          </c:cat>
          <c:val>
            <c:numLit>
              <c:formatCode>General</c:formatCode>
              <c:ptCount val="3"/>
              <c:pt idx="0">
                <c:v>327.7</c:v>
              </c:pt>
              <c:pt idx="1">
                <c:v>408.15</c:v>
              </c:pt>
              <c:pt idx="2">
                <c:v>72</c:v>
              </c:pt>
            </c:numLit>
          </c:val>
          <c:extLst>
            <c:ext xmlns:c16="http://schemas.microsoft.com/office/drawing/2014/chart" uri="{C3380CC4-5D6E-409C-BE32-E72D297353CC}">
              <c16:uniqueId val="{0000000C-6F1C-4582-B775-28BE4EBBB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13</xdr:row>
      <xdr:rowOff>3810</xdr:rowOff>
    </xdr:from>
    <xdr:to>
      <xdr:col>7</xdr:col>
      <xdr:colOff>22860</xdr:colOff>
      <xdr:row>30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C0D36-347E-4E43-86A7-B967870C3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518160</xdr:colOff>
      <xdr:row>13</xdr:row>
      <xdr:rowOff>0</xdr:rowOff>
    </xdr:from>
    <xdr:to>
      <xdr:col>13</xdr:col>
      <xdr:colOff>251460</xdr:colOff>
      <xdr:row>30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C4F086-F540-4A8F-B292-959B0CC4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518160</xdr:colOff>
      <xdr:row>13</xdr:row>
      <xdr:rowOff>0</xdr:rowOff>
    </xdr:from>
    <xdr:to>
      <xdr:col>19</xdr:col>
      <xdr:colOff>281940</xdr:colOff>
      <xdr:row>30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AFE65D-D447-4DFC-B9E3-BCE04814F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20</xdr:col>
      <xdr:colOff>7620</xdr:colOff>
      <xdr:row>3</xdr:row>
      <xdr:rowOff>15240</xdr:rowOff>
    </xdr:from>
    <xdr:ext cx="3749438" cy="4145156"/>
    <xdr:pic>
      <xdr:nvPicPr>
        <xdr:cNvPr id="5" name="Picture 4">
          <a:extLst>
            <a:ext uri="{FF2B5EF4-FFF2-40B4-BE49-F238E27FC236}">
              <a16:creationId xmlns:a16="http://schemas.microsoft.com/office/drawing/2014/main" id="{B76107C1-AD75-4849-BBC2-9C4FDE9A5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7220" y="563880"/>
          <a:ext cx="3749438" cy="4145156"/>
        </a:xfrm>
        <a:prstGeom prst="rect">
          <a:avLst/>
        </a:prstGeom>
      </xdr:spPr>
    </xdr:pic>
    <xdr:clientData/>
  </xdr:oneCellAnchor>
  <xdr:oneCellAnchor>
    <xdr:from>
      <xdr:col>26</xdr:col>
      <xdr:colOff>204626</xdr:colOff>
      <xdr:row>4</xdr:row>
      <xdr:rowOff>243835</xdr:rowOff>
    </xdr:from>
    <xdr:ext cx="304548" cy="3718441"/>
    <xdr:pic>
      <xdr:nvPicPr>
        <xdr:cNvPr id="6" name="Picture 5">
          <a:extLst>
            <a:ext uri="{FF2B5EF4-FFF2-40B4-BE49-F238E27FC236}">
              <a16:creationId xmlns:a16="http://schemas.microsoft.com/office/drawing/2014/main" id="{030E31BA-CBEB-4947-973E-CA43908C3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56106" y="914395"/>
          <a:ext cx="304548" cy="371844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622300</xdr:colOff>
      <xdr:row>0</xdr:row>
      <xdr:rowOff>241300</xdr:rowOff>
    </xdr:from>
    <xdr:to>
      <xdr:col>19</xdr:col>
      <xdr:colOff>615950</xdr:colOff>
      <xdr:row>20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0.10053</cdr:x>
      <cdr:y>0.11183</cdr:y>
    </cdr:from>
    <cdr:to>
      <cdr:x>0.29959</cdr:x>
      <cdr:y>0.1895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87126" y="500647"/>
          <a:ext cx="1558550" cy="3477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ysClr val="windowText" lastClr="000000"/>
              </a:solidFill>
              <a:latin typeface="Arial Narrow" panose="020B0606020202030204" pitchFamily="34" charset="0"/>
            </a:rPr>
            <a:t>Delivered Value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1485900</xdr:colOff>
      <xdr:row>9</xdr:row>
      <xdr:rowOff>23811</xdr:rowOff>
    </xdr:from>
    <xdr:to>
      <xdr:col>4</xdr:col>
      <xdr:colOff>990600</xdr:colOff>
      <xdr:row>24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1943100</xdr:colOff>
      <xdr:row>8</xdr:row>
      <xdr:rowOff>4761</xdr:rowOff>
    </xdr:from>
    <xdr:to>
      <xdr:col>5</xdr:col>
      <xdr:colOff>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ionescu\Downloads\Agile%20Estimation%20Template%20Existing%20Project%203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First"/>
      <sheetName val="Summary - Client"/>
      <sheetName val="Summary - Internal"/>
      <sheetName val="Features ABC Workshop"/>
      <sheetName val="Features Analysis"/>
      <sheetName val="Cone of Uncertainty"/>
      <sheetName val="byUncertainty"/>
      <sheetName val="byComplexity"/>
      <sheetName val="Definition of Done"/>
      <sheetName val="Assumptions"/>
      <sheetName val="Team Shape"/>
      <sheetName val="Ideal Sprint Financials"/>
      <sheetName val="Locations"/>
      <sheetName val="FY21 SCM - GBP"/>
      <sheetName val="Holiday Buffer"/>
      <sheetName val="FY21 Exchange Rates"/>
      <sheetName val="Lookup Tables"/>
      <sheetName val="ConeOfUncertainty Set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niel Ionescu" id="{198BD51C-F9B4-41BA-94C0-40C96F43896D}" userId="S::Daniel.Ionescu@endava.com::b8b073d1-ec26-4b61-a81d-972b3a06ec9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N23" totalsRowCount="1" headerRowDxfId="31" dataDxfId="30" totalsRowDxfId="29" totalsRowBorderDxfId="28">
  <autoFilter ref="A2:N22" xr:uid="{00000000-0009-0000-0100-000001000000}"/>
  <tableColumns count="14">
    <tableColumn id="1" xr3:uid="{00000000-0010-0000-0000-000001000000}" name="ID" totalsRowLabel="Total" dataDxfId="26" totalsRowDxfId="27"/>
    <tableColumn id="13" xr3:uid="{00000000-0010-0000-0000-00000D000000}" name="Capability" dataDxfId="24" totalsRowDxfId="25"/>
    <tableColumn id="2" xr3:uid="{00000000-0010-0000-0000-000002000000}" name="Backlog Item _x000a_(Feature or Story)" dataDxfId="22" totalsRowDxfId="23"/>
    <tableColumn id="3" xr3:uid="{00000000-0010-0000-0000-000003000000}" name="Comments" dataDxfId="20" totalsRowDxfId="21"/>
    <tableColumn id="4" xr3:uid="{00000000-0010-0000-0000-000004000000}" name="Phase" dataDxfId="18" totalsRowDxfId="19"/>
    <tableColumn id="14" xr3:uid="{00000000-0010-0000-0000-00000E000000}" name="Tshirt Sizing" dataDxfId="16" totalsRowDxfId="17"/>
    <tableColumn id="5" xr3:uid="{00000000-0010-0000-0000-000005000000}" name="Story Points" dataDxfId="14" totalsRowDxfId="15"/>
    <tableColumn id="6" xr3:uid="{00000000-0010-0000-0000-000006000000}" name="Business Uncertainty" dataDxfId="12" totalsRowDxfId="13"/>
    <tableColumn id="7" xr3:uid="{00000000-0010-0000-0000-000007000000}" name="Technical Complexity" dataDxfId="10" totalsRowDxfId="11"/>
    <tableColumn id="8" xr3:uid="{00000000-0010-0000-0000-000008000000}" name="BEST CASE" totalsRowFunction="sum" dataDxfId="8" totalsRowDxfId="9">
      <calculatedColumnFormula>IFERROR((K3-K3*M3),0)</calculatedColumnFormula>
    </tableColumn>
    <tableColumn id="9" xr3:uid="{00000000-0010-0000-0000-000009000000}" name="MOST LIKELY" totalsRowFunction="sum" dataDxfId="6" totalsRowDxfId="7">
      <calculatedColumnFormula>IFERROR((IF(ISBLANK(G3),VLOOKUP(F3,lst_TShirt_2_SP_Avg,2,FALSE),G3)),0)</calculatedColumnFormula>
    </tableColumn>
    <tableColumn id="10" xr3:uid="{00000000-0010-0000-0000-00000A000000}" name="WORST CASE" totalsRowFunction="sum" dataDxfId="4" totalsRowDxfId="5">
      <calculatedColumnFormula>K3+K3*M3</calculatedColumnFormula>
    </tableColumn>
    <tableColumn id="11" xr3:uid="{00000000-0010-0000-0000-00000B000000}" name="CONE of Uncertainty" dataDxfId="2" totalsRowDxfId="3">
      <calculatedColumnFormula>IF(H3="Low",VLOOKUP(N3,lst_tshirt_bu,2,FALSE),IF(H3="Medium",VLOOKUP(N3,lst_tshirt_bu,3,FALSE),IF(H3="High",VLOOKUP(N3,lst_tshirt_bu,4,FALSE),0))) + IF(I3="Low",VLOOKUP(N3,lst_tshirt_tc,2,FALSE),IF(I3="Medium",VLOOKUP(N3,lst_tshirt_tc,3,FALSE),IF(I3="High",VLOOKUP(N3,lst_tshirt_tc,4,FALSE),0)))</calculatedColumnFormula>
    </tableColumn>
    <tableColumn id="15" xr3:uid="{00000000-0010-0000-0000-00000F000000}" name="Tshirt Size for Cone Calc" dataDxfId="0" totalsRowDxfId="1">
      <calculatedColumnFormula>IF(ISBLANK(G3),F3,VLOOKUP(G3,lst_SP_to_TShirt,2,FALSE))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3" dT="2021-01-20T17:47:05.98" personId="{198BD51C-F9B4-41BA-94C0-40C96F43896D}" id="{D91021D0-8738-43C2-BD86-E25BA4E3AE9E}">
    <text>Add Avg Velocity for the Team(s) that will implement the features</text>
  </threadedComment>
  <threadedComment ref="D14" dT="2021-01-20T17:46:13.56" personId="{198BD51C-F9B4-41BA-94C0-40C96F43896D}" id="{A811496F-72E2-4D06-ABFE-E4F7C9478640}">
    <text>If needed please add here any effort for the UAT / Preparation for Go-Live. If more granularity is needed then “whole” sprints, please mark this as zero and add in the ‘Features Analysis’ sheet a line with the needed effort</text>
  </threadedComment>
  <threadedComment ref="D15" dT="2021-01-20T17:45:22.41" personId="{198BD51C-F9B4-41BA-94C0-40C96F43896D}" id="{FFC5293C-D332-4A39-9D12-CAB4FE8AAEA1}">
    <text>add if needed. If this is part of the Discovery - you will not needed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2" dT="2021-08-11T08:34:56.81" personId="{198BD51C-F9B4-41BA-94C0-40C96F43896D}" id="{2189B531-8130-4B18-A836-794D3506CDBD}">
    <text>The cone of uncertainty based on statistical data for a product 
You could adjust these value with your statistics if needed</text>
  </threadedComment>
  <threadedComment ref="L2" dT="2021-08-11T08:37:46.31" personId="{198BD51C-F9B4-41BA-94C0-40C96F43896D}" id="{5923EF78-DF0A-4F57-82B4-BFB7ABC4FC3C}">
    <text>M size correspont to 8 or 13 SP 
the average is 10.5</text>
  </threadedComment>
  <threadedComment ref="P2" dT="2021-08-11T08:38:10.28" personId="{198BD51C-F9B4-41BA-94C0-40C96F43896D}" id="{5494F8AC-4EB6-490E-AD6B-BF174852C587}">
    <text>Possible values for 
Business Uncertainty</text>
  </threadedComment>
  <threadedComment ref="T2" dT="2021-08-11T08:39:49.12" personId="{198BD51C-F9B4-41BA-94C0-40C96F43896D}" id="{8B9E4024-65F7-40AF-88A5-92C6663A27BF}">
    <text>Phase when we plan to
implement the feature</text>
  </threadedComment>
  <threadedComment ref="P11" dT="2021-08-11T08:41:40.08" personId="{198BD51C-F9B4-41BA-94C0-40C96F43896D}" id="{DC53D958-8121-4956-98A0-CE8C7D0123C7}">
    <text>Possible values for 
Technical Complexity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87B48"/>
  </sheetPr>
  <dimension ref="A1:CI419"/>
  <sheetViews>
    <sheetView zoomScaleNormal="100" workbookViewId="0">
      <pane ySplit="2" topLeftCell="A18" activePane="bottomLeft" state="frozen"/>
      <selection pane="bottomLeft" activeCell="F26" sqref="F26"/>
    </sheetView>
  </sheetViews>
  <sheetFormatPr defaultColWidth="8.7109375" defaultRowHeight="12"/>
  <cols>
    <col min="1" max="1" width="8.7109375" style="5" bestFit="1" customWidth="1"/>
    <col min="2" max="2" width="15.28515625" style="5" bestFit="1" customWidth="1"/>
    <col min="3" max="3" width="21.85546875" style="5" bestFit="1" customWidth="1"/>
    <col min="4" max="4" width="22" style="5" bestFit="1" customWidth="1"/>
    <col min="5" max="5" width="10.140625" style="6" bestFit="1" customWidth="1"/>
    <col min="6" max="6" width="10" style="6" customWidth="1"/>
    <col min="7" max="7" width="11.42578125" style="5" customWidth="1"/>
    <col min="8" max="8" width="13" style="7" customWidth="1"/>
    <col min="9" max="9" width="11.42578125" style="7" customWidth="1"/>
    <col min="10" max="10" width="11.42578125" style="15" customWidth="1"/>
    <col min="11" max="11" width="11.42578125" style="16" customWidth="1"/>
    <col min="12" max="12" width="11.42578125" style="17" customWidth="1"/>
    <col min="13" max="13" width="11.42578125" style="8" customWidth="1"/>
    <col min="14" max="14" width="11.42578125" style="5" customWidth="1"/>
    <col min="15" max="16384" width="8.7109375" style="5"/>
  </cols>
  <sheetData>
    <row r="1" spans="1:87" ht="18" customHeight="1" thickBot="1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4"/>
    </row>
    <row r="2" spans="1:87" s="14" customFormat="1" ht="51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4" t="s">
        <v>8</v>
      </c>
      <c r="I2" s="24" t="s">
        <v>9</v>
      </c>
      <c r="J2" s="24" t="s">
        <v>10</v>
      </c>
      <c r="K2" s="24" t="s">
        <v>11</v>
      </c>
      <c r="L2" s="24" t="s">
        <v>12</v>
      </c>
      <c r="M2" s="25" t="s">
        <v>13</v>
      </c>
      <c r="N2" s="25" t="s">
        <v>14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</row>
    <row r="3" spans="1:87" ht="68.099999999999994">
      <c r="A3" s="110">
        <v>1</v>
      </c>
      <c r="B3" s="108" t="s">
        <v>15</v>
      </c>
      <c r="C3" s="108" t="s">
        <v>16</v>
      </c>
      <c r="D3" s="109" t="s">
        <v>17</v>
      </c>
      <c r="E3" s="110" t="s">
        <v>18</v>
      </c>
      <c r="F3" s="110" t="s">
        <v>19</v>
      </c>
      <c r="G3" s="110">
        <v>5</v>
      </c>
      <c r="H3" s="110" t="s">
        <v>20</v>
      </c>
      <c r="I3" s="111" t="s">
        <v>21</v>
      </c>
      <c r="J3" s="112">
        <f t="shared" ref="J3:J22" si="0">IFERROR((K3-K3*M3),0)</f>
        <v>4.75</v>
      </c>
      <c r="K3" s="113">
        <f>IFERROR((IF(ISBLANK(G3),VLOOKUP(F3,lst_TShirt_2_SP_Avg,2,FALSE),G3)),0)</f>
        <v>5</v>
      </c>
      <c r="L3" s="114">
        <f>IFERROR((K3+K3*M3),0)</f>
        <v>5.25</v>
      </c>
      <c r="M3" s="115">
        <f t="shared" ref="M3:M22" si="1">IF(H3="Low",VLOOKUP(N3,lst_tshirt_bu,2,FALSE),IF(H3="Medium",VLOOKUP(N3,lst_tshirt_bu,3,FALSE),IF(H3="High",VLOOKUP(N3,lst_tshirt_bu,4,FALSE),0))) + IF(I3="Low",VLOOKUP(N3,lst_tshirt_tc,2,FALSE),IF(I3="Medium",VLOOKUP(N3,lst_tshirt_tc,3,FALSE),IF(I3="High",VLOOKUP(N3,lst_tshirt_tc,4,FALSE),0)))</f>
        <v>0.05</v>
      </c>
      <c r="N3" s="116" t="str">
        <f t="shared" ref="N3:N22" si="2">IF(ISBLANK(G3),F3,VLOOKUP(G3,lst_SP_to_TShirt,2,FALSE))</f>
        <v>S</v>
      </c>
    </row>
    <row r="4" spans="1:87" ht="51">
      <c r="A4" s="110">
        <v>2</v>
      </c>
      <c r="B4" s="108" t="s">
        <v>22</v>
      </c>
      <c r="C4" s="108" t="s">
        <v>23</v>
      </c>
      <c r="D4" s="109" t="s">
        <v>24</v>
      </c>
      <c r="E4" s="110" t="s">
        <v>18</v>
      </c>
      <c r="F4" s="110" t="s">
        <v>25</v>
      </c>
      <c r="G4" s="110">
        <v>8</v>
      </c>
      <c r="H4" s="110" t="s">
        <v>20</v>
      </c>
      <c r="I4" s="111" t="s">
        <v>26</v>
      </c>
      <c r="J4" s="112">
        <f t="shared" si="0"/>
        <v>6.4</v>
      </c>
      <c r="K4" s="113">
        <f t="shared" ref="K4:K22" si="3">IFERROR((IF(ISBLANK(G4),VLOOKUP(F4,lst_TShirt_2_SP_Avg,2,FALSE),G4)),0)</f>
        <v>8</v>
      </c>
      <c r="L4" s="114">
        <f t="shared" ref="L4:L16" si="4">K4+K4*M4</f>
        <v>9.6</v>
      </c>
      <c r="M4" s="115">
        <f t="shared" si="1"/>
        <v>0.2</v>
      </c>
      <c r="N4" s="116" t="str">
        <f t="shared" si="2"/>
        <v>M</v>
      </c>
    </row>
    <row r="5" spans="1:87" ht="51">
      <c r="A5" s="110">
        <v>3</v>
      </c>
      <c r="B5" s="108" t="s">
        <v>22</v>
      </c>
      <c r="C5" s="108" t="s">
        <v>27</v>
      </c>
      <c r="D5" s="109" t="s">
        <v>28</v>
      </c>
      <c r="E5" s="110" t="s">
        <v>18</v>
      </c>
      <c r="F5" s="110" t="s">
        <v>25</v>
      </c>
      <c r="G5" s="110">
        <v>8</v>
      </c>
      <c r="H5" s="110" t="s">
        <v>20</v>
      </c>
      <c r="I5" s="111" t="s">
        <v>20</v>
      </c>
      <c r="J5" s="112">
        <f t="shared" si="0"/>
        <v>8</v>
      </c>
      <c r="K5" s="113">
        <f t="shared" si="3"/>
        <v>8</v>
      </c>
      <c r="L5" s="114">
        <f t="shared" si="4"/>
        <v>8</v>
      </c>
      <c r="M5" s="115">
        <f t="shared" si="1"/>
        <v>0</v>
      </c>
      <c r="N5" s="116" t="str">
        <f t="shared" si="2"/>
        <v>M</v>
      </c>
    </row>
    <row r="6" spans="1:87" ht="51">
      <c r="A6" s="110">
        <v>4</v>
      </c>
      <c r="B6" s="108" t="s">
        <v>22</v>
      </c>
      <c r="C6" s="108" t="s">
        <v>29</v>
      </c>
      <c r="D6" s="109" t="s">
        <v>30</v>
      </c>
      <c r="E6" s="110" t="s">
        <v>18</v>
      </c>
      <c r="F6" s="110" t="s">
        <v>19</v>
      </c>
      <c r="G6" s="110">
        <v>3</v>
      </c>
      <c r="H6" s="110" t="s">
        <v>20</v>
      </c>
      <c r="I6" s="111" t="s">
        <v>21</v>
      </c>
      <c r="J6" s="112">
        <f t="shared" si="0"/>
        <v>2.85</v>
      </c>
      <c r="K6" s="113">
        <f t="shared" si="3"/>
        <v>3</v>
      </c>
      <c r="L6" s="114">
        <f>K6+K6*M6</f>
        <v>3.15</v>
      </c>
      <c r="M6" s="115">
        <f t="shared" si="1"/>
        <v>0.05</v>
      </c>
      <c r="N6" s="116" t="str">
        <f t="shared" si="2"/>
        <v>S</v>
      </c>
    </row>
    <row r="7" spans="1:87" ht="68.099999999999994">
      <c r="A7" s="110">
        <v>5</v>
      </c>
      <c r="B7" s="108" t="s">
        <v>31</v>
      </c>
      <c r="C7" s="108" t="s">
        <v>32</v>
      </c>
      <c r="D7" s="109" t="s">
        <v>33</v>
      </c>
      <c r="E7" s="110" t="s">
        <v>18</v>
      </c>
      <c r="F7" s="110" t="s">
        <v>25</v>
      </c>
      <c r="G7" s="110">
        <v>8</v>
      </c>
      <c r="H7" s="110" t="s">
        <v>20</v>
      </c>
      <c r="I7" s="111" t="s">
        <v>21</v>
      </c>
      <c r="J7" s="112">
        <f t="shared" si="0"/>
        <v>7.2</v>
      </c>
      <c r="K7" s="113">
        <f t="shared" si="3"/>
        <v>8</v>
      </c>
      <c r="L7" s="114">
        <f t="shared" si="4"/>
        <v>8.8000000000000007</v>
      </c>
      <c r="M7" s="115">
        <f t="shared" si="1"/>
        <v>0.1</v>
      </c>
      <c r="N7" s="116" t="str">
        <f t="shared" si="2"/>
        <v>M</v>
      </c>
    </row>
    <row r="8" spans="1:87" ht="68.099999999999994">
      <c r="A8" s="110">
        <v>6</v>
      </c>
      <c r="B8" s="108" t="s">
        <v>31</v>
      </c>
      <c r="C8" s="108" t="s">
        <v>34</v>
      </c>
      <c r="D8" s="109" t="s">
        <v>35</v>
      </c>
      <c r="E8" s="110" t="s">
        <v>18</v>
      </c>
      <c r="F8" s="110" t="s">
        <v>25</v>
      </c>
      <c r="G8" s="110">
        <v>8</v>
      </c>
      <c r="H8" s="110" t="s">
        <v>20</v>
      </c>
      <c r="I8" s="111" t="s">
        <v>21</v>
      </c>
      <c r="J8" s="112">
        <f t="shared" si="0"/>
        <v>7.2</v>
      </c>
      <c r="K8" s="113">
        <f t="shared" si="3"/>
        <v>8</v>
      </c>
      <c r="L8" s="114">
        <f t="shared" si="4"/>
        <v>8.8000000000000007</v>
      </c>
      <c r="M8" s="115">
        <f t="shared" si="1"/>
        <v>0.1</v>
      </c>
      <c r="N8" s="116" t="str">
        <f t="shared" si="2"/>
        <v>M</v>
      </c>
    </row>
    <row r="9" spans="1:87" ht="51">
      <c r="A9" s="110">
        <v>7</v>
      </c>
      <c r="B9" s="108" t="s">
        <v>22</v>
      </c>
      <c r="C9" s="108" t="s">
        <v>36</v>
      </c>
      <c r="D9" s="109" t="s">
        <v>37</v>
      </c>
      <c r="E9" s="110" t="s">
        <v>18</v>
      </c>
      <c r="F9" s="110" t="s">
        <v>25</v>
      </c>
      <c r="G9" s="110">
        <v>8</v>
      </c>
      <c r="H9" s="110" t="s">
        <v>21</v>
      </c>
      <c r="I9" s="111" t="s">
        <v>21</v>
      </c>
      <c r="J9" s="112">
        <f t="shared" si="0"/>
        <v>5.6</v>
      </c>
      <c r="K9" s="113">
        <f t="shared" si="3"/>
        <v>8</v>
      </c>
      <c r="L9" s="114">
        <f t="shared" si="4"/>
        <v>10.4</v>
      </c>
      <c r="M9" s="115">
        <f t="shared" si="1"/>
        <v>0.30000000000000004</v>
      </c>
      <c r="N9" s="116" t="str">
        <f t="shared" si="2"/>
        <v>M</v>
      </c>
    </row>
    <row r="10" spans="1:87" ht="33.950000000000003">
      <c r="A10" s="110">
        <v>8</v>
      </c>
      <c r="B10" s="108" t="s">
        <v>38</v>
      </c>
      <c r="C10" s="108" t="s">
        <v>39</v>
      </c>
      <c r="D10" s="109" t="s">
        <v>40</v>
      </c>
      <c r="E10" s="110" t="s">
        <v>41</v>
      </c>
      <c r="F10" s="110" t="s">
        <v>19</v>
      </c>
      <c r="G10" s="110">
        <v>5</v>
      </c>
      <c r="H10" s="110" t="s">
        <v>21</v>
      </c>
      <c r="I10" s="111" t="s">
        <v>20</v>
      </c>
      <c r="J10" s="112">
        <f t="shared" si="0"/>
        <v>4.5</v>
      </c>
      <c r="K10" s="113">
        <f t="shared" si="3"/>
        <v>5</v>
      </c>
      <c r="L10" s="114">
        <f t="shared" si="4"/>
        <v>5.5</v>
      </c>
      <c r="M10" s="115">
        <f t="shared" si="1"/>
        <v>0.1</v>
      </c>
      <c r="N10" s="116" t="str">
        <f t="shared" si="2"/>
        <v>S</v>
      </c>
    </row>
    <row r="11" spans="1:87" ht="51">
      <c r="A11" s="110">
        <v>9</v>
      </c>
      <c r="B11" s="108" t="s">
        <v>38</v>
      </c>
      <c r="C11" s="108" t="s">
        <v>42</v>
      </c>
      <c r="D11" s="109" t="s">
        <v>43</v>
      </c>
      <c r="E11" s="110" t="s">
        <v>41</v>
      </c>
      <c r="F11" s="110" t="s">
        <v>19</v>
      </c>
      <c r="G11" s="110">
        <v>5</v>
      </c>
      <c r="H11" s="110" t="s">
        <v>20</v>
      </c>
      <c r="I11" s="111" t="s">
        <v>21</v>
      </c>
      <c r="J11" s="112">
        <f t="shared" si="0"/>
        <v>4.75</v>
      </c>
      <c r="K11" s="113">
        <f t="shared" si="3"/>
        <v>5</v>
      </c>
      <c r="L11" s="114">
        <f t="shared" si="4"/>
        <v>5.25</v>
      </c>
      <c r="M11" s="115">
        <f t="shared" si="1"/>
        <v>0.05</v>
      </c>
      <c r="N11" s="116" t="str">
        <f t="shared" si="2"/>
        <v>S</v>
      </c>
    </row>
    <row r="12" spans="1:87" ht="68.099999999999994">
      <c r="A12" s="110">
        <v>10</v>
      </c>
      <c r="B12" s="108" t="s">
        <v>38</v>
      </c>
      <c r="C12" s="108" t="s">
        <v>44</v>
      </c>
      <c r="D12" s="109" t="s">
        <v>45</v>
      </c>
      <c r="E12" s="110" t="s">
        <v>46</v>
      </c>
      <c r="F12" s="110" t="s">
        <v>19</v>
      </c>
      <c r="G12" s="110">
        <v>5</v>
      </c>
      <c r="H12" s="110" t="s">
        <v>20</v>
      </c>
      <c r="I12" s="111" t="s">
        <v>20</v>
      </c>
      <c r="J12" s="112">
        <f t="shared" si="0"/>
        <v>5</v>
      </c>
      <c r="K12" s="113">
        <f t="shared" si="3"/>
        <v>5</v>
      </c>
      <c r="L12" s="114">
        <f t="shared" si="4"/>
        <v>5</v>
      </c>
      <c r="M12" s="115">
        <f t="shared" si="1"/>
        <v>0</v>
      </c>
      <c r="N12" s="116" t="str">
        <f t="shared" si="2"/>
        <v>S</v>
      </c>
    </row>
    <row r="13" spans="1:87" ht="51">
      <c r="A13" s="110">
        <v>11</v>
      </c>
      <c r="B13" s="108" t="s">
        <v>22</v>
      </c>
      <c r="C13" s="108" t="s">
        <v>47</v>
      </c>
      <c r="D13" s="109" t="s">
        <v>48</v>
      </c>
      <c r="E13" s="110" t="s">
        <v>18</v>
      </c>
      <c r="F13" s="110" t="s">
        <v>19</v>
      </c>
      <c r="G13" s="110">
        <v>5</v>
      </c>
      <c r="H13" s="110" t="s">
        <v>20</v>
      </c>
      <c r="I13" s="111" t="s">
        <v>20</v>
      </c>
      <c r="J13" s="112">
        <f t="shared" si="0"/>
        <v>5</v>
      </c>
      <c r="K13" s="113">
        <f t="shared" si="3"/>
        <v>5</v>
      </c>
      <c r="L13" s="114">
        <f t="shared" si="4"/>
        <v>5</v>
      </c>
      <c r="M13" s="115">
        <f t="shared" si="1"/>
        <v>0</v>
      </c>
      <c r="N13" s="116" t="str">
        <f t="shared" si="2"/>
        <v>S</v>
      </c>
    </row>
    <row r="14" spans="1:87" ht="33.950000000000003">
      <c r="A14" s="110">
        <v>12</v>
      </c>
      <c r="B14" s="108" t="s">
        <v>49</v>
      </c>
      <c r="C14" s="108" t="s">
        <v>50</v>
      </c>
      <c r="D14" s="109" t="s">
        <v>51</v>
      </c>
      <c r="E14" s="110" t="s">
        <v>18</v>
      </c>
      <c r="F14" s="110" t="s">
        <v>19</v>
      </c>
      <c r="G14" s="110">
        <v>5</v>
      </c>
      <c r="H14" s="110" t="s">
        <v>21</v>
      </c>
      <c r="I14" s="111" t="s">
        <v>21</v>
      </c>
      <c r="J14" s="112">
        <f t="shared" si="0"/>
        <v>4.25</v>
      </c>
      <c r="K14" s="113">
        <f t="shared" si="3"/>
        <v>5</v>
      </c>
      <c r="L14" s="114">
        <f t="shared" si="4"/>
        <v>5.75</v>
      </c>
      <c r="M14" s="115">
        <f t="shared" si="1"/>
        <v>0.15000000000000002</v>
      </c>
      <c r="N14" s="116" t="str">
        <f t="shared" si="2"/>
        <v>S</v>
      </c>
    </row>
    <row r="15" spans="1:87" ht="33.950000000000003">
      <c r="A15" s="110">
        <v>13</v>
      </c>
      <c r="B15" s="108" t="s">
        <v>31</v>
      </c>
      <c r="C15" s="108" t="s">
        <v>52</v>
      </c>
      <c r="D15" s="109" t="s">
        <v>53</v>
      </c>
      <c r="E15" s="110" t="s">
        <v>18</v>
      </c>
      <c r="F15" s="110" t="s">
        <v>54</v>
      </c>
      <c r="G15" s="110">
        <v>3</v>
      </c>
      <c r="H15" s="110" t="s">
        <v>20</v>
      </c>
      <c r="I15" s="111" t="s">
        <v>20</v>
      </c>
      <c r="J15" s="112">
        <f t="shared" si="0"/>
        <v>3</v>
      </c>
      <c r="K15" s="113">
        <f t="shared" si="3"/>
        <v>3</v>
      </c>
      <c r="L15" s="114">
        <f t="shared" si="4"/>
        <v>3</v>
      </c>
      <c r="M15" s="115">
        <f t="shared" si="1"/>
        <v>0</v>
      </c>
      <c r="N15" s="116" t="str">
        <f t="shared" si="2"/>
        <v>S</v>
      </c>
    </row>
    <row r="16" spans="1:87" s="9" customFormat="1" ht="96.75">
      <c r="A16" s="110">
        <v>14</v>
      </c>
      <c r="B16" s="108" t="s">
        <v>15</v>
      </c>
      <c r="C16" s="108" t="s">
        <v>55</v>
      </c>
      <c r="D16" s="109" t="s">
        <v>56</v>
      </c>
      <c r="E16" s="110" t="s">
        <v>41</v>
      </c>
      <c r="F16" s="110" t="s">
        <v>25</v>
      </c>
      <c r="G16" s="110">
        <v>8</v>
      </c>
      <c r="H16" s="110" t="s">
        <v>21</v>
      </c>
      <c r="I16" s="111" t="s">
        <v>21</v>
      </c>
      <c r="J16" s="112">
        <f t="shared" si="0"/>
        <v>5.6</v>
      </c>
      <c r="K16" s="113">
        <f t="shared" si="3"/>
        <v>8</v>
      </c>
      <c r="L16" s="114">
        <f t="shared" si="4"/>
        <v>10.4</v>
      </c>
      <c r="M16" s="115">
        <f t="shared" si="1"/>
        <v>0.30000000000000004</v>
      </c>
      <c r="N16" s="116" t="str">
        <f t="shared" si="2"/>
        <v>M</v>
      </c>
    </row>
    <row r="17" spans="1:87" s="10" customFormat="1" ht="51">
      <c r="A17" s="110">
        <v>15</v>
      </c>
      <c r="B17" s="108" t="s">
        <v>15</v>
      </c>
      <c r="C17" s="108" t="s">
        <v>57</v>
      </c>
      <c r="D17" s="109" t="s">
        <v>58</v>
      </c>
      <c r="E17" s="110" t="s">
        <v>41</v>
      </c>
      <c r="F17" s="110" t="s">
        <v>19</v>
      </c>
      <c r="G17" s="110">
        <v>5</v>
      </c>
      <c r="H17" s="110" t="s">
        <v>20</v>
      </c>
      <c r="I17" s="111" t="s">
        <v>20</v>
      </c>
      <c r="J17" s="112">
        <f t="shared" si="0"/>
        <v>5</v>
      </c>
      <c r="K17" s="113">
        <f t="shared" si="3"/>
        <v>5</v>
      </c>
      <c r="L17" s="114">
        <f t="shared" ref="L17" si="5">K17+K17*M17</f>
        <v>5</v>
      </c>
      <c r="M17" s="115">
        <f t="shared" si="1"/>
        <v>0</v>
      </c>
      <c r="N17" s="116" t="str">
        <f t="shared" si="2"/>
        <v>S</v>
      </c>
    </row>
    <row r="18" spans="1:87" ht="51">
      <c r="A18" s="110">
        <v>16</v>
      </c>
      <c r="B18" s="108" t="s">
        <v>15</v>
      </c>
      <c r="C18" s="108" t="s">
        <v>59</v>
      </c>
      <c r="D18" s="109" t="s">
        <v>60</v>
      </c>
      <c r="E18" s="110" t="s">
        <v>41</v>
      </c>
      <c r="F18" s="110" t="s">
        <v>19</v>
      </c>
      <c r="G18" s="110">
        <v>5</v>
      </c>
      <c r="H18" s="110" t="s">
        <v>20</v>
      </c>
      <c r="I18" s="111" t="s">
        <v>21</v>
      </c>
      <c r="J18" s="112">
        <f t="shared" si="0"/>
        <v>4.75</v>
      </c>
      <c r="K18" s="113">
        <f t="shared" si="3"/>
        <v>5</v>
      </c>
      <c r="L18" s="114">
        <f t="shared" ref="L18:L22" si="6">K18+K18*M18</f>
        <v>5.25</v>
      </c>
      <c r="M18" s="115">
        <f t="shared" si="1"/>
        <v>0.05</v>
      </c>
      <c r="N18" s="116" t="str">
        <f t="shared" si="2"/>
        <v>S</v>
      </c>
    </row>
    <row r="19" spans="1:87" ht="51">
      <c r="A19" s="110">
        <v>17</v>
      </c>
      <c r="B19" s="108" t="s">
        <v>15</v>
      </c>
      <c r="C19" s="108" t="s">
        <v>61</v>
      </c>
      <c r="D19" s="109" t="s">
        <v>62</v>
      </c>
      <c r="E19" s="110" t="s">
        <v>41</v>
      </c>
      <c r="F19" s="110" t="s">
        <v>19</v>
      </c>
      <c r="G19" s="110">
        <v>5</v>
      </c>
      <c r="H19" s="110" t="s">
        <v>20</v>
      </c>
      <c r="I19" s="111" t="s">
        <v>21</v>
      </c>
      <c r="J19" s="112">
        <f t="shared" si="0"/>
        <v>4.75</v>
      </c>
      <c r="K19" s="113">
        <f t="shared" si="3"/>
        <v>5</v>
      </c>
      <c r="L19" s="114">
        <f t="shared" si="6"/>
        <v>5.25</v>
      </c>
      <c r="M19" s="115">
        <f t="shared" si="1"/>
        <v>0.05</v>
      </c>
      <c r="N19" s="116" t="str">
        <f t="shared" si="2"/>
        <v>S</v>
      </c>
    </row>
    <row r="20" spans="1:87" ht="51">
      <c r="A20" s="110">
        <v>18</v>
      </c>
      <c r="B20" s="108" t="s">
        <v>49</v>
      </c>
      <c r="C20" s="108" t="s">
        <v>63</v>
      </c>
      <c r="D20" s="109" t="s">
        <v>64</v>
      </c>
      <c r="E20" s="110" t="s">
        <v>41</v>
      </c>
      <c r="F20" s="110" t="s">
        <v>54</v>
      </c>
      <c r="G20" s="110">
        <v>3</v>
      </c>
      <c r="H20" s="110" t="s">
        <v>20</v>
      </c>
      <c r="I20" s="111" t="s">
        <v>20</v>
      </c>
      <c r="J20" s="112">
        <f t="shared" si="0"/>
        <v>3</v>
      </c>
      <c r="K20" s="113">
        <f t="shared" si="3"/>
        <v>3</v>
      </c>
      <c r="L20" s="114">
        <f t="shared" si="6"/>
        <v>3</v>
      </c>
      <c r="M20" s="115">
        <f t="shared" si="1"/>
        <v>0</v>
      </c>
      <c r="N20" s="116" t="str">
        <f t="shared" si="2"/>
        <v>S</v>
      </c>
    </row>
    <row r="21" spans="1:87" ht="81">
      <c r="A21" s="110">
        <v>19</v>
      </c>
      <c r="B21" s="108" t="s">
        <v>38</v>
      </c>
      <c r="C21" s="108" t="s">
        <v>65</v>
      </c>
      <c r="D21" s="109" t="s">
        <v>66</v>
      </c>
      <c r="E21" s="110" t="s">
        <v>41</v>
      </c>
      <c r="F21" s="110" t="s">
        <v>19</v>
      </c>
      <c r="G21" s="110">
        <v>5</v>
      </c>
      <c r="H21" s="110" t="s">
        <v>21</v>
      </c>
      <c r="I21" s="111" t="s">
        <v>21</v>
      </c>
      <c r="J21" s="112">
        <f t="shared" si="0"/>
        <v>4.25</v>
      </c>
      <c r="K21" s="113">
        <f t="shared" si="3"/>
        <v>5</v>
      </c>
      <c r="L21" s="114">
        <f t="shared" si="6"/>
        <v>5.75</v>
      </c>
      <c r="M21" s="115">
        <f t="shared" si="1"/>
        <v>0.15000000000000002</v>
      </c>
      <c r="N21" s="116" t="str">
        <f t="shared" si="2"/>
        <v>S</v>
      </c>
    </row>
    <row r="22" spans="1:87" ht="81">
      <c r="A22" s="110">
        <v>20</v>
      </c>
      <c r="B22" s="108" t="s">
        <v>15</v>
      </c>
      <c r="C22" s="108" t="s">
        <v>67</v>
      </c>
      <c r="D22" s="109" t="s">
        <v>68</v>
      </c>
      <c r="E22" s="110" t="s">
        <v>41</v>
      </c>
      <c r="F22" s="110" t="s">
        <v>19</v>
      </c>
      <c r="G22" s="110">
        <v>5</v>
      </c>
      <c r="H22" s="110" t="s">
        <v>20</v>
      </c>
      <c r="I22" s="111" t="s">
        <v>20</v>
      </c>
      <c r="J22" s="112">
        <f t="shared" si="0"/>
        <v>5</v>
      </c>
      <c r="K22" s="113">
        <f t="shared" si="3"/>
        <v>5</v>
      </c>
      <c r="L22" s="114">
        <f t="shared" si="6"/>
        <v>5</v>
      </c>
      <c r="M22" s="115">
        <f t="shared" si="1"/>
        <v>0</v>
      </c>
      <c r="N22" s="116" t="str">
        <f t="shared" si="2"/>
        <v>S</v>
      </c>
    </row>
    <row r="23" spans="1:87" ht="18" thickBot="1">
      <c r="A23" s="42" t="s">
        <v>69</v>
      </c>
      <c r="B23" s="43"/>
      <c r="C23" s="44"/>
      <c r="D23" s="44"/>
      <c r="E23" s="43"/>
      <c r="F23" s="43"/>
      <c r="G23" s="43"/>
      <c r="H23" s="44"/>
      <c r="I23" s="45"/>
      <c r="J23" s="46">
        <f>SUBTOTAL(109,Table1[BEST CASE])</f>
        <v>100.85</v>
      </c>
      <c r="K23" s="46">
        <f>SUBTOTAL(109,Table1[MOST LIKELY])</f>
        <v>112</v>
      </c>
      <c r="L23" s="46">
        <f>SUBTOTAL(109,Table1[WORST CASE])</f>
        <v>123.15</v>
      </c>
      <c r="M23" s="47"/>
      <c r="N23" s="48"/>
    </row>
    <row r="24" spans="1:87">
      <c r="A24" s="7"/>
      <c r="B24" s="7"/>
      <c r="C24" s="7"/>
      <c r="D24" s="7"/>
      <c r="E24" s="7"/>
      <c r="F24" s="7"/>
      <c r="G24" s="7"/>
      <c r="J24" s="7"/>
      <c r="K24" s="7"/>
      <c r="L24" s="7"/>
      <c r="M24" s="7"/>
    </row>
    <row r="25" spans="1:87">
      <c r="A25" s="7"/>
      <c r="B25" s="7"/>
      <c r="C25" s="7"/>
      <c r="D25" s="7"/>
      <c r="E25" s="7"/>
      <c r="F25" s="7"/>
      <c r="G25" s="7"/>
      <c r="J25" s="7"/>
      <c r="K25" s="7"/>
      <c r="L25" s="7"/>
      <c r="M25" s="7"/>
      <c r="N25" s="7"/>
    </row>
    <row r="26" spans="1:87" s="13" customFormat="1" ht="17.25" customHeight="1">
      <c r="A26" s="5"/>
      <c r="B26" s="5"/>
      <c r="C26" s="5"/>
      <c r="D26" s="5"/>
      <c r="E26" s="6"/>
      <c r="F26" s="6"/>
      <c r="G26" s="5"/>
      <c r="H26" s="7"/>
      <c r="I26" s="7"/>
      <c r="J26" s="7"/>
      <c r="K26" s="7"/>
      <c r="L26" s="7"/>
      <c r="M26" s="7"/>
      <c r="N26" s="7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1:87">
      <c r="J27" s="7"/>
      <c r="K27" s="7"/>
      <c r="L27" s="7"/>
      <c r="M27" s="7"/>
      <c r="N27" s="7"/>
    </row>
    <row r="28" spans="1:87">
      <c r="J28" s="7"/>
      <c r="K28" s="7"/>
      <c r="L28" s="7"/>
      <c r="M28" s="7"/>
      <c r="N28" s="7"/>
      <c r="O28" s="7"/>
      <c r="P28" s="7"/>
      <c r="Q28" s="7"/>
    </row>
    <row r="29" spans="1:87">
      <c r="J29" s="7"/>
      <c r="K29" s="7"/>
      <c r="L29" s="7"/>
      <c r="M29" s="7"/>
      <c r="N29" s="7"/>
      <c r="O29" s="7"/>
      <c r="P29" s="7"/>
      <c r="Q29" s="7"/>
    </row>
    <row r="30" spans="1:87">
      <c r="J30" s="7"/>
      <c r="K30" s="7"/>
      <c r="L30" s="7"/>
      <c r="M30" s="7"/>
      <c r="N30" s="7"/>
      <c r="O30" s="7"/>
      <c r="P30" s="7"/>
      <c r="Q30" s="7"/>
    </row>
    <row r="31" spans="1:87">
      <c r="J31" s="7"/>
      <c r="K31" s="7"/>
      <c r="L31" s="7"/>
      <c r="M31" s="7"/>
      <c r="N31" s="7"/>
      <c r="O31" s="7"/>
      <c r="P31" s="7"/>
      <c r="Q31" s="7"/>
    </row>
    <row r="32" spans="1:87">
      <c r="J32" s="7"/>
      <c r="K32" s="7"/>
      <c r="L32" s="7"/>
      <c r="M32" s="7"/>
      <c r="N32" s="7"/>
      <c r="O32" s="7"/>
      <c r="P32" s="7"/>
      <c r="Q32" s="7"/>
    </row>
    <row r="33" spans="10:17">
      <c r="J33" s="7"/>
      <c r="K33" s="7"/>
      <c r="L33" s="7"/>
      <c r="M33" s="7"/>
      <c r="N33" s="7"/>
      <c r="O33" s="7"/>
      <c r="P33" s="7"/>
      <c r="Q33" s="7"/>
    </row>
    <row r="34" spans="10:17">
      <c r="J34" s="7"/>
      <c r="K34" s="7"/>
      <c r="L34" s="7"/>
      <c r="M34" s="7"/>
      <c r="N34" s="7"/>
      <c r="O34" s="7"/>
      <c r="P34" s="7"/>
      <c r="Q34" s="7"/>
    </row>
    <row r="35" spans="10:17">
      <c r="J35" s="7"/>
      <c r="K35" s="7"/>
      <c r="L35" s="7"/>
      <c r="M35" s="7"/>
      <c r="N35" s="7"/>
      <c r="O35" s="7"/>
      <c r="P35" s="7"/>
      <c r="Q35" s="7"/>
    </row>
    <row r="36" spans="10:17">
      <c r="J36" s="7"/>
      <c r="K36" s="7"/>
      <c r="L36" s="7"/>
      <c r="M36" s="7"/>
      <c r="N36" s="7"/>
      <c r="O36" s="7"/>
      <c r="P36" s="7"/>
      <c r="Q36" s="7"/>
    </row>
    <row r="37" spans="10:17">
      <c r="J37" s="7"/>
      <c r="K37" s="7"/>
      <c r="L37" s="7"/>
      <c r="M37" s="7"/>
      <c r="N37" s="7"/>
      <c r="O37" s="7"/>
      <c r="P37" s="7"/>
      <c r="Q37" s="7"/>
    </row>
    <row r="38" spans="10:17">
      <c r="J38" s="7"/>
      <c r="K38" s="7"/>
      <c r="L38" s="7"/>
      <c r="M38" s="7"/>
      <c r="N38" s="7"/>
      <c r="O38" s="7"/>
      <c r="P38" s="7"/>
      <c r="Q38" s="7"/>
    </row>
    <row r="39" spans="10:17">
      <c r="J39" s="7"/>
      <c r="K39" s="7"/>
      <c r="L39" s="7"/>
      <c r="M39" s="7"/>
      <c r="N39" s="7"/>
      <c r="O39" s="7"/>
      <c r="P39" s="7"/>
      <c r="Q39" s="7"/>
    </row>
    <row r="40" spans="10:17">
      <c r="J40" s="7"/>
      <c r="K40" s="7"/>
      <c r="L40" s="7"/>
      <c r="M40" s="7"/>
      <c r="N40" s="7"/>
      <c r="O40" s="7"/>
      <c r="P40" s="7"/>
      <c r="Q40" s="7"/>
    </row>
    <row r="41" spans="10:17">
      <c r="J41" s="7"/>
      <c r="K41" s="7"/>
      <c r="L41" s="7"/>
      <c r="M41" s="7"/>
      <c r="N41" s="7"/>
      <c r="O41" s="7"/>
      <c r="P41" s="7"/>
      <c r="Q41" s="7"/>
    </row>
    <row r="42" spans="10:17">
      <c r="J42" s="7"/>
      <c r="K42" s="7"/>
      <c r="L42" s="7"/>
      <c r="M42" s="7"/>
      <c r="N42" s="7"/>
      <c r="O42" s="7"/>
      <c r="P42" s="7"/>
      <c r="Q42" s="7"/>
    </row>
    <row r="43" spans="10:17">
      <c r="J43" s="7"/>
      <c r="K43" s="7"/>
      <c r="L43" s="7"/>
      <c r="M43" s="7"/>
      <c r="N43" s="7"/>
      <c r="O43" s="7"/>
      <c r="P43" s="7"/>
      <c r="Q43" s="7"/>
    </row>
    <row r="44" spans="10:17">
      <c r="J44" s="7"/>
      <c r="K44" s="7"/>
      <c r="L44" s="7"/>
      <c r="M44" s="7"/>
      <c r="N44" s="7"/>
      <c r="O44" s="7"/>
      <c r="P44" s="7"/>
      <c r="Q44" s="7"/>
    </row>
    <row r="45" spans="10:17">
      <c r="J45" s="7"/>
      <c r="K45" s="7"/>
      <c r="L45" s="7"/>
      <c r="M45" s="7"/>
      <c r="N45" s="7"/>
      <c r="O45" s="7"/>
      <c r="P45" s="7"/>
      <c r="Q45" s="7"/>
    </row>
    <row r="46" spans="10:17">
      <c r="J46" s="7"/>
      <c r="K46" s="7"/>
      <c r="L46" s="7"/>
      <c r="M46" s="7"/>
      <c r="N46" s="7"/>
      <c r="O46" s="7"/>
      <c r="P46" s="7"/>
      <c r="Q46" s="7"/>
    </row>
    <row r="47" spans="10:17">
      <c r="J47" s="7"/>
      <c r="K47" s="7"/>
      <c r="L47" s="7"/>
      <c r="M47" s="7"/>
      <c r="N47" s="7"/>
      <c r="O47" s="7"/>
      <c r="P47" s="7"/>
      <c r="Q47" s="7"/>
    </row>
    <row r="48" spans="10:17">
      <c r="J48" s="7"/>
      <c r="K48" s="7"/>
      <c r="L48" s="7"/>
      <c r="M48" s="7"/>
      <c r="N48" s="7"/>
      <c r="O48" s="7"/>
      <c r="P48" s="7"/>
      <c r="Q48" s="7"/>
    </row>
    <row r="49" spans="10:17">
      <c r="J49" s="7"/>
      <c r="K49" s="7"/>
      <c r="L49" s="7"/>
      <c r="M49" s="7"/>
      <c r="N49" s="7"/>
      <c r="O49" s="7"/>
      <c r="P49" s="7"/>
      <c r="Q49" s="7"/>
    </row>
    <row r="50" spans="10:17">
      <c r="J50" s="7"/>
      <c r="K50" s="7"/>
      <c r="L50" s="7"/>
      <c r="M50" s="7"/>
      <c r="N50" s="7"/>
      <c r="O50" s="7"/>
      <c r="P50" s="7"/>
      <c r="Q50" s="7"/>
    </row>
    <row r="51" spans="10:17">
      <c r="J51" s="7"/>
      <c r="K51" s="7"/>
      <c r="L51" s="7"/>
      <c r="M51" s="7"/>
      <c r="N51" s="7"/>
      <c r="O51" s="7"/>
      <c r="P51" s="7"/>
      <c r="Q51" s="7"/>
    </row>
    <row r="52" spans="10:17">
      <c r="J52" s="7"/>
      <c r="K52" s="7"/>
      <c r="L52" s="7"/>
      <c r="M52" s="7"/>
      <c r="N52" s="7"/>
      <c r="O52" s="7"/>
      <c r="P52" s="7"/>
      <c r="Q52" s="7"/>
    </row>
    <row r="53" spans="10:17">
      <c r="J53" s="7"/>
      <c r="K53" s="7"/>
      <c r="L53" s="7"/>
      <c r="M53" s="7"/>
      <c r="N53" s="7"/>
      <c r="O53" s="7"/>
      <c r="P53" s="7"/>
      <c r="Q53" s="7"/>
    </row>
    <row r="54" spans="10:17">
      <c r="J54" s="7"/>
      <c r="K54" s="7"/>
      <c r="L54" s="7"/>
      <c r="M54" s="7"/>
      <c r="N54" s="7"/>
      <c r="O54" s="7"/>
      <c r="P54" s="7"/>
      <c r="Q54" s="7"/>
    </row>
    <row r="55" spans="10:17">
      <c r="J55" s="7"/>
      <c r="K55" s="7"/>
      <c r="L55" s="7"/>
      <c r="M55" s="7"/>
      <c r="N55" s="7"/>
      <c r="O55" s="7"/>
      <c r="P55" s="7"/>
      <c r="Q55" s="7"/>
    </row>
    <row r="56" spans="10:17">
      <c r="J56" s="7"/>
      <c r="K56" s="7"/>
      <c r="L56" s="7"/>
      <c r="M56" s="7"/>
      <c r="N56" s="7"/>
      <c r="O56" s="7"/>
      <c r="P56" s="7"/>
      <c r="Q56" s="7"/>
    </row>
    <row r="57" spans="10:17">
      <c r="J57" s="7"/>
      <c r="K57" s="7"/>
      <c r="L57" s="7"/>
      <c r="M57" s="7"/>
      <c r="N57" s="7"/>
      <c r="O57" s="7"/>
      <c r="P57" s="7"/>
      <c r="Q57" s="7"/>
    </row>
    <row r="58" spans="10:17">
      <c r="J58" s="7"/>
      <c r="K58" s="7"/>
      <c r="L58" s="7"/>
      <c r="M58" s="7"/>
      <c r="N58" s="7"/>
      <c r="O58" s="7"/>
      <c r="P58" s="7"/>
      <c r="Q58" s="7"/>
    </row>
    <row r="59" spans="10:17">
      <c r="J59" s="7"/>
      <c r="K59" s="7"/>
      <c r="L59" s="7"/>
      <c r="M59" s="7"/>
      <c r="N59" s="7"/>
      <c r="O59" s="7"/>
      <c r="P59" s="7"/>
      <c r="Q59" s="7"/>
    </row>
    <row r="60" spans="10:17">
      <c r="J60" s="7"/>
      <c r="K60" s="7"/>
      <c r="L60" s="7"/>
      <c r="M60" s="7"/>
      <c r="N60" s="7"/>
      <c r="O60" s="7"/>
      <c r="P60" s="7"/>
      <c r="Q60" s="7"/>
    </row>
    <row r="61" spans="10:17">
      <c r="J61" s="7"/>
      <c r="K61" s="7"/>
      <c r="L61" s="7"/>
      <c r="M61" s="7"/>
      <c r="N61" s="7"/>
      <c r="O61" s="7"/>
      <c r="P61" s="7"/>
      <c r="Q61" s="7"/>
    </row>
    <row r="62" spans="10:17">
      <c r="J62" s="7"/>
      <c r="K62" s="7"/>
      <c r="L62" s="7"/>
      <c r="M62" s="7"/>
      <c r="N62" s="7"/>
      <c r="O62" s="7"/>
      <c r="P62" s="7"/>
      <c r="Q62" s="7"/>
    </row>
    <row r="63" spans="10:17">
      <c r="J63" s="7"/>
      <c r="K63" s="7"/>
      <c r="L63" s="7"/>
      <c r="M63" s="7"/>
      <c r="N63" s="7"/>
      <c r="O63" s="7"/>
      <c r="P63" s="7"/>
      <c r="Q63" s="7"/>
    </row>
    <row r="64" spans="10:17">
      <c r="J64" s="7"/>
      <c r="K64" s="7"/>
      <c r="L64" s="7"/>
      <c r="M64" s="7"/>
      <c r="N64" s="7"/>
      <c r="O64" s="7"/>
      <c r="P64" s="7"/>
      <c r="Q64" s="7"/>
    </row>
    <row r="65" spans="10:17">
      <c r="J65" s="7"/>
      <c r="K65" s="7"/>
      <c r="L65" s="7"/>
      <c r="M65" s="7"/>
      <c r="N65" s="7"/>
      <c r="O65" s="7"/>
      <c r="P65" s="7"/>
      <c r="Q65" s="7"/>
    </row>
    <row r="66" spans="10:17">
      <c r="J66" s="7"/>
      <c r="K66" s="7"/>
      <c r="L66" s="7"/>
      <c r="M66" s="7"/>
      <c r="N66" s="7"/>
      <c r="O66" s="7"/>
      <c r="P66" s="7"/>
      <c r="Q66" s="7"/>
    </row>
    <row r="67" spans="10:17">
      <c r="J67" s="7"/>
      <c r="K67" s="7"/>
      <c r="L67" s="7"/>
      <c r="M67" s="7"/>
      <c r="N67" s="7"/>
      <c r="O67" s="7"/>
      <c r="P67" s="7"/>
      <c r="Q67" s="7"/>
    </row>
    <row r="68" spans="10:17">
      <c r="J68" s="7"/>
      <c r="K68" s="7"/>
      <c r="L68" s="7"/>
      <c r="M68" s="7"/>
      <c r="N68" s="7"/>
      <c r="O68" s="7"/>
      <c r="P68" s="7"/>
      <c r="Q68" s="7"/>
    </row>
    <row r="69" spans="10:17">
      <c r="J69" s="7"/>
      <c r="K69" s="7"/>
      <c r="L69" s="7"/>
      <c r="M69" s="7"/>
      <c r="N69" s="7"/>
      <c r="O69" s="7"/>
      <c r="P69" s="7"/>
      <c r="Q69" s="7"/>
    </row>
    <row r="70" spans="10:17">
      <c r="J70" s="7"/>
      <c r="K70" s="7"/>
      <c r="L70" s="7"/>
      <c r="M70" s="7"/>
      <c r="N70" s="7"/>
      <c r="O70" s="7"/>
      <c r="P70" s="7"/>
      <c r="Q70" s="7"/>
    </row>
    <row r="71" spans="10:17">
      <c r="J71" s="7"/>
      <c r="K71" s="7"/>
      <c r="L71" s="7"/>
      <c r="M71" s="7"/>
      <c r="N71" s="7"/>
      <c r="O71" s="7"/>
      <c r="P71" s="7"/>
      <c r="Q71" s="7"/>
    </row>
    <row r="72" spans="10:17">
      <c r="J72" s="7"/>
      <c r="K72" s="7"/>
      <c r="L72" s="7"/>
      <c r="M72" s="7"/>
      <c r="N72" s="7"/>
      <c r="O72" s="7"/>
      <c r="P72" s="7"/>
      <c r="Q72" s="7"/>
    </row>
    <row r="73" spans="10:17">
      <c r="J73" s="7"/>
      <c r="K73" s="7"/>
      <c r="L73" s="7"/>
      <c r="M73" s="7"/>
      <c r="N73" s="7"/>
      <c r="O73" s="7"/>
      <c r="P73" s="7"/>
      <c r="Q73" s="7"/>
    </row>
    <row r="74" spans="10:17">
      <c r="J74" s="7"/>
      <c r="K74" s="7"/>
      <c r="L74" s="7"/>
      <c r="M74" s="7"/>
      <c r="N74" s="7"/>
      <c r="O74" s="7"/>
      <c r="P74" s="7"/>
      <c r="Q74" s="7"/>
    </row>
    <row r="75" spans="10:17">
      <c r="J75" s="7"/>
      <c r="K75" s="7"/>
      <c r="L75" s="7"/>
      <c r="M75" s="7"/>
      <c r="N75" s="7"/>
      <c r="O75" s="7"/>
      <c r="P75" s="7"/>
      <c r="Q75" s="7"/>
    </row>
    <row r="76" spans="10:17">
      <c r="J76" s="7"/>
      <c r="K76" s="7"/>
      <c r="L76" s="7"/>
      <c r="M76" s="7"/>
      <c r="N76" s="7"/>
      <c r="O76" s="7"/>
      <c r="P76" s="7"/>
      <c r="Q76" s="7"/>
    </row>
    <row r="77" spans="10:17">
      <c r="J77" s="7"/>
      <c r="K77" s="7"/>
      <c r="L77" s="7"/>
      <c r="M77" s="7"/>
      <c r="N77" s="7"/>
      <c r="O77" s="7"/>
      <c r="P77" s="7"/>
      <c r="Q77" s="7"/>
    </row>
    <row r="78" spans="10:17">
      <c r="J78" s="7"/>
      <c r="K78" s="7"/>
      <c r="L78" s="7"/>
      <c r="M78" s="7"/>
      <c r="N78" s="7"/>
      <c r="O78" s="7"/>
      <c r="P78" s="7"/>
      <c r="Q78" s="7"/>
    </row>
    <row r="79" spans="10:17">
      <c r="J79" s="7"/>
      <c r="K79" s="7"/>
      <c r="L79" s="7"/>
      <c r="M79" s="7"/>
      <c r="N79" s="7"/>
      <c r="O79" s="7"/>
      <c r="P79" s="7"/>
      <c r="Q79" s="7"/>
    </row>
    <row r="80" spans="10:17">
      <c r="J80" s="7"/>
      <c r="K80" s="7"/>
      <c r="L80" s="7"/>
      <c r="M80" s="7"/>
      <c r="N80" s="7"/>
      <c r="O80" s="7"/>
      <c r="P80" s="7"/>
      <c r="Q80" s="7"/>
    </row>
    <row r="81" spans="10:17">
      <c r="J81" s="7"/>
      <c r="K81" s="7"/>
      <c r="L81" s="7"/>
      <c r="M81" s="7"/>
      <c r="N81" s="7"/>
      <c r="O81" s="7"/>
      <c r="P81" s="7"/>
      <c r="Q81" s="7"/>
    </row>
    <row r="82" spans="10:17">
      <c r="J82" s="7"/>
      <c r="K82" s="7"/>
      <c r="L82" s="7"/>
      <c r="M82" s="7"/>
      <c r="N82" s="7"/>
      <c r="O82" s="7"/>
      <c r="P82" s="7"/>
      <c r="Q82" s="7"/>
    </row>
    <row r="83" spans="10:17">
      <c r="J83" s="7"/>
      <c r="K83" s="7"/>
      <c r="L83" s="7"/>
      <c r="M83" s="7"/>
      <c r="N83" s="7"/>
      <c r="O83" s="7"/>
      <c r="P83" s="7"/>
      <c r="Q83" s="7"/>
    </row>
    <row r="84" spans="10:17">
      <c r="J84" s="7"/>
      <c r="K84" s="7"/>
      <c r="L84" s="7"/>
      <c r="M84" s="7"/>
      <c r="N84" s="7"/>
      <c r="O84" s="7"/>
      <c r="P84" s="7"/>
      <c r="Q84" s="7"/>
    </row>
    <row r="85" spans="10:17">
      <c r="J85" s="7"/>
      <c r="K85" s="7"/>
      <c r="L85" s="7"/>
      <c r="M85" s="7"/>
      <c r="N85" s="7"/>
      <c r="O85" s="7"/>
      <c r="P85" s="7"/>
      <c r="Q85" s="7"/>
    </row>
    <row r="86" spans="10:17">
      <c r="J86" s="7"/>
      <c r="K86" s="7"/>
      <c r="L86" s="7"/>
      <c r="M86" s="7"/>
      <c r="N86" s="7"/>
      <c r="O86" s="7"/>
      <c r="P86" s="7"/>
      <c r="Q86" s="7"/>
    </row>
    <row r="87" spans="10:17">
      <c r="J87" s="7"/>
      <c r="K87" s="7"/>
      <c r="L87" s="7"/>
      <c r="M87" s="7"/>
      <c r="N87" s="7"/>
      <c r="O87" s="7"/>
      <c r="P87" s="7"/>
      <c r="Q87" s="7"/>
    </row>
    <row r="88" spans="10:17">
      <c r="J88" s="7"/>
      <c r="K88" s="7"/>
      <c r="L88" s="7"/>
      <c r="M88" s="7"/>
      <c r="N88" s="7"/>
      <c r="O88" s="7"/>
      <c r="P88" s="7"/>
      <c r="Q88" s="7"/>
    </row>
    <row r="89" spans="10:17">
      <c r="J89" s="7"/>
      <c r="K89" s="7"/>
      <c r="L89" s="7"/>
      <c r="M89" s="7"/>
      <c r="N89" s="7"/>
      <c r="O89" s="7"/>
      <c r="P89" s="7"/>
      <c r="Q89" s="7"/>
    </row>
    <row r="90" spans="10:17">
      <c r="J90" s="7"/>
      <c r="K90" s="7"/>
      <c r="L90" s="7"/>
      <c r="M90" s="7"/>
      <c r="N90" s="7"/>
      <c r="O90" s="7"/>
      <c r="P90" s="7"/>
      <c r="Q90" s="7"/>
    </row>
    <row r="91" spans="10:17">
      <c r="J91" s="7"/>
      <c r="K91" s="7"/>
      <c r="L91" s="7"/>
      <c r="M91" s="7"/>
      <c r="N91" s="7"/>
      <c r="O91" s="7"/>
      <c r="P91" s="7"/>
      <c r="Q91" s="7"/>
    </row>
    <row r="92" spans="10:17">
      <c r="J92" s="7"/>
      <c r="K92" s="7"/>
      <c r="L92" s="7"/>
      <c r="M92" s="7"/>
      <c r="N92" s="7"/>
      <c r="O92" s="7"/>
      <c r="P92" s="7"/>
      <c r="Q92" s="7"/>
    </row>
    <row r="93" spans="10:17">
      <c r="J93" s="7"/>
      <c r="K93" s="7"/>
      <c r="L93" s="7"/>
      <c r="M93" s="7"/>
      <c r="N93" s="7"/>
      <c r="O93" s="7"/>
      <c r="P93" s="7"/>
      <c r="Q93" s="7"/>
    </row>
    <row r="94" spans="10:17">
      <c r="J94" s="7"/>
      <c r="K94" s="7"/>
      <c r="L94" s="7"/>
      <c r="M94" s="7"/>
      <c r="N94" s="7"/>
      <c r="O94" s="7"/>
      <c r="P94" s="7"/>
      <c r="Q94" s="7"/>
    </row>
    <row r="95" spans="10:17">
      <c r="J95" s="7"/>
      <c r="K95" s="7"/>
      <c r="L95" s="7"/>
      <c r="M95" s="7"/>
      <c r="N95" s="7"/>
      <c r="O95" s="7"/>
      <c r="P95" s="7"/>
      <c r="Q95" s="7"/>
    </row>
    <row r="96" spans="10:17">
      <c r="J96" s="7"/>
      <c r="K96" s="7"/>
      <c r="L96" s="7"/>
      <c r="M96" s="7"/>
      <c r="N96" s="7"/>
      <c r="O96" s="7"/>
      <c r="P96" s="7"/>
      <c r="Q96" s="7"/>
    </row>
    <row r="97" spans="10:17">
      <c r="J97" s="7"/>
      <c r="K97" s="7"/>
      <c r="L97" s="7"/>
      <c r="M97" s="7"/>
      <c r="N97" s="7"/>
      <c r="O97" s="7"/>
      <c r="P97" s="7"/>
      <c r="Q97" s="7"/>
    </row>
    <row r="98" spans="10:17">
      <c r="J98" s="7"/>
      <c r="K98" s="7"/>
      <c r="L98" s="7"/>
      <c r="M98" s="7"/>
      <c r="N98" s="7"/>
      <c r="O98" s="7"/>
      <c r="P98" s="7"/>
      <c r="Q98" s="7"/>
    </row>
    <row r="99" spans="10:17">
      <c r="J99" s="7"/>
      <c r="K99" s="7"/>
      <c r="L99" s="7"/>
      <c r="M99" s="7"/>
      <c r="N99" s="7"/>
      <c r="O99" s="7"/>
      <c r="P99" s="7"/>
      <c r="Q99" s="7"/>
    </row>
    <row r="100" spans="10:17">
      <c r="J100" s="7"/>
      <c r="K100" s="7"/>
      <c r="L100" s="7"/>
      <c r="M100" s="7"/>
      <c r="N100" s="7"/>
      <c r="O100" s="7"/>
      <c r="P100" s="7"/>
      <c r="Q100" s="7"/>
    </row>
    <row r="101" spans="10:17">
      <c r="J101" s="7"/>
      <c r="K101" s="7"/>
      <c r="L101" s="7"/>
      <c r="M101" s="7"/>
      <c r="N101" s="7"/>
      <c r="O101" s="7"/>
      <c r="P101" s="7"/>
      <c r="Q101" s="7"/>
    </row>
    <row r="102" spans="10:17">
      <c r="J102" s="7"/>
      <c r="K102" s="7"/>
      <c r="L102" s="7"/>
      <c r="M102" s="7"/>
      <c r="N102" s="7"/>
      <c r="O102" s="7"/>
      <c r="P102" s="7"/>
      <c r="Q102" s="7"/>
    </row>
    <row r="103" spans="10:17">
      <c r="J103" s="7"/>
      <c r="K103" s="7"/>
      <c r="L103" s="7"/>
      <c r="M103" s="7"/>
      <c r="N103" s="7"/>
      <c r="O103" s="7"/>
      <c r="P103" s="7"/>
      <c r="Q103" s="7"/>
    </row>
    <row r="104" spans="10:17">
      <c r="J104" s="7"/>
      <c r="K104" s="7"/>
      <c r="L104" s="7"/>
      <c r="M104" s="7"/>
      <c r="N104" s="7"/>
      <c r="O104" s="7"/>
      <c r="P104" s="7"/>
      <c r="Q104" s="7"/>
    </row>
    <row r="105" spans="10:17">
      <c r="J105" s="7"/>
      <c r="K105" s="7"/>
      <c r="L105" s="7"/>
      <c r="M105" s="7"/>
      <c r="N105" s="7"/>
      <c r="O105" s="7"/>
      <c r="P105" s="7"/>
      <c r="Q105" s="7"/>
    </row>
    <row r="106" spans="10:17">
      <c r="J106" s="7"/>
      <c r="K106" s="7"/>
      <c r="L106" s="7"/>
      <c r="M106" s="7"/>
      <c r="N106" s="7"/>
      <c r="O106" s="7"/>
      <c r="P106" s="7"/>
      <c r="Q106" s="7"/>
    </row>
    <row r="107" spans="10:17">
      <c r="J107" s="7"/>
      <c r="K107" s="7"/>
      <c r="L107" s="7"/>
      <c r="M107" s="7"/>
      <c r="N107" s="7"/>
      <c r="O107" s="7"/>
      <c r="P107" s="7"/>
      <c r="Q107" s="7"/>
    </row>
    <row r="108" spans="10:17">
      <c r="J108" s="7"/>
      <c r="K108" s="7"/>
      <c r="L108" s="7"/>
      <c r="M108" s="7"/>
      <c r="N108" s="7"/>
      <c r="O108" s="7"/>
      <c r="P108" s="7"/>
      <c r="Q108" s="7"/>
    </row>
    <row r="109" spans="10:17">
      <c r="J109" s="7"/>
      <c r="K109" s="7"/>
      <c r="L109" s="7"/>
      <c r="M109" s="7"/>
      <c r="N109" s="7"/>
      <c r="O109" s="7"/>
      <c r="P109" s="7"/>
      <c r="Q109" s="7"/>
    </row>
    <row r="110" spans="10:17">
      <c r="J110" s="7"/>
      <c r="K110" s="7"/>
      <c r="L110" s="7"/>
      <c r="M110" s="7"/>
      <c r="N110" s="7"/>
      <c r="O110" s="7"/>
      <c r="P110" s="7"/>
      <c r="Q110" s="7"/>
    </row>
    <row r="111" spans="10:17">
      <c r="J111" s="7"/>
      <c r="K111" s="7"/>
      <c r="L111" s="7"/>
      <c r="M111" s="7"/>
      <c r="N111" s="7"/>
      <c r="O111" s="7"/>
      <c r="P111" s="7"/>
      <c r="Q111" s="7"/>
    </row>
    <row r="112" spans="10:17">
      <c r="J112" s="7"/>
      <c r="K112" s="7"/>
      <c r="L112" s="7"/>
      <c r="M112" s="7"/>
      <c r="N112" s="7"/>
      <c r="O112" s="7"/>
      <c r="P112" s="7"/>
      <c r="Q112" s="7"/>
    </row>
    <row r="113" spans="10:17">
      <c r="J113" s="7"/>
      <c r="K113" s="7"/>
      <c r="L113" s="7"/>
      <c r="M113" s="7"/>
      <c r="N113" s="7"/>
      <c r="O113" s="7"/>
      <c r="P113" s="7"/>
      <c r="Q113" s="7"/>
    </row>
    <row r="114" spans="10:17">
      <c r="J114" s="7"/>
      <c r="K114" s="7"/>
      <c r="L114" s="7"/>
      <c r="M114" s="7"/>
      <c r="N114" s="7"/>
      <c r="O114" s="7"/>
      <c r="P114" s="7"/>
      <c r="Q114" s="7"/>
    </row>
    <row r="115" spans="10:17">
      <c r="J115" s="7"/>
      <c r="K115" s="7"/>
      <c r="L115" s="7"/>
      <c r="M115" s="7"/>
      <c r="N115" s="7"/>
      <c r="O115" s="7"/>
      <c r="P115" s="7"/>
      <c r="Q115" s="7"/>
    </row>
    <row r="116" spans="10:17">
      <c r="J116" s="7"/>
      <c r="K116" s="7"/>
      <c r="L116" s="7"/>
      <c r="M116" s="7"/>
      <c r="N116" s="7"/>
      <c r="O116" s="7"/>
      <c r="P116" s="7"/>
      <c r="Q116" s="7"/>
    </row>
    <row r="117" spans="10:17">
      <c r="J117" s="7"/>
      <c r="K117" s="7"/>
      <c r="L117" s="7"/>
      <c r="M117" s="7"/>
      <c r="N117" s="7"/>
      <c r="O117" s="7"/>
      <c r="P117" s="7"/>
      <c r="Q117" s="7"/>
    </row>
    <row r="118" spans="10:17">
      <c r="J118" s="7"/>
      <c r="K118" s="7"/>
      <c r="L118" s="7"/>
      <c r="M118" s="7"/>
      <c r="N118" s="7"/>
      <c r="O118" s="7"/>
      <c r="P118" s="7"/>
      <c r="Q118" s="7"/>
    </row>
    <row r="119" spans="10:17">
      <c r="J119" s="7"/>
      <c r="K119" s="7"/>
      <c r="L119" s="7"/>
      <c r="M119" s="7"/>
      <c r="N119" s="7"/>
      <c r="O119" s="7"/>
      <c r="P119" s="7"/>
      <c r="Q119" s="7"/>
    </row>
    <row r="120" spans="10:17">
      <c r="J120" s="7"/>
      <c r="K120" s="7"/>
      <c r="L120" s="7"/>
      <c r="M120" s="7"/>
      <c r="N120" s="7"/>
      <c r="O120" s="7"/>
      <c r="P120" s="7"/>
      <c r="Q120" s="7"/>
    </row>
    <row r="121" spans="10:17">
      <c r="J121" s="7"/>
      <c r="K121" s="7"/>
      <c r="L121" s="7"/>
      <c r="M121" s="7"/>
      <c r="N121" s="7"/>
      <c r="O121" s="7"/>
      <c r="P121" s="7"/>
      <c r="Q121" s="7"/>
    </row>
    <row r="122" spans="10:17">
      <c r="J122" s="7"/>
      <c r="K122" s="7"/>
      <c r="L122" s="7"/>
      <c r="M122" s="7"/>
      <c r="N122" s="7"/>
      <c r="O122" s="7"/>
      <c r="P122" s="7"/>
      <c r="Q122" s="7"/>
    </row>
    <row r="123" spans="10:17">
      <c r="J123" s="7"/>
      <c r="K123" s="7"/>
      <c r="L123" s="7"/>
      <c r="M123" s="7"/>
      <c r="N123" s="7"/>
      <c r="O123" s="7"/>
      <c r="P123" s="7"/>
      <c r="Q123" s="7"/>
    </row>
    <row r="124" spans="10:17">
      <c r="J124" s="7"/>
      <c r="K124" s="7"/>
      <c r="L124" s="7"/>
      <c r="M124" s="7"/>
      <c r="N124" s="7"/>
      <c r="O124" s="7"/>
      <c r="P124" s="7"/>
      <c r="Q124" s="7"/>
    </row>
    <row r="125" spans="10:17">
      <c r="J125" s="7"/>
      <c r="K125" s="7"/>
      <c r="L125" s="7"/>
      <c r="M125" s="7"/>
      <c r="N125" s="7"/>
      <c r="O125" s="7"/>
      <c r="P125" s="7"/>
      <c r="Q125" s="7"/>
    </row>
    <row r="126" spans="10:17">
      <c r="J126" s="7"/>
      <c r="K126" s="7"/>
      <c r="L126" s="7"/>
      <c r="M126" s="7"/>
      <c r="N126" s="7"/>
      <c r="O126" s="7"/>
      <c r="P126" s="7"/>
      <c r="Q126" s="7"/>
    </row>
    <row r="127" spans="10:17">
      <c r="J127" s="7"/>
      <c r="K127" s="7"/>
      <c r="L127" s="7"/>
      <c r="M127" s="7"/>
      <c r="N127" s="7"/>
      <c r="O127" s="7"/>
      <c r="P127" s="7"/>
      <c r="Q127" s="7"/>
    </row>
    <row r="128" spans="10:17">
      <c r="J128" s="7"/>
      <c r="K128" s="7"/>
      <c r="L128" s="7"/>
      <c r="M128" s="7"/>
      <c r="N128" s="7"/>
      <c r="O128" s="7"/>
      <c r="P128" s="7"/>
      <c r="Q128" s="7"/>
    </row>
    <row r="129" spans="10:17">
      <c r="J129" s="7"/>
      <c r="K129" s="7"/>
      <c r="L129" s="7"/>
      <c r="M129" s="7"/>
      <c r="N129" s="7"/>
      <c r="O129" s="7"/>
      <c r="P129" s="7"/>
      <c r="Q129" s="7"/>
    </row>
    <row r="130" spans="10:17">
      <c r="J130" s="7"/>
      <c r="K130" s="7"/>
      <c r="L130" s="7"/>
      <c r="M130" s="7"/>
      <c r="N130" s="7"/>
      <c r="O130" s="7"/>
      <c r="P130" s="7"/>
      <c r="Q130" s="7"/>
    </row>
    <row r="131" spans="10:17">
      <c r="J131" s="7"/>
      <c r="K131" s="7"/>
      <c r="L131" s="7"/>
      <c r="M131" s="7"/>
      <c r="N131" s="7"/>
      <c r="O131" s="7"/>
      <c r="P131" s="7"/>
      <c r="Q131" s="7"/>
    </row>
    <row r="132" spans="10:17">
      <c r="J132" s="7"/>
      <c r="K132" s="7"/>
      <c r="L132" s="7"/>
      <c r="M132" s="7"/>
      <c r="N132" s="7"/>
      <c r="O132" s="7"/>
      <c r="P132" s="7"/>
      <c r="Q132" s="7"/>
    </row>
    <row r="133" spans="10:17">
      <c r="J133" s="7"/>
      <c r="K133" s="7"/>
      <c r="L133" s="7"/>
      <c r="M133" s="7"/>
      <c r="N133" s="7"/>
      <c r="O133" s="7"/>
      <c r="P133" s="7"/>
      <c r="Q133" s="7"/>
    </row>
    <row r="134" spans="10:17">
      <c r="J134" s="7"/>
      <c r="K134" s="7"/>
      <c r="L134" s="7"/>
      <c r="M134" s="7"/>
      <c r="N134" s="7"/>
      <c r="O134" s="7"/>
      <c r="P134" s="7"/>
      <c r="Q134" s="7"/>
    </row>
    <row r="135" spans="10:17">
      <c r="J135" s="7"/>
      <c r="K135" s="7"/>
      <c r="L135" s="7"/>
      <c r="M135" s="7"/>
      <c r="N135" s="7"/>
      <c r="O135" s="7"/>
      <c r="P135" s="7"/>
      <c r="Q135" s="7"/>
    </row>
    <row r="136" spans="10:17">
      <c r="J136" s="7"/>
      <c r="K136" s="7"/>
      <c r="L136" s="7"/>
      <c r="M136" s="7"/>
      <c r="N136" s="7"/>
      <c r="O136" s="7"/>
      <c r="P136" s="7"/>
      <c r="Q136" s="7"/>
    </row>
    <row r="137" spans="10:17">
      <c r="J137" s="7"/>
      <c r="K137" s="7"/>
      <c r="L137" s="7"/>
      <c r="M137" s="7"/>
      <c r="N137" s="7"/>
      <c r="O137" s="7"/>
      <c r="P137" s="7"/>
      <c r="Q137" s="7"/>
    </row>
    <row r="138" spans="10:17">
      <c r="J138" s="7"/>
      <c r="K138" s="7"/>
      <c r="L138" s="7"/>
      <c r="M138" s="7"/>
      <c r="N138" s="7"/>
      <c r="O138" s="7"/>
      <c r="P138" s="7"/>
      <c r="Q138" s="7"/>
    </row>
    <row r="139" spans="10:17">
      <c r="J139" s="7"/>
      <c r="K139" s="7"/>
      <c r="L139" s="7"/>
      <c r="M139" s="7"/>
      <c r="N139" s="7"/>
      <c r="O139" s="7"/>
      <c r="P139" s="7"/>
      <c r="Q139" s="7"/>
    </row>
    <row r="140" spans="10:17">
      <c r="J140" s="7"/>
      <c r="K140" s="7"/>
      <c r="L140" s="7"/>
      <c r="M140" s="7"/>
      <c r="N140" s="7"/>
      <c r="O140" s="7"/>
      <c r="P140" s="7"/>
      <c r="Q140" s="7"/>
    </row>
    <row r="141" spans="10:17">
      <c r="J141" s="7"/>
      <c r="K141" s="7"/>
      <c r="L141" s="7"/>
      <c r="M141" s="7"/>
      <c r="N141" s="7"/>
      <c r="O141" s="7"/>
      <c r="P141" s="7"/>
      <c r="Q141" s="7"/>
    </row>
    <row r="142" spans="10:17">
      <c r="J142" s="7"/>
      <c r="K142" s="7"/>
      <c r="L142" s="7"/>
      <c r="M142" s="7"/>
      <c r="N142" s="7"/>
      <c r="O142" s="7"/>
      <c r="P142" s="7"/>
      <c r="Q142" s="7"/>
    </row>
    <row r="143" spans="10:17">
      <c r="J143" s="7"/>
      <c r="K143" s="7"/>
      <c r="L143" s="7"/>
      <c r="M143" s="7"/>
      <c r="N143" s="7"/>
      <c r="O143" s="7"/>
      <c r="P143" s="7"/>
      <c r="Q143" s="7"/>
    </row>
    <row r="144" spans="10:17">
      <c r="J144" s="7"/>
      <c r="K144" s="7"/>
      <c r="L144" s="7"/>
      <c r="M144" s="7"/>
      <c r="N144" s="7"/>
      <c r="O144" s="7"/>
      <c r="P144" s="7"/>
      <c r="Q144" s="7"/>
    </row>
    <row r="145" spans="10:17">
      <c r="J145" s="7"/>
      <c r="K145" s="7"/>
      <c r="L145" s="7"/>
      <c r="M145" s="7"/>
      <c r="N145" s="7"/>
      <c r="O145" s="7"/>
      <c r="P145" s="7"/>
      <c r="Q145" s="7"/>
    </row>
    <row r="146" spans="10:17">
      <c r="J146" s="7"/>
      <c r="K146" s="7"/>
      <c r="L146" s="7"/>
      <c r="M146" s="7"/>
      <c r="N146" s="7"/>
      <c r="O146" s="7"/>
      <c r="P146" s="7"/>
      <c r="Q146" s="7"/>
    </row>
    <row r="147" spans="10:17">
      <c r="J147" s="7"/>
      <c r="K147" s="7"/>
      <c r="L147" s="7"/>
      <c r="M147" s="7"/>
      <c r="N147" s="7"/>
      <c r="O147" s="7"/>
      <c r="P147" s="7"/>
      <c r="Q147" s="7"/>
    </row>
    <row r="148" spans="10:17">
      <c r="J148" s="7"/>
      <c r="K148" s="7"/>
      <c r="L148" s="7"/>
      <c r="M148" s="7"/>
      <c r="N148" s="7"/>
      <c r="O148" s="7"/>
      <c r="P148" s="7"/>
      <c r="Q148" s="7"/>
    </row>
    <row r="149" spans="10:17">
      <c r="J149" s="7"/>
      <c r="K149" s="7"/>
      <c r="L149" s="7"/>
      <c r="M149" s="7"/>
      <c r="N149" s="7"/>
      <c r="O149" s="7"/>
      <c r="P149" s="7"/>
      <c r="Q149" s="7"/>
    </row>
    <row r="150" spans="10:17">
      <c r="J150" s="7"/>
      <c r="K150" s="7"/>
      <c r="L150" s="7"/>
      <c r="M150" s="7"/>
      <c r="N150" s="7"/>
      <c r="O150" s="7"/>
      <c r="P150" s="7"/>
      <c r="Q150" s="7"/>
    </row>
    <row r="151" spans="10:17">
      <c r="J151" s="7"/>
      <c r="K151" s="7"/>
      <c r="L151" s="7"/>
      <c r="M151" s="7"/>
      <c r="N151" s="7"/>
      <c r="O151" s="7"/>
      <c r="P151" s="7"/>
      <c r="Q151" s="7"/>
    </row>
    <row r="152" spans="10:17">
      <c r="J152" s="7"/>
      <c r="K152" s="7"/>
      <c r="L152" s="7"/>
      <c r="M152" s="7"/>
      <c r="N152" s="7"/>
      <c r="O152" s="7"/>
      <c r="P152" s="7"/>
      <c r="Q152" s="7"/>
    </row>
    <row r="153" spans="10:17">
      <c r="J153" s="7"/>
      <c r="K153" s="7"/>
      <c r="L153" s="7"/>
      <c r="M153" s="7"/>
      <c r="N153" s="7"/>
      <c r="O153" s="7"/>
      <c r="P153" s="7"/>
      <c r="Q153" s="7"/>
    </row>
    <row r="154" spans="10:17">
      <c r="J154" s="7"/>
      <c r="K154" s="7"/>
      <c r="L154" s="7"/>
      <c r="M154" s="7"/>
      <c r="N154" s="7"/>
      <c r="O154" s="7"/>
      <c r="P154" s="7"/>
      <c r="Q154" s="7"/>
    </row>
    <row r="155" spans="10:17">
      <c r="J155" s="7"/>
      <c r="K155" s="7"/>
      <c r="L155" s="7"/>
      <c r="M155" s="7"/>
      <c r="N155" s="7"/>
      <c r="O155" s="7"/>
      <c r="P155" s="7"/>
      <c r="Q155" s="7"/>
    </row>
    <row r="156" spans="10:17">
      <c r="J156" s="7"/>
      <c r="K156" s="7"/>
      <c r="L156" s="7"/>
      <c r="M156" s="7"/>
      <c r="N156" s="7"/>
      <c r="O156" s="7"/>
      <c r="P156" s="7"/>
      <c r="Q156" s="7"/>
    </row>
    <row r="157" spans="10:17">
      <c r="J157" s="7"/>
      <c r="K157" s="7"/>
      <c r="L157" s="7"/>
      <c r="M157" s="7"/>
      <c r="N157" s="7"/>
      <c r="O157" s="7"/>
      <c r="P157" s="7"/>
      <c r="Q157" s="7"/>
    </row>
    <row r="158" spans="10:17">
      <c r="J158" s="7"/>
      <c r="K158" s="7"/>
      <c r="L158" s="7"/>
      <c r="M158" s="7"/>
      <c r="N158" s="7"/>
      <c r="O158" s="7"/>
      <c r="P158" s="7"/>
      <c r="Q158" s="7"/>
    </row>
    <row r="159" spans="10:17">
      <c r="J159" s="7"/>
      <c r="K159" s="7"/>
      <c r="L159" s="7"/>
      <c r="M159" s="7"/>
      <c r="N159" s="7"/>
      <c r="O159" s="7"/>
      <c r="P159" s="7"/>
      <c r="Q159" s="7"/>
    </row>
    <row r="160" spans="10:17">
      <c r="J160" s="7"/>
      <c r="K160" s="7"/>
      <c r="L160" s="7"/>
      <c r="M160" s="7"/>
      <c r="N160" s="7"/>
      <c r="O160" s="7"/>
      <c r="P160" s="7"/>
      <c r="Q160" s="7"/>
    </row>
    <row r="161" spans="10:17">
      <c r="J161" s="7"/>
      <c r="K161" s="7"/>
      <c r="L161" s="7"/>
      <c r="M161" s="7"/>
      <c r="N161" s="7"/>
      <c r="O161" s="7"/>
      <c r="P161" s="7"/>
      <c r="Q161" s="7"/>
    </row>
    <row r="162" spans="10:17">
      <c r="J162" s="7"/>
      <c r="K162" s="7"/>
      <c r="L162" s="7"/>
      <c r="M162" s="7"/>
      <c r="N162" s="7"/>
      <c r="O162" s="7"/>
      <c r="P162" s="7"/>
      <c r="Q162" s="7"/>
    </row>
    <row r="163" spans="10:17">
      <c r="J163" s="7"/>
      <c r="K163" s="7"/>
      <c r="L163" s="7"/>
      <c r="M163" s="7"/>
      <c r="N163" s="7"/>
      <c r="O163" s="7"/>
      <c r="P163" s="7"/>
      <c r="Q163" s="7"/>
    </row>
    <row r="164" spans="10:17">
      <c r="J164" s="7"/>
      <c r="K164" s="7"/>
      <c r="L164" s="7"/>
      <c r="M164" s="7"/>
      <c r="N164" s="7"/>
      <c r="O164" s="7"/>
      <c r="P164" s="7"/>
      <c r="Q164" s="7"/>
    </row>
    <row r="165" spans="10:17">
      <c r="J165" s="7"/>
      <c r="K165" s="7"/>
      <c r="L165" s="7"/>
      <c r="M165" s="7"/>
      <c r="N165" s="7"/>
      <c r="O165" s="7"/>
      <c r="P165" s="7"/>
      <c r="Q165" s="7"/>
    </row>
    <row r="166" spans="10:17">
      <c r="J166" s="7"/>
      <c r="K166" s="7"/>
      <c r="L166" s="7"/>
      <c r="M166" s="7"/>
      <c r="N166" s="7"/>
      <c r="O166" s="7"/>
      <c r="P166" s="7"/>
      <c r="Q166" s="7"/>
    </row>
    <row r="167" spans="10:17">
      <c r="J167" s="7"/>
      <c r="K167" s="7"/>
      <c r="L167" s="7"/>
      <c r="M167" s="7"/>
      <c r="N167" s="7"/>
      <c r="O167" s="7"/>
      <c r="P167" s="7"/>
      <c r="Q167" s="7"/>
    </row>
    <row r="168" spans="10:17">
      <c r="J168" s="7"/>
      <c r="K168" s="7"/>
      <c r="L168" s="7"/>
      <c r="M168" s="7"/>
      <c r="N168" s="7"/>
      <c r="O168" s="7"/>
      <c r="P168" s="7"/>
      <c r="Q168" s="7"/>
    </row>
    <row r="169" spans="10:17">
      <c r="J169" s="7"/>
      <c r="K169" s="7"/>
      <c r="L169" s="7"/>
      <c r="M169" s="7"/>
      <c r="N169" s="7"/>
      <c r="O169" s="7"/>
      <c r="P169" s="7"/>
      <c r="Q169" s="7"/>
    </row>
    <row r="170" spans="10:17">
      <c r="J170" s="7"/>
      <c r="K170" s="7"/>
      <c r="L170" s="7"/>
      <c r="M170" s="7"/>
      <c r="N170" s="7"/>
      <c r="O170" s="7"/>
      <c r="P170" s="7"/>
      <c r="Q170" s="7"/>
    </row>
    <row r="171" spans="10:17">
      <c r="J171" s="7"/>
      <c r="K171" s="7"/>
      <c r="L171" s="7"/>
      <c r="M171" s="7"/>
      <c r="N171" s="7"/>
      <c r="O171" s="7"/>
      <c r="P171" s="7"/>
      <c r="Q171" s="7"/>
    </row>
    <row r="172" spans="10:17">
      <c r="J172" s="7"/>
      <c r="K172" s="7"/>
      <c r="L172" s="7"/>
      <c r="M172" s="7"/>
      <c r="N172" s="7"/>
      <c r="O172" s="7"/>
      <c r="P172" s="7"/>
      <c r="Q172" s="7"/>
    </row>
    <row r="173" spans="10:17">
      <c r="J173" s="7"/>
      <c r="K173" s="7"/>
      <c r="L173" s="7"/>
      <c r="M173" s="7"/>
      <c r="N173" s="7"/>
      <c r="O173" s="7"/>
      <c r="P173" s="7"/>
      <c r="Q173" s="7"/>
    </row>
    <row r="174" spans="10:17">
      <c r="J174" s="7"/>
      <c r="K174" s="7"/>
      <c r="L174" s="7"/>
      <c r="M174" s="7"/>
      <c r="N174" s="7"/>
      <c r="O174" s="7"/>
      <c r="P174" s="7"/>
      <c r="Q174" s="7"/>
    </row>
    <row r="175" spans="10:17">
      <c r="J175" s="7"/>
      <c r="K175" s="7"/>
      <c r="L175" s="7"/>
      <c r="M175" s="7"/>
      <c r="N175" s="7"/>
      <c r="O175" s="7"/>
      <c r="P175" s="7"/>
      <c r="Q175" s="7"/>
    </row>
    <row r="176" spans="10:17">
      <c r="J176" s="7"/>
      <c r="K176" s="7"/>
      <c r="L176" s="7"/>
      <c r="M176" s="7"/>
      <c r="N176" s="7"/>
      <c r="O176" s="7"/>
      <c r="P176" s="7"/>
      <c r="Q176" s="7"/>
    </row>
    <row r="177" spans="10:17">
      <c r="J177" s="7"/>
      <c r="K177" s="7"/>
      <c r="L177" s="7"/>
      <c r="M177" s="7"/>
      <c r="N177" s="7"/>
      <c r="O177" s="7"/>
      <c r="P177" s="7"/>
      <c r="Q177" s="7"/>
    </row>
    <row r="178" spans="10:17">
      <c r="J178" s="7"/>
      <c r="K178" s="7"/>
      <c r="L178" s="7"/>
      <c r="M178" s="7"/>
      <c r="N178" s="7"/>
      <c r="O178" s="7"/>
      <c r="P178" s="7"/>
      <c r="Q178" s="7"/>
    </row>
    <row r="179" spans="10:17">
      <c r="J179" s="7"/>
      <c r="K179" s="7"/>
      <c r="L179" s="7"/>
      <c r="M179" s="7"/>
      <c r="N179" s="7"/>
      <c r="O179" s="7"/>
      <c r="P179" s="7"/>
      <c r="Q179" s="7"/>
    </row>
    <row r="180" spans="10:17">
      <c r="J180" s="7"/>
      <c r="K180" s="7"/>
      <c r="L180" s="7"/>
      <c r="M180" s="7"/>
      <c r="N180" s="7"/>
      <c r="O180" s="7"/>
      <c r="P180" s="7"/>
      <c r="Q180" s="7"/>
    </row>
    <row r="181" spans="10:17">
      <c r="J181" s="7"/>
      <c r="K181" s="7"/>
      <c r="L181" s="7"/>
      <c r="M181" s="7"/>
      <c r="N181" s="7"/>
      <c r="O181" s="7"/>
      <c r="P181" s="7"/>
      <c r="Q181" s="7"/>
    </row>
    <row r="182" spans="10:17">
      <c r="J182" s="7"/>
      <c r="K182" s="7"/>
      <c r="L182" s="7"/>
      <c r="M182" s="7"/>
      <c r="N182" s="7"/>
      <c r="O182" s="7"/>
      <c r="P182" s="7"/>
      <c r="Q182" s="7"/>
    </row>
    <row r="183" spans="10:17">
      <c r="J183" s="7"/>
      <c r="K183" s="7"/>
      <c r="L183" s="7"/>
      <c r="M183" s="7"/>
      <c r="N183" s="7"/>
      <c r="O183" s="7"/>
      <c r="P183" s="7"/>
      <c r="Q183" s="7"/>
    </row>
    <row r="184" spans="10:17">
      <c r="J184" s="7"/>
      <c r="K184" s="7"/>
      <c r="L184" s="7"/>
      <c r="M184" s="7"/>
      <c r="N184" s="7"/>
      <c r="O184" s="7"/>
      <c r="P184" s="7"/>
      <c r="Q184" s="7"/>
    </row>
    <row r="185" spans="10:17">
      <c r="J185" s="7"/>
      <c r="K185" s="7"/>
      <c r="L185" s="7"/>
      <c r="M185" s="7"/>
      <c r="N185" s="7"/>
      <c r="O185" s="7"/>
      <c r="P185" s="7"/>
      <c r="Q185" s="7"/>
    </row>
    <row r="186" spans="10:17">
      <c r="J186" s="7"/>
      <c r="K186" s="7"/>
      <c r="L186" s="7"/>
      <c r="M186" s="7"/>
      <c r="N186" s="7"/>
      <c r="O186" s="7"/>
      <c r="P186" s="7"/>
      <c r="Q186" s="7"/>
    </row>
    <row r="187" spans="10:17">
      <c r="J187" s="7"/>
      <c r="K187" s="7"/>
      <c r="L187" s="7"/>
      <c r="M187" s="7"/>
      <c r="N187" s="7"/>
      <c r="O187" s="7"/>
      <c r="P187" s="7"/>
      <c r="Q187" s="7"/>
    </row>
    <row r="188" spans="10:17">
      <c r="J188" s="7"/>
      <c r="K188" s="7"/>
      <c r="L188" s="7"/>
      <c r="M188" s="7"/>
      <c r="N188" s="7"/>
      <c r="O188" s="7"/>
      <c r="P188" s="7"/>
      <c r="Q188" s="7"/>
    </row>
    <row r="189" spans="10:17">
      <c r="J189" s="7"/>
      <c r="K189" s="7"/>
      <c r="L189" s="7"/>
      <c r="M189" s="7"/>
      <c r="N189" s="7"/>
      <c r="O189" s="7"/>
      <c r="P189" s="7"/>
      <c r="Q189" s="7"/>
    </row>
    <row r="190" spans="10:17">
      <c r="J190" s="7"/>
      <c r="K190" s="7"/>
      <c r="L190" s="7"/>
      <c r="M190" s="7"/>
      <c r="N190" s="7"/>
      <c r="O190" s="7"/>
      <c r="P190" s="7"/>
      <c r="Q190" s="7"/>
    </row>
    <row r="191" spans="10:17">
      <c r="J191" s="7"/>
      <c r="K191" s="7"/>
      <c r="L191" s="7"/>
      <c r="M191" s="7"/>
      <c r="N191" s="7"/>
      <c r="O191" s="7"/>
      <c r="P191" s="7"/>
      <c r="Q191" s="7"/>
    </row>
    <row r="192" spans="10:17">
      <c r="J192" s="7"/>
      <c r="K192" s="7"/>
      <c r="L192" s="7"/>
      <c r="M192" s="7"/>
      <c r="N192" s="7"/>
      <c r="O192" s="7"/>
      <c r="P192" s="7"/>
      <c r="Q192" s="7"/>
    </row>
    <row r="193" spans="10:17">
      <c r="J193" s="7"/>
      <c r="K193" s="7"/>
      <c r="L193" s="7"/>
      <c r="M193" s="7"/>
      <c r="N193" s="7"/>
      <c r="O193" s="7"/>
      <c r="P193" s="7"/>
      <c r="Q193" s="7"/>
    </row>
    <row r="194" spans="10:17">
      <c r="J194" s="7"/>
      <c r="K194" s="7"/>
      <c r="L194" s="7"/>
      <c r="M194" s="7"/>
      <c r="N194" s="7"/>
      <c r="O194" s="7"/>
      <c r="P194" s="7"/>
      <c r="Q194" s="7"/>
    </row>
    <row r="195" spans="10:17">
      <c r="J195" s="7"/>
      <c r="K195" s="7"/>
      <c r="L195" s="7"/>
      <c r="M195" s="7"/>
      <c r="N195" s="7"/>
      <c r="O195" s="7"/>
      <c r="P195" s="7"/>
      <c r="Q195" s="7"/>
    </row>
    <row r="196" spans="10:17">
      <c r="J196" s="7"/>
      <c r="K196" s="7"/>
      <c r="L196" s="7"/>
      <c r="M196" s="7"/>
      <c r="N196" s="7"/>
      <c r="O196" s="7"/>
      <c r="P196" s="7"/>
      <c r="Q196" s="7"/>
    </row>
    <row r="197" spans="10:17">
      <c r="J197" s="7"/>
      <c r="K197" s="7"/>
      <c r="L197" s="7"/>
      <c r="M197" s="7"/>
      <c r="N197" s="7"/>
      <c r="O197" s="7"/>
      <c r="P197" s="7"/>
      <c r="Q197" s="7"/>
    </row>
    <row r="198" spans="10:17">
      <c r="J198" s="7"/>
      <c r="K198" s="7"/>
      <c r="L198" s="7"/>
      <c r="M198" s="7"/>
      <c r="N198" s="7"/>
      <c r="O198" s="7"/>
      <c r="P198" s="7"/>
      <c r="Q198" s="7"/>
    </row>
    <row r="199" spans="10:17">
      <c r="J199" s="7"/>
      <c r="K199" s="7"/>
      <c r="L199" s="7"/>
      <c r="M199" s="7"/>
      <c r="N199" s="7"/>
      <c r="O199" s="7"/>
      <c r="P199" s="7"/>
      <c r="Q199" s="7"/>
    </row>
    <row r="200" spans="10:17">
      <c r="J200" s="7"/>
      <c r="K200" s="7"/>
      <c r="L200" s="7"/>
      <c r="M200" s="7"/>
      <c r="N200" s="7"/>
      <c r="O200" s="7"/>
      <c r="P200" s="7"/>
      <c r="Q200" s="7"/>
    </row>
    <row r="201" spans="10:17">
      <c r="J201" s="7"/>
      <c r="K201" s="7"/>
      <c r="L201" s="7"/>
      <c r="M201" s="7"/>
      <c r="N201" s="7"/>
      <c r="O201" s="7"/>
      <c r="P201" s="7"/>
      <c r="Q201" s="7"/>
    </row>
    <row r="202" spans="10:17">
      <c r="J202" s="7"/>
      <c r="K202" s="7"/>
      <c r="L202" s="7"/>
      <c r="M202" s="7"/>
      <c r="N202" s="7"/>
      <c r="O202" s="7"/>
      <c r="P202" s="7"/>
      <c r="Q202" s="7"/>
    </row>
    <row r="203" spans="10:17">
      <c r="J203" s="7"/>
      <c r="K203" s="7"/>
      <c r="L203" s="7"/>
      <c r="M203" s="7"/>
      <c r="N203" s="7"/>
      <c r="O203" s="7"/>
      <c r="P203" s="7"/>
      <c r="Q203" s="7"/>
    </row>
    <row r="204" spans="10:17">
      <c r="J204" s="7"/>
      <c r="K204" s="7"/>
      <c r="L204" s="7"/>
      <c r="M204" s="7"/>
      <c r="N204" s="7"/>
      <c r="O204" s="7"/>
      <c r="P204" s="7"/>
      <c r="Q204" s="7"/>
    </row>
    <row r="205" spans="10:17">
      <c r="J205" s="7"/>
      <c r="K205" s="7"/>
      <c r="L205" s="7"/>
      <c r="M205" s="7"/>
      <c r="N205" s="7"/>
      <c r="O205" s="7"/>
      <c r="P205" s="7"/>
      <c r="Q205" s="7"/>
    </row>
    <row r="206" spans="10:17">
      <c r="J206" s="7"/>
      <c r="K206" s="7"/>
      <c r="L206" s="7"/>
      <c r="M206" s="7"/>
      <c r="N206" s="7"/>
      <c r="O206" s="7"/>
      <c r="P206" s="7"/>
      <c r="Q206" s="7"/>
    </row>
    <row r="207" spans="10:17">
      <c r="J207" s="7"/>
      <c r="K207" s="7"/>
      <c r="L207" s="7"/>
      <c r="M207" s="7"/>
      <c r="N207" s="7"/>
      <c r="O207" s="7"/>
      <c r="P207" s="7"/>
      <c r="Q207" s="7"/>
    </row>
    <row r="208" spans="10:17">
      <c r="J208" s="7"/>
      <c r="K208" s="7"/>
      <c r="L208" s="7"/>
      <c r="M208" s="7"/>
      <c r="N208" s="7"/>
      <c r="O208" s="7"/>
      <c r="P208" s="7"/>
      <c r="Q208" s="7"/>
    </row>
    <row r="209" spans="10:17">
      <c r="J209" s="7"/>
      <c r="K209" s="7"/>
      <c r="L209" s="7"/>
      <c r="M209" s="7"/>
      <c r="N209" s="7"/>
      <c r="O209" s="7"/>
      <c r="P209" s="7"/>
      <c r="Q209" s="7"/>
    </row>
    <row r="210" spans="10:17">
      <c r="J210" s="7"/>
      <c r="K210" s="7"/>
      <c r="L210" s="7"/>
      <c r="M210" s="7"/>
      <c r="N210" s="7"/>
      <c r="O210" s="7"/>
      <c r="P210" s="7"/>
      <c r="Q210" s="7"/>
    </row>
    <row r="211" spans="10:17">
      <c r="J211" s="7"/>
      <c r="K211" s="7"/>
      <c r="L211" s="7"/>
      <c r="M211" s="7"/>
      <c r="N211" s="7"/>
      <c r="O211" s="7"/>
      <c r="P211" s="7"/>
      <c r="Q211" s="7"/>
    </row>
    <row r="212" spans="10:17">
      <c r="J212" s="7"/>
      <c r="K212" s="7"/>
      <c r="L212" s="7"/>
      <c r="M212" s="7"/>
      <c r="N212" s="7"/>
      <c r="O212" s="7"/>
      <c r="P212" s="7"/>
      <c r="Q212" s="7"/>
    </row>
    <row r="213" spans="10:17">
      <c r="J213" s="7"/>
      <c r="K213" s="7"/>
      <c r="L213" s="7"/>
      <c r="M213" s="7"/>
      <c r="N213" s="7"/>
      <c r="O213" s="7"/>
      <c r="P213" s="7"/>
      <c r="Q213" s="7"/>
    </row>
    <row r="214" spans="10:17">
      <c r="J214" s="7"/>
      <c r="K214" s="7"/>
      <c r="L214" s="7"/>
      <c r="M214" s="7"/>
      <c r="N214" s="7"/>
      <c r="O214" s="7"/>
      <c r="P214" s="7"/>
      <c r="Q214" s="7"/>
    </row>
    <row r="215" spans="10:17">
      <c r="J215" s="7"/>
      <c r="K215" s="7"/>
      <c r="L215" s="7"/>
      <c r="M215" s="7"/>
      <c r="N215" s="7"/>
      <c r="O215" s="7"/>
      <c r="P215" s="7"/>
      <c r="Q215" s="7"/>
    </row>
    <row r="216" spans="10:17">
      <c r="J216" s="7"/>
      <c r="K216" s="7"/>
      <c r="L216" s="7"/>
      <c r="M216" s="7"/>
      <c r="N216" s="7"/>
      <c r="O216" s="7"/>
      <c r="P216" s="7"/>
      <c r="Q216" s="7"/>
    </row>
    <row r="217" spans="10:17">
      <c r="J217" s="7"/>
      <c r="K217" s="7"/>
      <c r="L217" s="7"/>
      <c r="M217" s="7"/>
      <c r="N217" s="7"/>
      <c r="O217" s="7"/>
      <c r="P217" s="7"/>
      <c r="Q217" s="7"/>
    </row>
    <row r="218" spans="10:17">
      <c r="J218" s="7"/>
      <c r="K218" s="7"/>
      <c r="L218" s="7"/>
      <c r="M218" s="7"/>
      <c r="N218" s="7"/>
      <c r="O218" s="7"/>
      <c r="P218" s="7"/>
      <c r="Q218" s="7"/>
    </row>
    <row r="219" spans="10:17">
      <c r="J219" s="7"/>
      <c r="K219" s="7"/>
      <c r="L219" s="7"/>
      <c r="M219" s="7"/>
      <c r="N219" s="7"/>
      <c r="O219" s="7"/>
      <c r="P219" s="7"/>
      <c r="Q219" s="7"/>
    </row>
    <row r="220" spans="10:17">
      <c r="J220" s="7"/>
      <c r="K220" s="7"/>
      <c r="L220" s="7"/>
      <c r="M220" s="7"/>
      <c r="N220" s="7"/>
      <c r="O220" s="7"/>
      <c r="P220" s="7"/>
      <c r="Q220" s="7"/>
    </row>
    <row r="221" spans="10:17">
      <c r="J221" s="7"/>
      <c r="K221" s="7"/>
      <c r="L221" s="7"/>
      <c r="M221" s="7"/>
      <c r="N221" s="7"/>
      <c r="O221" s="7"/>
      <c r="P221" s="7"/>
      <c r="Q221" s="7"/>
    </row>
    <row r="222" spans="10:17">
      <c r="J222" s="7"/>
      <c r="K222" s="7"/>
      <c r="L222" s="7"/>
      <c r="M222" s="7"/>
      <c r="N222" s="7"/>
      <c r="O222" s="7"/>
      <c r="P222" s="7"/>
      <c r="Q222" s="7"/>
    </row>
    <row r="223" spans="10:17">
      <c r="J223" s="7"/>
      <c r="K223" s="7"/>
      <c r="L223" s="7"/>
      <c r="M223" s="7"/>
      <c r="N223" s="7"/>
      <c r="O223" s="7"/>
      <c r="P223" s="7"/>
      <c r="Q223" s="7"/>
    </row>
    <row r="224" spans="10:17">
      <c r="J224" s="7"/>
      <c r="K224" s="7"/>
      <c r="L224" s="7"/>
      <c r="M224" s="7"/>
      <c r="N224" s="7"/>
      <c r="O224" s="7"/>
      <c r="P224" s="7"/>
      <c r="Q224" s="7"/>
    </row>
    <row r="225" spans="10:17">
      <c r="J225" s="7"/>
      <c r="K225" s="7"/>
      <c r="L225" s="7"/>
      <c r="M225" s="7"/>
      <c r="N225" s="7"/>
      <c r="O225" s="7"/>
      <c r="P225" s="7"/>
      <c r="Q225" s="7"/>
    </row>
    <row r="226" spans="10:17">
      <c r="J226" s="7"/>
      <c r="K226" s="7"/>
      <c r="L226" s="7"/>
      <c r="M226" s="7"/>
      <c r="N226" s="7"/>
      <c r="O226" s="7"/>
      <c r="P226" s="7"/>
      <c r="Q226" s="7"/>
    </row>
    <row r="227" spans="10:17">
      <c r="J227" s="7"/>
      <c r="K227" s="7"/>
      <c r="L227" s="7"/>
      <c r="M227" s="7"/>
      <c r="N227" s="7"/>
      <c r="O227" s="7"/>
      <c r="P227" s="7"/>
      <c r="Q227" s="7"/>
    </row>
    <row r="228" spans="10:17">
      <c r="J228" s="7"/>
      <c r="K228" s="7"/>
      <c r="L228" s="7"/>
      <c r="M228" s="7"/>
      <c r="N228" s="7"/>
      <c r="O228" s="7"/>
      <c r="P228" s="7"/>
      <c r="Q228" s="7"/>
    </row>
    <row r="229" spans="10:17">
      <c r="J229" s="7"/>
      <c r="K229" s="7"/>
      <c r="L229" s="7"/>
      <c r="M229" s="7"/>
      <c r="N229" s="7"/>
      <c r="O229" s="7"/>
      <c r="P229" s="7"/>
      <c r="Q229" s="7"/>
    </row>
    <row r="230" spans="10:17">
      <c r="J230" s="7"/>
      <c r="K230" s="7"/>
      <c r="L230" s="7"/>
      <c r="M230" s="7"/>
      <c r="N230" s="7"/>
      <c r="O230" s="7"/>
      <c r="P230" s="7"/>
      <c r="Q230" s="7"/>
    </row>
    <row r="231" spans="10:17">
      <c r="J231" s="7"/>
      <c r="K231" s="7"/>
      <c r="L231" s="7"/>
      <c r="M231" s="7"/>
      <c r="N231" s="7"/>
      <c r="O231" s="7"/>
      <c r="P231" s="7"/>
      <c r="Q231" s="7"/>
    </row>
    <row r="232" spans="10:17">
      <c r="J232" s="7"/>
      <c r="K232" s="7"/>
      <c r="L232" s="7"/>
      <c r="M232" s="7"/>
      <c r="N232" s="7"/>
      <c r="O232" s="7"/>
      <c r="P232" s="7"/>
      <c r="Q232" s="7"/>
    </row>
    <row r="233" spans="10:17">
      <c r="J233" s="7"/>
      <c r="K233" s="7"/>
      <c r="L233" s="7"/>
      <c r="M233" s="7"/>
      <c r="N233" s="7"/>
      <c r="O233" s="7"/>
      <c r="P233" s="7"/>
      <c r="Q233" s="7"/>
    </row>
    <row r="234" spans="10:17">
      <c r="J234" s="7"/>
      <c r="K234" s="7"/>
      <c r="L234" s="7"/>
      <c r="M234" s="7"/>
      <c r="N234" s="7"/>
      <c r="O234" s="7"/>
      <c r="P234" s="7"/>
      <c r="Q234" s="7"/>
    </row>
    <row r="235" spans="10:17">
      <c r="J235" s="7"/>
      <c r="K235" s="7"/>
      <c r="L235" s="7"/>
      <c r="M235" s="7"/>
      <c r="N235" s="7"/>
      <c r="O235" s="7"/>
      <c r="P235" s="7"/>
      <c r="Q235" s="7"/>
    </row>
    <row r="236" spans="10:17">
      <c r="J236" s="7"/>
      <c r="K236" s="7"/>
      <c r="L236" s="7"/>
      <c r="M236" s="7"/>
      <c r="N236" s="7"/>
      <c r="O236" s="7"/>
      <c r="P236" s="7"/>
      <c r="Q236" s="7"/>
    </row>
    <row r="237" spans="10:17">
      <c r="J237" s="7"/>
      <c r="K237" s="7"/>
      <c r="L237" s="7"/>
      <c r="M237" s="7"/>
      <c r="N237" s="7"/>
      <c r="O237" s="7"/>
      <c r="P237" s="7"/>
      <c r="Q237" s="7"/>
    </row>
    <row r="238" spans="10:17">
      <c r="J238" s="7"/>
      <c r="K238" s="7"/>
      <c r="L238" s="7"/>
      <c r="M238" s="7"/>
      <c r="N238" s="7"/>
      <c r="O238" s="7"/>
      <c r="P238" s="7"/>
      <c r="Q238" s="7"/>
    </row>
    <row r="239" spans="10:17">
      <c r="J239" s="7"/>
      <c r="K239" s="7"/>
      <c r="L239" s="7"/>
      <c r="M239" s="7"/>
      <c r="N239" s="7"/>
      <c r="O239" s="7"/>
      <c r="P239" s="7"/>
      <c r="Q239" s="7"/>
    </row>
    <row r="240" spans="10:17">
      <c r="J240" s="7"/>
      <c r="K240" s="7"/>
      <c r="L240" s="7"/>
      <c r="M240" s="7"/>
      <c r="N240" s="7"/>
      <c r="O240" s="7"/>
      <c r="P240" s="7"/>
      <c r="Q240" s="7"/>
    </row>
    <row r="241" spans="10:17">
      <c r="J241" s="7"/>
      <c r="K241" s="7"/>
      <c r="L241" s="7"/>
      <c r="M241" s="7"/>
      <c r="N241" s="7"/>
      <c r="O241" s="7"/>
      <c r="P241" s="7"/>
      <c r="Q241" s="7"/>
    </row>
    <row r="242" spans="10:17">
      <c r="J242" s="7"/>
      <c r="K242" s="7"/>
      <c r="L242" s="7"/>
      <c r="M242" s="7"/>
      <c r="N242" s="7"/>
      <c r="O242" s="7"/>
      <c r="P242" s="7"/>
      <c r="Q242" s="7"/>
    </row>
    <row r="243" spans="10:17">
      <c r="J243" s="7"/>
      <c r="K243" s="7"/>
      <c r="L243" s="7"/>
      <c r="M243" s="7"/>
      <c r="N243" s="7"/>
      <c r="O243" s="7"/>
      <c r="P243" s="7"/>
      <c r="Q243" s="7"/>
    </row>
    <row r="244" spans="10:17">
      <c r="J244" s="7"/>
      <c r="K244" s="7"/>
      <c r="L244" s="7"/>
      <c r="M244" s="7"/>
      <c r="N244" s="7"/>
      <c r="O244" s="7"/>
      <c r="P244" s="7"/>
      <c r="Q244" s="7"/>
    </row>
    <row r="245" spans="10:17">
      <c r="J245" s="7"/>
      <c r="K245" s="7"/>
      <c r="L245" s="7"/>
      <c r="M245" s="7"/>
      <c r="N245" s="7"/>
      <c r="O245" s="7"/>
      <c r="P245" s="7"/>
      <c r="Q245" s="7"/>
    </row>
    <row r="246" spans="10:17">
      <c r="J246" s="7"/>
      <c r="K246" s="7"/>
      <c r="L246" s="7"/>
      <c r="M246" s="7"/>
      <c r="N246" s="7"/>
      <c r="O246" s="7"/>
      <c r="P246" s="7"/>
      <c r="Q246" s="7"/>
    </row>
    <row r="247" spans="10:17">
      <c r="J247" s="7"/>
      <c r="K247" s="7"/>
      <c r="L247" s="7"/>
      <c r="M247" s="7"/>
      <c r="N247" s="7"/>
      <c r="O247" s="7"/>
      <c r="P247" s="7"/>
      <c r="Q247" s="7"/>
    </row>
    <row r="248" spans="10:17">
      <c r="J248" s="7"/>
      <c r="K248" s="7"/>
      <c r="L248" s="7"/>
      <c r="M248" s="7"/>
      <c r="N248" s="7"/>
      <c r="O248" s="7"/>
      <c r="P248" s="7"/>
      <c r="Q248" s="7"/>
    </row>
    <row r="249" spans="10:17">
      <c r="J249" s="7"/>
      <c r="K249" s="7"/>
      <c r="L249" s="7"/>
      <c r="M249" s="7"/>
      <c r="N249" s="7"/>
      <c r="O249" s="7"/>
      <c r="P249" s="7"/>
      <c r="Q249" s="7"/>
    </row>
    <row r="250" spans="10:17">
      <c r="J250" s="7"/>
      <c r="K250" s="7"/>
      <c r="L250" s="7"/>
      <c r="M250" s="7"/>
      <c r="N250" s="7"/>
      <c r="O250" s="7"/>
      <c r="P250" s="7"/>
      <c r="Q250" s="7"/>
    </row>
    <row r="251" spans="10:17">
      <c r="J251" s="7"/>
      <c r="K251" s="7"/>
      <c r="L251" s="7"/>
      <c r="M251" s="7"/>
      <c r="N251" s="7"/>
      <c r="O251" s="7"/>
      <c r="P251" s="7"/>
      <c r="Q251" s="7"/>
    </row>
    <row r="252" spans="10:17">
      <c r="J252" s="7"/>
      <c r="K252" s="7"/>
      <c r="L252" s="7"/>
      <c r="M252" s="7"/>
      <c r="N252" s="7"/>
      <c r="O252" s="7"/>
      <c r="P252" s="7"/>
      <c r="Q252" s="7"/>
    </row>
    <row r="253" spans="10:17">
      <c r="J253" s="7"/>
      <c r="K253" s="7"/>
      <c r="L253" s="7"/>
      <c r="M253" s="7"/>
      <c r="N253" s="7"/>
      <c r="O253" s="7"/>
      <c r="P253" s="7"/>
      <c r="Q253" s="7"/>
    </row>
    <row r="254" spans="10:17">
      <c r="J254" s="7"/>
      <c r="K254" s="7"/>
      <c r="L254" s="7"/>
      <c r="M254" s="7"/>
      <c r="N254" s="7"/>
      <c r="O254" s="7"/>
      <c r="P254" s="7"/>
      <c r="Q254" s="7"/>
    </row>
    <row r="255" spans="10:17">
      <c r="J255" s="7"/>
      <c r="K255" s="7"/>
      <c r="L255" s="7"/>
      <c r="M255" s="7"/>
      <c r="N255" s="7"/>
      <c r="O255" s="7"/>
      <c r="P255" s="7"/>
      <c r="Q255" s="7"/>
    </row>
    <row r="256" spans="10:17">
      <c r="J256" s="7"/>
      <c r="K256" s="7"/>
      <c r="L256" s="7"/>
      <c r="M256" s="7"/>
      <c r="N256" s="7"/>
      <c r="O256" s="7"/>
      <c r="P256" s="7"/>
      <c r="Q256" s="7"/>
    </row>
    <row r="257" spans="10:17">
      <c r="J257" s="7"/>
      <c r="K257" s="7"/>
      <c r="L257" s="7"/>
      <c r="M257" s="7"/>
      <c r="N257" s="7"/>
      <c r="O257" s="7"/>
      <c r="P257" s="7"/>
      <c r="Q257" s="7"/>
    </row>
    <row r="258" spans="10:17">
      <c r="J258" s="7"/>
      <c r="K258" s="7"/>
      <c r="L258" s="7"/>
      <c r="M258" s="7"/>
      <c r="N258" s="7"/>
      <c r="O258" s="7"/>
      <c r="P258" s="7"/>
      <c r="Q258" s="7"/>
    </row>
    <row r="259" spans="10:17">
      <c r="J259" s="7"/>
      <c r="K259" s="7"/>
      <c r="L259" s="7"/>
      <c r="M259" s="7"/>
      <c r="N259" s="7"/>
      <c r="O259" s="7"/>
      <c r="P259" s="7"/>
      <c r="Q259" s="7"/>
    </row>
    <row r="260" spans="10:17">
      <c r="J260" s="7"/>
      <c r="K260" s="7"/>
      <c r="L260" s="7"/>
      <c r="M260" s="7"/>
      <c r="N260" s="7"/>
      <c r="O260" s="7"/>
      <c r="P260" s="7"/>
      <c r="Q260" s="7"/>
    </row>
    <row r="261" spans="10:17">
      <c r="J261" s="7"/>
      <c r="K261" s="7"/>
      <c r="L261" s="7"/>
      <c r="M261" s="7"/>
      <c r="N261" s="7"/>
      <c r="O261" s="7"/>
      <c r="P261" s="7"/>
      <c r="Q261" s="7"/>
    </row>
    <row r="262" spans="10:17">
      <c r="J262" s="7"/>
      <c r="K262" s="7"/>
      <c r="L262" s="7"/>
      <c r="M262" s="7"/>
      <c r="N262" s="7"/>
      <c r="O262" s="7"/>
      <c r="P262" s="7"/>
      <c r="Q262" s="7"/>
    </row>
    <row r="263" spans="10:17">
      <c r="J263" s="7"/>
      <c r="K263" s="7"/>
      <c r="L263" s="7"/>
      <c r="M263" s="7"/>
      <c r="N263" s="7"/>
      <c r="O263" s="7"/>
      <c r="P263" s="7"/>
      <c r="Q263" s="7"/>
    </row>
    <row r="264" spans="10:17">
      <c r="J264" s="7"/>
      <c r="K264" s="7"/>
      <c r="L264" s="7"/>
      <c r="M264" s="7"/>
      <c r="N264" s="7"/>
      <c r="O264" s="7"/>
      <c r="P264" s="7"/>
      <c r="Q264" s="7"/>
    </row>
    <row r="265" spans="10:17">
      <c r="J265" s="7"/>
      <c r="K265" s="7"/>
      <c r="L265" s="7"/>
      <c r="M265" s="7"/>
      <c r="N265" s="7"/>
      <c r="O265" s="7"/>
      <c r="P265" s="7"/>
      <c r="Q265" s="7"/>
    </row>
    <row r="266" spans="10:17">
      <c r="J266" s="7"/>
      <c r="K266" s="7"/>
      <c r="L266" s="7"/>
      <c r="M266" s="7"/>
      <c r="N266" s="7"/>
      <c r="O266" s="7"/>
      <c r="P266" s="7"/>
      <c r="Q266" s="7"/>
    </row>
    <row r="267" spans="10:17">
      <c r="J267" s="7"/>
      <c r="K267" s="7"/>
      <c r="L267" s="7"/>
      <c r="M267" s="7"/>
      <c r="N267" s="7"/>
      <c r="O267" s="7"/>
      <c r="P267" s="7"/>
      <c r="Q267" s="7"/>
    </row>
    <row r="268" spans="10:17">
      <c r="J268" s="7"/>
      <c r="K268" s="7"/>
      <c r="L268" s="7"/>
      <c r="M268" s="7"/>
      <c r="N268" s="7"/>
      <c r="O268" s="7"/>
      <c r="P268" s="7"/>
      <c r="Q268" s="7"/>
    </row>
    <row r="269" spans="10:17">
      <c r="J269" s="7"/>
      <c r="K269" s="7"/>
      <c r="L269" s="7"/>
      <c r="M269" s="7"/>
      <c r="N269" s="7"/>
      <c r="O269" s="7"/>
      <c r="P269" s="7"/>
      <c r="Q269" s="7"/>
    </row>
    <row r="270" spans="10:17">
      <c r="J270" s="7"/>
      <c r="K270" s="7"/>
      <c r="L270" s="7"/>
      <c r="M270" s="7"/>
      <c r="N270" s="7"/>
      <c r="O270" s="7"/>
      <c r="P270" s="7"/>
      <c r="Q270" s="7"/>
    </row>
    <row r="271" spans="10:17">
      <c r="J271" s="7"/>
      <c r="K271" s="7"/>
      <c r="L271" s="7"/>
      <c r="M271" s="7"/>
      <c r="N271" s="7"/>
      <c r="O271" s="7"/>
      <c r="P271" s="7"/>
      <c r="Q271" s="7"/>
    </row>
    <row r="272" spans="10:17">
      <c r="J272" s="7"/>
      <c r="K272" s="7"/>
      <c r="L272" s="7"/>
      <c r="M272" s="7"/>
      <c r="N272" s="7"/>
      <c r="O272" s="7"/>
      <c r="P272" s="7"/>
      <c r="Q272" s="7"/>
    </row>
    <row r="273" spans="10:17">
      <c r="J273" s="7"/>
      <c r="K273" s="7"/>
      <c r="L273" s="7"/>
      <c r="M273" s="7"/>
      <c r="N273" s="7"/>
      <c r="O273" s="7"/>
      <c r="P273" s="7"/>
      <c r="Q273" s="7"/>
    </row>
    <row r="274" spans="10:17">
      <c r="J274" s="7"/>
      <c r="K274" s="7"/>
      <c r="L274" s="7"/>
      <c r="M274" s="7"/>
      <c r="N274" s="7"/>
      <c r="O274" s="7"/>
      <c r="P274" s="7"/>
      <c r="Q274" s="7"/>
    </row>
    <row r="275" spans="10:17">
      <c r="J275" s="7"/>
      <c r="K275" s="7"/>
      <c r="L275" s="7"/>
      <c r="M275" s="7"/>
      <c r="N275" s="7"/>
      <c r="O275" s="7"/>
      <c r="P275" s="7"/>
      <c r="Q275" s="7"/>
    </row>
    <row r="276" spans="10:17">
      <c r="J276" s="7"/>
      <c r="K276" s="7"/>
      <c r="L276" s="7"/>
      <c r="M276" s="7"/>
      <c r="N276" s="7"/>
      <c r="O276" s="7"/>
      <c r="P276" s="7"/>
      <c r="Q276" s="7"/>
    </row>
    <row r="277" spans="10:17">
      <c r="J277" s="7"/>
      <c r="K277" s="7"/>
      <c r="L277" s="7"/>
      <c r="M277" s="7"/>
      <c r="N277" s="7"/>
      <c r="O277" s="7"/>
      <c r="P277" s="7"/>
      <c r="Q277" s="7"/>
    </row>
    <row r="278" spans="10:17">
      <c r="J278" s="7"/>
      <c r="K278" s="7"/>
      <c r="L278" s="7"/>
      <c r="M278" s="7"/>
      <c r="N278" s="7"/>
      <c r="O278" s="7"/>
      <c r="P278" s="7"/>
      <c r="Q278" s="7"/>
    </row>
    <row r="279" spans="10:17">
      <c r="J279" s="7"/>
      <c r="K279" s="7"/>
      <c r="L279" s="7"/>
      <c r="M279" s="7"/>
      <c r="N279" s="7"/>
      <c r="O279" s="7"/>
      <c r="P279" s="7"/>
      <c r="Q279" s="7"/>
    </row>
    <row r="280" spans="10:17">
      <c r="J280" s="7"/>
      <c r="K280" s="7"/>
      <c r="L280" s="7"/>
      <c r="M280" s="7"/>
      <c r="N280" s="7"/>
      <c r="O280" s="7"/>
      <c r="P280" s="7"/>
      <c r="Q280" s="7"/>
    </row>
    <row r="281" spans="10:17">
      <c r="J281" s="7"/>
      <c r="K281" s="7"/>
      <c r="L281" s="7"/>
      <c r="M281" s="7"/>
      <c r="N281" s="7"/>
      <c r="O281" s="7"/>
      <c r="P281" s="7"/>
      <c r="Q281" s="7"/>
    </row>
    <row r="282" spans="10:17">
      <c r="J282" s="7"/>
      <c r="K282" s="7"/>
      <c r="L282" s="7"/>
      <c r="M282" s="7"/>
      <c r="N282" s="7"/>
      <c r="O282" s="7"/>
      <c r="P282" s="7"/>
      <c r="Q282" s="7"/>
    </row>
    <row r="283" spans="10:17">
      <c r="J283" s="7"/>
      <c r="K283" s="7"/>
      <c r="L283" s="7"/>
      <c r="M283" s="7"/>
      <c r="N283" s="7"/>
      <c r="O283" s="7"/>
      <c r="P283" s="7"/>
      <c r="Q283" s="7"/>
    </row>
    <row r="284" spans="10:17">
      <c r="J284" s="7"/>
      <c r="K284" s="7"/>
      <c r="L284" s="7"/>
      <c r="M284" s="7"/>
      <c r="N284" s="7"/>
      <c r="O284" s="7"/>
      <c r="P284" s="7"/>
      <c r="Q284" s="7"/>
    </row>
    <row r="285" spans="10:17">
      <c r="J285" s="7"/>
      <c r="K285" s="7"/>
      <c r="L285" s="7"/>
      <c r="M285" s="7"/>
      <c r="N285" s="7"/>
      <c r="O285" s="7"/>
      <c r="P285" s="7"/>
      <c r="Q285" s="7"/>
    </row>
    <row r="286" spans="10:17">
      <c r="J286" s="7"/>
      <c r="K286" s="7"/>
      <c r="L286" s="7"/>
      <c r="M286" s="7"/>
      <c r="N286" s="7"/>
      <c r="O286" s="7"/>
      <c r="P286" s="7"/>
      <c r="Q286" s="7"/>
    </row>
    <row r="287" spans="10:17">
      <c r="J287" s="7"/>
      <c r="K287" s="7"/>
      <c r="L287" s="7"/>
      <c r="M287" s="7"/>
      <c r="N287" s="7"/>
      <c r="O287" s="7"/>
      <c r="P287" s="7"/>
      <c r="Q287" s="7"/>
    </row>
    <row r="288" spans="10:17">
      <c r="J288" s="7"/>
      <c r="K288" s="7"/>
      <c r="L288" s="7"/>
      <c r="M288" s="7"/>
      <c r="N288" s="7"/>
      <c r="O288" s="7"/>
      <c r="P288" s="7"/>
      <c r="Q288" s="7"/>
    </row>
    <row r="289" spans="10:17">
      <c r="J289" s="7"/>
      <c r="K289" s="7"/>
      <c r="L289" s="7"/>
      <c r="M289" s="7"/>
      <c r="N289" s="7"/>
      <c r="O289" s="7"/>
      <c r="P289" s="7"/>
      <c r="Q289" s="7"/>
    </row>
    <row r="290" spans="10:17">
      <c r="J290" s="7"/>
      <c r="K290" s="7"/>
      <c r="L290" s="7"/>
      <c r="M290" s="7"/>
      <c r="N290" s="7"/>
      <c r="O290" s="7"/>
      <c r="P290" s="7"/>
      <c r="Q290" s="7"/>
    </row>
    <row r="291" spans="10:17">
      <c r="J291" s="7"/>
      <c r="K291" s="7"/>
      <c r="L291" s="7"/>
      <c r="M291" s="7"/>
      <c r="N291" s="7"/>
      <c r="O291" s="7"/>
      <c r="P291" s="7"/>
      <c r="Q291" s="7"/>
    </row>
    <row r="292" spans="10:17">
      <c r="J292" s="7"/>
      <c r="K292" s="7"/>
      <c r="L292" s="7"/>
      <c r="M292" s="7"/>
      <c r="N292" s="7"/>
      <c r="O292" s="7"/>
      <c r="P292" s="7"/>
      <c r="Q292" s="7"/>
    </row>
    <row r="293" spans="10:17">
      <c r="J293" s="7"/>
      <c r="K293" s="7"/>
      <c r="L293" s="7"/>
      <c r="M293" s="7"/>
      <c r="N293" s="7"/>
      <c r="O293" s="7"/>
      <c r="P293" s="7"/>
      <c r="Q293" s="7"/>
    </row>
    <row r="294" spans="10:17">
      <c r="J294" s="7"/>
      <c r="K294" s="7"/>
      <c r="L294" s="7"/>
      <c r="M294" s="7"/>
      <c r="N294" s="7"/>
      <c r="O294" s="7"/>
      <c r="P294" s="7"/>
      <c r="Q294" s="7"/>
    </row>
    <row r="295" spans="10:17">
      <c r="J295" s="7"/>
      <c r="K295" s="7"/>
      <c r="L295" s="7"/>
      <c r="M295" s="7"/>
      <c r="N295" s="7"/>
      <c r="O295" s="7"/>
      <c r="P295" s="7"/>
      <c r="Q295" s="7"/>
    </row>
    <row r="296" spans="10:17">
      <c r="J296" s="7"/>
      <c r="K296" s="7"/>
      <c r="L296" s="7"/>
      <c r="M296" s="7"/>
      <c r="N296" s="7"/>
      <c r="O296" s="7"/>
      <c r="P296" s="7"/>
      <c r="Q296" s="7"/>
    </row>
    <row r="297" spans="10:17">
      <c r="J297" s="7"/>
      <c r="K297" s="7"/>
      <c r="L297" s="7"/>
      <c r="M297" s="7"/>
      <c r="N297" s="7"/>
      <c r="O297" s="7"/>
      <c r="P297" s="7"/>
      <c r="Q297" s="7"/>
    </row>
    <row r="298" spans="10:17">
      <c r="J298" s="7"/>
      <c r="K298" s="7"/>
      <c r="L298" s="7"/>
      <c r="M298" s="7"/>
      <c r="N298" s="7"/>
      <c r="O298" s="7"/>
      <c r="P298" s="7"/>
      <c r="Q298" s="7"/>
    </row>
    <row r="299" spans="10:17">
      <c r="J299" s="7"/>
      <c r="K299" s="7"/>
      <c r="L299" s="7"/>
      <c r="M299" s="7"/>
      <c r="N299" s="7"/>
      <c r="O299" s="7"/>
      <c r="P299" s="7"/>
      <c r="Q299" s="7"/>
    </row>
    <row r="300" spans="10:17">
      <c r="J300" s="7"/>
      <c r="K300" s="7"/>
      <c r="L300" s="7"/>
      <c r="M300" s="7"/>
      <c r="N300" s="7"/>
      <c r="O300" s="7"/>
      <c r="P300" s="7"/>
      <c r="Q300" s="7"/>
    </row>
    <row r="301" spans="10:17">
      <c r="J301" s="7"/>
      <c r="K301" s="7"/>
      <c r="L301" s="7"/>
      <c r="M301" s="7"/>
      <c r="N301" s="7"/>
      <c r="O301" s="7"/>
      <c r="P301" s="7"/>
      <c r="Q301" s="7"/>
    </row>
    <row r="302" spans="10:17">
      <c r="J302" s="7"/>
      <c r="K302" s="7"/>
      <c r="L302" s="7"/>
      <c r="M302" s="7"/>
      <c r="N302" s="7"/>
      <c r="O302" s="7"/>
      <c r="P302" s="7"/>
      <c r="Q302" s="7"/>
    </row>
    <row r="303" spans="10:17">
      <c r="J303" s="7"/>
      <c r="K303" s="7"/>
      <c r="L303" s="7"/>
      <c r="M303" s="7"/>
      <c r="N303" s="7"/>
      <c r="O303" s="7"/>
      <c r="P303" s="7"/>
      <c r="Q303" s="7"/>
    </row>
    <row r="304" spans="10:17">
      <c r="J304" s="7"/>
      <c r="K304" s="7"/>
      <c r="L304" s="7"/>
      <c r="M304" s="7"/>
      <c r="N304" s="7"/>
      <c r="O304" s="7"/>
      <c r="P304" s="7"/>
      <c r="Q304" s="7"/>
    </row>
    <row r="305" spans="10:17">
      <c r="J305" s="7"/>
      <c r="K305" s="7"/>
      <c r="L305" s="7"/>
      <c r="M305" s="7"/>
      <c r="N305" s="7"/>
      <c r="O305" s="7"/>
      <c r="P305" s="7"/>
      <c r="Q305" s="7"/>
    </row>
    <row r="306" spans="10:17">
      <c r="J306" s="7"/>
      <c r="K306" s="7"/>
      <c r="L306" s="7"/>
      <c r="M306" s="7"/>
      <c r="N306" s="7"/>
      <c r="O306" s="7"/>
      <c r="P306" s="7"/>
      <c r="Q306" s="7"/>
    </row>
    <row r="307" spans="10:17">
      <c r="J307" s="7"/>
      <c r="K307" s="7"/>
      <c r="L307" s="7"/>
      <c r="M307" s="7"/>
      <c r="N307" s="7"/>
      <c r="O307" s="7"/>
      <c r="P307" s="7"/>
      <c r="Q307" s="7"/>
    </row>
    <row r="308" spans="10:17">
      <c r="J308" s="7"/>
      <c r="K308" s="7"/>
      <c r="L308" s="7"/>
      <c r="M308" s="7"/>
      <c r="N308" s="7"/>
      <c r="O308" s="7"/>
      <c r="P308" s="7"/>
      <c r="Q308" s="7"/>
    </row>
    <row r="309" spans="10:17">
      <c r="J309" s="7"/>
      <c r="K309" s="7"/>
      <c r="L309" s="7"/>
      <c r="M309" s="7"/>
      <c r="N309" s="7"/>
      <c r="O309" s="7"/>
      <c r="P309" s="7"/>
      <c r="Q309" s="7"/>
    </row>
    <row r="310" spans="10:17">
      <c r="J310" s="7"/>
      <c r="K310" s="7"/>
      <c r="L310" s="7"/>
      <c r="M310" s="7"/>
      <c r="N310" s="7"/>
      <c r="O310" s="7"/>
      <c r="P310" s="7"/>
      <c r="Q310" s="7"/>
    </row>
    <row r="311" spans="10:17">
      <c r="J311" s="7"/>
      <c r="K311" s="7"/>
      <c r="L311" s="7"/>
      <c r="M311" s="7"/>
      <c r="N311" s="7"/>
      <c r="O311" s="7"/>
      <c r="P311" s="7"/>
      <c r="Q311" s="7"/>
    </row>
    <row r="312" spans="10:17">
      <c r="J312" s="7"/>
      <c r="K312" s="7"/>
      <c r="L312" s="7"/>
      <c r="M312" s="7"/>
      <c r="N312" s="7"/>
      <c r="O312" s="7"/>
      <c r="P312" s="7"/>
      <c r="Q312" s="7"/>
    </row>
    <row r="313" spans="10:17">
      <c r="J313" s="7"/>
      <c r="K313" s="7"/>
      <c r="L313" s="7"/>
      <c r="M313" s="7"/>
      <c r="N313" s="7"/>
      <c r="O313" s="7"/>
      <c r="P313" s="7"/>
      <c r="Q313" s="7"/>
    </row>
    <row r="314" spans="10:17">
      <c r="J314" s="7"/>
      <c r="K314" s="7"/>
      <c r="L314" s="7"/>
      <c r="M314" s="7"/>
      <c r="N314" s="7"/>
      <c r="O314" s="7"/>
      <c r="P314" s="7"/>
      <c r="Q314" s="7"/>
    </row>
    <row r="315" spans="10:17">
      <c r="J315" s="7"/>
      <c r="K315" s="7"/>
      <c r="L315" s="7"/>
      <c r="M315" s="7"/>
      <c r="N315" s="7"/>
      <c r="O315" s="7"/>
      <c r="P315" s="7"/>
      <c r="Q315" s="7"/>
    </row>
    <row r="316" spans="10:17">
      <c r="J316" s="7"/>
      <c r="K316" s="7"/>
      <c r="L316" s="7"/>
      <c r="M316" s="7"/>
      <c r="N316" s="7"/>
      <c r="O316" s="7"/>
      <c r="P316" s="7"/>
      <c r="Q316" s="7"/>
    </row>
    <row r="317" spans="10:17">
      <c r="J317" s="7"/>
      <c r="K317" s="7"/>
      <c r="L317" s="7"/>
      <c r="M317" s="7"/>
      <c r="N317" s="7"/>
      <c r="O317" s="7"/>
      <c r="P317" s="7"/>
      <c r="Q317" s="7"/>
    </row>
    <row r="318" spans="10:17">
      <c r="J318" s="7"/>
      <c r="K318" s="7"/>
      <c r="L318" s="7"/>
      <c r="M318" s="7"/>
      <c r="N318" s="7"/>
      <c r="O318" s="7"/>
      <c r="P318" s="7"/>
      <c r="Q318" s="7"/>
    </row>
    <row r="319" spans="10:17">
      <c r="J319" s="7"/>
      <c r="K319" s="7"/>
      <c r="L319" s="7"/>
      <c r="M319" s="7"/>
      <c r="N319" s="7"/>
      <c r="O319" s="7"/>
      <c r="P319" s="7"/>
      <c r="Q319" s="7"/>
    </row>
    <row r="320" spans="10:17">
      <c r="J320" s="7"/>
      <c r="K320" s="7"/>
      <c r="L320" s="7"/>
      <c r="M320" s="7"/>
      <c r="N320" s="7"/>
      <c r="O320" s="7"/>
      <c r="P320" s="7"/>
      <c r="Q320" s="7"/>
    </row>
    <row r="321" spans="10:17">
      <c r="J321" s="7"/>
      <c r="K321" s="7"/>
      <c r="L321" s="7"/>
      <c r="M321" s="7"/>
      <c r="N321" s="7"/>
      <c r="O321" s="7"/>
      <c r="P321" s="7"/>
      <c r="Q321" s="7"/>
    </row>
    <row r="322" spans="10:17">
      <c r="J322" s="7"/>
      <c r="K322" s="7"/>
      <c r="L322" s="7"/>
      <c r="M322" s="7"/>
      <c r="N322" s="7"/>
      <c r="O322" s="7"/>
      <c r="P322" s="7"/>
      <c r="Q322" s="7"/>
    </row>
    <row r="323" spans="10:17">
      <c r="J323" s="7"/>
      <c r="K323" s="7"/>
      <c r="L323" s="7"/>
      <c r="M323" s="7"/>
      <c r="N323" s="7"/>
      <c r="O323" s="7"/>
      <c r="P323" s="7"/>
      <c r="Q323" s="7"/>
    </row>
    <row r="324" spans="10:17">
      <c r="J324" s="7"/>
      <c r="K324" s="7"/>
      <c r="L324" s="7"/>
      <c r="M324" s="7"/>
      <c r="N324" s="7"/>
      <c r="O324" s="7"/>
      <c r="P324" s="7"/>
      <c r="Q324" s="7"/>
    </row>
    <row r="325" spans="10:17">
      <c r="J325" s="7"/>
      <c r="K325" s="7"/>
      <c r="L325" s="7"/>
      <c r="M325" s="7"/>
      <c r="N325" s="7"/>
      <c r="O325" s="7"/>
      <c r="P325" s="7"/>
      <c r="Q325" s="7"/>
    </row>
    <row r="326" spans="10:17">
      <c r="J326" s="7"/>
      <c r="K326" s="7"/>
      <c r="L326" s="7"/>
      <c r="M326" s="7"/>
      <c r="N326" s="7"/>
      <c r="O326" s="7"/>
      <c r="P326" s="7"/>
      <c r="Q326" s="7"/>
    </row>
    <row r="327" spans="10:17">
      <c r="J327" s="7"/>
      <c r="K327" s="7"/>
      <c r="L327" s="7"/>
      <c r="M327" s="7"/>
      <c r="N327" s="7"/>
      <c r="O327" s="7"/>
      <c r="P327" s="7"/>
      <c r="Q327" s="7"/>
    </row>
    <row r="328" spans="10:17">
      <c r="J328" s="7"/>
      <c r="K328" s="7"/>
      <c r="L328" s="7"/>
      <c r="M328" s="7"/>
      <c r="N328" s="7"/>
      <c r="O328" s="7"/>
      <c r="P328" s="7"/>
      <c r="Q328" s="7"/>
    </row>
    <row r="329" spans="10:17">
      <c r="J329" s="7"/>
      <c r="K329" s="7"/>
      <c r="L329" s="7"/>
      <c r="M329" s="7"/>
      <c r="N329" s="7"/>
      <c r="O329" s="7"/>
      <c r="P329" s="7"/>
      <c r="Q329" s="7"/>
    </row>
    <row r="330" spans="10:17">
      <c r="J330" s="7"/>
      <c r="K330" s="7"/>
      <c r="L330" s="7"/>
      <c r="M330" s="7"/>
      <c r="N330" s="7"/>
      <c r="O330" s="7"/>
      <c r="P330" s="7"/>
      <c r="Q330" s="7"/>
    </row>
    <row r="331" spans="10:17">
      <c r="J331" s="7"/>
      <c r="K331" s="7"/>
      <c r="L331" s="7"/>
      <c r="M331" s="7"/>
      <c r="N331" s="7"/>
      <c r="O331" s="7"/>
      <c r="P331" s="7"/>
      <c r="Q331" s="7"/>
    </row>
    <row r="332" spans="10:17">
      <c r="J332" s="7"/>
      <c r="K332" s="7"/>
      <c r="L332" s="7"/>
      <c r="M332" s="7"/>
      <c r="N332" s="7"/>
      <c r="O332" s="7"/>
      <c r="P332" s="7"/>
      <c r="Q332" s="7"/>
    </row>
    <row r="333" spans="10:17">
      <c r="J333" s="7"/>
      <c r="K333" s="7"/>
      <c r="L333" s="7"/>
      <c r="M333" s="7"/>
      <c r="N333" s="7"/>
      <c r="O333" s="7"/>
      <c r="P333" s="7"/>
      <c r="Q333" s="7"/>
    </row>
    <row r="334" spans="10:17">
      <c r="J334" s="7"/>
      <c r="K334" s="7"/>
      <c r="L334" s="7"/>
      <c r="M334" s="7"/>
      <c r="N334" s="7"/>
      <c r="O334" s="7"/>
      <c r="P334" s="7"/>
      <c r="Q334" s="7"/>
    </row>
    <row r="335" spans="10:17">
      <c r="J335" s="7"/>
      <c r="K335" s="7"/>
      <c r="L335" s="7"/>
      <c r="M335" s="7"/>
      <c r="N335" s="7"/>
      <c r="O335" s="7"/>
      <c r="P335" s="7"/>
      <c r="Q335" s="7"/>
    </row>
    <row r="336" spans="10:17">
      <c r="J336" s="7"/>
      <c r="K336" s="7"/>
      <c r="L336" s="7"/>
      <c r="M336" s="7"/>
      <c r="N336" s="7"/>
      <c r="O336" s="7"/>
      <c r="P336" s="7"/>
      <c r="Q336" s="7"/>
    </row>
    <row r="337" spans="10:17">
      <c r="J337" s="7"/>
      <c r="K337" s="7"/>
      <c r="L337" s="7"/>
      <c r="M337" s="7"/>
      <c r="N337" s="7"/>
      <c r="O337" s="7"/>
      <c r="P337" s="7"/>
      <c r="Q337" s="7"/>
    </row>
    <row r="338" spans="10:17">
      <c r="J338" s="7"/>
      <c r="K338" s="7"/>
      <c r="L338" s="7"/>
      <c r="M338" s="7"/>
      <c r="N338" s="7"/>
      <c r="O338" s="7"/>
      <c r="P338" s="7"/>
      <c r="Q338" s="7"/>
    </row>
    <row r="339" spans="10:17">
      <c r="J339" s="7"/>
      <c r="K339" s="7"/>
      <c r="L339" s="7"/>
      <c r="M339" s="7"/>
      <c r="N339" s="7"/>
      <c r="O339" s="7"/>
      <c r="P339" s="7"/>
      <c r="Q339" s="7"/>
    </row>
    <row r="340" spans="10:17">
      <c r="J340" s="7"/>
      <c r="K340" s="7"/>
      <c r="L340" s="7"/>
      <c r="M340" s="7"/>
      <c r="N340" s="7"/>
      <c r="O340" s="7"/>
      <c r="P340" s="7"/>
      <c r="Q340" s="7"/>
    </row>
    <row r="341" spans="10:17">
      <c r="J341" s="7"/>
      <c r="K341" s="7"/>
      <c r="L341" s="7"/>
      <c r="M341" s="7"/>
      <c r="N341" s="7"/>
      <c r="O341" s="7"/>
      <c r="P341" s="7"/>
      <c r="Q341" s="7"/>
    </row>
    <row r="342" spans="10:17">
      <c r="J342" s="7"/>
      <c r="K342" s="7"/>
      <c r="L342" s="7"/>
      <c r="M342" s="7"/>
      <c r="N342" s="7"/>
      <c r="O342" s="7"/>
      <c r="P342" s="7"/>
      <c r="Q342" s="7"/>
    </row>
    <row r="343" spans="10:17">
      <c r="J343" s="7"/>
      <c r="K343" s="7"/>
      <c r="L343" s="7"/>
      <c r="M343" s="7"/>
      <c r="N343" s="7"/>
      <c r="O343" s="7"/>
      <c r="P343" s="7"/>
      <c r="Q343" s="7"/>
    </row>
    <row r="344" spans="10:17">
      <c r="J344" s="7"/>
      <c r="K344" s="7"/>
      <c r="L344" s="7"/>
      <c r="M344" s="7"/>
      <c r="N344" s="7"/>
      <c r="O344" s="7"/>
      <c r="P344" s="7"/>
      <c r="Q344" s="7"/>
    </row>
    <row r="345" spans="10:17">
      <c r="J345" s="7"/>
      <c r="K345" s="7"/>
      <c r="L345" s="7"/>
      <c r="M345" s="7"/>
      <c r="N345" s="7"/>
      <c r="O345" s="7"/>
      <c r="P345" s="7"/>
      <c r="Q345" s="7"/>
    </row>
    <row r="346" spans="10:17">
      <c r="J346" s="7"/>
      <c r="K346" s="7"/>
      <c r="L346" s="7"/>
      <c r="M346" s="7"/>
      <c r="N346" s="7"/>
      <c r="O346" s="7"/>
      <c r="P346" s="7"/>
      <c r="Q346" s="7"/>
    </row>
    <row r="347" spans="10:17">
      <c r="J347" s="7"/>
      <c r="K347" s="7"/>
      <c r="L347" s="7"/>
      <c r="M347" s="7"/>
      <c r="N347" s="7"/>
      <c r="O347" s="7"/>
      <c r="P347" s="7"/>
      <c r="Q347" s="7"/>
    </row>
    <row r="348" spans="10:17">
      <c r="J348" s="7"/>
      <c r="K348" s="7"/>
      <c r="L348" s="7"/>
      <c r="M348" s="7"/>
      <c r="N348" s="7"/>
      <c r="O348" s="7"/>
      <c r="P348" s="7"/>
      <c r="Q348" s="7"/>
    </row>
    <row r="349" spans="10:17">
      <c r="J349" s="7"/>
      <c r="K349" s="7"/>
      <c r="L349" s="7"/>
      <c r="M349" s="7"/>
      <c r="N349" s="7"/>
      <c r="O349" s="7"/>
      <c r="P349" s="7"/>
      <c r="Q349" s="7"/>
    </row>
    <row r="350" spans="10:17">
      <c r="J350" s="7"/>
      <c r="K350" s="7"/>
      <c r="L350" s="7"/>
      <c r="M350" s="7"/>
      <c r="N350" s="7"/>
      <c r="O350" s="7"/>
      <c r="P350" s="7"/>
      <c r="Q350" s="7"/>
    </row>
    <row r="351" spans="10:17">
      <c r="J351" s="7"/>
      <c r="K351" s="7"/>
      <c r="L351" s="7"/>
      <c r="M351" s="7"/>
      <c r="N351" s="7"/>
      <c r="O351" s="7"/>
      <c r="P351" s="7"/>
      <c r="Q351" s="7"/>
    </row>
    <row r="352" spans="10:17">
      <c r="J352" s="7"/>
      <c r="K352" s="7"/>
      <c r="L352" s="7"/>
      <c r="M352" s="7"/>
      <c r="N352" s="7"/>
      <c r="O352" s="7"/>
      <c r="P352" s="7"/>
      <c r="Q352" s="7"/>
    </row>
    <row r="353" spans="10:17">
      <c r="J353" s="7"/>
      <c r="K353" s="7"/>
      <c r="L353" s="7"/>
      <c r="M353" s="7"/>
      <c r="N353" s="7"/>
      <c r="O353" s="7"/>
      <c r="P353" s="7"/>
      <c r="Q353" s="7"/>
    </row>
    <row r="354" spans="10:17">
      <c r="J354" s="7"/>
      <c r="K354" s="7"/>
      <c r="L354" s="7"/>
      <c r="M354" s="7"/>
      <c r="N354" s="7"/>
      <c r="O354" s="7"/>
      <c r="P354" s="7"/>
      <c r="Q354" s="7"/>
    </row>
    <row r="355" spans="10:17">
      <c r="J355" s="7"/>
      <c r="K355" s="7"/>
      <c r="L355" s="7"/>
      <c r="M355" s="7"/>
      <c r="N355" s="7"/>
      <c r="O355" s="7"/>
      <c r="P355" s="7"/>
      <c r="Q355" s="7"/>
    </row>
    <row r="356" spans="10:17">
      <c r="J356" s="7"/>
      <c r="K356" s="7"/>
      <c r="L356" s="7"/>
      <c r="M356" s="7"/>
      <c r="N356" s="7"/>
      <c r="O356" s="7"/>
      <c r="P356" s="7"/>
      <c r="Q356" s="7"/>
    </row>
    <row r="357" spans="10:17">
      <c r="J357" s="7"/>
      <c r="K357" s="7"/>
      <c r="L357" s="7"/>
      <c r="M357" s="7"/>
      <c r="N357" s="7"/>
      <c r="O357" s="7"/>
      <c r="P357" s="7"/>
      <c r="Q357" s="7"/>
    </row>
    <row r="358" spans="10:17">
      <c r="J358" s="7"/>
      <c r="K358" s="7"/>
      <c r="L358" s="7"/>
      <c r="M358" s="7"/>
      <c r="N358" s="7"/>
      <c r="O358" s="7"/>
      <c r="P358" s="7"/>
      <c r="Q358" s="7"/>
    </row>
    <row r="359" spans="10:17">
      <c r="J359" s="7"/>
      <c r="K359" s="7"/>
      <c r="L359" s="7"/>
      <c r="M359" s="7"/>
      <c r="N359" s="7"/>
      <c r="O359" s="7"/>
      <c r="P359" s="7"/>
      <c r="Q359" s="7"/>
    </row>
    <row r="360" spans="10:17">
      <c r="J360" s="7"/>
      <c r="K360" s="7"/>
      <c r="L360" s="7"/>
      <c r="M360" s="7"/>
      <c r="N360" s="7"/>
      <c r="O360" s="7"/>
      <c r="P360" s="7"/>
      <c r="Q360" s="7"/>
    </row>
    <row r="361" spans="10:17">
      <c r="J361" s="7"/>
      <c r="K361" s="7"/>
      <c r="L361" s="7"/>
      <c r="M361" s="7"/>
      <c r="N361" s="7"/>
      <c r="O361" s="7"/>
      <c r="P361" s="7"/>
      <c r="Q361" s="7"/>
    </row>
    <row r="362" spans="10:17">
      <c r="J362" s="7"/>
      <c r="K362" s="7"/>
      <c r="L362" s="7"/>
      <c r="M362" s="7"/>
      <c r="N362" s="7"/>
      <c r="O362" s="7"/>
      <c r="P362" s="7"/>
      <c r="Q362" s="7"/>
    </row>
    <row r="363" spans="10:17">
      <c r="J363" s="7"/>
      <c r="K363" s="7"/>
      <c r="L363" s="7"/>
      <c r="M363" s="7"/>
      <c r="N363" s="7"/>
      <c r="O363" s="7"/>
      <c r="P363" s="7"/>
      <c r="Q363" s="7"/>
    </row>
    <row r="364" spans="10:17">
      <c r="J364" s="7"/>
      <c r="K364" s="7"/>
      <c r="L364" s="7"/>
      <c r="M364" s="7"/>
      <c r="N364" s="7"/>
      <c r="O364" s="7"/>
      <c r="P364" s="7"/>
      <c r="Q364" s="7"/>
    </row>
    <row r="365" spans="10:17">
      <c r="J365" s="7"/>
      <c r="K365" s="7"/>
      <c r="L365" s="7"/>
      <c r="M365" s="7"/>
      <c r="N365" s="7"/>
      <c r="O365" s="7"/>
      <c r="P365" s="7"/>
      <c r="Q365" s="7"/>
    </row>
    <row r="366" spans="10:17">
      <c r="J366" s="7"/>
      <c r="K366" s="7"/>
      <c r="L366" s="7"/>
      <c r="M366" s="7"/>
      <c r="N366" s="7"/>
      <c r="O366" s="7"/>
      <c r="P366" s="7"/>
      <c r="Q366" s="7"/>
    </row>
    <row r="367" spans="10:17">
      <c r="J367" s="7"/>
      <c r="K367" s="7"/>
      <c r="L367" s="7"/>
      <c r="M367" s="7"/>
      <c r="N367" s="7"/>
      <c r="O367" s="7"/>
      <c r="P367" s="7"/>
      <c r="Q367" s="7"/>
    </row>
    <row r="368" spans="10:17">
      <c r="J368" s="7"/>
      <c r="K368" s="7"/>
      <c r="L368" s="7"/>
      <c r="M368" s="7"/>
      <c r="N368" s="7"/>
      <c r="O368" s="7"/>
      <c r="P368" s="7"/>
      <c r="Q368" s="7"/>
    </row>
    <row r="369" spans="10:17">
      <c r="J369" s="7"/>
      <c r="K369" s="7"/>
      <c r="L369" s="7"/>
      <c r="M369" s="7"/>
      <c r="N369" s="7"/>
      <c r="O369" s="7"/>
      <c r="P369" s="7"/>
      <c r="Q369" s="7"/>
    </row>
    <row r="370" spans="10:17">
      <c r="J370" s="7"/>
      <c r="K370" s="7"/>
      <c r="L370" s="7"/>
      <c r="M370" s="7"/>
      <c r="N370" s="7"/>
      <c r="O370" s="7"/>
      <c r="P370" s="7"/>
      <c r="Q370" s="7"/>
    </row>
    <row r="371" spans="10:17">
      <c r="J371" s="7"/>
      <c r="K371" s="7"/>
      <c r="L371" s="7"/>
      <c r="M371" s="7"/>
      <c r="N371" s="7"/>
      <c r="O371" s="7"/>
      <c r="P371" s="7"/>
      <c r="Q371" s="7"/>
    </row>
    <row r="372" spans="10:17">
      <c r="J372" s="7"/>
      <c r="K372" s="7"/>
      <c r="L372" s="7"/>
      <c r="M372" s="7"/>
      <c r="N372" s="7"/>
      <c r="O372" s="7"/>
      <c r="P372" s="7"/>
      <c r="Q372" s="7"/>
    </row>
    <row r="373" spans="10:17">
      <c r="J373" s="7"/>
      <c r="K373" s="7"/>
      <c r="L373" s="7"/>
      <c r="M373" s="7"/>
      <c r="N373" s="7"/>
      <c r="O373" s="7"/>
      <c r="P373" s="7"/>
      <c r="Q373" s="7"/>
    </row>
    <row r="374" spans="10:17">
      <c r="J374" s="7"/>
      <c r="K374" s="7"/>
      <c r="L374" s="7"/>
      <c r="M374" s="7"/>
      <c r="N374" s="7"/>
      <c r="O374" s="7"/>
      <c r="P374" s="7"/>
      <c r="Q374" s="7"/>
    </row>
    <row r="375" spans="10:17">
      <c r="J375" s="7"/>
      <c r="K375" s="7"/>
      <c r="L375" s="7"/>
      <c r="M375" s="7"/>
      <c r="N375" s="7"/>
      <c r="O375" s="7"/>
      <c r="P375" s="7"/>
      <c r="Q375" s="7"/>
    </row>
    <row r="376" spans="10:17">
      <c r="J376" s="7"/>
      <c r="K376" s="7"/>
      <c r="L376" s="7"/>
      <c r="M376" s="7"/>
      <c r="N376" s="7"/>
      <c r="O376" s="7"/>
      <c r="P376" s="7"/>
      <c r="Q376" s="7"/>
    </row>
    <row r="377" spans="10:17">
      <c r="J377" s="7"/>
      <c r="K377" s="7"/>
      <c r="L377" s="7"/>
      <c r="M377" s="7"/>
      <c r="N377" s="7"/>
      <c r="O377" s="7"/>
      <c r="P377" s="7"/>
      <c r="Q377" s="7"/>
    </row>
    <row r="378" spans="10:17">
      <c r="J378" s="7"/>
      <c r="K378" s="7"/>
      <c r="L378" s="7"/>
      <c r="M378" s="7"/>
      <c r="N378" s="7"/>
      <c r="O378" s="7"/>
      <c r="P378" s="7"/>
      <c r="Q378" s="7"/>
    </row>
    <row r="379" spans="10:17">
      <c r="J379" s="7"/>
      <c r="K379" s="7"/>
      <c r="L379" s="7"/>
      <c r="M379" s="7"/>
      <c r="N379" s="7"/>
      <c r="O379" s="7"/>
      <c r="P379" s="7"/>
      <c r="Q379" s="7"/>
    </row>
    <row r="380" spans="10:17">
      <c r="J380" s="7"/>
      <c r="K380" s="7"/>
      <c r="L380" s="7"/>
      <c r="M380" s="7"/>
      <c r="N380" s="7"/>
      <c r="O380" s="7"/>
      <c r="P380" s="7"/>
      <c r="Q380" s="7"/>
    </row>
    <row r="381" spans="10:17">
      <c r="J381" s="7"/>
      <c r="K381" s="7"/>
      <c r="L381" s="7"/>
      <c r="M381" s="7"/>
      <c r="N381" s="7"/>
      <c r="O381" s="7"/>
      <c r="P381" s="7"/>
      <c r="Q381" s="7"/>
    </row>
    <row r="382" spans="10:17">
      <c r="J382" s="7"/>
      <c r="K382" s="7"/>
      <c r="L382" s="7"/>
      <c r="M382" s="7"/>
      <c r="N382" s="7"/>
      <c r="O382" s="7"/>
      <c r="P382" s="7"/>
      <c r="Q382" s="7"/>
    </row>
    <row r="383" spans="10:17">
      <c r="J383" s="7"/>
      <c r="K383" s="7"/>
      <c r="L383" s="7"/>
      <c r="M383" s="7"/>
      <c r="N383" s="7"/>
      <c r="O383" s="7"/>
      <c r="P383" s="7"/>
      <c r="Q383" s="7"/>
    </row>
    <row r="384" spans="10:17">
      <c r="J384" s="7"/>
      <c r="K384" s="7"/>
      <c r="L384" s="7"/>
      <c r="M384" s="7"/>
      <c r="N384" s="7"/>
      <c r="O384" s="7"/>
      <c r="P384" s="7"/>
      <c r="Q384" s="7"/>
    </row>
    <row r="385" spans="10:17">
      <c r="J385" s="7"/>
      <c r="K385" s="7"/>
      <c r="L385" s="7"/>
      <c r="M385" s="7"/>
      <c r="N385" s="7"/>
      <c r="O385" s="7"/>
      <c r="P385" s="7"/>
      <c r="Q385" s="7"/>
    </row>
    <row r="386" spans="10:17">
      <c r="J386" s="7"/>
      <c r="K386" s="7"/>
      <c r="L386" s="7"/>
      <c r="M386" s="7"/>
      <c r="N386" s="7"/>
      <c r="O386" s="7"/>
      <c r="P386" s="7"/>
      <c r="Q386" s="7"/>
    </row>
    <row r="387" spans="10:17">
      <c r="J387" s="7"/>
      <c r="K387" s="7"/>
      <c r="L387" s="7"/>
      <c r="M387" s="7"/>
      <c r="N387" s="7"/>
      <c r="O387" s="7"/>
      <c r="P387" s="7"/>
      <c r="Q387" s="7"/>
    </row>
    <row r="388" spans="10:17">
      <c r="J388" s="7"/>
      <c r="K388" s="7"/>
      <c r="L388" s="7"/>
      <c r="M388" s="7"/>
      <c r="N388" s="7"/>
      <c r="O388" s="7"/>
      <c r="P388" s="7"/>
      <c r="Q388" s="7"/>
    </row>
    <row r="389" spans="10:17">
      <c r="J389" s="7"/>
      <c r="K389" s="7"/>
      <c r="L389" s="7"/>
      <c r="M389" s="7"/>
      <c r="N389" s="7"/>
      <c r="O389" s="7"/>
      <c r="P389" s="7"/>
      <c r="Q389" s="7"/>
    </row>
    <row r="390" spans="10:17">
      <c r="J390" s="7"/>
      <c r="K390" s="7"/>
      <c r="L390" s="7"/>
      <c r="M390" s="7"/>
      <c r="N390" s="7"/>
      <c r="O390" s="7"/>
      <c r="P390" s="7"/>
      <c r="Q390" s="7"/>
    </row>
    <row r="391" spans="10:17">
      <c r="J391" s="7"/>
      <c r="K391" s="7"/>
      <c r="L391" s="7"/>
      <c r="M391" s="7"/>
      <c r="N391" s="7"/>
      <c r="O391" s="7"/>
      <c r="P391" s="7"/>
      <c r="Q391" s="7"/>
    </row>
    <row r="392" spans="10:17">
      <c r="J392" s="7"/>
      <c r="K392" s="7"/>
      <c r="L392" s="7"/>
      <c r="M392" s="7"/>
      <c r="N392" s="7"/>
      <c r="O392" s="7"/>
      <c r="P392" s="7"/>
      <c r="Q392" s="7"/>
    </row>
    <row r="393" spans="10:17">
      <c r="J393" s="7"/>
      <c r="K393" s="7"/>
      <c r="L393" s="7"/>
      <c r="M393" s="7"/>
      <c r="N393" s="7"/>
      <c r="O393" s="7"/>
      <c r="P393" s="7"/>
      <c r="Q393" s="7"/>
    </row>
    <row r="394" spans="10:17">
      <c r="J394" s="7"/>
      <c r="K394" s="7"/>
      <c r="L394" s="7"/>
      <c r="M394" s="7"/>
      <c r="N394" s="7"/>
      <c r="O394" s="7"/>
      <c r="P394" s="7"/>
      <c r="Q394" s="7"/>
    </row>
    <row r="395" spans="10:17">
      <c r="J395" s="7"/>
      <c r="K395" s="7"/>
      <c r="L395" s="7"/>
      <c r="M395" s="7"/>
      <c r="N395" s="7"/>
      <c r="O395" s="7"/>
      <c r="P395" s="7"/>
      <c r="Q395" s="7"/>
    </row>
    <row r="396" spans="10:17">
      <c r="J396" s="7"/>
      <c r="K396" s="7"/>
      <c r="L396" s="7"/>
      <c r="M396" s="7"/>
      <c r="N396" s="7"/>
      <c r="O396" s="7"/>
      <c r="P396" s="7"/>
      <c r="Q396" s="7"/>
    </row>
    <row r="397" spans="10:17">
      <c r="J397" s="7"/>
      <c r="K397" s="7"/>
      <c r="L397" s="7"/>
      <c r="M397" s="7"/>
      <c r="N397" s="7"/>
      <c r="O397" s="7"/>
      <c r="P397" s="7"/>
      <c r="Q397" s="7"/>
    </row>
    <row r="398" spans="10:17">
      <c r="J398" s="7"/>
      <c r="K398" s="7"/>
      <c r="L398" s="7"/>
      <c r="M398" s="7"/>
      <c r="N398" s="7"/>
      <c r="O398" s="7"/>
      <c r="P398" s="7"/>
      <c r="Q398" s="7"/>
    </row>
    <row r="399" spans="10:17">
      <c r="J399" s="7"/>
      <c r="K399" s="7"/>
      <c r="L399" s="7"/>
      <c r="M399" s="7"/>
      <c r="N399" s="7"/>
      <c r="O399" s="7"/>
      <c r="P399" s="7"/>
      <c r="Q399" s="7"/>
    </row>
    <row r="400" spans="10:17">
      <c r="J400" s="7"/>
      <c r="K400" s="7"/>
      <c r="L400" s="7"/>
      <c r="M400" s="7"/>
      <c r="N400" s="7"/>
      <c r="O400" s="7"/>
      <c r="P400" s="7"/>
      <c r="Q400" s="7"/>
    </row>
    <row r="401" spans="10:17">
      <c r="J401" s="7"/>
      <c r="K401" s="7"/>
      <c r="L401" s="7"/>
      <c r="M401" s="7"/>
      <c r="N401" s="7"/>
      <c r="O401" s="7"/>
      <c r="P401" s="7"/>
      <c r="Q401" s="7"/>
    </row>
    <row r="402" spans="10:17">
      <c r="J402" s="7"/>
      <c r="K402" s="7"/>
      <c r="L402" s="7"/>
      <c r="M402" s="7"/>
      <c r="N402" s="7"/>
      <c r="O402" s="7"/>
      <c r="P402" s="7"/>
      <c r="Q402" s="7"/>
    </row>
    <row r="403" spans="10:17">
      <c r="J403" s="7"/>
      <c r="K403" s="7"/>
      <c r="L403" s="7"/>
      <c r="M403" s="7"/>
      <c r="N403" s="7"/>
      <c r="O403" s="7"/>
      <c r="P403" s="7"/>
      <c r="Q403" s="7"/>
    </row>
    <row r="404" spans="10:17">
      <c r="J404" s="7"/>
      <c r="K404" s="7"/>
      <c r="L404" s="7"/>
      <c r="M404" s="7"/>
      <c r="N404" s="7"/>
      <c r="O404" s="7"/>
      <c r="P404" s="7"/>
      <c r="Q404" s="7"/>
    </row>
    <row r="405" spans="10:17">
      <c r="J405" s="7"/>
      <c r="K405" s="7"/>
      <c r="L405" s="7"/>
      <c r="M405" s="7"/>
      <c r="N405" s="7"/>
      <c r="O405" s="7"/>
      <c r="P405" s="7"/>
      <c r="Q405" s="7"/>
    </row>
    <row r="406" spans="10:17">
      <c r="J406" s="7"/>
      <c r="K406" s="7"/>
      <c r="L406" s="7"/>
      <c r="M406" s="7"/>
      <c r="N406" s="7"/>
      <c r="O406" s="7"/>
      <c r="P406" s="7"/>
      <c r="Q406" s="7"/>
    </row>
    <row r="407" spans="10:17">
      <c r="J407" s="7"/>
      <c r="K407" s="7"/>
      <c r="L407" s="7"/>
      <c r="M407" s="7"/>
      <c r="N407" s="7"/>
      <c r="O407" s="7"/>
      <c r="P407" s="7"/>
      <c r="Q407" s="7"/>
    </row>
    <row r="408" spans="10:17">
      <c r="J408" s="7"/>
      <c r="K408" s="7"/>
      <c r="L408" s="7"/>
      <c r="M408" s="7"/>
      <c r="N408" s="7"/>
      <c r="O408" s="7"/>
      <c r="P408" s="7"/>
      <c r="Q408" s="7"/>
    </row>
    <row r="409" spans="10:17">
      <c r="J409" s="7"/>
      <c r="K409" s="7"/>
      <c r="L409" s="7"/>
      <c r="M409" s="7"/>
      <c r="N409" s="7"/>
      <c r="O409" s="7"/>
      <c r="P409" s="7"/>
      <c r="Q409" s="7"/>
    </row>
    <row r="410" spans="10:17">
      <c r="J410" s="7"/>
      <c r="K410" s="7"/>
      <c r="L410" s="7"/>
      <c r="M410" s="7"/>
      <c r="N410" s="7"/>
      <c r="O410" s="7"/>
      <c r="P410" s="7"/>
      <c r="Q410" s="7"/>
    </row>
    <row r="411" spans="10:17">
      <c r="J411" s="7"/>
      <c r="K411" s="7"/>
      <c r="L411" s="7"/>
      <c r="M411" s="7"/>
      <c r="N411" s="7"/>
      <c r="O411" s="7"/>
      <c r="P411" s="7"/>
      <c r="Q411" s="7"/>
    </row>
    <row r="412" spans="10:17">
      <c r="J412" s="7"/>
      <c r="K412" s="7"/>
      <c r="L412" s="7"/>
      <c r="M412" s="7"/>
      <c r="N412" s="7"/>
      <c r="O412" s="7"/>
      <c r="P412" s="7"/>
      <c r="Q412" s="7"/>
    </row>
    <row r="413" spans="10:17">
      <c r="J413" s="7"/>
      <c r="K413" s="7"/>
      <c r="L413" s="7"/>
      <c r="M413" s="7"/>
      <c r="N413" s="7"/>
      <c r="O413" s="7"/>
      <c r="P413" s="7"/>
      <c r="Q413" s="7"/>
    </row>
    <row r="414" spans="10:17">
      <c r="J414" s="7"/>
      <c r="K414" s="7"/>
      <c r="L414" s="7"/>
      <c r="M414" s="7"/>
      <c r="N414" s="7"/>
      <c r="O414" s="7"/>
      <c r="P414" s="7"/>
      <c r="Q414" s="7"/>
    </row>
    <row r="415" spans="10:17">
      <c r="J415" s="7"/>
      <c r="K415" s="7"/>
      <c r="L415" s="7"/>
      <c r="M415" s="7"/>
      <c r="N415" s="7"/>
      <c r="O415" s="7"/>
      <c r="P415" s="7"/>
      <c r="Q415" s="7"/>
    </row>
    <row r="416" spans="10:17">
      <c r="J416" s="7"/>
      <c r="K416" s="7"/>
      <c r="L416" s="7"/>
      <c r="M416" s="7"/>
      <c r="N416" s="7"/>
      <c r="O416" s="7"/>
      <c r="P416" s="7"/>
      <c r="Q416" s="7"/>
    </row>
    <row r="417" spans="15:17">
      <c r="O417" s="7"/>
      <c r="P417" s="7"/>
      <c r="Q417" s="7"/>
    </row>
    <row r="418" spans="15:17">
      <c r="O418" s="7"/>
      <c r="P418" s="7"/>
      <c r="Q418" s="7"/>
    </row>
    <row r="419" spans="15:17">
      <c r="O419" s="7"/>
      <c r="P419" s="7"/>
      <c r="Q419" s="7"/>
    </row>
  </sheetData>
  <mergeCells count="1">
    <mergeCell ref="A1:N1"/>
  </mergeCells>
  <conditionalFormatting sqref="A3:D22">
    <cfRule type="expression" dxfId="37" priority="1">
      <formula>COUNTBLANK($F3:$G3)=2</formula>
    </cfRule>
  </conditionalFormatting>
  <conditionalFormatting sqref="H2:I23 A24:M25 N25 I26:N416 O28:Q419">
    <cfRule type="cellIs" dxfId="36" priority="2" operator="equal">
      <formula>"High"</formula>
    </cfRule>
    <cfRule type="cellIs" dxfId="35" priority="3" operator="equal">
      <formula>"Medium"</formula>
    </cfRule>
  </conditionalFormatting>
  <conditionalFormatting sqref="J2:L2 J23:L23 H26:I1048576">
    <cfRule type="cellIs" dxfId="34" priority="6" operator="equal">
      <formula>"High"</formula>
    </cfRule>
    <cfRule type="cellIs" dxfId="33" priority="7" operator="equal">
      <formula>"Medium"</formula>
    </cfRule>
  </conditionalFormatting>
  <conditionalFormatting sqref="M26:M1048576 M2:N22">
    <cfRule type="dataBar" priority="15">
      <dataBar>
        <cfvo type="min"/>
        <cfvo type="max"/>
        <color rgb="FFEA6962"/>
      </dataBar>
      <extLst>
        <ext xmlns:x14="http://schemas.microsoft.com/office/spreadsheetml/2009/9/main" uri="{B025F937-C7B1-47D3-B67F-A62EFF666E3E}">
          <x14:id>{6714A1FD-1CEC-4C3E-9D48-1F9C428CBBDB}</x14:id>
        </ext>
      </extLst>
    </cfRule>
  </conditionalFormatting>
  <conditionalFormatting sqref="N3:N22">
    <cfRule type="expression" dxfId="32" priority="4">
      <formula>N3&lt;&gt;F3</formula>
    </cfRule>
  </conditionalFormatting>
  <dataValidations count="5">
    <dataValidation type="list" allowBlank="1" showInputMessage="1" showErrorMessage="1" sqref="H3:H22" xr:uid="{A626C1CD-4651-4A5E-A62E-E2E5BBB90391}">
      <formula1>BusinessUncertainty</formula1>
    </dataValidation>
    <dataValidation type="list" allowBlank="1" showInputMessage="1" showErrorMessage="1" sqref="I3:I22" xr:uid="{2A44D7F7-4793-4B82-99BA-DED07B352589}">
      <formula1>TechnicalComplexity</formula1>
    </dataValidation>
    <dataValidation type="list" allowBlank="1" showInputMessage="1" showErrorMessage="1" sqref="F3:F22" xr:uid="{0E0F0A85-6FB0-4863-BFFE-7DA6F905445F}">
      <formula1>val_TShirt</formula1>
    </dataValidation>
    <dataValidation type="list" allowBlank="1" showInputMessage="1" showErrorMessage="1" sqref="G3:G22" xr:uid="{9834227F-06AB-469C-A318-5E0B17FEBEA8}">
      <formula1>val_SP</formula1>
    </dataValidation>
    <dataValidation type="list" allowBlank="1" showInputMessage="1" showErrorMessage="1" sqref="E3:E22" xr:uid="{555D4B3D-66DE-4BFC-8ABB-50761C24303C}">
      <formula1>val_phases</formula1>
    </dataValidation>
  </dataValidations>
  <printOptions horizontalCentered="1" verticalCentered="1"/>
  <pageMargins left="0.25" right="0.25" top="0.25" bottom="0.5" header="0.5" footer="0.25"/>
  <pageSetup orientation="landscape" r:id="rId1"/>
  <headerFooter>
    <oddFooter>&amp;R&amp;P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714A1FD-1CEC-4C3E-9D48-1F9C428CBBDB}">
            <x14:dataBar minLength="0" maxLength="100" border="1" negativeBarBorderColorSameAsPositive="0">
              <x14:cfvo type="autoMin"/>
              <x14:cfvo type="autoMax"/>
              <x14:borderColor rgb="FFEA6962"/>
              <x14:negativeFillColor rgb="FFFF0000"/>
              <x14:negativeBorderColor rgb="FFFF0000"/>
              <x14:axisColor rgb="FF000000"/>
            </x14:dataBar>
          </x14:cfRule>
          <xm:sqref>M26:M1048576 M2:N22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5893-A9A8-4F52-9FD0-29090DE8EA48}">
  <sheetPr>
    <tabColor rgb="FF0070C0"/>
  </sheetPr>
  <dimension ref="B2:S12"/>
  <sheetViews>
    <sheetView workbookViewId="0">
      <selection activeCell="C2" sqref="C2"/>
    </sheetView>
  </sheetViews>
  <sheetFormatPr defaultColWidth="8.85546875" defaultRowHeight="14.1"/>
  <cols>
    <col min="1" max="1" width="8.85546875" style="12"/>
    <col min="2" max="2" width="8" style="12" customWidth="1"/>
    <col min="3" max="7" width="8.85546875" style="12"/>
    <col min="8" max="8" width="12.42578125" style="12" customWidth="1"/>
    <col min="9" max="13" width="8.85546875" style="12"/>
    <col min="14" max="14" width="12" style="12" customWidth="1"/>
    <col min="15" max="19" width="8.85546875" style="12"/>
    <col min="20" max="20" width="8.85546875" style="12" customWidth="1"/>
    <col min="21" max="16384" width="8.85546875" style="12"/>
  </cols>
  <sheetData>
    <row r="2" spans="2:19">
      <c r="B2" s="12" t="s">
        <v>70</v>
      </c>
      <c r="C2" s="79" t="s">
        <v>71</v>
      </c>
    </row>
    <row r="3" spans="2:19" ht="15" thickBot="1">
      <c r="C3" s="79"/>
    </row>
    <row r="4" spans="2:19" ht="15.95">
      <c r="B4" s="135" t="s">
        <v>72</v>
      </c>
      <c r="C4" s="136"/>
      <c r="D4" s="136"/>
      <c r="E4" s="136"/>
      <c r="F4" s="136"/>
      <c r="G4" s="137"/>
      <c r="I4" s="135" t="s">
        <v>73</v>
      </c>
      <c r="J4" s="136"/>
      <c r="K4" s="136"/>
      <c r="L4" s="136"/>
      <c r="M4" s="136"/>
      <c r="O4" s="135" t="s">
        <v>74</v>
      </c>
      <c r="P4" s="136"/>
      <c r="Q4" s="136"/>
      <c r="R4" s="136"/>
      <c r="S4" s="136"/>
    </row>
    <row r="5" spans="2:19" ht="51">
      <c r="B5" s="26" t="s">
        <v>75</v>
      </c>
      <c r="C5" s="77" t="s">
        <v>76</v>
      </c>
      <c r="D5" s="76" t="s">
        <v>77</v>
      </c>
      <c r="E5" s="76" t="s">
        <v>78</v>
      </c>
      <c r="F5" s="76" t="s">
        <v>79</v>
      </c>
      <c r="G5" s="75" t="s">
        <v>80</v>
      </c>
      <c r="I5" s="26" t="s">
        <v>75</v>
      </c>
      <c r="J5" s="77" t="s">
        <v>76</v>
      </c>
      <c r="K5" s="76" t="s">
        <v>78</v>
      </c>
      <c r="L5" s="76" t="s">
        <v>79</v>
      </c>
      <c r="M5" s="75" t="s">
        <v>80</v>
      </c>
      <c r="O5" s="78" t="s">
        <v>75</v>
      </c>
      <c r="P5" s="77" t="s">
        <v>76</v>
      </c>
      <c r="Q5" s="76" t="s">
        <v>78</v>
      </c>
      <c r="R5" s="76" t="s">
        <v>79</v>
      </c>
      <c r="S5" s="75" t="s">
        <v>80</v>
      </c>
    </row>
    <row r="6" spans="2:19" ht="17.100000000000001">
      <c r="B6" s="117" t="s">
        <v>54</v>
      </c>
      <c r="C6" s="118">
        <f t="shared" ref="C6:C11" si="0">SUM(E6:G6)/SUM($E$12:$G$12)</f>
        <v>5.3571428571428568E-2</v>
      </c>
      <c r="D6" s="119" cm="1">
        <f t="array" ref="D6">SUMPRODUCT((Table1[Tshirt Sizing]=B6)*IF($C$2="(All)",1,(Table1[Phase]=$C$2)))</f>
        <v>2</v>
      </c>
      <c r="E6" s="120" cm="1">
        <f t="array" ref="E6">SUMPRODUCT((Table1[Tshirt Sizing]=B6)*IF($C$2="(All)",1,(Table1[Phase]=$C$2))*Table1[BEST CASE])</f>
        <v>6</v>
      </c>
      <c r="F6" s="120" cm="1">
        <f t="array" ref="F6">SUMPRODUCT((Table1[Tshirt Sizing]=B6)*IF($C$2="(All)",1,(Table1[Phase]=$C$2))*Table1[MOST LIKELY])</f>
        <v>6</v>
      </c>
      <c r="G6" s="121" cm="1">
        <f t="array" ref="G6">SUMPRODUCT((Table1[Tshirt Sizing]=B6)*IF($C$2="(All)",1,(Table1[Phase]=$C$2))*Table1[WORST CASE])</f>
        <v>6</v>
      </c>
      <c r="I6" s="117" t="s">
        <v>20</v>
      </c>
      <c r="J6" s="118">
        <f>SUM(K6:M6)/SUM($K$9:$M$9)</f>
        <v>0.7232142857142857</v>
      </c>
      <c r="K6" s="120" cm="1">
        <f t="array" ref="K6">SUMPRODUCT((Table1[Business Uncertainty]=I6)*IF($C$2="(All)",1,(Table1[Phase]=$C$2))*Table1[BEST CASE])</f>
        <v>76.650000000000006</v>
      </c>
      <c r="L6" s="120" cm="1">
        <f t="array" ref="L6">SUMPRODUCT((Table1[Business Uncertainty]=I6)*IF($C$2="(All)",1,(Table1[Phase]=$C$2))*Table1[MOST LIKELY])</f>
        <v>81</v>
      </c>
      <c r="M6" s="121" cm="1">
        <f t="array" ref="M6">SUMPRODUCT((Table1[Business Uncertainty]=I6)*IF($C$2="(All)",1,(Table1[Phase]=$C$2))*Table1[WORST CASE])</f>
        <v>85.35</v>
      </c>
      <c r="O6" s="117" t="s">
        <v>20</v>
      </c>
      <c r="P6" s="118">
        <f>SUM(Q6:S6)/SUM($Q$9:$S$9)</f>
        <v>0.3482142857142857</v>
      </c>
      <c r="Q6" s="120" cm="1">
        <f t="array" ref="Q6">SUMPRODUCT((Table1[Technical Complexity]=O6)*IF($C$2="(All)",1,(Table1[Phase]=$C$2))*Table1[BEST CASE])</f>
        <v>38.5</v>
      </c>
      <c r="R6" s="120" cm="1">
        <f t="array" ref="R6">SUMPRODUCT((Table1[Technical Complexity]=O6)*IF($C$2="(All)",1,(Table1[Phase]=$C$2))*Table1[MOST LIKELY])</f>
        <v>39</v>
      </c>
      <c r="S6" s="121" cm="1">
        <f t="array" ref="S6">SUMPRODUCT((Table1[Technical Complexity]=O6)*IF($C$2="(All)",1,(Table1[Phase]=$C$2))*Table1[WORST CASE])</f>
        <v>39.5</v>
      </c>
    </row>
    <row r="7" spans="2:19" ht="17.100000000000001">
      <c r="B7" s="122" t="s">
        <v>19</v>
      </c>
      <c r="C7" s="123">
        <f t="shared" si="0"/>
        <v>0.5178571428571429</v>
      </c>
      <c r="D7" s="124" cm="1">
        <f t="array" ref="D7">SUMPRODUCT((Table1[Tshirt Sizing]=B7)*IF($C$2="(All)",1,(Table1[Phase]=$C$2)))</f>
        <v>12</v>
      </c>
      <c r="E7" s="125" cm="1">
        <f t="array" ref="E7">SUMPRODUCT((Table1[Tshirt Sizing]=B7)*IF($C$2="(All)",1,(Table1[Phase]=$C$2))*Table1[BEST CASE])</f>
        <v>54.85</v>
      </c>
      <c r="F7" s="125" cm="1">
        <f t="array" ref="F7">SUMPRODUCT((Table1[Tshirt Sizing]=B7)*IF($C$2="(All)",1,(Table1[Phase]=$C$2))*Table1[MOST LIKELY])</f>
        <v>58</v>
      </c>
      <c r="G7" s="126" cm="1">
        <f t="array" ref="G7">SUMPRODUCT((Table1[Tshirt Sizing]=B7)*IF($C$2="(All)",1,(Table1[Phase]=$C$2))*Table1[WORST CASE])</f>
        <v>61.15</v>
      </c>
      <c r="I7" s="122" t="s">
        <v>21</v>
      </c>
      <c r="J7" s="123">
        <f>SUM(K7:M7)/SUM($K$9:$M$9)</f>
        <v>0.2767857142857143</v>
      </c>
      <c r="K7" s="125" cm="1">
        <f t="array" ref="K7">SUMPRODUCT((Table1[Business Uncertainty]=I7)*IF($C$2="(All)",1,(Table1[Phase]=$C$2))*Table1[BEST CASE])</f>
        <v>24.2</v>
      </c>
      <c r="L7" s="125" cm="1">
        <f t="array" ref="L7">SUMPRODUCT((Table1[Business Uncertainty]=I7)*IF($C$2="(All)",1,(Table1[Phase]=$C$2))*Table1[MOST LIKELY])</f>
        <v>31</v>
      </c>
      <c r="M7" s="126" cm="1">
        <f t="array" ref="M7">SUMPRODUCT((Table1[Business Uncertainty]=I7)*IF($C$2="(All)",1,(Table1[Phase]=$C$2))*Table1[WORST CASE])</f>
        <v>37.799999999999997</v>
      </c>
      <c r="O7" s="122" t="s">
        <v>21</v>
      </c>
      <c r="P7" s="123">
        <f>SUM(Q7:S7)/SUM($Q$9:$S$9)</f>
        <v>0.5803571428571429</v>
      </c>
      <c r="Q7" s="125" cm="1">
        <f t="array" ref="Q7">SUMPRODUCT((Table1[Technical Complexity]=O7)*IF($C$2="(All)",1,(Table1[Phase]=$C$2))*Table1[BEST CASE])</f>
        <v>55.95</v>
      </c>
      <c r="R7" s="125" cm="1">
        <f t="array" ref="R7">SUMPRODUCT((Table1[Technical Complexity]=O7)*IF($C$2="(All)",1,(Table1[Phase]=$C$2))*Table1[MOST LIKELY])</f>
        <v>65</v>
      </c>
      <c r="S7" s="126" cm="1">
        <f t="array" ref="S7">SUMPRODUCT((Table1[Technical Complexity]=O7)*IF($C$2="(All)",1,(Table1[Phase]=$C$2))*Table1[WORST CASE])</f>
        <v>74.050000000000011</v>
      </c>
    </row>
    <row r="8" spans="2:19" ht="17.100000000000001">
      <c r="B8" s="122" t="s">
        <v>25</v>
      </c>
      <c r="C8" s="123">
        <f t="shared" si="0"/>
        <v>0.42857142857142855</v>
      </c>
      <c r="D8" s="124" cm="1">
        <f t="array" ref="D8">SUMPRODUCT((Table1[Tshirt Sizing]=B8)*IF($C$2="(All)",1,(Table1[Phase]=$C$2)))</f>
        <v>6</v>
      </c>
      <c r="E8" s="125" cm="1">
        <f t="array" ref="E8">SUMPRODUCT((Table1[Tshirt Sizing]=B8)*IF($C$2="(All)",1,(Table1[Phase]=$C$2))*Table1[BEST CASE])</f>
        <v>40</v>
      </c>
      <c r="F8" s="125" cm="1">
        <f t="array" ref="F8">SUMPRODUCT((Table1[Tshirt Sizing]=B8)*IF($C$2="(All)",1,(Table1[Phase]=$C$2))*Table1[MOST LIKELY])</f>
        <v>48</v>
      </c>
      <c r="G8" s="126" cm="1">
        <f t="array" ref="G8">SUMPRODUCT((Table1[Tshirt Sizing]=B8)*IF($C$2="(All)",1,(Table1[Phase]=$C$2))*Table1[WORST CASE])</f>
        <v>56</v>
      </c>
      <c r="I8" s="127" t="s">
        <v>26</v>
      </c>
      <c r="J8" s="128">
        <f>SUM(K8:M8)/SUM($K$9:$M$9)</f>
        <v>0</v>
      </c>
      <c r="K8" s="129" cm="1">
        <f t="array" ref="K8">SUMPRODUCT((Table1[Business Uncertainty]=I8)*IF($C$2="(All)",1,(Table1[Phase]=$C$2))*Table1[BEST CASE])</f>
        <v>0</v>
      </c>
      <c r="L8" s="129" cm="1">
        <f t="array" ref="L8">SUMPRODUCT((Table1[Business Uncertainty]=I8)*IF($C$2="(All)",1,(Table1[Phase]=$C$2))*Table1[MOST LIKELY])</f>
        <v>0</v>
      </c>
      <c r="M8" s="130" cm="1">
        <f t="array" ref="M8">SUMPRODUCT((Table1[Business Uncertainty]=I8)*IF($C$2="(All)",1,(Table1[Phase]=$C$2))*Table1[WORST CASE])</f>
        <v>0</v>
      </c>
      <c r="O8" s="127" t="s">
        <v>26</v>
      </c>
      <c r="P8" s="128">
        <f>SUM(Q8:S8)/SUM($Q$9:$S$9)</f>
        <v>7.1428571428571425E-2</v>
      </c>
      <c r="Q8" s="129" cm="1">
        <f t="array" ref="Q8">SUMPRODUCT((Table1[Technical Complexity]=O8)*IF($C$2="(All)",1,(Table1[Phase]=$C$2))*Table1[BEST CASE])</f>
        <v>6.4</v>
      </c>
      <c r="R8" s="129" cm="1">
        <f t="array" ref="R8">SUMPRODUCT((Table1[Technical Complexity]=O8)*IF($C$2="(All)",1,(Table1[Phase]=$C$2))*Table1[MOST LIKELY])</f>
        <v>8</v>
      </c>
      <c r="S8" s="130" cm="1">
        <f t="array" ref="S8">SUMPRODUCT((Table1[Technical Complexity]=O8)*IF($C$2="(All)",1,(Table1[Phase]=$C$2))*Table1[WORST CASE])</f>
        <v>9.6</v>
      </c>
    </row>
    <row r="9" spans="2:19" ht="17.100000000000001">
      <c r="B9" s="122" t="s">
        <v>81</v>
      </c>
      <c r="C9" s="123">
        <f t="shared" si="0"/>
        <v>0</v>
      </c>
      <c r="D9" s="124" cm="1">
        <f t="array" ref="D9">SUMPRODUCT((Table1[Tshirt Sizing]=B9)*IF($C$2="(All)",1,(Table1[Phase]=$C$2)))</f>
        <v>0</v>
      </c>
      <c r="E9" s="125" cm="1">
        <f t="array" ref="E9">SUMPRODUCT((Table1[Tshirt Sizing]=B9)*IF($C$2="(All)",1,(Table1[Phase]=$C$2))*Table1[BEST CASE])</f>
        <v>0</v>
      </c>
      <c r="F9" s="125" cm="1">
        <f t="array" ref="F9">SUMPRODUCT((Table1[Tshirt Sizing]=B9)*IF($C$2="(All)",1,(Table1[Phase]=$C$2))*Table1[MOST LIKELY])</f>
        <v>0</v>
      </c>
      <c r="G9" s="126" cm="1">
        <f t="array" ref="G9">SUMPRODUCT((Table1[Tshirt Sizing]=B9)*IF($C$2="(All)",1,(Table1[Phase]=$C$2))*Table1[WORST CASE])</f>
        <v>0</v>
      </c>
      <c r="I9" s="72" t="s">
        <v>69</v>
      </c>
      <c r="J9" s="71">
        <f>SUM(J6:J8)</f>
        <v>1</v>
      </c>
      <c r="K9" s="74">
        <f>SUM(K6:K8)</f>
        <v>100.85000000000001</v>
      </c>
      <c r="L9" s="74">
        <f>SUM(L6:L8)</f>
        <v>112</v>
      </c>
      <c r="M9" s="74">
        <f>SUM(M6:M8)</f>
        <v>123.14999999999999</v>
      </c>
      <c r="O9" s="73" t="s">
        <v>69</v>
      </c>
      <c r="P9" s="71">
        <f>SUM(P6:P8)</f>
        <v>1</v>
      </c>
      <c r="Q9" s="69">
        <f>SUM(Q6:Q8)</f>
        <v>100.85000000000001</v>
      </c>
      <c r="R9" s="69">
        <f>SUM(R6:R8)</f>
        <v>112</v>
      </c>
      <c r="S9" s="69">
        <f>SUM(S6:S8)</f>
        <v>123.15</v>
      </c>
    </row>
    <row r="10" spans="2:19" ht="17.100000000000001">
      <c r="B10" s="122" t="s">
        <v>82</v>
      </c>
      <c r="C10" s="123">
        <f t="shared" si="0"/>
        <v>0</v>
      </c>
      <c r="D10" s="124" cm="1">
        <f t="array" ref="D10">SUMPRODUCT((Table1[Tshirt Sizing]=B10)*IF($C$2="(All)",1,(Table1[Phase]=$C$2)))</f>
        <v>0</v>
      </c>
      <c r="E10" s="125" cm="1">
        <f t="array" ref="E10">SUMPRODUCT((Table1[Tshirt Sizing]=B10)*IF($C$2="(All)",1,(Table1[Phase]=$C$2))*Table1[BEST CASE])</f>
        <v>0</v>
      </c>
      <c r="F10" s="125" cm="1">
        <f t="array" ref="F10">SUMPRODUCT((Table1[Tshirt Sizing]=B10)*IF($C$2="(All)",1,(Table1[Phase]=$C$2))*Table1[MOST LIKELY])</f>
        <v>0</v>
      </c>
      <c r="G10" s="126" cm="1">
        <f t="array" ref="G10">SUMPRODUCT((Table1[Tshirt Sizing]=B10)*IF($C$2="(All)",1,(Table1[Phase]=$C$2))*Table1[WORST CASE])</f>
        <v>0</v>
      </c>
    </row>
    <row r="11" spans="2:19" ht="17.100000000000001">
      <c r="B11" s="127" t="s">
        <v>83</v>
      </c>
      <c r="C11" s="128">
        <f t="shared" si="0"/>
        <v>0</v>
      </c>
      <c r="D11" s="131" cm="1">
        <f t="array" ref="D11">SUMPRODUCT((Table1[Tshirt Sizing]=B11)*IF($C$2="(All)",1,(Table1[Phase]=$C$2)))</f>
        <v>0</v>
      </c>
      <c r="E11" s="129" cm="1">
        <f t="array" ref="E11">SUMPRODUCT((Table1[Tshirt Sizing]=B11)*IF($C$2="(All)",1,(Table1[Phase]=$C$2))*Table1[BEST CASE])</f>
        <v>0</v>
      </c>
      <c r="F11" s="129" cm="1">
        <f t="array" ref="F11">SUMPRODUCT((Table1[Tshirt Sizing]=B11)*IF($C$2="(All)",1,(Table1[Phase]=$C$2))*Table1[MOST LIKELY])</f>
        <v>0</v>
      </c>
      <c r="G11" s="130" cm="1">
        <f t="array" ref="G11">SUMPRODUCT((Table1[Tshirt Sizing]=B11)*IF($C$2="(All)",1,(Table1[Phase]=$C$2))*Table1[WORST CASE])</f>
        <v>0</v>
      </c>
    </row>
    <row r="12" spans="2:19" ht="17.100000000000001">
      <c r="B12" s="72" t="s">
        <v>69</v>
      </c>
      <c r="C12" s="71">
        <f>SUM(C6:C11)</f>
        <v>1</v>
      </c>
      <c r="D12" s="70">
        <f>SUM(D6:D11)</f>
        <v>20</v>
      </c>
      <c r="E12" s="69">
        <f>SUM(E6:E11)</f>
        <v>100.85</v>
      </c>
      <c r="F12" s="68">
        <f>SUM(F6:F11)</f>
        <v>112</v>
      </c>
      <c r="G12" s="67">
        <f>SUM(G6:G11)</f>
        <v>123.15</v>
      </c>
    </row>
  </sheetData>
  <mergeCells count="3">
    <mergeCell ref="B4:G4"/>
    <mergeCell ref="I4:M4"/>
    <mergeCell ref="O4:S4"/>
  </mergeCells>
  <dataValidations count="1">
    <dataValidation type="list" allowBlank="1" showInputMessage="1" showErrorMessage="1" sqref="C3 C2" xr:uid="{41EAB358-1C2E-4949-BAA3-38E621B4AA7C}">
      <formula1>val_phases_all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87B48"/>
  </sheetPr>
  <dimension ref="B1:Y21"/>
  <sheetViews>
    <sheetView tabSelected="1" zoomScaleNormal="100" workbookViewId="0"/>
  </sheetViews>
  <sheetFormatPr defaultColWidth="8.7109375" defaultRowHeight="15"/>
  <cols>
    <col min="1" max="1" width="4" customWidth="1"/>
    <col min="2" max="2" width="9.7109375" customWidth="1"/>
    <col min="3" max="3" width="23.42578125" customWidth="1"/>
    <col min="4" max="4" width="13.42578125" customWidth="1"/>
    <col min="5" max="5" width="14.28515625" customWidth="1"/>
    <col min="6" max="6" width="0.140625" customWidth="1"/>
  </cols>
  <sheetData>
    <row r="1" spans="2:25" ht="20.100000000000001" customHeight="1" thickBot="1"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2:25" ht="48">
      <c r="C2" s="95" t="s">
        <v>84</v>
      </c>
      <c r="D2" s="100" t="s">
        <v>85</v>
      </c>
      <c r="E2" s="101" t="s">
        <v>86</v>
      </c>
      <c r="F2" s="102" t="s">
        <v>87</v>
      </c>
    </row>
    <row r="3" spans="2:25" ht="0.75" customHeight="1">
      <c r="C3" s="139" t="s">
        <v>88</v>
      </c>
      <c r="D3" s="91">
        <v>0</v>
      </c>
      <c r="E3" s="91">
        <v>0</v>
      </c>
      <c r="F3" s="103">
        <v>0</v>
      </c>
      <c r="S3" s="4"/>
      <c r="T3" s="4"/>
      <c r="U3" s="4"/>
    </row>
    <row r="4" spans="2:25" ht="16.350000000000001" customHeight="1">
      <c r="C4" s="139"/>
      <c r="D4" s="91">
        <f>ROUNDUP(Table1[[#Totals],[BEST CASE]]/avgVelocity,0) + D14 +D15</f>
        <v>8</v>
      </c>
      <c r="E4" s="97">
        <f>D4+D14+D15</f>
        <v>10</v>
      </c>
      <c r="F4" s="103">
        <f>'Cone of Uncertainty'!D20</f>
        <v>10</v>
      </c>
    </row>
    <row r="5" spans="2:25" ht="0.75" customHeight="1">
      <c r="C5" s="140" t="s">
        <v>89</v>
      </c>
      <c r="D5" s="92">
        <v>0</v>
      </c>
      <c r="E5" s="92">
        <v>0</v>
      </c>
      <c r="F5" s="104">
        <v>0</v>
      </c>
    </row>
    <row r="6" spans="2:25" ht="13.5" customHeight="1">
      <c r="C6" s="140"/>
      <c r="D6" s="92">
        <f>ROUNDUP(Table1[[#Totals],[MOST LIKELY]]/avgVelocity,0) + D14 +D15</f>
        <v>8</v>
      </c>
      <c r="E6" s="98">
        <f>D6+D14+D15</f>
        <v>10</v>
      </c>
      <c r="F6" s="104">
        <f>'Cone of Uncertainty'!D20</f>
        <v>10</v>
      </c>
    </row>
    <row r="7" spans="2:25" ht="15" hidden="1" customHeight="1">
      <c r="C7" s="141" t="s">
        <v>90</v>
      </c>
      <c r="D7" s="93">
        <v>0</v>
      </c>
      <c r="E7" s="93">
        <v>0</v>
      </c>
      <c r="F7" s="105">
        <v>0</v>
      </c>
    </row>
    <row r="8" spans="2:25">
      <c r="C8" s="141"/>
      <c r="D8" s="93">
        <f>ROUNDUP(Table1[[#Totals],[WORST CASE]]/avgVelocity,0)  + D14 +D15</f>
        <v>9</v>
      </c>
      <c r="E8" s="99">
        <f>D8+D14+D15</f>
        <v>11</v>
      </c>
      <c r="F8" s="105">
        <f>'Cone of Uncertainty'!D20</f>
        <v>10</v>
      </c>
    </row>
    <row r="9" spans="2:25" ht="0.75" customHeight="1">
      <c r="C9" s="142" t="s">
        <v>91</v>
      </c>
      <c r="D9" s="94">
        <v>0</v>
      </c>
      <c r="E9" s="94">
        <v>0</v>
      </c>
      <c r="F9" s="106">
        <f>'Cone of Uncertainty'!D20</f>
        <v>10</v>
      </c>
    </row>
    <row r="10" spans="2:25" ht="15.95" thickBot="1">
      <c r="C10" s="143"/>
      <c r="D10" s="107">
        <f>ROUNDUP(Table1[[#Totals],[MOST LIKELY]]/avgVelocity + 'Cone of Uncertainty'!D21,0)</f>
        <v>26</v>
      </c>
      <c r="E10" s="107">
        <f>ROUNDUP((Table1[[#Totals],[MOST LIKELY]] + D14 + D15)/avgVelocity + 'Cone of Uncertainty'!D21,0)</f>
        <v>26</v>
      </c>
      <c r="F10" s="51">
        <f>'Cone of Uncertainty'!D20</f>
        <v>10</v>
      </c>
    </row>
    <row r="12" spans="2:25" ht="14.25" customHeight="1">
      <c r="B12" s="52"/>
      <c r="C12" s="52"/>
      <c r="D12" s="52"/>
    </row>
    <row r="13" spans="2:25" ht="32.25" customHeight="1" thickBot="1">
      <c r="B13" s="80" t="s">
        <v>92</v>
      </c>
      <c r="C13" s="81" t="s">
        <v>93</v>
      </c>
      <c r="D13" s="82">
        <v>20</v>
      </c>
    </row>
    <row r="14" spans="2:25" ht="59.1" customHeight="1" thickBot="1">
      <c r="B14" s="83" t="s">
        <v>94</v>
      </c>
      <c r="C14" s="96" t="s">
        <v>95</v>
      </c>
      <c r="D14" s="84">
        <v>0</v>
      </c>
      <c r="G14" s="66"/>
    </row>
    <row r="15" spans="2:25" ht="153" customHeight="1">
      <c r="B15" s="85" t="s">
        <v>96</v>
      </c>
      <c r="C15" s="86" t="s">
        <v>97</v>
      </c>
      <c r="D15" s="84">
        <v>2</v>
      </c>
    </row>
    <row r="16" spans="2:25">
      <c r="B16" s="53"/>
    </row>
    <row r="18" spans="3:4">
      <c r="C18" s="138" t="s">
        <v>98</v>
      </c>
      <c r="D18" s="138"/>
    </row>
    <row r="19" spans="3:4">
      <c r="C19" s="3" t="s">
        <v>99</v>
      </c>
      <c r="D19" s="49">
        <f>'Cone of Uncertainty'!E8-'Cone of Uncertainty'!E4</f>
        <v>1</v>
      </c>
    </row>
    <row r="20" spans="3:4">
      <c r="C20" s="20" t="s">
        <v>91</v>
      </c>
      <c r="D20" s="18">
        <v>10</v>
      </c>
    </row>
    <row r="21" spans="3:4" ht="15.95">
      <c r="C21" s="21" t="s">
        <v>100</v>
      </c>
      <c r="D21" s="19">
        <v>20</v>
      </c>
    </row>
  </sheetData>
  <mergeCells count="5">
    <mergeCell ref="C18:D18"/>
    <mergeCell ref="C3:C4"/>
    <mergeCell ref="C5:C6"/>
    <mergeCell ref="C7:C8"/>
    <mergeCell ref="C9:C1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B1" sqref="B1"/>
    </sheetView>
  </sheetViews>
  <sheetFormatPr defaultColWidth="8.7109375" defaultRowHeight="14.1"/>
  <cols>
    <col min="1" max="1" width="31.42578125" style="12" bestFit="1" customWidth="1"/>
    <col min="2" max="2" width="8.140625" style="12" bestFit="1" customWidth="1"/>
    <col min="3" max="3" width="6.140625" style="12" bestFit="1" customWidth="1"/>
    <col min="4" max="4" width="6.7109375" style="12" bestFit="1" customWidth="1"/>
    <col min="5" max="5" width="6.140625" style="12" bestFit="1" customWidth="1"/>
    <col min="6" max="6" width="8.7109375" style="12" customWidth="1"/>
    <col min="7" max="16384" width="8.7109375" style="12"/>
  </cols>
  <sheetData>
    <row r="1" spans="1:5">
      <c r="A1" s="57" t="s">
        <v>5</v>
      </c>
      <c r="B1" s="12" t="s">
        <v>71</v>
      </c>
    </row>
    <row r="2" spans="1:5" ht="15" thickBot="1"/>
    <row r="3" spans="1:5" ht="60.95" thickBot="1">
      <c r="A3" s="27" t="s">
        <v>101</v>
      </c>
      <c r="B3" s="35" t="s">
        <v>76</v>
      </c>
      <c r="C3" s="36" t="s">
        <v>78</v>
      </c>
      <c r="D3" s="36" t="s">
        <v>79</v>
      </c>
      <c r="E3" s="37" t="s">
        <v>80</v>
      </c>
    </row>
    <row r="4" spans="1:5" ht="15.95" thickTop="1">
      <c r="A4" s="58" t="s">
        <v>20</v>
      </c>
      <c r="B4" s="59">
        <v>0.19575699132111862</v>
      </c>
      <c r="C4" s="60">
        <v>75.650000000000006</v>
      </c>
      <c r="D4" s="60">
        <v>101.5</v>
      </c>
      <c r="E4" s="61">
        <v>127.35</v>
      </c>
    </row>
    <row r="5" spans="1:5" ht="15">
      <c r="A5" s="58" t="s">
        <v>21</v>
      </c>
      <c r="B5" s="59">
        <v>0.27193828351012539</v>
      </c>
      <c r="C5" s="60">
        <v>83.8</v>
      </c>
      <c r="D5" s="60">
        <v>141</v>
      </c>
      <c r="E5" s="61">
        <v>198.2</v>
      </c>
    </row>
    <row r="6" spans="1:5" ht="15">
      <c r="A6" s="62" t="s">
        <v>26</v>
      </c>
      <c r="B6" s="59">
        <v>0.53230472516875604</v>
      </c>
      <c r="C6" s="60">
        <v>69.7</v>
      </c>
      <c r="D6" s="60">
        <v>276</v>
      </c>
      <c r="E6" s="61">
        <v>482.3</v>
      </c>
    </row>
    <row r="7" spans="1:5" ht="15">
      <c r="A7" s="41" t="s">
        <v>69</v>
      </c>
      <c r="B7" s="38">
        <v>1</v>
      </c>
      <c r="C7" s="39">
        <v>229.14999999999998</v>
      </c>
      <c r="D7" s="39">
        <v>518.5</v>
      </c>
      <c r="E7" s="40">
        <v>807.84999999999991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D4" sqref="D4"/>
    </sheetView>
  </sheetViews>
  <sheetFormatPr defaultColWidth="8.7109375" defaultRowHeight="14.1"/>
  <cols>
    <col min="1" max="1" width="31.42578125" style="12" bestFit="1" customWidth="1"/>
    <col min="2" max="2" width="8.140625" style="12" bestFit="1" customWidth="1"/>
    <col min="3" max="3" width="6.140625" style="12" bestFit="1" customWidth="1"/>
    <col min="4" max="4" width="6.7109375" style="12" bestFit="1" customWidth="1"/>
    <col min="5" max="5" width="6.140625" style="12" bestFit="1" customWidth="1"/>
    <col min="6" max="6" width="9.42578125" style="12" bestFit="1" customWidth="1"/>
    <col min="7" max="16384" width="8.7109375" style="12"/>
  </cols>
  <sheetData>
    <row r="1" spans="1:5">
      <c r="A1" s="57" t="s">
        <v>5</v>
      </c>
      <c r="B1" s="12" t="s">
        <v>71</v>
      </c>
    </row>
    <row r="3" spans="1:5" ht="60">
      <c r="A3" s="27" t="s">
        <v>102</v>
      </c>
      <c r="B3" s="28" t="s">
        <v>76</v>
      </c>
      <c r="C3" s="29" t="s">
        <v>78</v>
      </c>
      <c r="D3" s="29" t="s">
        <v>79</v>
      </c>
      <c r="E3" s="30" t="s">
        <v>80</v>
      </c>
    </row>
    <row r="4" spans="1:5" ht="15">
      <c r="A4" s="58" t="s">
        <v>20</v>
      </c>
      <c r="B4" s="59">
        <v>0.42912246865959497</v>
      </c>
      <c r="C4" s="60">
        <v>117.3</v>
      </c>
      <c r="D4" s="60">
        <v>222.5</v>
      </c>
      <c r="E4" s="61">
        <v>327.7</v>
      </c>
    </row>
    <row r="5" spans="1:5" ht="15">
      <c r="A5" s="58" t="s">
        <v>21</v>
      </c>
      <c r="B5" s="59">
        <v>0.49373191899710706</v>
      </c>
      <c r="C5" s="60">
        <v>103.85</v>
      </c>
      <c r="D5" s="60">
        <v>256</v>
      </c>
      <c r="E5" s="61">
        <v>408.15</v>
      </c>
    </row>
    <row r="6" spans="1:5" ht="15">
      <c r="A6" s="62" t="s">
        <v>26</v>
      </c>
      <c r="B6" s="63">
        <v>7.7145612343297976E-2</v>
      </c>
      <c r="C6" s="64">
        <v>8</v>
      </c>
      <c r="D6" s="64">
        <v>40</v>
      </c>
      <c r="E6" s="65">
        <v>72</v>
      </c>
    </row>
    <row r="7" spans="1:5">
      <c r="A7" s="34" t="s">
        <v>69</v>
      </c>
      <c r="B7" s="31">
        <v>1</v>
      </c>
      <c r="C7" s="32">
        <v>229.14999999999998</v>
      </c>
      <c r="D7" s="32">
        <v>518.5</v>
      </c>
      <c r="E7" s="33">
        <v>807.84999999999991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5BD3-C238-4E1E-A70B-36D595EBD974}">
  <sheetPr>
    <tabColor rgb="FF487B48"/>
  </sheetPr>
  <dimension ref="B2:C14"/>
  <sheetViews>
    <sheetView workbookViewId="0"/>
  </sheetViews>
  <sheetFormatPr defaultColWidth="8.85546875" defaultRowHeight="15"/>
  <cols>
    <col min="3" max="3" width="108.28515625" bestFit="1" customWidth="1"/>
  </cols>
  <sheetData>
    <row r="2" spans="2:3" ht="15.95">
      <c r="B2" s="89" t="s">
        <v>103</v>
      </c>
      <c r="C2" s="89" t="s">
        <v>104</v>
      </c>
    </row>
    <row r="3" spans="2:3">
      <c r="B3" s="3">
        <v>1</v>
      </c>
      <c r="C3" s="3" t="s">
        <v>105</v>
      </c>
    </row>
    <row r="4" spans="2:3">
      <c r="B4" s="3">
        <v>2</v>
      </c>
      <c r="C4" s="3" t="s">
        <v>106</v>
      </c>
    </row>
    <row r="5" spans="2:3">
      <c r="B5" s="3">
        <v>3</v>
      </c>
      <c r="C5" s="3" t="s">
        <v>107</v>
      </c>
    </row>
    <row r="6" spans="2:3">
      <c r="B6" s="3">
        <v>4</v>
      </c>
      <c r="C6" s="3" t="s">
        <v>108</v>
      </c>
    </row>
    <row r="7" spans="2:3">
      <c r="B7" s="3">
        <v>5</v>
      </c>
      <c r="C7" s="3" t="s">
        <v>109</v>
      </c>
    </row>
    <row r="8" spans="2:3">
      <c r="B8" s="3">
        <v>6</v>
      </c>
      <c r="C8" s="3" t="s">
        <v>110</v>
      </c>
    </row>
    <row r="9" spans="2:3">
      <c r="B9" s="3">
        <v>7</v>
      </c>
      <c r="C9" s="3" t="s">
        <v>111</v>
      </c>
    </row>
    <row r="10" spans="2:3">
      <c r="B10" s="3">
        <v>8</v>
      </c>
      <c r="C10" s="3" t="s">
        <v>112</v>
      </c>
    </row>
    <row r="11" spans="2:3">
      <c r="B11" s="3">
        <v>9</v>
      </c>
      <c r="C11" s="3" t="s">
        <v>113</v>
      </c>
    </row>
    <row r="12" spans="2:3">
      <c r="B12" s="3">
        <v>10</v>
      </c>
      <c r="C12" s="3" t="s">
        <v>114</v>
      </c>
    </row>
    <row r="13" spans="2:3">
      <c r="B13" s="3">
        <v>11</v>
      </c>
      <c r="C13" s="3" t="s">
        <v>115</v>
      </c>
    </row>
    <row r="14" spans="2:3">
      <c r="B14" s="3">
        <v>12</v>
      </c>
      <c r="C14" s="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5667-732F-4C77-9E21-27F87009582B}">
  <sheetPr>
    <tabColor rgb="FF487B48"/>
  </sheetPr>
  <dimension ref="A1:T46"/>
  <sheetViews>
    <sheetView workbookViewId="0">
      <selection sqref="A1:T2"/>
    </sheetView>
  </sheetViews>
  <sheetFormatPr defaultColWidth="11.42578125" defaultRowHeight="15"/>
  <sheetData>
    <row r="1" spans="1:20" ht="19.350000000000001" customHeight="1">
      <c r="A1" s="144" t="s">
        <v>117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 spans="1:20" ht="29.1" customHeight="1">
      <c r="A2" s="144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</row>
    <row r="4" spans="1:20" s="55" customFormat="1" ht="18">
      <c r="A4" s="54" t="s">
        <v>118</v>
      </c>
    </row>
    <row r="5" spans="1:20" s="55" customFormat="1" ht="18">
      <c r="B5" s="56" t="s">
        <v>119</v>
      </c>
    </row>
    <row r="6" spans="1:20" s="55" customFormat="1" ht="18">
      <c r="B6" s="56" t="s">
        <v>120</v>
      </c>
    </row>
    <row r="7" spans="1:20" s="55" customFormat="1" ht="18">
      <c r="B7" s="56" t="s">
        <v>121</v>
      </c>
    </row>
    <row r="8" spans="1:20" s="55" customFormat="1" ht="18">
      <c r="B8" s="56" t="s">
        <v>122</v>
      </c>
    </row>
    <row r="9" spans="1:20" s="55" customFormat="1" ht="18">
      <c r="B9" s="56" t="s">
        <v>123</v>
      </c>
    </row>
    <row r="10" spans="1:20" s="55" customFormat="1" ht="18">
      <c r="B10" s="56"/>
    </row>
    <row r="11" spans="1:20" s="55" customFormat="1" ht="18">
      <c r="A11" s="54" t="s">
        <v>124</v>
      </c>
      <c r="B11" s="56"/>
    </row>
    <row r="12" spans="1:20" s="55" customFormat="1" ht="18">
      <c r="B12" s="56" t="s">
        <v>125</v>
      </c>
    </row>
    <row r="13" spans="1:20" s="55" customFormat="1" ht="18">
      <c r="B13" s="56" t="s">
        <v>126</v>
      </c>
    </row>
    <row r="14" spans="1:20" s="55" customFormat="1" ht="18">
      <c r="B14" s="56" t="s">
        <v>127</v>
      </c>
    </row>
    <row r="15" spans="1:20" s="55" customFormat="1" ht="18">
      <c r="B15" s="56"/>
    </row>
    <row r="16" spans="1:20" s="55" customFormat="1" ht="18">
      <c r="A16" s="54" t="s">
        <v>128</v>
      </c>
    </row>
    <row r="17" spans="1:2" s="55" customFormat="1" ht="18">
      <c r="B17" s="56" t="s">
        <v>129</v>
      </c>
    </row>
    <row r="18" spans="1:2" s="55" customFormat="1" ht="18">
      <c r="B18" s="56" t="s">
        <v>130</v>
      </c>
    </row>
    <row r="19" spans="1:2" s="55" customFormat="1" ht="18">
      <c r="A19" s="54"/>
      <c r="B19" s="56" t="s">
        <v>131</v>
      </c>
    </row>
    <row r="20" spans="1:2" s="55" customFormat="1" ht="18">
      <c r="B20" s="56" t="s">
        <v>132</v>
      </c>
    </row>
    <row r="21" spans="1:2" s="55" customFormat="1" ht="18">
      <c r="B21" s="56"/>
    </row>
    <row r="22" spans="1:2" s="55" customFormat="1" ht="18">
      <c r="A22" s="54" t="s">
        <v>133</v>
      </c>
      <c r="B22" s="56"/>
    </row>
    <row r="23" spans="1:2" s="55" customFormat="1" ht="18">
      <c r="B23" s="56" t="s">
        <v>134</v>
      </c>
    </row>
    <row r="24" spans="1:2" s="55" customFormat="1" ht="18">
      <c r="B24" s="56" t="s">
        <v>135</v>
      </c>
    </row>
    <row r="25" spans="1:2" s="55" customFormat="1" ht="18">
      <c r="B25" s="56"/>
    </row>
    <row r="26" spans="1:2" s="55" customFormat="1" ht="18">
      <c r="A26" s="54" t="s">
        <v>136</v>
      </c>
      <c r="B26" s="56"/>
    </row>
    <row r="27" spans="1:2" s="55" customFormat="1" ht="18">
      <c r="B27" s="56" t="s">
        <v>137</v>
      </c>
    </row>
    <row r="28" spans="1:2" s="55" customFormat="1" ht="18">
      <c r="B28" s="56" t="s">
        <v>138</v>
      </c>
    </row>
    <row r="29" spans="1:2" s="55" customFormat="1" ht="18">
      <c r="B29" s="56"/>
    </row>
    <row r="30" spans="1:2" s="55" customFormat="1" ht="18">
      <c r="B30" s="56"/>
    </row>
    <row r="31" spans="1:2" s="55" customFormat="1" ht="18">
      <c r="B31" s="56"/>
    </row>
    <row r="32" spans="1:2" s="55" customFormat="1" ht="18">
      <c r="B32" s="56"/>
    </row>
    <row r="33" spans="1:2" s="55" customFormat="1" ht="18">
      <c r="B33" s="56"/>
    </row>
    <row r="34" spans="1:2" s="55" customFormat="1" ht="18">
      <c r="A34" s="54"/>
    </row>
    <row r="35" spans="1:2" s="55" customFormat="1" ht="18">
      <c r="B35" s="56"/>
    </row>
    <row r="36" spans="1:2" s="55" customFormat="1" ht="18">
      <c r="B36" s="56"/>
    </row>
    <row r="37" spans="1:2" s="55" customFormat="1" ht="18">
      <c r="B37" s="56"/>
    </row>
    <row r="38" spans="1:2" s="55" customFormat="1" ht="18">
      <c r="A38" s="54"/>
    </row>
    <row r="39" spans="1:2" s="55" customFormat="1" ht="18">
      <c r="B39" s="56"/>
    </row>
    <row r="40" spans="1:2" s="55" customFormat="1" ht="18">
      <c r="B40" s="56"/>
    </row>
    <row r="41" spans="1:2" s="55" customFormat="1" ht="18">
      <c r="B41" s="56"/>
    </row>
    <row r="42" spans="1:2" s="55" customFormat="1" ht="18">
      <c r="B42" s="56"/>
    </row>
    <row r="43" spans="1:2" s="55" customFormat="1" ht="18">
      <c r="B43" s="56"/>
    </row>
    <row r="44" spans="1:2" s="55" customFormat="1" ht="18">
      <c r="B44" s="56"/>
    </row>
    <row r="45" spans="1:2" s="55" customFormat="1" ht="18">
      <c r="B45" s="56"/>
    </row>
    <row r="46" spans="1:2" s="55" customFormat="1" ht="18">
      <c r="B46" s="56"/>
    </row>
  </sheetData>
  <mergeCells count="1">
    <mergeCell ref="A1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4E54-F564-415D-A235-141B0E4851E3}">
  <sheetPr>
    <tabColor rgb="FF487B48"/>
  </sheetPr>
  <dimension ref="B2:D8"/>
  <sheetViews>
    <sheetView workbookViewId="0">
      <selection activeCell="N22" sqref="N22"/>
    </sheetView>
  </sheetViews>
  <sheetFormatPr defaultColWidth="8.7109375" defaultRowHeight="15"/>
  <cols>
    <col min="2" max="2" width="23.42578125" customWidth="1"/>
    <col min="3" max="3" width="22.28515625" bestFit="1" customWidth="1"/>
    <col min="4" max="4" width="21" bestFit="1" customWidth="1"/>
    <col min="5" max="5" width="2.7109375" bestFit="1" customWidth="1"/>
    <col min="6" max="6" width="10" bestFit="1" customWidth="1"/>
    <col min="7" max="7" width="17.28515625" bestFit="1" customWidth="1"/>
    <col min="8" max="8" width="12.7109375" bestFit="1" customWidth="1"/>
    <col min="9" max="9" width="3.140625" bestFit="1" customWidth="1"/>
    <col min="10" max="10" width="3" bestFit="1" customWidth="1"/>
    <col min="11" max="11" width="6.42578125" bestFit="1" customWidth="1"/>
    <col min="12" max="12" width="10" bestFit="1" customWidth="1"/>
  </cols>
  <sheetData>
    <row r="2" spans="2:4">
      <c r="B2" s="145" t="s">
        <v>139</v>
      </c>
      <c r="C2" s="146"/>
      <c r="D2" s="147"/>
    </row>
    <row r="3" spans="2:4" ht="14.25" customHeight="1">
      <c r="B3" s="90" t="s">
        <v>140</v>
      </c>
      <c r="C3" s="90" t="s">
        <v>141</v>
      </c>
      <c r="D3" s="90" t="s">
        <v>142</v>
      </c>
    </row>
    <row r="4" spans="2:4">
      <c r="B4" s="3" t="s">
        <v>143</v>
      </c>
      <c r="C4" s="3" t="s">
        <v>144</v>
      </c>
      <c r="D4" s="3" t="s">
        <v>145</v>
      </c>
    </row>
    <row r="5" spans="2:4">
      <c r="B5" s="3" t="s">
        <v>143</v>
      </c>
      <c r="C5" s="3" t="s">
        <v>146</v>
      </c>
      <c r="D5" s="3" t="s">
        <v>147</v>
      </c>
    </row>
    <row r="6" spans="2:4">
      <c r="B6" s="3" t="s">
        <v>148</v>
      </c>
      <c r="C6" s="3" t="s">
        <v>149</v>
      </c>
      <c r="D6" s="3" t="s">
        <v>145</v>
      </c>
    </row>
    <row r="7" spans="2:4">
      <c r="B7" s="3" t="s">
        <v>150</v>
      </c>
      <c r="C7" s="3" t="s">
        <v>146</v>
      </c>
      <c r="D7" s="3" t="s">
        <v>147</v>
      </c>
    </row>
    <row r="8" spans="2:4">
      <c r="B8" s="3" t="s">
        <v>151</v>
      </c>
      <c r="C8" s="3" t="s">
        <v>152</v>
      </c>
      <c r="D8" s="3" t="s">
        <v>153</v>
      </c>
    </row>
  </sheetData>
  <mergeCells count="1">
    <mergeCell ref="B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499984740745262"/>
  </sheetPr>
  <dimension ref="B2:T23"/>
  <sheetViews>
    <sheetView zoomScale="110" zoomScaleNormal="110" workbookViewId="0">
      <selection activeCell="K20" sqref="K20"/>
    </sheetView>
  </sheetViews>
  <sheetFormatPr defaultColWidth="8.7109375" defaultRowHeight="15"/>
  <cols>
    <col min="1" max="1" width="3" customWidth="1"/>
    <col min="2" max="2" width="3.7109375" customWidth="1"/>
    <col min="3" max="3" width="13.28515625" customWidth="1"/>
    <col min="4" max="4" width="13.7109375" customWidth="1"/>
    <col min="5" max="5" width="14.28515625" customWidth="1"/>
    <col min="6" max="6" width="13.140625" bestFit="1" customWidth="1"/>
    <col min="7" max="7" width="4" customWidth="1"/>
    <col min="8" max="8" width="3.42578125" customWidth="1"/>
    <col min="9" max="9" width="4" customWidth="1"/>
    <col min="10" max="10" width="12" customWidth="1"/>
    <col min="11" max="11" width="9.7109375" customWidth="1"/>
    <col min="12" max="12" width="3.7109375" customWidth="1"/>
    <col min="13" max="13" width="3.140625" customWidth="1"/>
    <col min="14" max="14" width="3.7109375" customWidth="1"/>
    <col min="15" max="15" width="15.7109375" customWidth="1"/>
    <col min="16" max="16" width="4.140625" customWidth="1"/>
    <col min="17" max="17" width="3.28515625" customWidth="1"/>
    <col min="18" max="18" width="3.7109375" customWidth="1"/>
    <col min="19" max="19" width="12.7109375" customWidth="1"/>
    <col min="20" max="20" width="3.7109375" customWidth="1"/>
    <col min="21" max="21" width="3.28515625" customWidth="1"/>
  </cols>
  <sheetData>
    <row r="2" spans="2:20">
      <c r="B2" s="2"/>
      <c r="C2" s="2"/>
      <c r="D2" s="2"/>
      <c r="E2" s="2"/>
      <c r="F2" s="2"/>
      <c r="G2" s="88"/>
      <c r="I2" s="2"/>
      <c r="J2" s="2"/>
      <c r="K2" s="2"/>
      <c r="L2" s="88"/>
      <c r="N2" s="87"/>
      <c r="O2" s="87"/>
      <c r="P2" s="2"/>
      <c r="R2" s="2"/>
      <c r="S2" s="2"/>
      <c r="T2" s="88"/>
    </row>
    <row r="3" spans="2:20" ht="46.5" customHeight="1">
      <c r="B3" s="2"/>
      <c r="C3" s="90" t="s">
        <v>154</v>
      </c>
      <c r="D3" s="89" t="s">
        <v>155</v>
      </c>
      <c r="E3" s="89" t="s">
        <v>156</v>
      </c>
      <c r="F3" s="89" t="s">
        <v>157</v>
      </c>
      <c r="G3" s="2"/>
      <c r="I3" s="2"/>
      <c r="J3" s="149" t="s">
        <v>158</v>
      </c>
      <c r="K3" s="149"/>
      <c r="L3" s="2"/>
      <c r="N3" s="2"/>
      <c r="O3" s="89" t="s">
        <v>159</v>
      </c>
      <c r="P3" s="2"/>
      <c r="R3" s="2"/>
      <c r="S3" s="90" t="s">
        <v>160</v>
      </c>
      <c r="T3" s="2"/>
    </row>
    <row r="4" spans="2:20">
      <c r="B4" s="2"/>
      <c r="C4" s="3" t="s">
        <v>161</v>
      </c>
      <c r="D4" s="11">
        <v>0</v>
      </c>
      <c r="E4" s="11">
        <v>0</v>
      </c>
      <c r="F4" s="11">
        <v>0</v>
      </c>
      <c r="G4" s="2"/>
      <c r="I4" s="2"/>
      <c r="J4" s="3" t="s">
        <v>161</v>
      </c>
      <c r="K4" s="1">
        <v>0</v>
      </c>
      <c r="L4" s="2"/>
      <c r="N4" s="2"/>
      <c r="O4" s="3" t="s">
        <v>20</v>
      </c>
      <c r="P4" s="2"/>
      <c r="R4" s="2"/>
      <c r="S4" s="3" t="s">
        <v>18</v>
      </c>
      <c r="T4" s="2"/>
    </row>
    <row r="5" spans="2:20">
      <c r="B5" s="2"/>
      <c r="C5" s="3" t="s">
        <v>54</v>
      </c>
      <c r="D5" s="11">
        <v>0</v>
      </c>
      <c r="E5" s="11">
        <v>0.05</v>
      </c>
      <c r="F5" s="11">
        <v>0.1</v>
      </c>
      <c r="G5" s="2"/>
      <c r="I5" s="2"/>
      <c r="J5" s="3" t="s">
        <v>54</v>
      </c>
      <c r="K5" s="1">
        <v>1.5</v>
      </c>
      <c r="L5" s="2"/>
      <c r="N5" s="2"/>
      <c r="O5" s="3" t="s">
        <v>21</v>
      </c>
      <c r="P5" s="2"/>
      <c r="R5" s="2"/>
      <c r="S5" s="3" t="s">
        <v>46</v>
      </c>
      <c r="T5" s="2"/>
    </row>
    <row r="6" spans="2:20">
      <c r="B6" s="2"/>
      <c r="C6" s="3" t="s">
        <v>19</v>
      </c>
      <c r="D6" s="11">
        <v>0</v>
      </c>
      <c r="E6" s="11">
        <v>0.1</v>
      </c>
      <c r="F6" s="11">
        <v>0.2</v>
      </c>
      <c r="G6" s="2"/>
      <c r="I6" s="2"/>
      <c r="J6" s="3" t="s">
        <v>19</v>
      </c>
      <c r="K6" s="1">
        <v>4</v>
      </c>
      <c r="L6" s="2"/>
      <c r="N6" s="2"/>
      <c r="O6" s="3" t="s">
        <v>26</v>
      </c>
      <c r="P6" s="2"/>
      <c r="R6" s="2"/>
      <c r="S6" s="3" t="s">
        <v>41</v>
      </c>
      <c r="T6" s="2"/>
    </row>
    <row r="7" spans="2:20">
      <c r="B7" s="2"/>
      <c r="C7" s="3" t="s">
        <v>25</v>
      </c>
      <c r="D7" s="11">
        <v>0</v>
      </c>
      <c r="E7" s="11">
        <v>0.2</v>
      </c>
      <c r="F7" s="11">
        <v>0.25</v>
      </c>
      <c r="G7" s="2"/>
      <c r="I7" s="2"/>
      <c r="J7" s="3" t="s">
        <v>25</v>
      </c>
      <c r="K7" s="1">
        <v>10.5</v>
      </c>
      <c r="L7" s="2"/>
      <c r="N7" s="2"/>
      <c r="O7" s="2"/>
      <c r="P7" s="2"/>
      <c r="R7" s="2"/>
      <c r="S7" s="3" t="s">
        <v>71</v>
      </c>
      <c r="T7" s="2"/>
    </row>
    <row r="8" spans="2:20">
      <c r="B8" s="2"/>
      <c r="C8" s="3" t="s">
        <v>81</v>
      </c>
      <c r="D8" s="11">
        <v>0.2</v>
      </c>
      <c r="E8" s="11">
        <v>0.25</v>
      </c>
      <c r="F8" s="11">
        <v>0.3</v>
      </c>
      <c r="G8" s="2"/>
      <c r="I8" s="2"/>
      <c r="J8" s="3" t="s">
        <v>81</v>
      </c>
      <c r="K8" s="1">
        <v>20</v>
      </c>
      <c r="L8" s="2"/>
      <c r="N8" s="2"/>
      <c r="O8" s="2"/>
      <c r="P8" s="2"/>
      <c r="R8" s="2"/>
      <c r="S8" s="2"/>
      <c r="T8" s="2"/>
    </row>
    <row r="9" spans="2:20">
      <c r="B9" s="2"/>
      <c r="C9" s="3" t="s">
        <v>82</v>
      </c>
      <c r="D9" s="11">
        <v>0.25</v>
      </c>
      <c r="E9" s="11">
        <v>0.3</v>
      </c>
      <c r="F9" s="11">
        <v>0.4</v>
      </c>
      <c r="G9" s="2"/>
      <c r="I9" s="2"/>
      <c r="J9" s="3" t="s">
        <v>82</v>
      </c>
      <c r="K9" s="1">
        <v>40</v>
      </c>
      <c r="L9" s="2"/>
      <c r="N9" s="2"/>
      <c r="O9" s="2"/>
      <c r="P9" s="2"/>
    </row>
    <row r="10" spans="2:20">
      <c r="B10" s="2"/>
      <c r="C10" s="3" t="s">
        <v>83</v>
      </c>
      <c r="D10" s="11">
        <v>0.3</v>
      </c>
      <c r="E10" s="11">
        <v>0.4</v>
      </c>
      <c r="F10" s="11">
        <v>0.5</v>
      </c>
      <c r="G10" s="2"/>
      <c r="I10" s="2"/>
      <c r="J10" s="3" t="s">
        <v>83</v>
      </c>
      <c r="K10" s="1">
        <v>100</v>
      </c>
      <c r="L10" s="2"/>
      <c r="N10" s="2"/>
      <c r="O10" s="2"/>
      <c r="P10" s="2"/>
    </row>
    <row r="11" spans="2:20">
      <c r="B11" s="2"/>
      <c r="C11" s="2"/>
      <c r="D11" s="2"/>
      <c r="E11" s="2"/>
      <c r="F11" s="2"/>
      <c r="G11" s="2"/>
      <c r="I11" s="2"/>
      <c r="J11" s="2"/>
      <c r="K11" s="2"/>
      <c r="L11" s="2"/>
      <c r="N11" s="2"/>
      <c r="O11" s="2"/>
      <c r="P11" s="88"/>
    </row>
    <row r="12" spans="2:20" ht="44.25" customHeight="1">
      <c r="B12" s="2"/>
      <c r="C12" s="90" t="s">
        <v>154</v>
      </c>
      <c r="D12" s="89" t="s">
        <v>162</v>
      </c>
      <c r="E12" s="89" t="s">
        <v>163</v>
      </c>
      <c r="F12" s="89" t="s">
        <v>164</v>
      </c>
      <c r="G12" s="2"/>
      <c r="I12" s="2"/>
      <c r="J12" s="149" t="s">
        <v>158</v>
      </c>
      <c r="K12" s="149"/>
      <c r="L12" s="2"/>
      <c r="N12" s="2"/>
      <c r="O12" s="89" t="s">
        <v>165</v>
      </c>
      <c r="P12" s="2"/>
    </row>
    <row r="13" spans="2:20">
      <c r="B13" s="2"/>
      <c r="C13" s="3" t="s">
        <v>161</v>
      </c>
      <c r="D13" s="11">
        <v>0</v>
      </c>
      <c r="E13" s="11">
        <v>0</v>
      </c>
      <c r="F13" s="11">
        <v>0</v>
      </c>
      <c r="G13" s="2"/>
      <c r="I13" s="2"/>
      <c r="J13" s="1">
        <v>0</v>
      </c>
      <c r="K13" s="3" t="s">
        <v>161</v>
      </c>
      <c r="L13" s="2"/>
      <c r="N13" s="2"/>
      <c r="O13" s="3" t="s">
        <v>20</v>
      </c>
      <c r="P13" s="2"/>
    </row>
    <row r="14" spans="2:20">
      <c r="B14" s="2"/>
      <c r="C14" s="3" t="s">
        <v>54</v>
      </c>
      <c r="D14" s="11">
        <v>0</v>
      </c>
      <c r="E14" s="11">
        <v>0</v>
      </c>
      <c r="F14" s="11">
        <v>0.05</v>
      </c>
      <c r="G14" s="2"/>
      <c r="I14" s="2"/>
      <c r="J14" s="1">
        <v>1</v>
      </c>
      <c r="K14" s="3" t="s">
        <v>54</v>
      </c>
      <c r="L14" s="2"/>
      <c r="N14" s="2"/>
      <c r="O14" s="3" t="s">
        <v>21</v>
      </c>
      <c r="P14" s="2"/>
    </row>
    <row r="15" spans="2:20">
      <c r="B15" s="2"/>
      <c r="C15" s="3" t="s">
        <v>19</v>
      </c>
      <c r="D15" s="11">
        <v>0</v>
      </c>
      <c r="E15" s="11">
        <v>0.05</v>
      </c>
      <c r="F15" s="11">
        <v>0.1</v>
      </c>
      <c r="G15" s="2"/>
      <c r="I15" s="2"/>
      <c r="J15" s="1">
        <v>2</v>
      </c>
      <c r="K15" s="3" t="s">
        <v>54</v>
      </c>
      <c r="L15" s="2"/>
      <c r="N15" s="2"/>
      <c r="O15" s="3" t="s">
        <v>26</v>
      </c>
      <c r="P15" s="2"/>
    </row>
    <row r="16" spans="2:20" ht="14.25" customHeight="1">
      <c r="B16" s="2"/>
      <c r="C16" s="3" t="s">
        <v>25</v>
      </c>
      <c r="D16" s="11">
        <v>0</v>
      </c>
      <c r="E16" s="11">
        <v>0.1</v>
      </c>
      <c r="F16" s="11">
        <v>0.2</v>
      </c>
      <c r="G16" s="2"/>
      <c r="I16" s="2"/>
      <c r="J16" s="1">
        <v>3</v>
      </c>
      <c r="K16" s="3" t="s">
        <v>19</v>
      </c>
      <c r="L16" s="2"/>
      <c r="N16" s="2"/>
      <c r="O16" s="2"/>
      <c r="P16" s="2"/>
    </row>
    <row r="17" spans="2:12">
      <c r="B17" s="2"/>
      <c r="C17" s="3" t="s">
        <v>81</v>
      </c>
      <c r="D17" s="11">
        <v>0.1</v>
      </c>
      <c r="E17" s="11">
        <v>0.15</v>
      </c>
      <c r="F17" s="11">
        <v>0.3</v>
      </c>
      <c r="G17" s="2"/>
      <c r="I17" s="2"/>
      <c r="J17" s="1">
        <v>5</v>
      </c>
      <c r="K17" s="3" t="s">
        <v>19</v>
      </c>
      <c r="L17" s="2"/>
    </row>
    <row r="18" spans="2:12">
      <c r="B18" s="2"/>
      <c r="C18" s="3" t="s">
        <v>82</v>
      </c>
      <c r="D18" s="11">
        <v>0.15</v>
      </c>
      <c r="E18" s="11">
        <v>0.2</v>
      </c>
      <c r="F18" s="11">
        <v>0.4</v>
      </c>
      <c r="G18" s="2"/>
      <c r="I18" s="2"/>
      <c r="J18" s="1">
        <v>8</v>
      </c>
      <c r="K18" s="3" t="s">
        <v>25</v>
      </c>
      <c r="L18" s="2"/>
    </row>
    <row r="19" spans="2:12">
      <c r="B19" s="2"/>
      <c r="C19" s="3" t="s">
        <v>83</v>
      </c>
      <c r="D19" s="11">
        <v>0.2</v>
      </c>
      <c r="E19" s="11">
        <v>0.4</v>
      </c>
      <c r="F19" s="11">
        <v>0.5</v>
      </c>
      <c r="G19" s="2"/>
      <c r="I19" s="2"/>
      <c r="J19" s="1">
        <v>13</v>
      </c>
      <c r="K19" s="3" t="s">
        <v>25</v>
      </c>
      <c r="L19" s="2"/>
    </row>
    <row r="20" spans="2:12">
      <c r="B20" s="2"/>
      <c r="C20" s="148"/>
      <c r="D20" s="148"/>
      <c r="E20" s="148"/>
      <c r="F20" s="148"/>
      <c r="G20" s="2"/>
      <c r="I20" s="2"/>
      <c r="J20" s="1">
        <v>20</v>
      </c>
      <c r="K20" s="3" t="s">
        <v>81</v>
      </c>
      <c r="L20" s="2"/>
    </row>
    <row r="21" spans="2:12">
      <c r="I21" s="2"/>
      <c r="J21" s="1">
        <v>40</v>
      </c>
      <c r="K21" s="3" t="s">
        <v>82</v>
      </c>
      <c r="L21" s="2"/>
    </row>
    <row r="22" spans="2:12">
      <c r="I22" s="2"/>
      <c r="J22" s="1">
        <v>100</v>
      </c>
      <c r="K22" s="3" t="s">
        <v>83</v>
      </c>
      <c r="L22" s="2"/>
    </row>
    <row r="23" spans="2:12">
      <c r="I23" s="2"/>
      <c r="J23" s="2"/>
      <c r="K23" s="2"/>
      <c r="L23" s="2"/>
    </row>
  </sheetData>
  <mergeCells count="3">
    <mergeCell ref="C20:F20"/>
    <mergeCell ref="J3:K3"/>
    <mergeCell ref="J12:K12"/>
  </mergeCells>
  <conditionalFormatting sqref="D4:F10">
    <cfRule type="colorScale" priority="3">
      <colorScale>
        <cfvo type="min"/>
        <cfvo type="percentile" val="50"/>
        <cfvo type="max"/>
        <color rgb="FF487B48"/>
        <color rgb="FFF7BE66"/>
        <color rgb="FFCA3B41"/>
      </colorScale>
    </cfRule>
  </conditionalFormatting>
  <conditionalFormatting sqref="D13:F19">
    <cfRule type="colorScale" priority="2">
      <colorScale>
        <cfvo type="min"/>
        <cfvo type="percentile" val="50"/>
        <cfvo type="max"/>
        <color rgb="FF487B48"/>
        <color rgb="FFF7BE66"/>
        <color rgb="FFCA3B41"/>
      </colorScale>
    </cfRule>
  </conditionalFormatting>
  <pageMargins left="0.7" right="0.7" top="0.75" bottom="0.75" header="0.3" footer="0.3"/>
  <pageSetup paperSize="9" orientation="portrait" horizontalDpi="4294967293" verticalDpi="4294967293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EE37CDC9AEA44CBD8F091652A6C5E4" ma:contentTypeVersion="11" ma:contentTypeDescription="Create a new document." ma:contentTypeScope="" ma:versionID="9de09e14d18b2e0769f00e11c33b035a">
  <xsd:schema xmlns:xsd="http://www.w3.org/2001/XMLSchema" xmlns:xs="http://www.w3.org/2001/XMLSchema" xmlns:p="http://schemas.microsoft.com/office/2006/metadata/properties" xmlns:ns2="7bb3299b-b075-41c7-bb54-99fc85b15d4f" xmlns:ns3="08caf6cd-a550-4dce-b6c8-fe9b0e6bc4e3" targetNamespace="http://schemas.microsoft.com/office/2006/metadata/properties" ma:root="true" ma:fieldsID="81a6a9a579b993e4978c34f4e71e25a5" ns2:_="" ns3:_="">
    <xsd:import namespace="7bb3299b-b075-41c7-bb54-99fc85b15d4f"/>
    <xsd:import namespace="08caf6cd-a550-4dce-b6c8-fe9b0e6bc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3299b-b075-41c7-bb54-99fc85b15d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af6cd-a550-4dce-b6c8-fe9b0e6bc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10AAFC-6E8A-4F4B-91D1-B1DB8DD7131E}"/>
</file>

<file path=customXml/itemProps2.xml><?xml version="1.0" encoding="utf-8"?>
<ds:datastoreItem xmlns:ds="http://schemas.openxmlformats.org/officeDocument/2006/customXml" ds:itemID="{EF49F70C-261C-4E13-A8B5-F2B201AA0A03}"/>
</file>

<file path=customXml/itemProps3.xml><?xml version="1.0" encoding="utf-8"?>
<ds:datastoreItem xmlns:ds="http://schemas.openxmlformats.org/officeDocument/2006/customXml" ds:itemID="{0D916E78-7E6F-4E04-B4AA-CEC365547D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ABC-Envisioning Workshop</dc:title>
  <dc:subject/>
  <dc:creator>George.Anghelache@endava.com</dc:creator>
  <cp:keywords/>
  <dc:description/>
  <cp:lastModifiedBy/>
  <cp:revision/>
  <dcterms:created xsi:type="dcterms:W3CDTF">2014-02-24T14:50:31Z</dcterms:created>
  <dcterms:modified xsi:type="dcterms:W3CDTF">2025-09-26T22:46:34Z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0x0101006DEE37CDC9AEA44CBD8F091652A6C5E4</vt:lpwstr>
  </property>
  <property fmtid="{D5CDD505-2E9C-101B-9397-08002B2CF9AE}" pid="4" name="_dlc_DocIdItemGuid">
    <vt:lpwstr>3cb6963b-357a-4674-a175-746914f4ae16</vt:lpwstr>
  </property>
  <property fmtid="{D5CDD505-2E9C-101B-9397-08002B2CF9AE}" pid="5" name="SV_HIDDEN_GRID_QUERY_LIST_4F35BF76-6C0D-4D9B-82B2-816C12CF3733">
    <vt:lpwstr>empty_477D106A-C0D6-4607-AEBD-E2C9D60EA279</vt:lpwstr>
  </property>
</Properties>
</file>