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4400" windowHeight="8640" tabRatio="500"/>
  </bookViews>
  <sheets>
    <sheet name="Measures of Compactness" sheetId="3" r:id="rId1"/>
    <sheet name="MOC_SENATE_2016" sheetId="1" r:id="rId2"/>
    <sheet name="MOC_HOUSE_2016" sheetId="2" r:id="rId3"/>
  </sheets>
  <calcPr calcId="145621"/>
</workbook>
</file>

<file path=xl/calcChain.xml><?xml version="1.0" encoding="utf-8"?>
<calcChain xmlns="http://schemas.openxmlformats.org/spreadsheetml/2006/main">
  <c r="A8" i="2" l="1"/>
  <c r="A8" i="1"/>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M62" i="1" l="1"/>
  <c r="M58" i="1"/>
  <c r="M54" i="1"/>
  <c r="M50" i="1"/>
  <c r="M46" i="1"/>
  <c r="M42" i="1"/>
  <c r="M38" i="1"/>
  <c r="M34" i="1"/>
  <c r="M30" i="1"/>
  <c r="M26" i="1"/>
  <c r="M22" i="1"/>
  <c r="M18" i="1"/>
  <c r="M14" i="1"/>
  <c r="M61" i="1"/>
  <c r="M57" i="1"/>
  <c r="M53" i="1"/>
  <c r="M49" i="1"/>
  <c r="M45" i="1"/>
  <c r="M41" i="1"/>
  <c r="M37" i="1"/>
  <c r="M33" i="1"/>
  <c r="M29" i="1"/>
  <c r="M25" i="1"/>
  <c r="M21" i="1"/>
  <c r="M17" i="1"/>
  <c r="M60" i="1"/>
  <c r="M56" i="1"/>
  <c r="M52" i="1"/>
  <c r="M48" i="1"/>
  <c r="M44" i="1"/>
  <c r="M40" i="1"/>
  <c r="M36" i="1"/>
  <c r="M32" i="1"/>
  <c r="M28" i="1"/>
  <c r="M24" i="1"/>
  <c r="M20" i="1"/>
  <c r="M16" i="1"/>
  <c r="M63" i="1"/>
  <c r="M59" i="1"/>
  <c r="M55" i="1"/>
  <c r="M51" i="1"/>
  <c r="M47" i="1"/>
  <c r="M43" i="1"/>
  <c r="M39" i="1"/>
  <c r="M35" i="1"/>
  <c r="M31" i="1"/>
  <c r="M27" i="1"/>
  <c r="M23" i="1"/>
  <c r="M19" i="1"/>
  <c r="M15" i="1"/>
  <c r="D7" i="1"/>
  <c r="D7" i="2"/>
  <c r="J6" i="2" l="1"/>
  <c r="I6" i="2"/>
  <c r="H6" i="2"/>
  <c r="G6" i="2"/>
  <c r="F6" i="2"/>
  <c r="E6" i="2"/>
  <c r="D6" i="2"/>
  <c r="C6" i="2"/>
  <c r="B6" i="2"/>
  <c r="J6" i="1"/>
  <c r="I6" i="1"/>
  <c r="H6" i="1"/>
  <c r="G6" i="1"/>
  <c r="F6" i="1"/>
  <c r="E6" i="1"/>
  <c r="D6" i="1"/>
  <c r="C6" i="1"/>
  <c r="B6" i="1"/>
  <c r="J10" i="2" l="1"/>
  <c r="J11" i="2" s="1"/>
  <c r="I10" i="2"/>
  <c r="I11" i="2" s="1"/>
  <c r="H10" i="2"/>
  <c r="H11" i="2" s="1"/>
  <c r="G10" i="2"/>
  <c r="G11" i="2" s="1"/>
  <c r="F10" i="2"/>
  <c r="F11" i="2" s="1"/>
  <c r="E10" i="2"/>
  <c r="E11" i="2" s="1"/>
  <c r="D10" i="2"/>
  <c r="D11" i="2" s="1"/>
  <c r="C10" i="2"/>
  <c r="C11" i="2" s="1"/>
  <c r="B10" i="2"/>
  <c r="B11" i="2" s="1"/>
  <c r="J5" i="2"/>
  <c r="I5" i="2"/>
  <c r="H5" i="2"/>
  <c r="G5" i="2"/>
  <c r="F5" i="2"/>
  <c r="E5" i="2"/>
  <c r="D5" i="2"/>
  <c r="C5" i="2"/>
  <c r="J4" i="2"/>
  <c r="I4" i="2"/>
  <c r="H4" i="2"/>
  <c r="G4" i="2"/>
  <c r="F4" i="2"/>
  <c r="E4" i="2"/>
  <c r="D4" i="2"/>
  <c r="C4" i="2"/>
  <c r="J3" i="2"/>
  <c r="I3" i="2"/>
  <c r="H3" i="2"/>
  <c r="G3" i="2"/>
  <c r="F3" i="2"/>
  <c r="E3" i="2"/>
  <c r="D3" i="2"/>
  <c r="C3" i="2"/>
  <c r="B5" i="2"/>
  <c r="B4" i="2"/>
  <c r="B3" i="2"/>
  <c r="J10" i="1" l="1"/>
  <c r="J11" i="1" s="1"/>
  <c r="I10" i="1"/>
  <c r="I11" i="1" s="1"/>
  <c r="H10" i="1"/>
  <c r="H11" i="1" s="1"/>
  <c r="G10" i="1"/>
  <c r="G11" i="1" s="1"/>
  <c r="F10" i="1"/>
  <c r="F11" i="1" s="1"/>
  <c r="E10" i="1"/>
  <c r="E11" i="1" s="1"/>
  <c r="D10" i="1"/>
  <c r="D11" i="1" s="1"/>
  <c r="C10" i="1"/>
  <c r="C11" i="1" s="1"/>
  <c r="B10" i="1"/>
  <c r="B11" i="1" s="1"/>
  <c r="J5" i="1"/>
  <c r="I5" i="1"/>
  <c r="H5" i="1"/>
  <c r="G5" i="1"/>
  <c r="F5" i="1"/>
  <c r="E5" i="1"/>
  <c r="D5" i="1"/>
  <c r="C5" i="1"/>
  <c r="J4" i="1"/>
  <c r="I4" i="1"/>
  <c r="H4" i="1"/>
  <c r="G4" i="1"/>
  <c r="F4" i="1"/>
  <c r="E4" i="1"/>
  <c r="D4" i="1"/>
  <c r="C4" i="1"/>
  <c r="J3" i="1"/>
  <c r="I3" i="1"/>
  <c r="H3" i="1"/>
  <c r="G3" i="1"/>
  <c r="F3" i="1"/>
  <c r="E3" i="1"/>
  <c r="D3" i="1"/>
  <c r="C3" i="1"/>
  <c r="B4" i="1"/>
  <c r="B5" i="1"/>
  <c r="B3" i="1"/>
</calcChain>
</file>

<file path=xl/sharedStrings.xml><?xml version="1.0" encoding="utf-8"?>
<sst xmlns="http://schemas.openxmlformats.org/spreadsheetml/2006/main" count="89" uniqueCount="35">
  <si>
    <t>Population Polygon</t>
  </si>
  <si>
    <t>Population Circle</t>
  </si>
  <si>
    <t>Min Convex Poly</t>
  </si>
  <si>
    <t>Reock</t>
  </si>
  <si>
    <t>Schwartzberg</t>
  </si>
  <si>
    <t>Perimeter</t>
  </si>
  <si>
    <t>Length-Width</t>
  </si>
  <si>
    <t>Ehrenburg</t>
  </si>
  <si>
    <t>Polsby-Popper</t>
  </si>
  <si>
    <t>Minimum</t>
  </si>
  <si>
    <t>Maximum</t>
  </si>
  <si>
    <t>Median</t>
  </si>
  <si>
    <t>District Rank</t>
  </si>
  <si>
    <t>Compactness</t>
  </si>
  <si>
    <t>House District</t>
  </si>
  <si>
    <t>Senate District</t>
  </si>
  <si>
    <t>What are Measures of Compactness?</t>
  </si>
  <si>
    <r>
      <t>A district that is not compact may be considered gerrymandered. For this reason, a number of </t>
    </r>
    <r>
      <rPr>
        <b/>
        <sz val="12"/>
        <color rgb="FF333333"/>
        <rFont val="Calibri"/>
        <family val="2"/>
        <scheme val="minor"/>
      </rPr>
      <t>measures of compactness</t>
    </r>
    <r>
      <rPr>
        <sz val="12"/>
        <color rgb="FF333333"/>
        <rFont val="Calibri"/>
        <family val="2"/>
        <scheme val="minor"/>
      </rPr>
      <t> have been devised to assess or defend  the districts in a plan.</t>
    </r>
  </si>
  <si>
    <t>Maptitude for Redistricting computes nine measures of compactness.</t>
  </si>
  <si>
    <t>Standard Deviation</t>
  </si>
  <si>
    <t>Sum</t>
  </si>
  <si>
    <r>
      <rPr>
        <b/>
        <sz val="10"/>
        <color rgb="FF333333"/>
        <rFont val="Calibri"/>
        <family val="2"/>
        <scheme val="minor"/>
      </rPr>
      <t>Population Polygon</t>
    </r>
    <r>
      <rPr>
        <sz val="10"/>
        <color rgb="FF333333"/>
        <rFont val="Calibri"/>
        <family val="2"/>
        <scheme val="minor"/>
      </rPr>
      <t xml:space="preserve"> – a population-based measure, for each district it computes the ratio of the district population to the approximate population of the convex hull of the district (minimum convex polygon which completely contains the district). The measure is always between 0 and 1. A higher score indicates a higher degree of compactness.  </t>
    </r>
    <r>
      <rPr>
        <i/>
        <sz val="8"/>
        <color rgb="FF333333"/>
        <rFont val="Calibri"/>
        <family val="2"/>
        <scheme val="minor"/>
      </rPr>
      <t>(Type: Population)</t>
    </r>
  </si>
  <si>
    <r>
      <rPr>
        <b/>
        <sz val="10"/>
        <color rgb="FF333333"/>
        <rFont val="Calibri"/>
        <family val="2"/>
        <scheme val="minor"/>
      </rPr>
      <t>Population Circle</t>
    </r>
    <r>
      <rPr>
        <sz val="10"/>
        <color rgb="FF333333"/>
        <rFont val="Calibri"/>
        <family val="2"/>
        <scheme val="minor"/>
      </rPr>
      <t xml:space="preserve"> – a population-based measure, for each district it computes the ratio of the district population to the approximate population of the minimum enclosing circle of the district. The measure is always between 0 and 1. A higher score indicates a higher degree of compactness.  </t>
    </r>
    <r>
      <rPr>
        <i/>
        <sz val="8"/>
        <color rgb="FF333333"/>
        <rFont val="Calibri"/>
        <family val="2"/>
        <scheme val="minor"/>
      </rPr>
      <t>(Type: Population)</t>
    </r>
  </si>
  <si>
    <r>
      <rPr>
        <b/>
        <sz val="10"/>
        <color rgb="FF333333"/>
        <rFont val="Calibri"/>
        <family val="2"/>
        <scheme val="minor"/>
      </rPr>
      <t>Schwartzberg</t>
    </r>
    <r>
      <rPr>
        <sz val="10"/>
        <color rgb="FF333333"/>
        <rFont val="Calibri"/>
        <family val="2"/>
        <scheme val="minor"/>
      </rPr>
      <t xml:space="preserve"> – a perimeter-based measure, for  each district it computes the ratio of the perimeter of the district to the circumference of a circle whose area is equal to the area of the district. A higher score indicates a higher degree of compactness. </t>
    </r>
    <r>
      <rPr>
        <i/>
        <sz val="8"/>
        <color rgb="FF333333"/>
        <rFont val="Calibri"/>
        <family val="2"/>
        <scheme val="minor"/>
      </rPr>
      <t>(Type: Perimeter)</t>
    </r>
  </si>
  <si>
    <t>Reock Rank</t>
  </si>
  <si>
    <t>Polsby-P Rank</t>
  </si>
  <si>
    <t>Rank Delta</t>
  </si>
  <si>
    <t>NC House 2016: Measure of Compactness</t>
  </si>
  <si>
    <t>NC Senate 2016: Measure of Compactness</t>
  </si>
  <si>
    <r>
      <rPr>
        <b/>
        <sz val="10"/>
        <color rgb="FF333333"/>
        <rFont val="Calibri"/>
        <family val="2"/>
        <scheme val="minor"/>
      </rPr>
      <t>Perimeter</t>
    </r>
    <r>
      <rPr>
        <sz val="10"/>
        <color rgb="FF333333"/>
        <rFont val="Calibri"/>
        <family val="2"/>
        <scheme val="minor"/>
      </rPr>
      <t xml:space="preserve"> – a perimeter-based measure that lets you compare plans where the plan with the smallest perimeter is the most compact. A lower score indicates a higher degree of compactness. </t>
    </r>
    <r>
      <rPr>
        <i/>
        <sz val="8"/>
        <color rgb="FF333333"/>
        <rFont val="Calibri"/>
        <family val="2"/>
        <scheme val="minor"/>
      </rPr>
      <t>(Type: Perimeter)</t>
    </r>
  </si>
  <si>
    <r>
      <rPr>
        <b/>
        <sz val="10"/>
        <color rgb="FF333333"/>
        <rFont val="Calibri"/>
        <family val="2"/>
        <scheme val="minor"/>
      </rPr>
      <t>Reock</t>
    </r>
    <r>
      <rPr>
        <sz val="10"/>
        <color rgb="FF333333"/>
        <rFont val="Calibri"/>
        <family val="2"/>
        <scheme val="minor"/>
      </rPr>
      <t xml:space="preserve"> – an area-based measure, for each district it computes the ratio of the area of the district to the area of the minimum enclosing circle for district. The measure is always between 0 and 1. A higher score indicates a higher degree of compactness.  (Type: Dispersion)</t>
    </r>
  </si>
  <si>
    <r>
      <rPr>
        <b/>
        <sz val="10"/>
        <color rgb="FF333333"/>
        <rFont val="Calibri"/>
        <family val="2"/>
        <scheme val="minor"/>
      </rPr>
      <t>Polsby-Popper</t>
    </r>
    <r>
      <rPr>
        <sz val="10"/>
        <color rgb="FF333333"/>
        <rFont val="Calibri"/>
        <family val="2"/>
        <scheme val="minor"/>
      </rPr>
      <t xml:space="preserve"> – an area-based measure, for each district it computes the ratio of the area of the district area to the area of a circle with the same perimeter. The measure is always between 0 and 1. A higher score indicates a higher degree of compactness.  (Type: Dispersion)</t>
    </r>
  </si>
  <si>
    <r>
      <rPr>
        <b/>
        <sz val="10"/>
        <color rgb="FF333333"/>
        <rFont val="Calibri"/>
        <family val="2"/>
        <scheme val="minor"/>
      </rPr>
      <t>Ehrenburg</t>
    </r>
    <r>
      <rPr>
        <sz val="10"/>
        <color rgb="FF333333"/>
        <rFont val="Calibri"/>
        <family val="2"/>
        <scheme val="minor"/>
      </rPr>
      <t xml:space="preserve"> – an area-based measure, for each district it computes the ration of the area of the largest inscribed circle divided by the area of the district. The measure is always between 0 and 1. A higher score indicates a higher degree of compactness.  (Type: Dispersion)</t>
    </r>
  </si>
  <si>
    <r>
      <rPr>
        <b/>
        <sz val="10"/>
        <color rgb="FF333333"/>
        <rFont val="Calibri"/>
        <family val="2"/>
        <scheme val="minor"/>
      </rPr>
      <t>Minimum Convex Polygon</t>
    </r>
    <r>
      <rPr>
        <sz val="10"/>
        <color rgb="FF333333"/>
        <rFont val="Calibri"/>
        <family val="2"/>
        <scheme val="minor"/>
      </rPr>
      <t xml:space="preserve"> – an area-based measure, for each district it computes the ratio of the district area to area of the  minimum convex polygon which completely contains the district. The measure is always between 0 and 1. A higher score indicates a higher degree of compactness.  (Type: Dispersion)</t>
    </r>
  </si>
  <si>
    <r>
      <rPr>
        <b/>
        <sz val="10"/>
        <color rgb="FF333333"/>
        <rFont val="Calibri"/>
        <family val="2"/>
        <scheme val="minor"/>
      </rPr>
      <t>Length-Width</t>
    </r>
    <r>
      <rPr>
        <sz val="10"/>
        <color rgb="FF333333"/>
        <rFont val="Calibri"/>
        <family val="2"/>
        <scheme val="minor"/>
      </rPr>
      <t xml:space="preserve"> – computes the absolute difference between the width (east-west) and the height (north-south) of each district.  A lower score indicates a higher degree of compactness. (Type: Dispersion)</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</si>
</sst>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indexed="8"/>
      <name val="ARIAL"/>
      <charset val="1"/>
    </font>
    <font>
      <sz val="10"/>
      <color indexed="8"/>
      <name val="Times New Roman"/>
      <charset val="1"/>
    </font>
    <font>
      <b/>
      <sz val="8.1"/>
      <color indexed="8"/>
      <name val="Times New Roman"/>
      <charset val="1"/>
    </font>
    <font>
      <b/>
      <sz val="9"/>
      <color indexed="8"/>
      <name val="Times New Roman"/>
      <charset val="1"/>
    </font>
    <font>
      <b/>
      <sz val="8"/>
      <color indexed="8"/>
      <name val="Times New Roman"/>
      <charset val="1"/>
    </font>
    <font>
      <sz val="10"/>
      <color theme="0"/>
      <name val="Arial"/>
      <family val="2"/>
    </font>
    <font>
      <sz val="10"/>
      <color indexed="8"/>
      <name val="Times New Roman"/>
    </font>
    <font>
      <sz val="10"/>
      <name val="Arial"/>
      <family val="2"/>
    </font>
    <font>
      <b/>
      <sz val="10"/>
      <name val="Arial"/>
      <family val="2"/>
    </font>
    <font>
      <sz val="12"/>
      <color rgb="FF333333"/>
      <name val="Calibri"/>
      <family val="2"/>
      <scheme val="minor"/>
    </font>
    <font>
      <b/>
      <sz val="12"/>
      <color rgb="FF333333"/>
      <name val="Calibri"/>
      <family val="2"/>
      <scheme val="minor"/>
    </font>
    <font>
      <sz val="12"/>
      <color indexed="8"/>
      <name val="Calibri"/>
      <family val="2"/>
      <scheme val="minor"/>
    </font>
    <font>
      <b/>
      <sz val="14"/>
      <color rgb="FF333333"/>
      <name val="Calibri"/>
      <family val="2"/>
      <scheme val="minor"/>
    </font>
    <font>
      <sz val="10"/>
      <color rgb="FF333333"/>
      <name val="Calibri"/>
      <family val="2"/>
      <scheme val="minor"/>
    </font>
    <font>
      <b/>
      <sz val="10"/>
      <color rgb="FF333333"/>
      <name val="Calibri"/>
      <family val="2"/>
      <scheme val="minor"/>
    </font>
    <font>
      <i/>
      <sz val="8"/>
      <color rgb="FF333333"/>
      <name val="Calibri"/>
      <family val="2"/>
      <scheme val="minor"/>
    </font>
    <font>
      <sz val="10"/>
      <color indexed="8"/>
      <name val="Times New Roman"/>
      <family val="1"/>
    </font>
    <font>
      <b/>
      <sz val="8.1"/>
      <color indexed="8"/>
      <name val="Times New Roman"/>
      <family val="1"/>
    </font>
    <font>
      <sz val="10"/>
      <color rgb="FF000000"/>
      <name val="Times New Roman"/>
      <family val="1"/>
    </font>
    <font>
      <b/>
      <sz val="12"/>
      <name val="Arial"/>
      <family val="2"/>
    </font>
    <font>
      <b/>
      <sz val="12"/>
      <color indexed="8"/>
      <name val="Arial"/>
      <family val="2"/>
    </font>
  </fonts>
  <fills count="11">
    <fill>
      <patternFill patternType="none"/>
    </fill>
    <fill>
      <patternFill patternType="gray125"/>
    </fill>
    <fill>
      <patternFill patternType="solid">
        <fgColor theme="7" tint="-0.249977111117893"/>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7" tint="0.79998168889431442"/>
        <bgColor indexed="64"/>
      </patternFill>
    </fill>
    <fill>
      <patternFill patternType="solid">
        <fgColor rgb="FF00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58">
    <xf numFmtId="0" fontId="0" fillId="0" borderId="0" xfId="0">
      <alignment vertical="top"/>
    </xf>
    <xf numFmtId="4" fontId="1" fillId="0" borderId="0" xfId="0" applyNumberFormat="1" applyFont="1" applyAlignment="1">
      <alignment vertical="top" wrapText="1"/>
    </xf>
    <xf numFmtId="0" fontId="2" fillId="0" borderId="0" xfId="0" applyFont="1" applyAlignment="1">
      <alignment horizontal="center" vertical="top" wrapText="1" readingOrder="1"/>
    </xf>
    <xf numFmtId="0" fontId="0" fillId="0" borderId="0" xfId="0" applyAlignment="1">
      <alignment horizontal="center" vertical="top"/>
    </xf>
    <xf numFmtId="3" fontId="1" fillId="0" borderId="0" xfId="0" applyNumberFormat="1" applyFont="1" applyAlignment="1">
      <alignment horizontal="center" vertical="top" wrapText="1"/>
    </xf>
    <xf numFmtId="0" fontId="0" fillId="0" borderId="0" xfId="0" applyAlignment="1">
      <alignment vertical="top"/>
    </xf>
    <xf numFmtId="1" fontId="1" fillId="0" borderId="0" xfId="0" applyNumberFormat="1" applyFont="1" applyAlignment="1">
      <alignment horizontal="center" vertical="top" wrapText="1"/>
    </xf>
    <xf numFmtId="0" fontId="5" fillId="2" borderId="1" xfId="0" applyFont="1" applyFill="1" applyBorder="1" applyAlignment="1">
      <alignment horizontal="center" vertical="top"/>
    </xf>
    <xf numFmtId="1" fontId="6" fillId="0" borderId="0" xfId="0" applyNumberFormat="1" applyFont="1" applyAlignment="1">
      <alignment horizontal="center" vertical="top" wrapText="1"/>
    </xf>
    <xf numFmtId="0" fontId="3" fillId="0" borderId="0" xfId="0" applyFont="1" applyAlignment="1">
      <alignment horizontal="center" vertical="center" wrapText="1" readingOrder="1"/>
    </xf>
    <xf numFmtId="0" fontId="0" fillId="0" borderId="0" xfId="0" applyAlignment="1">
      <alignment vertical="center" readingOrder="1"/>
    </xf>
    <xf numFmtId="0" fontId="0" fillId="0" borderId="0" xfId="0" applyAlignment="1">
      <alignment vertical="center"/>
    </xf>
    <xf numFmtId="0" fontId="7" fillId="5" borderId="1" xfId="0" applyFont="1" applyFill="1" applyBorder="1" applyAlignment="1">
      <alignment horizontal="center" vertical="top"/>
    </xf>
    <xf numFmtId="0" fontId="5" fillId="4" borderId="1" xfId="0" applyFont="1" applyFill="1" applyBorder="1" applyAlignment="1">
      <alignment horizontal="center" vertical="top"/>
    </xf>
    <xf numFmtId="4" fontId="0" fillId="3" borderId="1" xfId="0" applyNumberFormat="1" applyFill="1" applyBorder="1" applyAlignment="1">
      <alignment horizontal="center" vertical="top"/>
    </xf>
    <xf numFmtId="0" fontId="11" fillId="9" borderId="2" xfId="0" applyFont="1" applyFill="1" applyBorder="1" applyAlignment="1">
      <alignment horizontal="center" vertical="center"/>
    </xf>
    <xf numFmtId="0" fontId="11" fillId="9" borderId="6" xfId="0" applyFont="1" applyFill="1" applyBorder="1" applyAlignment="1">
      <alignment horizontal="center" vertical="center"/>
    </xf>
    <xf numFmtId="0" fontId="13" fillId="9" borderId="3" xfId="0" applyFont="1" applyFill="1" applyBorder="1" applyAlignment="1">
      <alignment horizontal="left" vertical="center" wrapText="1"/>
    </xf>
    <xf numFmtId="0" fontId="13" fillId="9" borderId="7" xfId="0" applyFont="1" applyFill="1" applyBorder="1" applyAlignment="1">
      <alignment horizontal="left" vertical="center" wrapText="1"/>
    </xf>
    <xf numFmtId="4" fontId="0" fillId="2" borderId="0" xfId="0" applyNumberFormat="1" applyFill="1" applyBorder="1" applyAlignment="1">
      <alignment horizontal="center" vertical="top"/>
    </xf>
    <xf numFmtId="0" fontId="9" fillId="7" borderId="4"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12" fillId="7" borderId="8"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11" fillId="8" borderId="4" xfId="0" applyFont="1" applyFill="1" applyBorder="1" applyAlignment="1">
      <alignment horizontal="center" vertical="top"/>
    </xf>
    <xf numFmtId="0" fontId="11" fillId="8" borderId="5" xfId="0" applyFont="1" applyFill="1" applyBorder="1" applyAlignment="1">
      <alignment horizontal="center" vertical="top"/>
    </xf>
    <xf numFmtId="4" fontId="0" fillId="3" borderId="10" xfId="0" applyNumberFormat="1" applyFill="1" applyBorder="1" applyAlignment="1">
      <alignment horizontal="center" vertical="top"/>
    </xf>
    <xf numFmtId="0" fontId="5" fillId="2" borderId="11" xfId="0" applyFont="1" applyFill="1" applyBorder="1" applyAlignment="1">
      <alignment horizontal="center" vertical="top"/>
    </xf>
    <xf numFmtId="0" fontId="19" fillId="9" borderId="12" xfId="0" applyFont="1" applyFill="1" applyBorder="1" applyAlignment="1">
      <alignment horizontal="center" vertical="center"/>
    </xf>
    <xf numFmtId="0" fontId="19" fillId="9" borderId="13" xfId="0" applyFont="1" applyFill="1" applyBorder="1" applyAlignment="1">
      <alignment horizontal="center" vertical="center"/>
    </xf>
    <xf numFmtId="0" fontId="19" fillId="9" borderId="14" xfId="0" applyFont="1" applyFill="1" applyBorder="1" applyAlignment="1">
      <alignment horizontal="center" vertical="center"/>
    </xf>
    <xf numFmtId="0" fontId="20" fillId="9" borderId="12" xfId="0" applyFont="1" applyFill="1" applyBorder="1" applyAlignment="1">
      <alignment horizontal="center" vertical="top"/>
    </xf>
    <xf numFmtId="0" fontId="20" fillId="9" borderId="13" xfId="0" applyFont="1" applyFill="1" applyBorder="1" applyAlignment="1">
      <alignment horizontal="center" vertical="top"/>
    </xf>
    <xf numFmtId="0" fontId="20" fillId="9" borderId="14" xfId="0" applyFont="1" applyFill="1" applyBorder="1" applyAlignment="1">
      <alignment horizontal="center" vertical="top"/>
    </xf>
    <xf numFmtId="0" fontId="5" fillId="2" borderId="4" xfId="0" applyFont="1" applyFill="1" applyBorder="1" applyAlignment="1">
      <alignment vertical="top"/>
    </xf>
    <xf numFmtId="0" fontId="5" fillId="2" borderId="3" xfId="0" applyFont="1" applyFill="1" applyBorder="1" applyAlignment="1">
      <alignment horizontal="center" vertical="top"/>
    </xf>
    <xf numFmtId="4" fontId="0" fillId="3" borderId="3" xfId="0" applyNumberFormat="1" applyFill="1" applyBorder="1" applyAlignment="1">
      <alignment horizontal="center" vertical="top"/>
    </xf>
    <xf numFmtId="4" fontId="0" fillId="2" borderId="5" xfId="0" applyNumberFormat="1" applyFill="1" applyBorder="1" applyAlignment="1">
      <alignment horizontal="center" vertical="top"/>
    </xf>
    <xf numFmtId="0" fontId="5" fillId="4" borderId="3" xfId="0" applyFont="1" applyFill="1" applyBorder="1" applyAlignment="1">
      <alignment horizontal="center" vertical="top"/>
    </xf>
    <xf numFmtId="0" fontId="5" fillId="2" borderId="15" xfId="0" applyFont="1" applyFill="1" applyBorder="1" applyAlignment="1">
      <alignment vertical="top"/>
    </xf>
    <xf numFmtId="0" fontId="7" fillId="5" borderId="16" xfId="0" applyFont="1" applyFill="1" applyBorder="1" applyAlignment="1">
      <alignment horizontal="center" vertical="top"/>
    </xf>
    <xf numFmtId="0" fontId="5" fillId="4" borderId="16" xfId="0" applyFont="1" applyFill="1" applyBorder="1" applyAlignment="1">
      <alignment horizontal="center" vertical="top"/>
    </xf>
    <xf numFmtId="0" fontId="5" fillId="4" borderId="7" xfId="0" applyFont="1" applyFill="1" applyBorder="1" applyAlignment="1">
      <alignment horizontal="center" vertical="top"/>
    </xf>
    <xf numFmtId="0" fontId="5" fillId="2" borderId="17" xfId="0" applyFont="1" applyFill="1" applyBorder="1" applyAlignment="1">
      <alignment horizontal="center" vertical="top"/>
    </xf>
    <xf numFmtId="0" fontId="8" fillId="10" borderId="4" xfId="0" applyFont="1" applyFill="1" applyBorder="1" applyAlignment="1" applyProtection="1">
      <alignment horizontal="center" vertical="top"/>
      <protection locked="0"/>
    </xf>
    <xf numFmtId="0" fontId="4" fillId="0" borderId="0" xfId="0" applyFont="1" applyAlignment="1" applyProtection="1">
      <alignment horizontal="center" vertical="center" wrapText="1" readingOrder="1"/>
      <protection locked="0"/>
    </xf>
    <xf numFmtId="0" fontId="2" fillId="0" borderId="0" xfId="0" applyFont="1" applyAlignment="1" applyProtection="1">
      <alignment horizontal="center" vertical="center" wrapText="1" readingOrder="1"/>
      <protection locked="0"/>
    </xf>
    <xf numFmtId="0" fontId="17" fillId="0" borderId="0" xfId="0" applyFont="1" applyAlignment="1" applyProtection="1">
      <alignment horizontal="center" vertical="center" wrapText="1" readingOrder="1"/>
      <protection locked="0"/>
    </xf>
    <xf numFmtId="4" fontId="1" fillId="0" borderId="0" xfId="0" applyNumberFormat="1" applyFont="1" applyAlignment="1" applyProtection="1">
      <alignment horizontal="center" vertical="top" wrapText="1"/>
      <protection locked="0"/>
    </xf>
    <xf numFmtId="3" fontId="18" fillId="0" borderId="0" xfId="0" applyNumberFormat="1" applyFont="1" applyAlignment="1" applyProtection="1">
      <alignment horizontal="center" vertical="top" wrapText="1"/>
      <protection locked="0"/>
    </xf>
    <xf numFmtId="0" fontId="0" fillId="0" borderId="0" xfId="0" applyAlignment="1" applyProtection="1">
      <alignment horizontal="center" vertical="top"/>
      <protection locked="0"/>
    </xf>
    <xf numFmtId="0" fontId="2" fillId="0" borderId="0" xfId="0" applyFont="1" applyAlignment="1" applyProtection="1">
      <alignment horizontal="center" vertical="top" wrapText="1" readingOrder="1"/>
      <protection locked="0"/>
    </xf>
    <xf numFmtId="4" fontId="6" fillId="0" borderId="0" xfId="0" applyNumberFormat="1" applyFont="1" applyAlignment="1" applyProtection="1">
      <alignment horizontal="center" vertical="top" wrapText="1"/>
      <protection locked="0"/>
    </xf>
    <xf numFmtId="0" fontId="3" fillId="0" borderId="0" xfId="0" applyFont="1" applyAlignment="1" applyProtection="1">
      <alignment horizontal="center" vertical="center" wrapText="1" readingOrder="1"/>
      <protection locked="0"/>
    </xf>
    <xf numFmtId="1" fontId="1" fillId="0" borderId="0" xfId="0" applyNumberFormat="1" applyFont="1" applyAlignment="1" applyProtection="1">
      <alignment horizontal="center" vertical="top" wrapText="1"/>
      <protection locked="0"/>
    </xf>
    <xf numFmtId="3" fontId="16" fillId="0" borderId="0" xfId="0" applyNumberFormat="1" applyFont="1" applyAlignment="1" applyProtection="1">
      <alignment horizontal="center" vertical="top" wrapText="1"/>
      <protection locked="0"/>
    </xf>
  </cellXfs>
  <cellStyles count="1">
    <cellStyle name="Normal" xfId="0" builtinId="0"/>
  </cellStyles>
  <dxfs count="30">
    <dxf>
      <font>
        <b val="0"/>
        <i val="0"/>
        <strike val="0"/>
        <condense val="0"/>
        <extend val="0"/>
        <outline val="0"/>
        <shadow val="0"/>
        <u val="none"/>
        <vertAlign val="baseline"/>
        <sz val="10"/>
        <color indexed="8"/>
        <name val="Times New Roman"/>
        <scheme val="none"/>
      </font>
      <alignment horizontal="center" vertical="top" textRotation="0" wrapText="1" indent="0" justifyLastLine="0" shrinkToFit="0" readingOrder="0"/>
      <protection locked="0" hidden="0"/>
    </dxf>
    <dxf>
      <font>
        <b/>
        <i val="0"/>
        <strike val="0"/>
        <condense val="0"/>
        <extend val="0"/>
        <outline val="0"/>
        <shadow val="0"/>
        <u val="none"/>
        <vertAlign val="baseline"/>
        <sz val="8.1"/>
        <color indexed="8"/>
        <name val="Times New Roman"/>
        <scheme val="none"/>
      </font>
      <alignment horizontal="center" vertical="center" textRotation="0" wrapText="1" indent="0" justifyLastLine="0" shrinkToFit="0" readingOrder="1"/>
      <protection locked="0" hidden="0"/>
    </dxf>
    <dxf>
      <font>
        <b val="0"/>
        <i val="0"/>
        <strike val="0"/>
        <condense val="0"/>
        <extend val="0"/>
        <outline val="0"/>
        <shadow val="0"/>
        <u val="none"/>
        <vertAlign val="baseline"/>
        <sz val="10"/>
        <color indexed="8"/>
        <name val="Times New Roman"/>
        <scheme val="none"/>
      </font>
      <numFmt numFmtId="3"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3"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3"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1"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Times New Roman"/>
        <scheme val="none"/>
      </font>
      <numFmt numFmtId="3"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Times New Roman"/>
        <scheme val="none"/>
      </font>
      <numFmt numFmtId="3"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Times New Roman"/>
        <scheme val="none"/>
      </font>
      <numFmt numFmtId="3" formatCode="#,##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4" formatCode="#,##0.00"/>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indexed="8"/>
        <name val="Times New Roman"/>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rgb="FF000000"/>
        <name val="Times New Roman"/>
        <scheme val="none"/>
      </font>
      <alignment horizontal="center" vertical="top" textRotation="0" wrapText="1" indent="0" justifyLastLine="0" shrinkToFit="0" readingOrder="0"/>
    </dxf>
    <dxf>
      <font>
        <b/>
        <i val="0"/>
        <strike val="0"/>
        <condense val="0"/>
        <extend val="0"/>
        <outline val="0"/>
        <shadow val="0"/>
        <u val="none"/>
        <vertAlign val="baseline"/>
        <sz val="8.1"/>
        <color indexed="8"/>
        <name val="Times New Roman"/>
        <scheme val="none"/>
      </font>
      <alignment horizontal="center" vertical="center" textRotation="0" wrapText="1" indent="0" justifyLastLine="0" shrinkToFit="0" readingOrder="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3:M63" totalsRowShown="0" headerRowDxfId="1" dataDxfId="0">
  <autoFilter ref="A13:M63"/>
  <sortState ref="A14:M63">
    <sortCondition ref="A13:A63"/>
  </sortState>
  <tableColumns count="13">
    <tableColumn id="1" name="Senate District" dataDxfId="14"/>
    <tableColumn id="2" name="Reock" dataDxfId="13"/>
    <tableColumn id="3" name="Schwartzberg" dataDxfId="12"/>
    <tableColumn id="4" name="Perimeter" dataDxfId="11"/>
    <tableColumn id="5" name="Polsby-Popper" dataDxfId="10"/>
    <tableColumn id="6" name="Length-Width" dataDxfId="9"/>
    <tableColumn id="7" name="Population Polygon" dataDxfId="8"/>
    <tableColumn id="8" name="Population Circle" dataDxfId="7"/>
    <tableColumn id="9" name="Ehrenburg" dataDxfId="6"/>
    <tableColumn id="10" name="Min Convex Poly" dataDxfId="5"/>
    <tableColumn id="11" name="Reock Rank" dataDxfId="4">
      <calculatedColumnFormula>_xlfn.RANK.EQ(B14,B$14:B$63,0)</calculatedColumnFormula>
    </tableColumn>
    <tableColumn id="12" name="Polsby-P Rank" dataDxfId="3">
      <calculatedColumnFormula>_xlfn.RANK.EQ(E14,E$14:E$63,0)</calculatedColumnFormula>
    </tableColumn>
    <tableColumn id="13" name="Rank Delta" dataDxfId="2">
      <calculatedColumnFormula>ABS(Table1[[#This Row],[Reock Rank]]-Table1[[#This Row],[Polsby-P Rank]])</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13:M133" totalsRowShown="0" headerRowDxfId="29" dataDxfId="28">
  <autoFilter ref="A13:M133"/>
  <sortState ref="A14:M133">
    <sortCondition ref="A13:A133"/>
  </sortState>
  <tableColumns count="13">
    <tableColumn id="1" name="House District" dataDxfId="27"/>
    <tableColumn id="2" name="Reock" dataDxfId="26"/>
    <tableColumn id="3" name="Schwartzberg" dataDxfId="25"/>
    <tableColumn id="4" name="Perimeter" dataDxfId="24"/>
    <tableColumn id="5" name="Polsby-Popper" dataDxfId="23"/>
    <tableColumn id="6" name="Length-Width" dataDxfId="22"/>
    <tableColumn id="7" name="Population Polygon" dataDxfId="21"/>
    <tableColumn id="8" name="Population Circle" dataDxfId="20"/>
    <tableColumn id="9" name="Ehrenburg" dataDxfId="19"/>
    <tableColumn id="10" name="Min Convex Poly" dataDxfId="18"/>
    <tableColumn id="11" name="Reock Rank" dataDxfId="17">
      <calculatedColumnFormula>_xlfn.RANK.EQ(B14,B$14:B$133,0)</calculatedColumnFormula>
    </tableColumn>
    <tableColumn id="12" name="Polsby-P Rank" dataDxfId="16">
      <calculatedColumnFormula>_xlfn.RANK.EQ(E14,E$14:E$133,0)</calculatedColumnFormula>
    </tableColumn>
    <tableColumn id="13" name="Rank Delta" dataDxfId="15">
      <calculatedColumnFormula>ABS(Table13[[#This Row],[Reock Rank]]-Table13[[#This Row],[Polsby-P Rank]])</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election sqref="A1:B1"/>
    </sheetView>
  </sheetViews>
  <sheetFormatPr defaultRowHeight="13.2" x14ac:dyDescent="0.25"/>
  <cols>
    <col min="1" max="1" width="5.21875" style="3" customWidth="1"/>
    <col min="2" max="2" width="128" customWidth="1"/>
  </cols>
  <sheetData>
    <row r="1" spans="1:2" ht="25.05" customHeight="1" x14ac:dyDescent="0.25">
      <c r="A1" s="24" t="s">
        <v>16</v>
      </c>
      <c r="B1" s="25"/>
    </row>
    <row r="2" spans="1:2" ht="4.95" customHeight="1" x14ac:dyDescent="0.25">
      <c r="A2" s="26"/>
      <c r="B2" s="27"/>
    </row>
    <row r="3" spans="1:2" ht="33" customHeight="1" x14ac:dyDescent="0.25">
      <c r="A3" s="22" t="s">
        <v>17</v>
      </c>
      <c r="B3" s="23"/>
    </row>
    <row r="4" spans="1:2" ht="4.95" customHeight="1" x14ac:dyDescent="0.25">
      <c r="A4" s="26"/>
      <c r="B4" s="27"/>
    </row>
    <row r="5" spans="1:2" ht="19.95" customHeight="1" x14ac:dyDescent="0.25">
      <c r="A5" s="20" t="s">
        <v>18</v>
      </c>
      <c r="B5" s="21"/>
    </row>
    <row r="6" spans="1:2" s="11" customFormat="1" ht="40.049999999999997" customHeight="1" x14ac:dyDescent="0.25">
      <c r="A6" s="15">
        <v>1</v>
      </c>
      <c r="B6" s="17" t="s">
        <v>30</v>
      </c>
    </row>
    <row r="7" spans="1:2" s="11" customFormat="1" ht="40.049999999999997" customHeight="1" x14ac:dyDescent="0.25">
      <c r="A7" s="15">
        <v>2</v>
      </c>
      <c r="B7" s="17" t="s">
        <v>23</v>
      </c>
    </row>
    <row r="8" spans="1:2" s="11" customFormat="1" ht="40.049999999999997" customHeight="1" x14ac:dyDescent="0.25">
      <c r="A8" s="15">
        <v>3</v>
      </c>
      <c r="B8" s="17" t="s">
        <v>29</v>
      </c>
    </row>
    <row r="9" spans="1:2" s="11" customFormat="1" ht="40.049999999999997" customHeight="1" x14ac:dyDescent="0.25">
      <c r="A9" s="15">
        <v>4</v>
      </c>
      <c r="B9" s="17" t="s">
        <v>31</v>
      </c>
    </row>
    <row r="10" spans="1:2" s="11" customFormat="1" ht="40.049999999999997" customHeight="1" x14ac:dyDescent="0.25">
      <c r="A10" s="15">
        <v>5</v>
      </c>
      <c r="B10" s="17" t="s">
        <v>34</v>
      </c>
    </row>
    <row r="11" spans="1:2" s="11" customFormat="1" ht="41.4" x14ac:dyDescent="0.25">
      <c r="A11" s="15">
        <v>6</v>
      </c>
      <c r="B11" s="17" t="s">
        <v>21</v>
      </c>
    </row>
    <row r="12" spans="1:2" s="11" customFormat="1" ht="40.049999999999997" customHeight="1" x14ac:dyDescent="0.25">
      <c r="A12" s="15">
        <v>7</v>
      </c>
      <c r="B12" s="17" t="s">
        <v>22</v>
      </c>
    </row>
    <row r="13" spans="1:2" s="11" customFormat="1" ht="40.049999999999997" customHeight="1" x14ac:dyDescent="0.25">
      <c r="A13" s="15">
        <v>8</v>
      </c>
      <c r="B13" s="17" t="s">
        <v>32</v>
      </c>
    </row>
    <row r="14" spans="1:2" s="11" customFormat="1" ht="40.049999999999997" customHeight="1" thickBot="1" x14ac:dyDescent="0.3">
      <c r="A14" s="16">
        <v>9</v>
      </c>
      <c r="B14" s="18" t="s">
        <v>33</v>
      </c>
    </row>
  </sheetData>
  <sortState ref="A5:B13">
    <sortCondition ref="A5"/>
  </sortState>
  <mergeCells count="5">
    <mergeCell ref="A5:B5"/>
    <mergeCell ref="A3:B3"/>
    <mergeCell ref="A1:B1"/>
    <mergeCell ref="A4:B4"/>
    <mergeCell ref="A2:B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showOutlineSymbols="0" workbookViewId="0">
      <selection activeCell="A9" sqref="A9"/>
    </sheetView>
  </sheetViews>
  <sheetFormatPr defaultRowHeight="12.75" customHeight="1" x14ac:dyDescent="0.25"/>
  <cols>
    <col min="1" max="1" width="16.44140625" style="5" bestFit="1" customWidth="1"/>
    <col min="2" max="10" width="17.109375" style="3" customWidth="1"/>
    <col min="11" max="11" width="13.77734375" hidden="1" customWidth="1"/>
    <col min="12" max="12" width="15.21875" hidden="1" customWidth="1"/>
    <col min="13" max="13" width="13.109375" hidden="1" customWidth="1"/>
    <col min="14" max="256" width="6.88671875" customWidth="1"/>
  </cols>
  <sheetData>
    <row r="1" spans="1:13" ht="25.8" customHeight="1" thickBot="1" x14ac:dyDescent="0.3">
      <c r="A1" s="30" t="s">
        <v>28</v>
      </c>
      <c r="B1" s="31"/>
      <c r="C1" s="31"/>
      <c r="D1" s="31"/>
      <c r="E1" s="31"/>
      <c r="F1" s="31"/>
      <c r="G1" s="31"/>
      <c r="H1" s="31"/>
      <c r="I1" s="31"/>
      <c r="J1" s="32"/>
    </row>
    <row r="2" spans="1:13" ht="12.75" customHeight="1" x14ac:dyDescent="0.25">
      <c r="A2" s="36"/>
      <c r="B2" s="29" t="s">
        <v>3</v>
      </c>
      <c r="C2" s="29" t="s">
        <v>4</v>
      </c>
      <c r="D2" s="29" t="s">
        <v>5</v>
      </c>
      <c r="E2" s="29" t="s">
        <v>8</v>
      </c>
      <c r="F2" s="29" t="s">
        <v>6</v>
      </c>
      <c r="G2" s="29" t="s">
        <v>0</v>
      </c>
      <c r="H2" s="29" t="s">
        <v>1</v>
      </c>
      <c r="I2" s="29" t="s">
        <v>7</v>
      </c>
      <c r="J2" s="45" t="s">
        <v>2</v>
      </c>
    </row>
    <row r="3" spans="1:13" ht="12.75" customHeight="1" x14ac:dyDescent="0.25">
      <c r="A3" s="36" t="s">
        <v>10</v>
      </c>
      <c r="B3" s="14">
        <f>MAX(B14:B63)</f>
        <v>0.54</v>
      </c>
      <c r="C3" s="14">
        <f t="shared" ref="C3:J3" si="0">MAX(C14:C63)</f>
        <v>4.16</v>
      </c>
      <c r="D3" s="14">
        <f t="shared" si="0"/>
        <v>553.30999999999995</v>
      </c>
      <c r="E3" s="14">
        <f t="shared" si="0"/>
        <v>0.56000000000000005</v>
      </c>
      <c r="F3" s="14">
        <f t="shared" si="0"/>
        <v>49.85</v>
      </c>
      <c r="G3" s="14">
        <f t="shared" si="0"/>
        <v>0.98</v>
      </c>
      <c r="H3" s="14">
        <f t="shared" si="0"/>
        <v>0.87</v>
      </c>
      <c r="I3" s="14">
        <f t="shared" si="0"/>
        <v>0.6</v>
      </c>
      <c r="J3" s="38">
        <f t="shared" si="0"/>
        <v>0.92</v>
      </c>
    </row>
    <row r="4" spans="1:13" ht="12.75" customHeight="1" x14ac:dyDescent="0.25">
      <c r="A4" s="36" t="s">
        <v>11</v>
      </c>
      <c r="B4" s="14">
        <f>MEDIAN(B14:B63)</f>
        <v>0.39</v>
      </c>
      <c r="C4" s="14">
        <f t="shared" ref="C4:J4" si="1">MEDIAN(C14:C63)</f>
        <v>1.84</v>
      </c>
      <c r="D4" s="14">
        <f t="shared" si="1"/>
        <v>199.47499999999999</v>
      </c>
      <c r="E4" s="14">
        <f t="shared" si="1"/>
        <v>0.26</v>
      </c>
      <c r="F4" s="14">
        <f t="shared" si="1"/>
        <v>6.52</v>
      </c>
      <c r="G4" s="14">
        <f t="shared" si="1"/>
        <v>0.68</v>
      </c>
      <c r="H4" s="14">
        <f t="shared" si="1"/>
        <v>0.35499999999999998</v>
      </c>
      <c r="I4" s="14">
        <f t="shared" si="1"/>
        <v>0.32500000000000001</v>
      </c>
      <c r="J4" s="38">
        <f t="shared" si="1"/>
        <v>0.69499999999999995</v>
      </c>
    </row>
    <row r="5" spans="1:13" ht="12.75" customHeight="1" x14ac:dyDescent="0.25">
      <c r="A5" s="36" t="s">
        <v>9</v>
      </c>
      <c r="B5" s="14">
        <f>MIN(B14:B63)</f>
        <v>0.21</v>
      </c>
      <c r="C5" s="14">
        <f t="shared" ref="C5:J5" si="2">MIN(C14:C63)</f>
        <v>1.26</v>
      </c>
      <c r="D5" s="14">
        <f t="shared" si="2"/>
        <v>51.36</v>
      </c>
      <c r="E5" s="14">
        <f t="shared" si="2"/>
        <v>0.05</v>
      </c>
      <c r="F5" s="14">
        <f t="shared" si="2"/>
        <v>0.05</v>
      </c>
      <c r="G5" s="14">
        <f t="shared" si="2"/>
        <v>0.24</v>
      </c>
      <c r="H5" s="14">
        <f t="shared" si="2"/>
        <v>0.13</v>
      </c>
      <c r="I5" s="14">
        <f t="shared" si="2"/>
        <v>0.11</v>
      </c>
      <c r="J5" s="38">
        <f t="shared" si="2"/>
        <v>0.41</v>
      </c>
    </row>
    <row r="6" spans="1:13" ht="12.75" customHeight="1" x14ac:dyDescent="0.25">
      <c r="A6" s="36" t="s">
        <v>19</v>
      </c>
      <c r="B6" s="14">
        <f>_xlfn.STDEV.P(B14:B63)</f>
        <v>8.566002568292834E-2</v>
      </c>
      <c r="C6" s="14">
        <f t="shared" ref="C6:J6" si="3">_xlfn.STDEV.P(C14:C63)</f>
        <v>0.73352466897848778</v>
      </c>
      <c r="D6" s="14">
        <f t="shared" si="3"/>
        <v>118.1000209363232</v>
      </c>
      <c r="E6" s="14">
        <f t="shared" si="3"/>
        <v>0.13540398812442703</v>
      </c>
      <c r="F6" s="14">
        <f t="shared" si="3"/>
        <v>10.687307320368397</v>
      </c>
      <c r="G6" s="14">
        <f t="shared" si="3"/>
        <v>0.16918581500823349</v>
      </c>
      <c r="H6" s="14">
        <f t="shared" si="3"/>
        <v>0.15787653403846938</v>
      </c>
      <c r="I6" s="14">
        <f t="shared" si="3"/>
        <v>0.11966102122245163</v>
      </c>
      <c r="J6" s="38">
        <f t="shared" si="3"/>
        <v>0.11167810886650863</v>
      </c>
    </row>
    <row r="7" spans="1:13" ht="12.75" customHeight="1" thickBot="1" x14ac:dyDescent="0.3">
      <c r="A7" s="36" t="s">
        <v>20</v>
      </c>
      <c r="B7" s="19"/>
      <c r="C7" s="19"/>
      <c r="D7" s="28">
        <f>SUM(D14:D63)</f>
        <v>11183.390000000001</v>
      </c>
      <c r="E7" s="19"/>
      <c r="F7" s="19"/>
      <c r="G7" s="19"/>
      <c r="H7" s="19"/>
      <c r="I7" s="19"/>
      <c r="J7" s="39"/>
    </row>
    <row r="8" spans="1:13" ht="15.6" customHeight="1" thickBot="1" x14ac:dyDescent="0.3">
      <c r="A8" s="33" t="str">
        <f>CONCATENATE("NC Senate District ", A9)</f>
        <v>NC Senate District 1</v>
      </c>
      <c r="B8" s="34"/>
      <c r="C8" s="34"/>
      <c r="D8" s="34"/>
      <c r="E8" s="34"/>
      <c r="F8" s="34"/>
      <c r="G8" s="34"/>
      <c r="H8" s="34"/>
      <c r="I8" s="34"/>
      <c r="J8" s="35"/>
    </row>
    <row r="9" spans="1:13" ht="12.75" customHeight="1" x14ac:dyDescent="0.25">
      <c r="A9" s="46">
        <v>1</v>
      </c>
      <c r="B9" s="29" t="s">
        <v>3</v>
      </c>
      <c r="C9" s="29" t="s">
        <v>4</v>
      </c>
      <c r="D9" s="29" t="s">
        <v>5</v>
      </c>
      <c r="E9" s="29" t="s">
        <v>8</v>
      </c>
      <c r="F9" s="29" t="s">
        <v>6</v>
      </c>
      <c r="G9" s="29" t="s">
        <v>0</v>
      </c>
      <c r="H9" s="29" t="s">
        <v>1</v>
      </c>
      <c r="I9" s="29" t="s">
        <v>7</v>
      </c>
      <c r="J9" s="45" t="s">
        <v>2</v>
      </c>
    </row>
    <row r="10" spans="1:13" ht="12.75" customHeight="1" x14ac:dyDescent="0.25">
      <c r="A10" s="36" t="s">
        <v>13</v>
      </c>
      <c r="B10" s="12">
        <f>VLOOKUP($A$9,$A$14:$J$63,2,FALSE)</f>
        <v>0.48</v>
      </c>
      <c r="C10" s="13">
        <f>VLOOKUP($A$9,$A$14:$J$63,3,FALSE)</f>
        <v>1.94</v>
      </c>
      <c r="D10" s="13">
        <f>VLOOKUP($A$9,$A$14:$J$63,4,FALSE)</f>
        <v>553.30999999999995</v>
      </c>
      <c r="E10" s="12">
        <f>VLOOKUP($A$9,$A$14:$J$63,5,FALSE)</f>
        <v>0.24</v>
      </c>
      <c r="F10" s="13">
        <f>VLOOKUP($A$9,$A$14:$J$63,6,FALSE)</f>
        <v>5.73</v>
      </c>
      <c r="G10" s="13">
        <f>VLOOKUP($A$9,$A$14:$J$63,7,FALSE)</f>
        <v>0.69</v>
      </c>
      <c r="H10" s="13">
        <f>VLOOKUP($A$9,$A$14:$J$63,8,FALSE)</f>
        <v>0.62</v>
      </c>
      <c r="I10" s="13">
        <f>VLOOKUP($A$9,$A$14:$J$63,9,FALSE)</f>
        <v>0.22</v>
      </c>
      <c r="J10" s="40">
        <f>VLOOKUP($A$9,$A$14:$J$63,10,FALSE)</f>
        <v>0.67</v>
      </c>
    </row>
    <row r="11" spans="1:13" ht="12.75" customHeight="1" thickBot="1" x14ac:dyDescent="0.3">
      <c r="A11" s="41" t="s">
        <v>12</v>
      </c>
      <c r="B11" s="42">
        <f>_xlfn.RANK.EQ(B$10,B$14:B$63,0)</f>
        <v>7</v>
      </c>
      <c r="C11" s="43">
        <f>_xlfn.RANK.EQ(C$10,C$14:C$63,0)</f>
        <v>21</v>
      </c>
      <c r="D11" s="43">
        <f>_xlfn.RANK.EQ(D$10,D$14:D$63,1)</f>
        <v>50</v>
      </c>
      <c r="E11" s="42">
        <f>_xlfn.RANK.EQ(E$10,E$14:E$63,0)</f>
        <v>27</v>
      </c>
      <c r="F11" s="43">
        <f>_xlfn.RANK.EQ(F$10,F$14:F$63,1)</f>
        <v>23</v>
      </c>
      <c r="G11" s="43">
        <f>_xlfn.RANK.EQ(G$10,G$14:G$63,0)</f>
        <v>22</v>
      </c>
      <c r="H11" s="43">
        <f>_xlfn.RANK.EQ(H$10,H$14:H$63,0)</f>
        <v>6</v>
      </c>
      <c r="I11" s="43">
        <f>_xlfn.RANK.EQ(I$10,I$14:I$63,0)</f>
        <v>44</v>
      </c>
      <c r="J11" s="44">
        <f>_xlfn.RANK.EQ(J$10,J$14:J$63,0)</f>
        <v>29</v>
      </c>
    </row>
    <row r="12" spans="1:13" ht="25.05" customHeight="1" x14ac:dyDescent="0.25"/>
    <row r="13" spans="1:13" s="11" customFormat="1" ht="15" customHeight="1" x14ac:dyDescent="0.25">
      <c r="A13" s="55" t="s">
        <v>15</v>
      </c>
      <c r="B13" s="47" t="s">
        <v>3</v>
      </c>
      <c r="C13" s="48" t="s">
        <v>4</v>
      </c>
      <c r="D13" s="48" t="s">
        <v>5</v>
      </c>
      <c r="E13" s="48" t="s">
        <v>8</v>
      </c>
      <c r="F13" s="48" t="s">
        <v>6</v>
      </c>
      <c r="G13" s="48" t="s">
        <v>0</v>
      </c>
      <c r="H13" s="48" t="s">
        <v>1</v>
      </c>
      <c r="I13" s="48" t="s">
        <v>7</v>
      </c>
      <c r="J13" s="48" t="s">
        <v>2</v>
      </c>
      <c r="K13" s="49" t="s">
        <v>24</v>
      </c>
      <c r="L13" s="49" t="s">
        <v>25</v>
      </c>
      <c r="M13" s="49" t="s">
        <v>26</v>
      </c>
    </row>
    <row r="14" spans="1:13" ht="15" customHeight="1" x14ac:dyDescent="0.25">
      <c r="A14" s="56">
        <v>1</v>
      </c>
      <c r="B14" s="50">
        <v>0.48</v>
      </c>
      <c r="C14" s="50">
        <v>1.94</v>
      </c>
      <c r="D14" s="50">
        <v>553.30999999999995</v>
      </c>
      <c r="E14" s="50">
        <v>0.24</v>
      </c>
      <c r="F14" s="50">
        <v>5.73</v>
      </c>
      <c r="G14" s="50">
        <v>0.69</v>
      </c>
      <c r="H14" s="50">
        <v>0.62</v>
      </c>
      <c r="I14" s="50">
        <v>0.22</v>
      </c>
      <c r="J14" s="50">
        <v>0.67</v>
      </c>
      <c r="K14" s="57">
        <f>_xlfn.RANK.EQ(B14,B$14:B$63,0)</f>
        <v>7</v>
      </c>
      <c r="L14" s="57">
        <f>_xlfn.RANK.EQ(E14,E$14:E$63,0)</f>
        <v>27</v>
      </c>
      <c r="M14" s="57">
        <f>ABS(Table1[[#This Row],[Reock Rank]]-Table1[[#This Row],[Polsby-P Rank]])</f>
        <v>20</v>
      </c>
    </row>
    <row r="15" spans="1:13" ht="15" customHeight="1" x14ac:dyDescent="0.25">
      <c r="A15" s="56">
        <v>2</v>
      </c>
      <c r="B15" s="50">
        <v>0.48</v>
      </c>
      <c r="C15" s="50">
        <v>1.41</v>
      </c>
      <c r="D15" s="50">
        <v>284.27</v>
      </c>
      <c r="E15" s="50">
        <v>0.42</v>
      </c>
      <c r="F15" s="50">
        <v>22.09</v>
      </c>
      <c r="G15" s="50">
        <v>0.9</v>
      </c>
      <c r="H15" s="50">
        <v>0.63</v>
      </c>
      <c r="I15" s="50">
        <v>0.49</v>
      </c>
      <c r="J15" s="50">
        <v>0.76</v>
      </c>
      <c r="K15" s="57">
        <f>_xlfn.RANK.EQ(B15,B$14:B$63,0)</f>
        <v>7</v>
      </c>
      <c r="L15" s="57">
        <f>_xlfn.RANK.EQ(E15,E$14:E$63,0)</f>
        <v>8</v>
      </c>
      <c r="M15" s="57">
        <f>ABS(Table1[[#This Row],[Reock Rank]]-Table1[[#This Row],[Polsby-P Rank]])</f>
        <v>1</v>
      </c>
    </row>
    <row r="16" spans="1:13" ht="15" customHeight="1" x14ac:dyDescent="0.25">
      <c r="A16" s="56">
        <v>3</v>
      </c>
      <c r="B16" s="50">
        <v>0.34</v>
      </c>
      <c r="C16" s="50">
        <v>1.94</v>
      </c>
      <c r="D16" s="50">
        <v>473.23</v>
      </c>
      <c r="E16" s="50">
        <v>0.22</v>
      </c>
      <c r="F16" s="50">
        <v>49.85</v>
      </c>
      <c r="G16" s="50">
        <v>0.6</v>
      </c>
      <c r="H16" s="50">
        <v>0.28999999999999998</v>
      </c>
      <c r="I16" s="50">
        <v>0.32</v>
      </c>
      <c r="J16" s="50">
        <v>0.67</v>
      </c>
      <c r="K16" s="57">
        <f>_xlfn.RANK.EQ(B16,B$14:B$63,0)</f>
        <v>32</v>
      </c>
      <c r="L16" s="57">
        <f>_xlfn.RANK.EQ(E16,E$14:E$63,0)</f>
        <v>30</v>
      </c>
      <c r="M16" s="57">
        <f>ABS(Table1[[#This Row],[Reock Rank]]-Table1[[#This Row],[Polsby-P Rank]])</f>
        <v>2</v>
      </c>
    </row>
    <row r="17" spans="1:13" ht="15" customHeight="1" x14ac:dyDescent="0.25">
      <c r="A17" s="56">
        <v>4</v>
      </c>
      <c r="B17" s="50">
        <v>0.36</v>
      </c>
      <c r="C17" s="50">
        <v>2.15</v>
      </c>
      <c r="D17" s="50">
        <v>361.7</v>
      </c>
      <c r="E17" s="50">
        <v>0.16</v>
      </c>
      <c r="F17" s="50">
        <v>10.18</v>
      </c>
      <c r="G17" s="50">
        <v>0.56000000000000005</v>
      </c>
      <c r="H17" s="50">
        <v>0.39</v>
      </c>
      <c r="I17" s="50">
        <v>0.28999999999999998</v>
      </c>
      <c r="J17" s="50">
        <v>0.59</v>
      </c>
      <c r="K17" s="57">
        <f>_xlfn.RANK.EQ(B17,B$14:B$63,0)</f>
        <v>31</v>
      </c>
      <c r="L17" s="57">
        <f>_xlfn.RANK.EQ(E17,E$14:E$63,0)</f>
        <v>35</v>
      </c>
      <c r="M17" s="57">
        <f>ABS(Table1[[#This Row],[Reock Rank]]-Table1[[#This Row],[Polsby-P Rank]])</f>
        <v>4</v>
      </c>
    </row>
    <row r="18" spans="1:13" ht="15" customHeight="1" x14ac:dyDescent="0.25">
      <c r="A18" s="56">
        <v>5</v>
      </c>
      <c r="B18" s="50">
        <v>0.25</v>
      </c>
      <c r="C18" s="50">
        <v>3.54</v>
      </c>
      <c r="D18" s="50">
        <v>394.76</v>
      </c>
      <c r="E18" s="50">
        <v>7.0000000000000007E-2</v>
      </c>
      <c r="F18" s="50">
        <v>11.89</v>
      </c>
      <c r="G18" s="50">
        <v>0.56000000000000005</v>
      </c>
      <c r="H18" s="50">
        <v>0.34</v>
      </c>
      <c r="I18" s="50">
        <v>0.27</v>
      </c>
      <c r="J18" s="50">
        <v>0.56000000000000005</v>
      </c>
      <c r="K18" s="57">
        <f>_xlfn.RANK.EQ(B18,B$14:B$63,0)</f>
        <v>46</v>
      </c>
      <c r="L18" s="57">
        <f>_xlfn.RANK.EQ(E18,E$14:E$63,0)</f>
        <v>46</v>
      </c>
      <c r="M18" s="57">
        <f>ABS(Table1[[#This Row],[Reock Rank]]-Table1[[#This Row],[Polsby-P Rank]])</f>
        <v>0</v>
      </c>
    </row>
    <row r="19" spans="1:13" ht="15" customHeight="1" x14ac:dyDescent="0.25">
      <c r="A19" s="56">
        <v>6</v>
      </c>
      <c r="B19" s="50">
        <v>0.52</v>
      </c>
      <c r="C19" s="50">
        <v>1.26</v>
      </c>
      <c r="D19" s="50">
        <v>177.6</v>
      </c>
      <c r="E19" s="50">
        <v>0.55000000000000004</v>
      </c>
      <c r="F19" s="50">
        <v>19.420000000000002</v>
      </c>
      <c r="G19" s="50">
        <v>0.94</v>
      </c>
      <c r="H19" s="50">
        <v>0.71</v>
      </c>
      <c r="I19" s="50">
        <v>0.49</v>
      </c>
      <c r="J19" s="50">
        <v>0.88</v>
      </c>
      <c r="K19" s="57">
        <f>_xlfn.RANK.EQ(B19,B$14:B$63,0)</f>
        <v>2</v>
      </c>
      <c r="L19" s="57">
        <f>_xlfn.RANK.EQ(E19,E$14:E$63,0)</f>
        <v>2</v>
      </c>
      <c r="M19" s="57">
        <f>ABS(Table1[[#This Row],[Reock Rank]]-Table1[[#This Row],[Polsby-P Rank]])</f>
        <v>0</v>
      </c>
    </row>
    <row r="20" spans="1:13" ht="15" customHeight="1" x14ac:dyDescent="0.25">
      <c r="A20" s="56">
        <v>7</v>
      </c>
      <c r="B20" s="50">
        <v>0.3</v>
      </c>
      <c r="C20" s="50">
        <v>3.83</v>
      </c>
      <c r="D20" s="50">
        <v>477.2</v>
      </c>
      <c r="E20" s="50">
        <v>0.06</v>
      </c>
      <c r="F20" s="50">
        <v>18.22</v>
      </c>
      <c r="G20" s="50">
        <v>0.51</v>
      </c>
      <c r="H20" s="50">
        <v>0.35</v>
      </c>
      <c r="I20" s="50">
        <v>0.11</v>
      </c>
      <c r="J20" s="50">
        <v>0.55000000000000004</v>
      </c>
      <c r="K20" s="57">
        <f>_xlfn.RANK.EQ(B20,B$14:B$63,0)</f>
        <v>37</v>
      </c>
      <c r="L20" s="57">
        <f>_xlfn.RANK.EQ(E20,E$14:E$63,0)</f>
        <v>48</v>
      </c>
      <c r="M20" s="57">
        <f>ABS(Table1[[#This Row],[Reock Rank]]-Table1[[#This Row],[Polsby-P Rank]])</f>
        <v>11</v>
      </c>
    </row>
    <row r="21" spans="1:13" ht="15" customHeight="1" x14ac:dyDescent="0.25">
      <c r="A21" s="56">
        <v>8</v>
      </c>
      <c r="B21" s="50">
        <v>0.41</v>
      </c>
      <c r="C21" s="50">
        <v>1.98</v>
      </c>
      <c r="D21" s="50">
        <v>444.94</v>
      </c>
      <c r="E21" s="50">
        <v>0.18</v>
      </c>
      <c r="F21" s="50">
        <v>4.99</v>
      </c>
      <c r="G21" s="50">
        <v>0.44</v>
      </c>
      <c r="H21" s="50">
        <v>0.34</v>
      </c>
      <c r="I21" s="50">
        <v>0.18</v>
      </c>
      <c r="J21" s="50">
        <v>0.64</v>
      </c>
      <c r="K21" s="57">
        <f>_xlfn.RANK.EQ(B21,B$14:B$63,0)</f>
        <v>22</v>
      </c>
      <c r="L21" s="57">
        <f>_xlfn.RANK.EQ(E21,E$14:E$63,0)</f>
        <v>32</v>
      </c>
      <c r="M21" s="57">
        <f>ABS(Table1[[#This Row],[Reock Rank]]-Table1[[#This Row],[Polsby-P Rank]])</f>
        <v>10</v>
      </c>
    </row>
    <row r="22" spans="1:13" ht="15" customHeight="1" x14ac:dyDescent="0.25">
      <c r="A22" s="56">
        <v>9</v>
      </c>
      <c r="B22" s="50">
        <v>0.24</v>
      </c>
      <c r="C22" s="50">
        <v>1.71</v>
      </c>
      <c r="D22" s="50">
        <v>122.99</v>
      </c>
      <c r="E22" s="50">
        <v>0.27</v>
      </c>
      <c r="F22" s="50">
        <v>21.19</v>
      </c>
      <c r="G22" s="50">
        <v>0.94</v>
      </c>
      <c r="H22" s="50">
        <v>0.75</v>
      </c>
      <c r="I22" s="50">
        <v>0.35</v>
      </c>
      <c r="J22" s="50">
        <v>0.72</v>
      </c>
      <c r="K22" s="57">
        <f>_xlfn.RANK.EQ(B22,B$14:B$63,0)</f>
        <v>49</v>
      </c>
      <c r="L22" s="57">
        <f>_xlfn.RANK.EQ(E22,E$14:E$63,0)</f>
        <v>22</v>
      </c>
      <c r="M22" s="57">
        <f>ABS(Table1[[#This Row],[Reock Rank]]-Table1[[#This Row],[Polsby-P Rank]])</f>
        <v>27</v>
      </c>
    </row>
    <row r="23" spans="1:13" ht="15" customHeight="1" x14ac:dyDescent="0.25">
      <c r="A23" s="56">
        <v>10</v>
      </c>
      <c r="B23" s="50">
        <v>0.43</v>
      </c>
      <c r="C23" s="50">
        <v>1.61</v>
      </c>
      <c r="D23" s="50">
        <v>314.72000000000003</v>
      </c>
      <c r="E23" s="50">
        <v>0.28000000000000003</v>
      </c>
      <c r="F23" s="50">
        <v>16.57</v>
      </c>
      <c r="G23" s="50">
        <v>0.55000000000000004</v>
      </c>
      <c r="H23" s="50">
        <v>0.31</v>
      </c>
      <c r="I23" s="50">
        <v>0.38</v>
      </c>
      <c r="J23" s="50">
        <v>0.74</v>
      </c>
      <c r="K23" s="57">
        <f>_xlfn.RANK.EQ(B23,B$14:B$63,0)</f>
        <v>15</v>
      </c>
      <c r="L23" s="57">
        <f>_xlfn.RANK.EQ(E23,E$14:E$63,0)</f>
        <v>20</v>
      </c>
      <c r="M23" s="57">
        <f>ABS(Table1[[#This Row],[Reock Rank]]-Table1[[#This Row],[Polsby-P Rank]])</f>
        <v>5</v>
      </c>
    </row>
    <row r="24" spans="1:13" ht="15" customHeight="1" x14ac:dyDescent="0.25">
      <c r="A24" s="56">
        <v>11</v>
      </c>
      <c r="B24" s="50">
        <v>0.44</v>
      </c>
      <c r="C24" s="50">
        <v>2</v>
      </c>
      <c r="D24" s="50">
        <v>232.06</v>
      </c>
      <c r="E24" s="50">
        <v>0.22</v>
      </c>
      <c r="F24" s="50">
        <v>5.23</v>
      </c>
      <c r="G24" s="50">
        <v>0.61</v>
      </c>
      <c r="H24" s="50">
        <v>0.33</v>
      </c>
      <c r="I24" s="50">
        <v>0.28000000000000003</v>
      </c>
      <c r="J24" s="50">
        <v>0.71</v>
      </c>
      <c r="K24" s="57">
        <f>_xlfn.RANK.EQ(B24,B$14:B$63,0)</f>
        <v>12</v>
      </c>
      <c r="L24" s="57">
        <f>_xlfn.RANK.EQ(E24,E$14:E$63,0)</f>
        <v>30</v>
      </c>
      <c r="M24" s="57">
        <f>ABS(Table1[[#This Row],[Reock Rank]]-Table1[[#This Row],[Polsby-P Rank]])</f>
        <v>18</v>
      </c>
    </row>
    <row r="25" spans="1:13" ht="15" customHeight="1" x14ac:dyDescent="0.25">
      <c r="A25" s="56">
        <v>12</v>
      </c>
      <c r="B25" s="50">
        <v>0.52</v>
      </c>
      <c r="C25" s="50">
        <v>1.39</v>
      </c>
      <c r="D25" s="50">
        <v>164.15</v>
      </c>
      <c r="E25" s="50">
        <v>0.43</v>
      </c>
      <c r="F25" s="50">
        <v>17.43</v>
      </c>
      <c r="G25" s="50">
        <v>0.8</v>
      </c>
      <c r="H25" s="50">
        <v>0.39</v>
      </c>
      <c r="I25" s="50">
        <v>0.38</v>
      </c>
      <c r="J25" s="50">
        <v>0.83</v>
      </c>
      <c r="K25" s="57">
        <f>_xlfn.RANK.EQ(B25,B$14:B$63,0)</f>
        <v>2</v>
      </c>
      <c r="L25" s="57">
        <f>_xlfn.RANK.EQ(E25,E$14:E$63,0)</f>
        <v>7</v>
      </c>
      <c r="M25" s="57">
        <f>ABS(Table1[[#This Row],[Reock Rank]]-Table1[[#This Row],[Polsby-P Rank]])</f>
        <v>5</v>
      </c>
    </row>
    <row r="26" spans="1:13" ht="15" customHeight="1" x14ac:dyDescent="0.25">
      <c r="A26" s="56">
        <v>13</v>
      </c>
      <c r="B26" s="50">
        <v>0.41</v>
      </c>
      <c r="C26" s="50">
        <v>1.55</v>
      </c>
      <c r="D26" s="50">
        <v>269.85000000000002</v>
      </c>
      <c r="E26" s="50">
        <v>0.33</v>
      </c>
      <c r="F26" s="50">
        <v>4.62</v>
      </c>
      <c r="G26" s="50">
        <v>0.85</v>
      </c>
      <c r="H26" s="50">
        <v>0.52</v>
      </c>
      <c r="I26" s="50">
        <v>0.35</v>
      </c>
      <c r="J26" s="50">
        <v>0.74</v>
      </c>
      <c r="K26" s="57">
        <f>_xlfn.RANK.EQ(B26,B$14:B$63,0)</f>
        <v>22</v>
      </c>
      <c r="L26" s="57">
        <f>_xlfn.RANK.EQ(E26,E$14:E$63,0)</f>
        <v>12</v>
      </c>
      <c r="M26" s="57">
        <f>ABS(Table1[[#This Row],[Reock Rank]]-Table1[[#This Row],[Polsby-P Rank]])</f>
        <v>10</v>
      </c>
    </row>
    <row r="27" spans="1:13" ht="15" customHeight="1" x14ac:dyDescent="0.25">
      <c r="A27" s="56">
        <v>14</v>
      </c>
      <c r="B27" s="50">
        <v>0.34</v>
      </c>
      <c r="C27" s="50">
        <v>3.29</v>
      </c>
      <c r="D27" s="50">
        <v>133.63</v>
      </c>
      <c r="E27" s="50">
        <v>0.08</v>
      </c>
      <c r="F27" s="50">
        <v>2.79</v>
      </c>
      <c r="G27" s="50">
        <v>0.65</v>
      </c>
      <c r="H27" s="50">
        <v>0.42</v>
      </c>
      <c r="I27" s="50">
        <v>0.24</v>
      </c>
      <c r="J27" s="50">
        <v>0.56000000000000005</v>
      </c>
      <c r="K27" s="57">
        <f>_xlfn.RANK.EQ(B27,B$14:B$63,0)</f>
        <v>32</v>
      </c>
      <c r="L27" s="57">
        <f>_xlfn.RANK.EQ(E27,E$14:E$63,0)</f>
        <v>45</v>
      </c>
      <c r="M27" s="57">
        <f>ABS(Table1[[#This Row],[Reock Rank]]-Table1[[#This Row],[Polsby-P Rank]])</f>
        <v>13</v>
      </c>
    </row>
    <row r="28" spans="1:13" ht="15" customHeight="1" x14ac:dyDescent="0.25">
      <c r="A28" s="56">
        <v>15</v>
      </c>
      <c r="B28" s="50">
        <v>0.49</v>
      </c>
      <c r="C28" s="50">
        <v>1.85</v>
      </c>
      <c r="D28" s="50">
        <v>85.91</v>
      </c>
      <c r="E28" s="50">
        <v>0.28000000000000003</v>
      </c>
      <c r="F28" s="50">
        <v>0.68</v>
      </c>
      <c r="G28" s="50">
        <v>0.72</v>
      </c>
      <c r="H28" s="50">
        <v>0.52</v>
      </c>
      <c r="I28" s="50">
        <v>0.52</v>
      </c>
      <c r="J28" s="50">
        <v>0.74</v>
      </c>
      <c r="K28" s="57">
        <f>_xlfn.RANK.EQ(B28,B$14:B$63,0)</f>
        <v>5</v>
      </c>
      <c r="L28" s="57">
        <f>_xlfn.RANK.EQ(E28,E$14:E$63,0)</f>
        <v>20</v>
      </c>
      <c r="M28" s="57">
        <f>ABS(Table1[[#This Row],[Reock Rank]]-Table1[[#This Row],[Polsby-P Rank]])</f>
        <v>15</v>
      </c>
    </row>
    <row r="29" spans="1:13" ht="15" customHeight="1" x14ac:dyDescent="0.25">
      <c r="A29" s="56">
        <v>16</v>
      </c>
      <c r="B29" s="50">
        <v>0.44</v>
      </c>
      <c r="C29" s="50">
        <v>2.41</v>
      </c>
      <c r="D29" s="50">
        <v>89.33</v>
      </c>
      <c r="E29" s="50">
        <v>0.16</v>
      </c>
      <c r="F29" s="50">
        <v>2.85</v>
      </c>
      <c r="G29" s="50">
        <v>0.61</v>
      </c>
      <c r="H29" s="50">
        <v>0.45</v>
      </c>
      <c r="I29" s="50">
        <v>0.33</v>
      </c>
      <c r="J29" s="50">
        <v>0.65</v>
      </c>
      <c r="K29" s="57">
        <f>_xlfn.RANK.EQ(B29,B$14:B$63,0)</f>
        <v>12</v>
      </c>
      <c r="L29" s="57">
        <f>_xlfn.RANK.EQ(E29,E$14:E$63,0)</f>
        <v>35</v>
      </c>
      <c r="M29" s="57">
        <f>ABS(Table1[[#This Row],[Reock Rank]]-Table1[[#This Row],[Polsby-P Rank]])</f>
        <v>23</v>
      </c>
    </row>
    <row r="30" spans="1:13" ht="15" customHeight="1" x14ac:dyDescent="0.25">
      <c r="A30" s="56">
        <v>17</v>
      </c>
      <c r="B30" s="50">
        <v>0.43</v>
      </c>
      <c r="C30" s="50">
        <v>1.76</v>
      </c>
      <c r="D30" s="50">
        <v>92.15</v>
      </c>
      <c r="E30" s="50">
        <v>0.31</v>
      </c>
      <c r="F30" s="50">
        <v>5.78</v>
      </c>
      <c r="G30" s="50">
        <v>0.74</v>
      </c>
      <c r="H30" s="50">
        <v>0.43</v>
      </c>
      <c r="I30" s="50">
        <v>0.6</v>
      </c>
      <c r="J30" s="50">
        <v>0.84</v>
      </c>
      <c r="K30" s="57">
        <f>_xlfn.RANK.EQ(B30,B$14:B$63,0)</f>
        <v>15</v>
      </c>
      <c r="L30" s="57">
        <f>_xlfn.RANK.EQ(E30,E$14:E$63,0)</f>
        <v>17</v>
      </c>
      <c r="M30" s="57">
        <f>ABS(Table1[[#This Row],[Reock Rank]]-Table1[[#This Row],[Polsby-P Rank]])</f>
        <v>2</v>
      </c>
    </row>
    <row r="31" spans="1:13" ht="15" customHeight="1" x14ac:dyDescent="0.25">
      <c r="A31" s="56">
        <v>18</v>
      </c>
      <c r="B31" s="50">
        <v>0.25</v>
      </c>
      <c r="C31" s="50">
        <v>2.37</v>
      </c>
      <c r="D31" s="50">
        <v>248.71</v>
      </c>
      <c r="E31" s="50">
        <v>0.15</v>
      </c>
      <c r="F31" s="50">
        <v>7.25</v>
      </c>
      <c r="G31" s="50">
        <v>0.33</v>
      </c>
      <c r="H31" s="50">
        <v>0.13</v>
      </c>
      <c r="I31" s="50">
        <v>0.41</v>
      </c>
      <c r="J31" s="50">
        <v>0.73</v>
      </c>
      <c r="K31" s="57">
        <f>_xlfn.RANK.EQ(B31,B$14:B$63,0)</f>
        <v>46</v>
      </c>
      <c r="L31" s="57">
        <f>_xlfn.RANK.EQ(E31,E$14:E$63,0)</f>
        <v>37</v>
      </c>
      <c r="M31" s="57">
        <f>ABS(Table1[[#This Row],[Reock Rank]]-Table1[[#This Row],[Polsby-P Rank]])</f>
        <v>9</v>
      </c>
    </row>
    <row r="32" spans="1:13" ht="15" customHeight="1" x14ac:dyDescent="0.25">
      <c r="A32" s="56">
        <v>19</v>
      </c>
      <c r="B32" s="50">
        <v>0.45</v>
      </c>
      <c r="C32" s="50">
        <v>4.16</v>
      </c>
      <c r="D32" s="50">
        <v>364.1</v>
      </c>
      <c r="E32" s="50">
        <v>0.05</v>
      </c>
      <c r="F32" s="50">
        <v>1.87</v>
      </c>
      <c r="G32" s="50">
        <v>0.59</v>
      </c>
      <c r="H32" s="50">
        <v>0.5</v>
      </c>
      <c r="I32" s="50">
        <v>0.24</v>
      </c>
      <c r="J32" s="50">
        <v>0.68</v>
      </c>
      <c r="K32" s="57">
        <f>_xlfn.RANK.EQ(B32,B$14:B$63,0)</f>
        <v>9</v>
      </c>
      <c r="L32" s="57">
        <f>_xlfn.RANK.EQ(E32,E$14:E$63,0)</f>
        <v>50</v>
      </c>
      <c r="M32" s="57">
        <f>ABS(Table1[[#This Row],[Reock Rank]]-Table1[[#This Row],[Polsby-P Rank]])</f>
        <v>41</v>
      </c>
    </row>
    <row r="33" spans="1:13" ht="15" customHeight="1" x14ac:dyDescent="0.25">
      <c r="A33" s="56">
        <v>20</v>
      </c>
      <c r="B33" s="50">
        <v>0.28000000000000003</v>
      </c>
      <c r="C33" s="50">
        <v>2.5299999999999998</v>
      </c>
      <c r="D33" s="50">
        <v>235.52</v>
      </c>
      <c r="E33" s="50">
        <v>0.14000000000000001</v>
      </c>
      <c r="F33" s="50">
        <v>16.43</v>
      </c>
      <c r="G33" s="50">
        <v>0.63</v>
      </c>
      <c r="H33" s="50">
        <v>0.26</v>
      </c>
      <c r="I33" s="50">
        <v>0.35</v>
      </c>
      <c r="J33" s="50">
        <v>0.67</v>
      </c>
      <c r="K33" s="57">
        <f>_xlfn.RANK.EQ(B33,B$14:B$63,0)</f>
        <v>40</v>
      </c>
      <c r="L33" s="57">
        <f>_xlfn.RANK.EQ(E33,E$14:E$63,0)</f>
        <v>39</v>
      </c>
      <c r="M33" s="57">
        <f>ABS(Table1[[#This Row],[Reock Rank]]-Table1[[#This Row],[Polsby-P Rank]])</f>
        <v>1</v>
      </c>
    </row>
    <row r="34" spans="1:13" ht="15" customHeight="1" x14ac:dyDescent="0.25">
      <c r="A34" s="56">
        <v>21</v>
      </c>
      <c r="B34" s="50">
        <v>0.34</v>
      </c>
      <c r="C34" s="50">
        <v>3.8</v>
      </c>
      <c r="D34" s="50">
        <v>350.17</v>
      </c>
      <c r="E34" s="50">
        <v>0.06</v>
      </c>
      <c r="F34" s="50">
        <v>14.12</v>
      </c>
      <c r="G34" s="50">
        <v>0.54</v>
      </c>
      <c r="H34" s="50">
        <v>0.38</v>
      </c>
      <c r="I34" s="50">
        <v>0.53</v>
      </c>
      <c r="J34" s="50">
        <v>0.67</v>
      </c>
      <c r="K34" s="57">
        <f>_xlfn.RANK.EQ(B34,B$14:B$63,0)</f>
        <v>32</v>
      </c>
      <c r="L34" s="57">
        <f>_xlfn.RANK.EQ(E34,E$14:E$63,0)</f>
        <v>48</v>
      </c>
      <c r="M34" s="57">
        <f>ABS(Table1[[#This Row],[Reock Rank]]-Table1[[#This Row],[Polsby-P Rank]])</f>
        <v>16</v>
      </c>
    </row>
    <row r="35" spans="1:13" ht="15" customHeight="1" x14ac:dyDescent="0.25">
      <c r="A35" s="56">
        <v>22</v>
      </c>
      <c r="B35" s="50">
        <v>0.37</v>
      </c>
      <c r="C35" s="50">
        <v>2.61</v>
      </c>
      <c r="D35" s="50">
        <v>311.14999999999998</v>
      </c>
      <c r="E35" s="50">
        <v>0.14000000000000001</v>
      </c>
      <c r="F35" s="50">
        <v>0.2</v>
      </c>
      <c r="G35" s="50">
        <v>0.41</v>
      </c>
      <c r="H35" s="50">
        <v>0.28000000000000003</v>
      </c>
      <c r="I35" s="50">
        <v>0.32</v>
      </c>
      <c r="J35" s="50">
        <v>0.64</v>
      </c>
      <c r="K35" s="57">
        <f>_xlfn.RANK.EQ(B35,B$14:B$63,0)</f>
        <v>29</v>
      </c>
      <c r="L35" s="57">
        <f>_xlfn.RANK.EQ(E35,E$14:E$63,0)</f>
        <v>39</v>
      </c>
      <c r="M35" s="57">
        <f>ABS(Table1[[#This Row],[Reock Rank]]-Table1[[#This Row],[Polsby-P Rank]])</f>
        <v>10</v>
      </c>
    </row>
    <row r="36" spans="1:13" ht="15" customHeight="1" x14ac:dyDescent="0.25">
      <c r="A36" s="56">
        <v>23</v>
      </c>
      <c r="B36" s="50">
        <v>0.39</v>
      </c>
      <c r="C36" s="50">
        <v>1.6</v>
      </c>
      <c r="D36" s="50">
        <v>194.78</v>
      </c>
      <c r="E36" s="50">
        <v>0.37</v>
      </c>
      <c r="F36" s="50">
        <v>13.79</v>
      </c>
      <c r="G36" s="50">
        <v>0.54</v>
      </c>
      <c r="H36" s="50">
        <v>0.19</v>
      </c>
      <c r="I36" s="50">
        <v>0.3</v>
      </c>
      <c r="J36" s="50">
        <v>0.73</v>
      </c>
      <c r="K36" s="57">
        <f>_xlfn.RANK.EQ(B36,B$14:B$63,0)</f>
        <v>25</v>
      </c>
      <c r="L36" s="57">
        <f>_xlfn.RANK.EQ(E36,E$14:E$63,0)</f>
        <v>10</v>
      </c>
      <c r="M36" s="57">
        <f>ABS(Table1[[#This Row],[Reock Rank]]-Table1[[#This Row],[Polsby-P Rank]])</f>
        <v>15</v>
      </c>
    </row>
    <row r="37" spans="1:13" ht="15" customHeight="1" x14ac:dyDescent="0.25">
      <c r="A37" s="56">
        <v>24</v>
      </c>
      <c r="B37" s="50">
        <v>0.3</v>
      </c>
      <c r="C37" s="50">
        <v>1.73</v>
      </c>
      <c r="D37" s="50">
        <v>170.38</v>
      </c>
      <c r="E37" s="50">
        <v>0.32</v>
      </c>
      <c r="F37" s="50">
        <v>18.73</v>
      </c>
      <c r="G37" s="50">
        <v>0.77</v>
      </c>
      <c r="H37" s="50">
        <v>0.24</v>
      </c>
      <c r="I37" s="50">
        <v>0.26</v>
      </c>
      <c r="J37" s="50">
        <v>0.65</v>
      </c>
      <c r="K37" s="57">
        <f>_xlfn.RANK.EQ(B37,B$14:B$63,0)</f>
        <v>37</v>
      </c>
      <c r="L37" s="57">
        <f>_xlfn.RANK.EQ(E37,E$14:E$63,0)</f>
        <v>13</v>
      </c>
      <c r="M37" s="57">
        <f>ABS(Table1[[#This Row],[Reock Rank]]-Table1[[#This Row],[Polsby-P Rank]])</f>
        <v>24</v>
      </c>
    </row>
    <row r="38" spans="1:13" ht="15" customHeight="1" x14ac:dyDescent="0.25">
      <c r="A38" s="56">
        <v>25</v>
      </c>
      <c r="B38" s="50">
        <v>0.28000000000000003</v>
      </c>
      <c r="C38" s="50">
        <v>1.88</v>
      </c>
      <c r="D38" s="50">
        <v>312.16000000000003</v>
      </c>
      <c r="E38" s="50">
        <v>0.24</v>
      </c>
      <c r="F38" s="50">
        <v>4.21</v>
      </c>
      <c r="G38" s="50">
        <v>0.71</v>
      </c>
      <c r="H38" s="50">
        <v>0.14000000000000001</v>
      </c>
      <c r="I38" s="50">
        <v>0.27</v>
      </c>
      <c r="J38" s="50">
        <v>0.67</v>
      </c>
      <c r="K38" s="57">
        <f>_xlfn.RANK.EQ(B38,B$14:B$63,0)</f>
        <v>40</v>
      </c>
      <c r="L38" s="57">
        <f>_xlfn.RANK.EQ(E38,E$14:E$63,0)</f>
        <v>27</v>
      </c>
      <c r="M38" s="57">
        <f>ABS(Table1[[#This Row],[Reock Rank]]-Table1[[#This Row],[Polsby-P Rank]])</f>
        <v>13</v>
      </c>
    </row>
    <row r="39" spans="1:13" ht="15" customHeight="1" x14ac:dyDescent="0.25">
      <c r="A39" s="56">
        <v>26</v>
      </c>
      <c r="B39" s="50">
        <v>0.54</v>
      </c>
      <c r="C39" s="50">
        <v>1.36</v>
      </c>
      <c r="D39" s="50">
        <v>132.76</v>
      </c>
      <c r="E39" s="50">
        <v>0.53</v>
      </c>
      <c r="F39" s="50">
        <v>2.33</v>
      </c>
      <c r="G39" s="50">
        <v>0.75</v>
      </c>
      <c r="H39" s="50">
        <v>0.43</v>
      </c>
      <c r="I39" s="50">
        <v>0.59</v>
      </c>
      <c r="J39" s="50">
        <v>0.91</v>
      </c>
      <c r="K39" s="57">
        <f>_xlfn.RANK.EQ(B39,B$14:B$63,0)</f>
        <v>1</v>
      </c>
      <c r="L39" s="57">
        <f>_xlfn.RANK.EQ(E39,E$14:E$63,0)</f>
        <v>3</v>
      </c>
      <c r="M39" s="57">
        <f>ABS(Table1[[#This Row],[Reock Rank]]-Table1[[#This Row],[Polsby-P Rank]])</f>
        <v>2</v>
      </c>
    </row>
    <row r="40" spans="1:13" ht="15" customHeight="1" x14ac:dyDescent="0.25">
      <c r="A40" s="56">
        <v>27</v>
      </c>
      <c r="B40" s="50">
        <v>0.39</v>
      </c>
      <c r="C40" s="50">
        <v>2.66</v>
      </c>
      <c r="D40" s="50">
        <v>195.6</v>
      </c>
      <c r="E40" s="50">
        <v>0.13</v>
      </c>
      <c r="F40" s="50">
        <v>4.9800000000000004</v>
      </c>
      <c r="G40" s="50">
        <v>0.42</v>
      </c>
      <c r="H40" s="50">
        <v>0.31</v>
      </c>
      <c r="I40" s="50">
        <v>0.21</v>
      </c>
      <c r="J40" s="50">
        <v>0.72</v>
      </c>
      <c r="K40" s="57">
        <f>_xlfn.RANK.EQ(B40,B$14:B$63,0)</f>
        <v>25</v>
      </c>
      <c r="L40" s="57">
        <f>_xlfn.RANK.EQ(E40,E$14:E$63,0)</f>
        <v>41</v>
      </c>
      <c r="M40" s="57">
        <f>ABS(Table1[[#This Row],[Reock Rank]]-Table1[[#This Row],[Polsby-P Rank]])</f>
        <v>16</v>
      </c>
    </row>
    <row r="41" spans="1:13" ht="15" customHeight="1" x14ac:dyDescent="0.25">
      <c r="A41" s="56">
        <v>28</v>
      </c>
      <c r="B41" s="50">
        <v>0.25</v>
      </c>
      <c r="C41" s="50">
        <v>2.74</v>
      </c>
      <c r="D41" s="50">
        <v>96.38</v>
      </c>
      <c r="E41" s="50">
        <v>0.12</v>
      </c>
      <c r="F41" s="50">
        <v>2.29</v>
      </c>
      <c r="G41" s="50">
        <v>0.65</v>
      </c>
      <c r="H41" s="50">
        <v>0.47</v>
      </c>
      <c r="I41" s="50">
        <v>0.24</v>
      </c>
      <c r="J41" s="50">
        <v>0.49</v>
      </c>
      <c r="K41" s="57">
        <f>_xlfn.RANK.EQ(B41,B$14:B$63,0)</f>
        <v>46</v>
      </c>
      <c r="L41" s="57">
        <f>_xlfn.RANK.EQ(E41,E$14:E$63,0)</f>
        <v>42</v>
      </c>
      <c r="M41" s="57">
        <f>ABS(Table1[[#This Row],[Reock Rank]]-Table1[[#This Row],[Polsby-P Rank]])</f>
        <v>4</v>
      </c>
    </row>
    <row r="42" spans="1:13" ht="15" customHeight="1" x14ac:dyDescent="0.25">
      <c r="A42" s="56">
        <v>29</v>
      </c>
      <c r="B42" s="50">
        <v>0.27</v>
      </c>
      <c r="C42" s="50">
        <v>1.83</v>
      </c>
      <c r="D42" s="50">
        <v>240.41</v>
      </c>
      <c r="E42" s="50">
        <v>0.26</v>
      </c>
      <c r="F42" s="50">
        <v>5.79</v>
      </c>
      <c r="G42" s="50">
        <v>0.79</v>
      </c>
      <c r="H42" s="50">
        <v>0.28999999999999998</v>
      </c>
      <c r="I42" s="50">
        <v>0.37</v>
      </c>
      <c r="J42" s="50">
        <v>0.64</v>
      </c>
      <c r="K42" s="57">
        <f>_xlfn.RANK.EQ(B42,B$14:B$63,0)</f>
        <v>43</v>
      </c>
      <c r="L42" s="57">
        <f>_xlfn.RANK.EQ(E42,E$14:E$63,0)</f>
        <v>25</v>
      </c>
      <c r="M42" s="57">
        <f>ABS(Table1[[#This Row],[Reock Rank]]-Table1[[#This Row],[Polsby-P Rank]])</f>
        <v>18</v>
      </c>
    </row>
    <row r="43" spans="1:13" ht="15" customHeight="1" x14ac:dyDescent="0.25">
      <c r="A43" s="56">
        <v>30</v>
      </c>
      <c r="B43" s="50">
        <v>0.28000000000000003</v>
      </c>
      <c r="C43" s="50">
        <v>1.64</v>
      </c>
      <c r="D43" s="50">
        <v>263.75</v>
      </c>
      <c r="E43" s="50">
        <v>0.32</v>
      </c>
      <c r="F43" s="50">
        <v>45.62</v>
      </c>
      <c r="G43" s="50">
        <v>0.77</v>
      </c>
      <c r="H43" s="50">
        <v>0.22</v>
      </c>
      <c r="I43" s="50">
        <v>0.26</v>
      </c>
      <c r="J43" s="50">
        <v>0.78</v>
      </c>
      <c r="K43" s="57">
        <f>_xlfn.RANK.EQ(B43,B$14:B$63,0)</f>
        <v>40</v>
      </c>
      <c r="L43" s="57">
        <f>_xlfn.RANK.EQ(E43,E$14:E$63,0)</f>
        <v>13</v>
      </c>
      <c r="M43" s="57">
        <f>ABS(Table1[[#This Row],[Reock Rank]]-Table1[[#This Row],[Polsby-P Rank]])</f>
        <v>27</v>
      </c>
    </row>
    <row r="44" spans="1:13" ht="15" customHeight="1" x14ac:dyDescent="0.25">
      <c r="A44" s="56">
        <v>31</v>
      </c>
      <c r="B44" s="50">
        <v>0.33</v>
      </c>
      <c r="C44" s="50">
        <v>3.06</v>
      </c>
      <c r="D44" s="50">
        <v>288.47000000000003</v>
      </c>
      <c r="E44" s="50">
        <v>0.1</v>
      </c>
      <c r="F44" s="50">
        <v>25.67</v>
      </c>
      <c r="G44" s="50">
        <v>0.48</v>
      </c>
      <c r="H44" s="50">
        <v>0.34</v>
      </c>
      <c r="I44" s="50">
        <v>0.28000000000000003</v>
      </c>
      <c r="J44" s="50">
        <v>0.73</v>
      </c>
      <c r="K44" s="57">
        <f>_xlfn.RANK.EQ(B44,B$14:B$63,0)</f>
        <v>36</v>
      </c>
      <c r="L44" s="57">
        <f>_xlfn.RANK.EQ(E44,E$14:E$63,0)</f>
        <v>44</v>
      </c>
      <c r="M44" s="57">
        <f>ABS(Table1[[#This Row],[Reock Rank]]-Table1[[#This Row],[Polsby-P Rank]])</f>
        <v>8</v>
      </c>
    </row>
    <row r="45" spans="1:13" ht="15" customHeight="1" x14ac:dyDescent="0.25">
      <c r="A45" s="56">
        <v>32</v>
      </c>
      <c r="B45" s="50">
        <v>0.38</v>
      </c>
      <c r="C45" s="50">
        <v>3.66</v>
      </c>
      <c r="D45" s="50">
        <v>149.05000000000001</v>
      </c>
      <c r="E45" s="50">
        <v>7.0000000000000007E-2</v>
      </c>
      <c r="F45" s="50">
        <v>1.39</v>
      </c>
      <c r="G45" s="50">
        <v>0.68</v>
      </c>
      <c r="H45" s="50">
        <v>0.59</v>
      </c>
      <c r="I45" s="50">
        <v>0.26</v>
      </c>
      <c r="J45" s="50">
        <v>0.56000000000000005</v>
      </c>
      <c r="K45" s="57">
        <f>_xlfn.RANK.EQ(B45,B$14:B$63,0)</f>
        <v>28</v>
      </c>
      <c r="L45" s="57">
        <f>_xlfn.RANK.EQ(E45,E$14:E$63,0)</f>
        <v>46</v>
      </c>
      <c r="M45" s="57">
        <f>ABS(Table1[[#This Row],[Reock Rank]]-Table1[[#This Row],[Polsby-P Rank]])</f>
        <v>18</v>
      </c>
    </row>
    <row r="46" spans="1:13" ht="15" customHeight="1" x14ac:dyDescent="0.25">
      <c r="A46" s="56">
        <v>33</v>
      </c>
      <c r="B46" s="50">
        <v>0.27</v>
      </c>
      <c r="C46" s="50">
        <v>1.79</v>
      </c>
      <c r="D46" s="50">
        <v>221.27</v>
      </c>
      <c r="E46" s="50">
        <v>0.27</v>
      </c>
      <c r="F46" s="50">
        <v>12.16</v>
      </c>
      <c r="G46" s="50">
        <v>0.67</v>
      </c>
      <c r="H46" s="50">
        <v>0.21</v>
      </c>
      <c r="I46" s="50">
        <v>0.27</v>
      </c>
      <c r="J46" s="50">
        <v>0.63</v>
      </c>
      <c r="K46" s="57">
        <f>_xlfn.RANK.EQ(B46,B$14:B$63,0)</f>
        <v>43</v>
      </c>
      <c r="L46" s="57">
        <f>_xlfn.RANK.EQ(E46,E$14:E$63,0)</f>
        <v>22</v>
      </c>
      <c r="M46" s="57">
        <f>ABS(Table1[[#This Row],[Reock Rank]]-Table1[[#This Row],[Polsby-P Rank]])</f>
        <v>21</v>
      </c>
    </row>
    <row r="47" spans="1:13" ht="15" customHeight="1" x14ac:dyDescent="0.25">
      <c r="A47" s="56">
        <v>34</v>
      </c>
      <c r="B47" s="50">
        <v>0.51</v>
      </c>
      <c r="C47" s="50">
        <v>1.73</v>
      </c>
      <c r="D47" s="50">
        <v>209.97</v>
      </c>
      <c r="E47" s="50">
        <v>0.28999999999999998</v>
      </c>
      <c r="F47" s="50">
        <v>4.57</v>
      </c>
      <c r="G47" s="50">
        <v>0.7</v>
      </c>
      <c r="H47" s="50">
        <v>0.36</v>
      </c>
      <c r="I47" s="50">
        <v>0.34</v>
      </c>
      <c r="J47" s="50">
        <v>0.81</v>
      </c>
      <c r="K47" s="57">
        <f>_xlfn.RANK.EQ(B47,B$14:B$63,0)</f>
        <v>4</v>
      </c>
      <c r="L47" s="57">
        <f>_xlfn.RANK.EQ(E47,E$14:E$63,0)</f>
        <v>19</v>
      </c>
      <c r="M47" s="57">
        <f>ABS(Table1[[#This Row],[Reock Rank]]-Table1[[#This Row],[Polsby-P Rank]])</f>
        <v>15</v>
      </c>
    </row>
    <row r="48" spans="1:13" ht="15" customHeight="1" x14ac:dyDescent="0.25">
      <c r="A48" s="56">
        <v>35</v>
      </c>
      <c r="B48" s="50">
        <v>0.49</v>
      </c>
      <c r="C48" s="50">
        <v>1.29</v>
      </c>
      <c r="D48" s="50">
        <v>114.94</v>
      </c>
      <c r="E48" s="50">
        <v>0.56000000000000005</v>
      </c>
      <c r="F48" s="50">
        <v>5.6</v>
      </c>
      <c r="G48" s="50">
        <v>0.93</v>
      </c>
      <c r="H48" s="50">
        <v>0.34</v>
      </c>
      <c r="I48" s="50">
        <v>0.55000000000000004</v>
      </c>
      <c r="J48" s="50">
        <v>0.92</v>
      </c>
      <c r="K48" s="57">
        <f>_xlfn.RANK.EQ(B48,B$14:B$63,0)</f>
        <v>5</v>
      </c>
      <c r="L48" s="57">
        <f>_xlfn.RANK.EQ(E48,E$14:E$63,0)</f>
        <v>1</v>
      </c>
      <c r="M48" s="57">
        <f>ABS(Table1[[#This Row],[Reock Rank]]-Table1[[#This Row],[Polsby-P Rank]])</f>
        <v>4</v>
      </c>
    </row>
    <row r="49" spans="1:13" ht="15" customHeight="1" x14ac:dyDescent="0.25">
      <c r="A49" s="56">
        <v>36</v>
      </c>
      <c r="B49" s="50">
        <v>0.44</v>
      </c>
      <c r="C49" s="50">
        <v>1.56</v>
      </c>
      <c r="D49" s="50">
        <v>115</v>
      </c>
      <c r="E49" s="50">
        <v>0.39</v>
      </c>
      <c r="F49" s="50">
        <v>0.26</v>
      </c>
      <c r="G49" s="50">
        <v>0.68</v>
      </c>
      <c r="H49" s="50">
        <v>0.31</v>
      </c>
      <c r="I49" s="50">
        <v>0.53</v>
      </c>
      <c r="J49" s="50">
        <v>0.75</v>
      </c>
      <c r="K49" s="57">
        <f>_xlfn.RANK.EQ(B49,B$14:B$63,0)</f>
        <v>12</v>
      </c>
      <c r="L49" s="57">
        <f>_xlfn.RANK.EQ(E49,E$14:E$63,0)</f>
        <v>9</v>
      </c>
      <c r="M49" s="57">
        <f>ABS(Table1[[#This Row],[Reock Rank]]-Table1[[#This Row],[Polsby-P Rank]])</f>
        <v>3</v>
      </c>
    </row>
    <row r="50" spans="1:13" ht="15" customHeight="1" x14ac:dyDescent="0.25">
      <c r="A50" s="56">
        <v>37</v>
      </c>
      <c r="B50" s="50">
        <v>0.26</v>
      </c>
      <c r="C50" s="50">
        <v>2.4300000000000002</v>
      </c>
      <c r="D50" s="50">
        <v>87.45</v>
      </c>
      <c r="E50" s="50">
        <v>0.15</v>
      </c>
      <c r="F50" s="50">
        <v>3.52</v>
      </c>
      <c r="G50" s="50">
        <v>0.57999999999999996</v>
      </c>
      <c r="H50" s="50">
        <v>0.32</v>
      </c>
      <c r="I50" s="50">
        <v>0.22</v>
      </c>
      <c r="J50" s="50">
        <v>0.54</v>
      </c>
      <c r="K50" s="57">
        <f>_xlfn.RANK.EQ(B50,B$14:B$63,0)</f>
        <v>45</v>
      </c>
      <c r="L50" s="57">
        <f>_xlfn.RANK.EQ(E50,E$14:E$63,0)</f>
        <v>37</v>
      </c>
      <c r="M50" s="57">
        <f>ABS(Table1[[#This Row],[Reock Rank]]-Table1[[#This Row],[Polsby-P Rank]])</f>
        <v>8</v>
      </c>
    </row>
    <row r="51" spans="1:13" ht="15" customHeight="1" x14ac:dyDescent="0.25">
      <c r="A51" s="56">
        <v>38</v>
      </c>
      <c r="B51" s="50">
        <v>0.42</v>
      </c>
      <c r="C51" s="50">
        <v>1.89</v>
      </c>
      <c r="D51" s="50">
        <v>76.819999999999993</v>
      </c>
      <c r="E51" s="50">
        <v>0.26</v>
      </c>
      <c r="F51" s="50">
        <v>0.14000000000000001</v>
      </c>
      <c r="G51" s="50">
        <v>0.63</v>
      </c>
      <c r="H51" s="50">
        <v>0.35</v>
      </c>
      <c r="I51" s="50">
        <v>0.48</v>
      </c>
      <c r="J51" s="50">
        <v>0.7</v>
      </c>
      <c r="K51" s="57">
        <f>_xlfn.RANK.EQ(B51,B$14:B$63,0)</f>
        <v>19</v>
      </c>
      <c r="L51" s="57">
        <f>_xlfn.RANK.EQ(E51,E$14:E$63,0)</f>
        <v>25</v>
      </c>
      <c r="M51" s="57">
        <f>ABS(Table1[[#This Row],[Reock Rank]]-Table1[[#This Row],[Polsby-P Rank]])</f>
        <v>6</v>
      </c>
    </row>
    <row r="52" spans="1:13" ht="15" customHeight="1" x14ac:dyDescent="0.25">
      <c r="A52" s="56">
        <v>39</v>
      </c>
      <c r="B52" s="50">
        <v>0.43</v>
      </c>
      <c r="C52" s="50">
        <v>1.6</v>
      </c>
      <c r="D52" s="50">
        <v>51.36</v>
      </c>
      <c r="E52" s="50">
        <v>0.34</v>
      </c>
      <c r="F52" s="50">
        <v>5.67</v>
      </c>
      <c r="G52" s="50">
        <v>0.83</v>
      </c>
      <c r="H52" s="50">
        <v>0.54</v>
      </c>
      <c r="I52" s="50">
        <v>0.44</v>
      </c>
      <c r="J52" s="50">
        <v>0.83</v>
      </c>
      <c r="K52" s="57">
        <f>_xlfn.RANK.EQ(B52,B$14:B$63,0)</f>
        <v>15</v>
      </c>
      <c r="L52" s="57">
        <f>_xlfn.RANK.EQ(E52,E$14:E$63,0)</f>
        <v>11</v>
      </c>
      <c r="M52" s="57">
        <f>ABS(Table1[[#This Row],[Reock Rank]]-Table1[[#This Row],[Polsby-P Rank]])</f>
        <v>4</v>
      </c>
    </row>
    <row r="53" spans="1:13" ht="15" customHeight="1" x14ac:dyDescent="0.25">
      <c r="A53" s="56">
        <v>40</v>
      </c>
      <c r="B53" s="50">
        <v>0.45</v>
      </c>
      <c r="C53" s="50">
        <v>2.2599999999999998</v>
      </c>
      <c r="D53" s="50">
        <v>69.739999999999995</v>
      </c>
      <c r="E53" s="50">
        <v>0.18</v>
      </c>
      <c r="F53" s="50">
        <v>2.0099999999999998</v>
      </c>
      <c r="G53" s="50">
        <v>0.68</v>
      </c>
      <c r="H53" s="50">
        <v>0.46</v>
      </c>
      <c r="I53" s="50">
        <v>0.21</v>
      </c>
      <c r="J53" s="50">
        <v>0.69</v>
      </c>
      <c r="K53" s="57">
        <f>_xlfn.RANK.EQ(B53,B$14:B$63,0)</f>
        <v>9</v>
      </c>
      <c r="L53" s="57">
        <f>_xlfn.RANK.EQ(E53,E$14:E$63,0)</f>
        <v>32</v>
      </c>
      <c r="M53" s="57">
        <f>ABS(Table1[[#This Row],[Reock Rank]]-Table1[[#This Row],[Polsby-P Rank]])</f>
        <v>23</v>
      </c>
    </row>
    <row r="54" spans="1:13" ht="15" customHeight="1" x14ac:dyDescent="0.25">
      <c r="A54" s="56">
        <v>41</v>
      </c>
      <c r="B54" s="50">
        <v>0.21</v>
      </c>
      <c r="C54" s="50">
        <v>2.77</v>
      </c>
      <c r="D54" s="50">
        <v>141.38999999999999</v>
      </c>
      <c r="E54" s="50">
        <v>0.12</v>
      </c>
      <c r="F54" s="50">
        <v>7.95</v>
      </c>
      <c r="G54" s="50">
        <v>0.24</v>
      </c>
      <c r="H54" s="50">
        <v>0.16</v>
      </c>
      <c r="I54" s="50">
        <v>0.41</v>
      </c>
      <c r="J54" s="50">
        <v>0.41</v>
      </c>
      <c r="K54" s="57">
        <f>_xlfn.RANK.EQ(B54,B$14:B$63,0)</f>
        <v>50</v>
      </c>
      <c r="L54" s="57">
        <f>_xlfn.RANK.EQ(E54,E$14:E$63,0)</f>
        <v>42</v>
      </c>
      <c r="M54" s="57">
        <f>ABS(Table1[[#This Row],[Reock Rank]]-Table1[[#This Row],[Polsby-P Rank]])</f>
        <v>8</v>
      </c>
    </row>
    <row r="55" spans="1:13" ht="15" customHeight="1" x14ac:dyDescent="0.25">
      <c r="A55" s="56">
        <v>42</v>
      </c>
      <c r="B55" s="50">
        <v>0.45</v>
      </c>
      <c r="C55" s="50">
        <v>1.38</v>
      </c>
      <c r="D55" s="50">
        <v>132.77000000000001</v>
      </c>
      <c r="E55" s="50">
        <v>0.48</v>
      </c>
      <c r="F55" s="50">
        <v>0.05</v>
      </c>
      <c r="G55" s="50">
        <v>0.84</v>
      </c>
      <c r="H55" s="50">
        <v>0.47</v>
      </c>
      <c r="I55" s="50">
        <v>0.37</v>
      </c>
      <c r="J55" s="50">
        <v>0.8</v>
      </c>
      <c r="K55" s="57">
        <f>_xlfn.RANK.EQ(B55,B$14:B$63,0)</f>
        <v>9</v>
      </c>
      <c r="L55" s="57">
        <f>_xlfn.RANK.EQ(E55,E$14:E$63,0)</f>
        <v>5</v>
      </c>
      <c r="M55" s="57">
        <f>ABS(Table1[[#This Row],[Reock Rank]]-Table1[[#This Row],[Polsby-P Rank]])</f>
        <v>4</v>
      </c>
    </row>
    <row r="56" spans="1:13" ht="15" customHeight="1" x14ac:dyDescent="0.25">
      <c r="A56" s="56">
        <v>43</v>
      </c>
      <c r="B56" s="50">
        <v>0.43</v>
      </c>
      <c r="C56" s="50">
        <v>1.39</v>
      </c>
      <c r="D56" s="50">
        <v>90.83</v>
      </c>
      <c r="E56" s="50">
        <v>0.5</v>
      </c>
      <c r="F56" s="50">
        <v>8.6199999999999992</v>
      </c>
      <c r="G56" s="50">
        <v>0.9</v>
      </c>
      <c r="H56" s="50">
        <v>0.66</v>
      </c>
      <c r="I56" s="50">
        <v>0.56999999999999995</v>
      </c>
      <c r="J56" s="50">
        <v>0.84</v>
      </c>
      <c r="K56" s="57">
        <f>_xlfn.RANK.EQ(B56,B$14:B$63,0)</f>
        <v>15</v>
      </c>
      <c r="L56" s="57">
        <f>_xlfn.RANK.EQ(E56,E$14:E$63,0)</f>
        <v>4</v>
      </c>
      <c r="M56" s="57">
        <f>ABS(Table1[[#This Row],[Reock Rank]]-Table1[[#This Row],[Polsby-P Rank]])</f>
        <v>11</v>
      </c>
    </row>
    <row r="57" spans="1:13" ht="15" customHeight="1" x14ac:dyDescent="0.25">
      <c r="A57" s="56">
        <v>44</v>
      </c>
      <c r="B57" s="50">
        <v>0.34</v>
      </c>
      <c r="C57" s="50">
        <v>2.2999999999999998</v>
      </c>
      <c r="D57" s="50">
        <v>202.7</v>
      </c>
      <c r="E57" s="50">
        <v>0.17</v>
      </c>
      <c r="F57" s="50">
        <v>8.33</v>
      </c>
      <c r="G57" s="50">
        <v>0.51</v>
      </c>
      <c r="H57" s="50">
        <v>0.32</v>
      </c>
      <c r="I57" s="50">
        <v>0.16</v>
      </c>
      <c r="J57" s="50">
        <v>0.52</v>
      </c>
      <c r="K57" s="57">
        <f>_xlfn.RANK.EQ(B57,B$14:B$63,0)</f>
        <v>32</v>
      </c>
      <c r="L57" s="57">
        <f>_xlfn.RANK.EQ(E57,E$14:E$63,0)</f>
        <v>34</v>
      </c>
      <c r="M57" s="57">
        <f>ABS(Table1[[#This Row],[Reock Rank]]-Table1[[#This Row],[Polsby-P Rank]])</f>
        <v>2</v>
      </c>
    </row>
    <row r="58" spans="1:13" ht="15" customHeight="1" x14ac:dyDescent="0.25">
      <c r="A58" s="56">
        <v>45</v>
      </c>
      <c r="B58" s="50">
        <v>0.37</v>
      </c>
      <c r="C58" s="50">
        <v>1.74</v>
      </c>
      <c r="D58" s="50">
        <v>282.14</v>
      </c>
      <c r="E58" s="50">
        <v>0.27</v>
      </c>
      <c r="F58" s="50">
        <v>8.59</v>
      </c>
      <c r="G58" s="50">
        <v>0.76</v>
      </c>
      <c r="H58" s="50">
        <v>0.43</v>
      </c>
      <c r="I58" s="50">
        <v>0.28000000000000003</v>
      </c>
      <c r="J58" s="50">
        <v>0.69</v>
      </c>
      <c r="K58" s="57">
        <f>_xlfn.RANK.EQ(B58,B$14:B$63,0)</f>
        <v>29</v>
      </c>
      <c r="L58" s="57">
        <f>_xlfn.RANK.EQ(E58,E$14:E$63,0)</f>
        <v>22</v>
      </c>
      <c r="M58" s="57">
        <f>ABS(Table1[[#This Row],[Reock Rank]]-Table1[[#This Row],[Polsby-P Rank]])</f>
        <v>7</v>
      </c>
    </row>
    <row r="59" spans="1:13" ht="15" customHeight="1" x14ac:dyDescent="0.25">
      <c r="A59" s="56">
        <v>46</v>
      </c>
      <c r="B59" s="50">
        <v>0.28999999999999998</v>
      </c>
      <c r="C59" s="50">
        <v>1.69</v>
      </c>
      <c r="D59" s="50">
        <v>196.25</v>
      </c>
      <c r="E59" s="50">
        <v>0.32</v>
      </c>
      <c r="F59" s="50">
        <v>20.190000000000001</v>
      </c>
      <c r="G59" s="50">
        <v>0.69</v>
      </c>
      <c r="H59" s="50">
        <v>0.27</v>
      </c>
      <c r="I59" s="50">
        <v>0.27</v>
      </c>
      <c r="J59" s="50">
        <v>0.64</v>
      </c>
      <c r="K59" s="57">
        <f>_xlfn.RANK.EQ(B59,B$14:B$63,0)</f>
        <v>39</v>
      </c>
      <c r="L59" s="57">
        <f>_xlfn.RANK.EQ(E59,E$14:E$63,0)</f>
        <v>13</v>
      </c>
      <c r="M59" s="57">
        <f>ABS(Table1[[#This Row],[Reock Rank]]-Table1[[#This Row],[Polsby-P Rank]])</f>
        <v>26</v>
      </c>
    </row>
    <row r="60" spans="1:13" ht="15" customHeight="1" x14ac:dyDescent="0.25">
      <c r="A60" s="56">
        <v>47</v>
      </c>
      <c r="B60" s="50">
        <v>0.42</v>
      </c>
      <c r="C60" s="50">
        <v>1.8</v>
      </c>
      <c r="D60" s="50">
        <v>341.61</v>
      </c>
      <c r="E60" s="50">
        <v>0.24</v>
      </c>
      <c r="F60" s="50">
        <v>4.01</v>
      </c>
      <c r="G60" s="50">
        <v>0.37</v>
      </c>
      <c r="H60" s="50">
        <v>0.27</v>
      </c>
      <c r="I60" s="50">
        <v>0.28999999999999998</v>
      </c>
      <c r="J60" s="50">
        <v>0.67</v>
      </c>
      <c r="K60" s="57">
        <f>_xlfn.RANK.EQ(B60,B$14:B$63,0)</f>
        <v>19</v>
      </c>
      <c r="L60" s="57">
        <f>_xlfn.RANK.EQ(E60,E$14:E$63,0)</f>
        <v>27</v>
      </c>
      <c r="M60" s="57">
        <f>ABS(Table1[[#This Row],[Reock Rank]]-Table1[[#This Row],[Polsby-P Rank]])</f>
        <v>8</v>
      </c>
    </row>
    <row r="61" spans="1:13" ht="15" customHeight="1" x14ac:dyDescent="0.25">
      <c r="A61" s="56">
        <v>48</v>
      </c>
      <c r="B61" s="50">
        <v>0.4</v>
      </c>
      <c r="C61" s="50">
        <v>1.54</v>
      </c>
      <c r="D61" s="50">
        <v>184.8</v>
      </c>
      <c r="E61" s="50">
        <v>0.32</v>
      </c>
      <c r="F61" s="50">
        <v>7.66</v>
      </c>
      <c r="G61" s="50">
        <v>0.89</v>
      </c>
      <c r="H61" s="50">
        <v>0.5</v>
      </c>
      <c r="I61" s="50">
        <v>0.5</v>
      </c>
      <c r="J61" s="50">
        <v>0.85</v>
      </c>
      <c r="K61" s="57">
        <f>_xlfn.RANK.EQ(B61,B$14:B$63,0)</f>
        <v>24</v>
      </c>
      <c r="L61" s="57">
        <f>_xlfn.RANK.EQ(E61,E$14:E$63,0)</f>
        <v>13</v>
      </c>
      <c r="M61" s="57">
        <f>ABS(Table1[[#This Row],[Reock Rank]]-Table1[[#This Row],[Polsby-P Rank]])</f>
        <v>11</v>
      </c>
    </row>
    <row r="62" spans="1:13" ht="15" customHeight="1" x14ac:dyDescent="0.25">
      <c r="A62" s="56">
        <v>49</v>
      </c>
      <c r="B62" s="50">
        <v>0.39</v>
      </c>
      <c r="C62" s="50">
        <v>1.62</v>
      </c>
      <c r="D62" s="50">
        <v>149.41</v>
      </c>
      <c r="E62" s="50">
        <v>0.3</v>
      </c>
      <c r="F62" s="50">
        <v>15.23</v>
      </c>
      <c r="G62" s="50">
        <v>0.87</v>
      </c>
      <c r="H62" s="50">
        <v>0.55000000000000004</v>
      </c>
      <c r="I62" s="50">
        <v>0.4</v>
      </c>
      <c r="J62" s="50">
        <v>0.78</v>
      </c>
      <c r="K62" s="57">
        <f>_xlfn.RANK.EQ(B62,B$14:B$63,0)</f>
        <v>25</v>
      </c>
      <c r="L62" s="57">
        <f>_xlfn.RANK.EQ(E62,E$14:E$63,0)</f>
        <v>18</v>
      </c>
      <c r="M62" s="57">
        <f>ABS(Table1[[#This Row],[Reock Rank]]-Table1[[#This Row],[Polsby-P Rank]])</f>
        <v>7</v>
      </c>
    </row>
    <row r="63" spans="1:13" ht="15" customHeight="1" x14ac:dyDescent="0.25">
      <c r="A63" s="56">
        <v>50</v>
      </c>
      <c r="B63" s="50">
        <v>0.42</v>
      </c>
      <c r="C63" s="50">
        <v>1.3</v>
      </c>
      <c r="D63" s="50">
        <v>289.75</v>
      </c>
      <c r="E63" s="50">
        <v>0.46</v>
      </c>
      <c r="F63" s="50">
        <v>33.6</v>
      </c>
      <c r="G63" s="50">
        <v>0.98</v>
      </c>
      <c r="H63" s="50">
        <v>0.87</v>
      </c>
      <c r="I63" s="50">
        <v>0.43</v>
      </c>
      <c r="J63" s="50">
        <v>0.91</v>
      </c>
      <c r="K63" s="57">
        <f>_xlfn.RANK.EQ(B63,B$14:B$63,0)</f>
        <v>19</v>
      </c>
      <c r="L63" s="57">
        <f>_xlfn.RANK.EQ(E63,E$14:E$63,0)</f>
        <v>6</v>
      </c>
      <c r="M63" s="57">
        <f>ABS(Table1[[#This Row],[Reock Rank]]-Table1[[#This Row],[Polsby-P Rank]])</f>
        <v>13</v>
      </c>
    </row>
    <row r="64" spans="1:13" ht="15" customHeight="1" x14ac:dyDescent="0.25">
      <c r="A64" s="3"/>
      <c r="E64" s="2"/>
      <c r="G64" s="2"/>
      <c r="H64" s="2"/>
      <c r="K64" s="1"/>
    </row>
    <row r="65" spans="8:8" ht="12" customHeight="1" x14ac:dyDescent="0.25"/>
    <row r="66" spans="8:8" ht="409.6" customHeight="1" x14ac:dyDescent="0.25"/>
    <row r="67" spans="8:8" ht="12" customHeight="1" x14ac:dyDescent="0.25"/>
    <row r="68" spans="8:8" ht="13.2" x14ac:dyDescent="0.25">
      <c r="H68" s="4">
        <v>2</v>
      </c>
    </row>
  </sheetData>
  <sheetProtection password="DF02" sheet="1" objects="1" scenarios="1" selectLockedCells="1" autoFilter="0"/>
  <mergeCells count="2">
    <mergeCell ref="A1:J1"/>
    <mergeCell ref="A8:J8"/>
  </mergeCells>
  <dataValidations count="1">
    <dataValidation type="list" showDropDown="1" showInputMessage="1" showErrorMessage="1" sqref="A9">
      <formula1>$A$14:$A$63</formula1>
    </dataValidation>
  </dataValidations>
  <pageMargins left="0.16597222222222222" right="0.16597222222222222" top="0.16597222222222222" bottom="0.16597222222222222" header="0" footer="0"/>
  <pageSetup fitToWidth="0" fitToHeight="0" orientation="portrait" verticalDpi="0" r:id="rId1"/>
  <headerFooter alignWithMargins="0"/>
  <ignoredErrors>
    <ignoredError sqref="D11:E11 F11" formula="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showGridLines="0" showOutlineSymbols="0" workbookViewId="0">
      <selection activeCell="A9" sqref="A9"/>
    </sheetView>
  </sheetViews>
  <sheetFormatPr defaultRowHeight="12.75" customHeight="1" x14ac:dyDescent="0.25"/>
  <cols>
    <col min="1" max="1" width="16.44140625" style="5" bestFit="1" customWidth="1"/>
    <col min="2" max="10" width="17.109375" style="3" customWidth="1"/>
    <col min="11" max="11" width="13.77734375" hidden="1" customWidth="1"/>
    <col min="12" max="12" width="15.21875" hidden="1" customWidth="1"/>
    <col min="13" max="13" width="13.109375" hidden="1" customWidth="1"/>
    <col min="14" max="256" width="6.88671875" customWidth="1"/>
  </cols>
  <sheetData>
    <row r="1" spans="1:13" ht="25.8" customHeight="1" thickBot="1" x14ac:dyDescent="0.3">
      <c r="A1" s="30" t="s">
        <v>27</v>
      </c>
      <c r="B1" s="31"/>
      <c r="C1" s="31"/>
      <c r="D1" s="31"/>
      <c r="E1" s="31"/>
      <c r="F1" s="31"/>
      <c r="G1" s="31"/>
      <c r="H1" s="31"/>
      <c r="I1" s="31"/>
      <c r="J1" s="32"/>
    </row>
    <row r="2" spans="1:13" ht="12.75" customHeight="1" x14ac:dyDescent="0.25">
      <c r="A2" s="36"/>
      <c r="B2" s="7" t="s">
        <v>3</v>
      </c>
      <c r="C2" s="7" t="s">
        <v>4</v>
      </c>
      <c r="D2" s="7" t="s">
        <v>5</v>
      </c>
      <c r="E2" s="7" t="s">
        <v>8</v>
      </c>
      <c r="F2" s="7" t="s">
        <v>6</v>
      </c>
      <c r="G2" s="7" t="s">
        <v>0</v>
      </c>
      <c r="H2" s="7" t="s">
        <v>1</v>
      </c>
      <c r="I2" s="7" t="s">
        <v>7</v>
      </c>
      <c r="J2" s="37" t="s">
        <v>2</v>
      </c>
    </row>
    <row r="3" spans="1:13" ht="12.75" customHeight="1" x14ac:dyDescent="0.25">
      <c r="A3" s="36" t="s">
        <v>10</v>
      </c>
      <c r="B3" s="14">
        <f>MAX(B14:B313)</f>
        <v>0.56999999999999995</v>
      </c>
      <c r="C3" s="14">
        <f t="shared" ref="C3:J3" si="0">MAX(C14:C313)</f>
        <v>4.5599999999999996</v>
      </c>
      <c r="D3" s="14">
        <f t="shared" si="0"/>
        <v>471.47</v>
      </c>
      <c r="E3" s="14">
        <f t="shared" si="0"/>
        <v>0.56999999999999995</v>
      </c>
      <c r="F3" s="14">
        <f t="shared" si="0"/>
        <v>48.89</v>
      </c>
      <c r="G3" s="14">
        <f t="shared" si="0"/>
        <v>0.98</v>
      </c>
      <c r="H3" s="14">
        <f t="shared" si="0"/>
        <v>0.89</v>
      </c>
      <c r="I3" s="14">
        <f t="shared" si="0"/>
        <v>0.57999999999999996</v>
      </c>
      <c r="J3" s="38">
        <f t="shared" si="0"/>
        <v>0.97</v>
      </c>
    </row>
    <row r="4" spans="1:13" ht="12.75" customHeight="1" x14ac:dyDescent="0.25">
      <c r="A4" s="36" t="s">
        <v>11</v>
      </c>
      <c r="B4" s="14">
        <f>MEDIAN(B14:B313)</f>
        <v>0.39</v>
      </c>
      <c r="C4" s="14">
        <f t="shared" ref="C4:J4" si="1">MEDIAN(C14:C313)</f>
        <v>1.9</v>
      </c>
      <c r="D4" s="14">
        <f t="shared" si="1"/>
        <v>114.39</v>
      </c>
      <c r="E4" s="14">
        <f t="shared" si="1"/>
        <v>0.23</v>
      </c>
      <c r="F4" s="14">
        <f t="shared" si="1"/>
        <v>5.1950000000000003</v>
      </c>
      <c r="G4" s="14">
        <f t="shared" si="1"/>
        <v>0.68500000000000005</v>
      </c>
      <c r="H4" s="14">
        <f t="shared" si="1"/>
        <v>0.38</v>
      </c>
      <c r="I4" s="14">
        <f t="shared" si="1"/>
        <v>0.3</v>
      </c>
      <c r="J4" s="38">
        <f t="shared" si="1"/>
        <v>0.7</v>
      </c>
    </row>
    <row r="5" spans="1:13" ht="12.75" customHeight="1" x14ac:dyDescent="0.25">
      <c r="A5" s="36" t="s">
        <v>9</v>
      </c>
      <c r="B5" s="14">
        <f>MIN(B14:B133)</f>
        <v>0.12</v>
      </c>
      <c r="C5" s="14">
        <f t="shared" ref="C5:J5" si="2">MIN(C14:C133)</f>
        <v>1.22</v>
      </c>
      <c r="D5" s="14">
        <f t="shared" si="2"/>
        <v>34.049999999999997</v>
      </c>
      <c r="E5" s="14">
        <f t="shared" si="2"/>
        <v>0.04</v>
      </c>
      <c r="F5" s="14">
        <f t="shared" si="2"/>
        <v>0.04</v>
      </c>
      <c r="G5" s="14">
        <f t="shared" si="2"/>
        <v>0.2</v>
      </c>
      <c r="H5" s="14">
        <f t="shared" si="2"/>
        <v>0.09</v>
      </c>
      <c r="I5" s="14">
        <f t="shared" si="2"/>
        <v>0.11</v>
      </c>
      <c r="J5" s="38">
        <f t="shared" si="2"/>
        <v>0.36</v>
      </c>
    </row>
    <row r="6" spans="1:13" ht="12.75" customHeight="1" x14ac:dyDescent="0.25">
      <c r="A6" s="36" t="s">
        <v>19</v>
      </c>
      <c r="B6" s="14">
        <f>_xlfn.STDEV.P(B14:B133)</f>
        <v>9.7773512375398386E-2</v>
      </c>
      <c r="C6" s="14">
        <f t="shared" ref="C6:J6" si="3">_xlfn.STDEV.P(C14:C133)</f>
        <v>0.64805218839912071</v>
      </c>
      <c r="D6" s="14">
        <f t="shared" si="3"/>
        <v>98.245932718187731</v>
      </c>
      <c r="E6" s="14">
        <f t="shared" si="3"/>
        <v>0.10571183971322949</v>
      </c>
      <c r="F6" s="14">
        <f t="shared" si="3"/>
        <v>9.0163456654967575</v>
      </c>
      <c r="G6" s="14">
        <f t="shared" si="3"/>
        <v>0.16833366336601377</v>
      </c>
      <c r="H6" s="14">
        <f t="shared" si="3"/>
        <v>0.15780242129532285</v>
      </c>
      <c r="I6" s="14">
        <f t="shared" si="3"/>
        <v>0.1109367938162189</v>
      </c>
      <c r="J6" s="38">
        <f t="shared" si="3"/>
        <v>0.11533282153065731</v>
      </c>
    </row>
    <row r="7" spans="1:13" ht="12.75" customHeight="1" thickBot="1" x14ac:dyDescent="0.3">
      <c r="A7" s="36"/>
      <c r="B7" s="19"/>
      <c r="C7" s="19"/>
      <c r="D7" s="14">
        <f>SUM(D14:D133)</f>
        <v>17388.479999999996</v>
      </c>
      <c r="E7" s="19"/>
      <c r="F7" s="19"/>
      <c r="G7" s="19"/>
      <c r="H7" s="19"/>
      <c r="I7" s="19"/>
      <c r="J7" s="39"/>
    </row>
    <row r="8" spans="1:13" ht="15.6" customHeight="1" thickBot="1" x14ac:dyDescent="0.3">
      <c r="A8" s="33" t="str">
        <f>CONCATENATE("NC House District ", A9)</f>
        <v>NC House District 1</v>
      </c>
      <c r="B8" s="34"/>
      <c r="C8" s="34"/>
      <c r="D8" s="34"/>
      <c r="E8" s="34"/>
      <c r="F8" s="34"/>
      <c r="G8" s="34"/>
      <c r="H8" s="34"/>
      <c r="I8" s="34"/>
      <c r="J8" s="35"/>
    </row>
    <row r="9" spans="1:13" ht="12.75" customHeight="1" x14ac:dyDescent="0.25">
      <c r="A9" s="46">
        <v>1</v>
      </c>
      <c r="B9" s="7" t="s">
        <v>3</v>
      </c>
      <c r="C9" s="7" t="s">
        <v>4</v>
      </c>
      <c r="D9" s="7" t="s">
        <v>5</v>
      </c>
      <c r="E9" s="7" t="s">
        <v>8</v>
      </c>
      <c r="F9" s="7" t="s">
        <v>6</v>
      </c>
      <c r="G9" s="7" t="s">
        <v>0</v>
      </c>
      <c r="H9" s="7" t="s">
        <v>1</v>
      </c>
      <c r="I9" s="7" t="s">
        <v>7</v>
      </c>
      <c r="J9" s="37" t="s">
        <v>2</v>
      </c>
    </row>
    <row r="10" spans="1:13" ht="12.75" customHeight="1" x14ac:dyDescent="0.25">
      <c r="A10" s="36" t="s">
        <v>13</v>
      </c>
      <c r="B10" s="12">
        <f>VLOOKUP($A$9,$A$14:$J$133,2,FALSE)</f>
        <v>0.53</v>
      </c>
      <c r="C10" s="13">
        <f>VLOOKUP($A$9,$A$14:$J$133,3,FALSE)</f>
        <v>1.77</v>
      </c>
      <c r="D10" s="13">
        <f>VLOOKUP($A$9,$A$14:$J$133,4,FALSE)</f>
        <v>310.73</v>
      </c>
      <c r="E10" s="12">
        <f>VLOOKUP($A$9,$A$14:$J$133,5,FALSE)</f>
        <v>0.28000000000000003</v>
      </c>
      <c r="F10" s="13">
        <f>VLOOKUP($A$9,$A$14:$J$133,6,FALSE)</f>
        <v>8.15</v>
      </c>
      <c r="G10" s="13">
        <f>VLOOKUP($A$9,$A$14:$J$133,7,FALSE)</f>
        <v>0.73</v>
      </c>
      <c r="H10" s="13">
        <f>VLOOKUP($A$9,$A$14:$J$133,8,FALSE)</f>
        <v>0.55000000000000004</v>
      </c>
      <c r="I10" s="13">
        <f>VLOOKUP($A$9,$A$14:$J$133,9,FALSE)</f>
        <v>0.22</v>
      </c>
      <c r="J10" s="40">
        <f>VLOOKUP($A$9,$A$14:$J$133,10,FALSE)</f>
        <v>0.79</v>
      </c>
    </row>
    <row r="11" spans="1:13" ht="12.75" customHeight="1" thickBot="1" x14ac:dyDescent="0.3">
      <c r="A11" s="41" t="s">
        <v>12</v>
      </c>
      <c r="B11" s="42">
        <f>_xlfn.RANK.EQ(B$10,B$14:B$133,0)</f>
        <v>8</v>
      </c>
      <c r="C11" s="43">
        <f>_xlfn.RANK.EQ(C$10,C$14:C$133,0)</f>
        <v>83</v>
      </c>
      <c r="D11" s="43">
        <f>_xlfn.RANK.EQ(D$10,D$14:D$133,1)</f>
        <v>110</v>
      </c>
      <c r="E11" s="42">
        <f>_xlfn.RANK.EQ(E$10,E$14:E$133,0)</f>
        <v>34</v>
      </c>
      <c r="F11" s="43">
        <f>_xlfn.RANK.EQ(F$10,F$14:F$133,1)</f>
        <v>77</v>
      </c>
      <c r="G11" s="43">
        <f>_xlfn.RANK.EQ(G$10,G$14:G$133,0)</f>
        <v>41</v>
      </c>
      <c r="H11" s="43">
        <f>_xlfn.RANK.EQ(H$10,H$14:H$133,0)</f>
        <v>17</v>
      </c>
      <c r="I11" s="43">
        <f>_xlfn.RANK.EQ(I$10,I$14:I$133,0)</f>
        <v>94</v>
      </c>
      <c r="J11" s="44">
        <f>_xlfn.RANK.EQ(J$10,J$14:J$133,0)</f>
        <v>19</v>
      </c>
    </row>
    <row r="12" spans="1:13" ht="25.05" customHeight="1" x14ac:dyDescent="0.25"/>
    <row r="13" spans="1:13" s="10" customFormat="1" ht="15" customHeight="1" x14ac:dyDescent="0.25">
      <c r="A13" s="9" t="s">
        <v>14</v>
      </c>
      <c r="B13" s="47" t="s">
        <v>3</v>
      </c>
      <c r="C13" s="48" t="s">
        <v>4</v>
      </c>
      <c r="D13" s="48" t="s">
        <v>5</v>
      </c>
      <c r="E13" s="48" t="s">
        <v>8</v>
      </c>
      <c r="F13" s="48" t="s">
        <v>6</v>
      </c>
      <c r="G13" s="48" t="s">
        <v>0</v>
      </c>
      <c r="H13" s="48" t="s">
        <v>1</v>
      </c>
      <c r="I13" s="48" t="s">
        <v>7</v>
      </c>
      <c r="J13" s="48" t="s">
        <v>2</v>
      </c>
      <c r="K13" s="49" t="s">
        <v>24</v>
      </c>
      <c r="L13" s="49" t="s">
        <v>25</v>
      </c>
      <c r="M13" s="49" t="s">
        <v>26</v>
      </c>
    </row>
    <row r="14" spans="1:13" ht="15" customHeight="1" x14ac:dyDescent="0.25">
      <c r="A14" s="6">
        <v>1</v>
      </c>
      <c r="B14" s="50">
        <v>0.53</v>
      </c>
      <c r="C14" s="50">
        <v>1.77</v>
      </c>
      <c r="D14" s="50">
        <v>310.73</v>
      </c>
      <c r="E14" s="50">
        <v>0.28000000000000003</v>
      </c>
      <c r="F14" s="50">
        <v>8.15</v>
      </c>
      <c r="G14" s="50">
        <v>0.73</v>
      </c>
      <c r="H14" s="50">
        <v>0.55000000000000004</v>
      </c>
      <c r="I14" s="50">
        <v>0.22</v>
      </c>
      <c r="J14" s="50">
        <v>0.79</v>
      </c>
      <c r="K14" s="51">
        <f>_xlfn.RANK.EQ(B14,B$14:B$133,0)</f>
        <v>8</v>
      </c>
      <c r="L14" s="51">
        <f>_xlfn.RANK.EQ(E14,E$14:E$133,0)</f>
        <v>34</v>
      </c>
      <c r="M14" s="51">
        <f>ABS(Table13[[#This Row],[Reock Rank]]-Table13[[#This Row],[Polsby-P Rank]])</f>
        <v>26</v>
      </c>
    </row>
    <row r="15" spans="1:13" ht="15" customHeight="1" x14ac:dyDescent="0.25">
      <c r="A15" s="6">
        <v>2</v>
      </c>
      <c r="B15" s="50">
        <v>0.4</v>
      </c>
      <c r="C15" s="50">
        <v>1.96</v>
      </c>
      <c r="D15" s="50">
        <v>195.77</v>
      </c>
      <c r="E15" s="50">
        <v>0.25</v>
      </c>
      <c r="F15" s="50">
        <v>0.81</v>
      </c>
      <c r="G15" s="50">
        <v>0.77</v>
      </c>
      <c r="H15" s="50">
        <v>0.22</v>
      </c>
      <c r="I15" s="50">
        <v>0.42</v>
      </c>
      <c r="J15" s="50">
        <v>0.75</v>
      </c>
      <c r="K15" s="51">
        <f>_xlfn.RANK.EQ(B15,B$14:B$133,0)</f>
        <v>48</v>
      </c>
      <c r="L15" s="51">
        <f>_xlfn.RANK.EQ(E15,E$14:E$133,0)</f>
        <v>50</v>
      </c>
      <c r="M15" s="51">
        <f>ABS(Table13[[#This Row],[Reock Rank]]-Table13[[#This Row],[Polsby-P Rank]])</f>
        <v>2</v>
      </c>
    </row>
    <row r="16" spans="1:13" ht="15" customHeight="1" x14ac:dyDescent="0.25">
      <c r="A16" s="6">
        <v>3</v>
      </c>
      <c r="B16" s="50">
        <v>0.49</v>
      </c>
      <c r="C16" s="50">
        <v>1.77</v>
      </c>
      <c r="D16" s="50">
        <v>242.53</v>
      </c>
      <c r="E16" s="50">
        <v>0.27</v>
      </c>
      <c r="F16" s="50">
        <v>5.21</v>
      </c>
      <c r="G16" s="50">
        <v>0.62</v>
      </c>
      <c r="H16" s="50">
        <v>0.52</v>
      </c>
      <c r="I16" s="50">
        <v>0.52</v>
      </c>
      <c r="J16" s="50">
        <v>0.79</v>
      </c>
      <c r="K16" s="51">
        <f>_xlfn.RANK.EQ(B16,B$14:B$133,0)</f>
        <v>18</v>
      </c>
      <c r="L16" s="51">
        <f>_xlfn.RANK.EQ(E16,E$14:E$133,0)</f>
        <v>42</v>
      </c>
      <c r="M16" s="51">
        <f>ABS(Table13[[#This Row],[Reock Rank]]-Table13[[#This Row],[Polsby-P Rank]])</f>
        <v>24</v>
      </c>
    </row>
    <row r="17" spans="1:13" ht="15" customHeight="1" x14ac:dyDescent="0.25">
      <c r="A17" s="6">
        <v>4</v>
      </c>
      <c r="B17" s="50">
        <v>0.34</v>
      </c>
      <c r="C17" s="50">
        <v>2.8</v>
      </c>
      <c r="D17" s="50">
        <v>303.41000000000003</v>
      </c>
      <c r="E17" s="50">
        <v>0.11</v>
      </c>
      <c r="F17" s="50">
        <v>18.920000000000002</v>
      </c>
      <c r="G17" s="50">
        <v>0.5</v>
      </c>
      <c r="H17" s="50">
        <v>0.3</v>
      </c>
      <c r="I17" s="50">
        <v>0.23</v>
      </c>
      <c r="J17" s="50">
        <v>0.65</v>
      </c>
      <c r="K17" s="51">
        <f>_xlfn.RANK.EQ(B17,B$14:B$133,0)</f>
        <v>81</v>
      </c>
      <c r="L17" s="51">
        <f>_xlfn.RANK.EQ(E17,E$14:E$133,0)</f>
        <v>105</v>
      </c>
      <c r="M17" s="51">
        <f>ABS(Table13[[#This Row],[Reock Rank]]-Table13[[#This Row],[Polsby-P Rank]])</f>
        <v>24</v>
      </c>
    </row>
    <row r="18" spans="1:13" ht="15" customHeight="1" x14ac:dyDescent="0.25">
      <c r="A18" s="6">
        <v>5</v>
      </c>
      <c r="B18" s="50">
        <v>0.46</v>
      </c>
      <c r="C18" s="50">
        <v>1.77</v>
      </c>
      <c r="D18" s="50">
        <v>292.67</v>
      </c>
      <c r="E18" s="50">
        <v>0.23</v>
      </c>
      <c r="F18" s="50">
        <v>13.05</v>
      </c>
      <c r="G18" s="50">
        <v>0.69</v>
      </c>
      <c r="H18" s="50">
        <v>0.5</v>
      </c>
      <c r="I18" s="50">
        <v>0.4</v>
      </c>
      <c r="J18" s="50">
        <v>0.7</v>
      </c>
      <c r="K18" s="51">
        <f>_xlfn.RANK.EQ(B18,B$14:B$133,0)</f>
        <v>28</v>
      </c>
      <c r="L18" s="51">
        <f>_xlfn.RANK.EQ(E18,E$14:E$133,0)</f>
        <v>60</v>
      </c>
      <c r="M18" s="51">
        <f>ABS(Table13[[#This Row],[Reock Rank]]-Table13[[#This Row],[Polsby-P Rank]])</f>
        <v>32</v>
      </c>
    </row>
    <row r="19" spans="1:13" ht="15" customHeight="1" x14ac:dyDescent="0.25">
      <c r="A19" s="6">
        <v>6</v>
      </c>
      <c r="B19" s="50">
        <v>0.46</v>
      </c>
      <c r="C19" s="50">
        <v>1.75</v>
      </c>
      <c r="D19" s="50">
        <v>418.35</v>
      </c>
      <c r="E19" s="50">
        <v>0.28999999999999998</v>
      </c>
      <c r="F19" s="50">
        <v>15.64</v>
      </c>
      <c r="G19" s="50">
        <v>0.77</v>
      </c>
      <c r="H19" s="50">
        <v>0.35</v>
      </c>
      <c r="I19" s="50">
        <v>0.32</v>
      </c>
      <c r="J19" s="50">
        <v>0.73</v>
      </c>
      <c r="K19" s="51">
        <f>_xlfn.RANK.EQ(B19,B$14:B$133,0)</f>
        <v>28</v>
      </c>
      <c r="L19" s="51">
        <f>_xlfn.RANK.EQ(E19,E$14:E$133,0)</f>
        <v>30</v>
      </c>
      <c r="M19" s="51">
        <f>ABS(Table13[[#This Row],[Reock Rank]]-Table13[[#This Row],[Polsby-P Rank]])</f>
        <v>2</v>
      </c>
    </row>
    <row r="20" spans="1:13" ht="15" customHeight="1" x14ac:dyDescent="0.25">
      <c r="A20" s="6">
        <v>7</v>
      </c>
      <c r="B20" s="50">
        <v>0.28000000000000003</v>
      </c>
      <c r="C20" s="50">
        <v>4.25</v>
      </c>
      <c r="D20" s="50">
        <v>366.43</v>
      </c>
      <c r="E20" s="50">
        <v>0.04</v>
      </c>
      <c r="F20" s="50">
        <v>15.49</v>
      </c>
      <c r="G20" s="50">
        <v>0.61</v>
      </c>
      <c r="H20" s="50">
        <v>0.32</v>
      </c>
      <c r="I20" s="50">
        <v>0.14000000000000001</v>
      </c>
      <c r="J20" s="50">
        <v>0.52</v>
      </c>
      <c r="K20" s="51">
        <f>_xlfn.RANK.EQ(B20,B$14:B$133,0)</f>
        <v>99</v>
      </c>
      <c r="L20" s="51">
        <f>_xlfn.RANK.EQ(E20,E$14:E$133,0)</f>
        <v>118</v>
      </c>
      <c r="M20" s="51">
        <f>ABS(Table13[[#This Row],[Reock Rank]]-Table13[[#This Row],[Polsby-P Rank]])</f>
        <v>19</v>
      </c>
    </row>
    <row r="21" spans="1:13" ht="15" customHeight="1" x14ac:dyDescent="0.25">
      <c r="A21" s="6">
        <v>8</v>
      </c>
      <c r="B21" s="50">
        <v>0.19</v>
      </c>
      <c r="C21" s="50">
        <v>2.64</v>
      </c>
      <c r="D21" s="50">
        <v>201.14</v>
      </c>
      <c r="E21" s="50">
        <v>0.13</v>
      </c>
      <c r="F21" s="50">
        <v>16.18</v>
      </c>
      <c r="G21" s="50">
        <v>0.56000000000000005</v>
      </c>
      <c r="H21" s="50">
        <v>0.18</v>
      </c>
      <c r="I21" s="50">
        <v>0.22</v>
      </c>
      <c r="J21" s="50">
        <v>0.51</v>
      </c>
      <c r="K21" s="51">
        <f>_xlfn.RANK.EQ(B21,B$14:B$133,0)</f>
        <v>116</v>
      </c>
      <c r="L21" s="51">
        <f>_xlfn.RANK.EQ(E21,E$14:E$133,0)</f>
        <v>100</v>
      </c>
      <c r="M21" s="51">
        <f>ABS(Table13[[#This Row],[Reock Rank]]-Table13[[#This Row],[Polsby-P Rank]])</f>
        <v>16</v>
      </c>
    </row>
    <row r="22" spans="1:13" ht="15" customHeight="1" x14ac:dyDescent="0.25">
      <c r="A22" s="6">
        <v>9</v>
      </c>
      <c r="B22" s="50">
        <v>0.39</v>
      </c>
      <c r="C22" s="50">
        <v>1.78</v>
      </c>
      <c r="D22" s="50">
        <v>134.44999999999999</v>
      </c>
      <c r="E22" s="50">
        <v>0.23</v>
      </c>
      <c r="F22" s="50">
        <v>11.23</v>
      </c>
      <c r="G22" s="50">
        <v>0.67</v>
      </c>
      <c r="H22" s="50">
        <v>0.44</v>
      </c>
      <c r="I22" s="50">
        <v>0.28000000000000003</v>
      </c>
      <c r="J22" s="50">
        <v>0.77</v>
      </c>
      <c r="K22" s="51">
        <f>_xlfn.RANK.EQ(B22,B$14:B$133,0)</f>
        <v>55</v>
      </c>
      <c r="L22" s="51">
        <f>_xlfn.RANK.EQ(E22,E$14:E$133,0)</f>
        <v>60</v>
      </c>
      <c r="M22" s="51">
        <f>ABS(Table13[[#This Row],[Reock Rank]]-Table13[[#This Row],[Polsby-P Rank]])</f>
        <v>5</v>
      </c>
    </row>
    <row r="23" spans="1:13" ht="15" customHeight="1" x14ac:dyDescent="0.25">
      <c r="A23" s="6">
        <v>10</v>
      </c>
      <c r="B23" s="50">
        <v>0.18</v>
      </c>
      <c r="C23" s="50">
        <v>4.5599999999999996</v>
      </c>
      <c r="D23" s="50">
        <v>471.47</v>
      </c>
      <c r="E23" s="50">
        <v>0.04</v>
      </c>
      <c r="F23" s="50">
        <v>26.21</v>
      </c>
      <c r="G23" s="50">
        <v>0.31</v>
      </c>
      <c r="H23" s="50">
        <v>0.14000000000000001</v>
      </c>
      <c r="I23" s="50">
        <v>0.12</v>
      </c>
      <c r="J23" s="50">
        <v>0.36</v>
      </c>
      <c r="K23" s="51">
        <f>_xlfn.RANK.EQ(B23,B$14:B$133,0)</f>
        <v>118</v>
      </c>
      <c r="L23" s="51">
        <f>_xlfn.RANK.EQ(E23,E$14:E$133,0)</f>
        <v>118</v>
      </c>
      <c r="M23" s="51">
        <f>ABS(Table13[[#This Row],[Reock Rank]]-Table13[[#This Row],[Polsby-P Rank]])</f>
        <v>0</v>
      </c>
    </row>
    <row r="24" spans="1:13" ht="15" customHeight="1" x14ac:dyDescent="0.25">
      <c r="A24" s="6">
        <v>11</v>
      </c>
      <c r="B24" s="50">
        <v>0.31</v>
      </c>
      <c r="C24" s="50">
        <v>2.14</v>
      </c>
      <c r="D24" s="50">
        <v>48.2</v>
      </c>
      <c r="E24" s="50">
        <v>0.19</v>
      </c>
      <c r="F24" s="50">
        <v>1.43</v>
      </c>
      <c r="G24" s="50">
        <v>0.76</v>
      </c>
      <c r="H24" s="50">
        <v>0.38</v>
      </c>
      <c r="I24" s="50">
        <v>0.3</v>
      </c>
      <c r="J24" s="50">
        <v>0.66</v>
      </c>
      <c r="K24" s="51">
        <f>_xlfn.RANK.EQ(B24,B$14:B$133,0)</f>
        <v>94</v>
      </c>
      <c r="L24" s="51">
        <f>_xlfn.RANK.EQ(E24,E$14:E$133,0)</f>
        <v>84</v>
      </c>
      <c r="M24" s="51">
        <f>ABS(Table13[[#This Row],[Reock Rank]]-Table13[[#This Row],[Polsby-P Rank]])</f>
        <v>10</v>
      </c>
    </row>
    <row r="25" spans="1:13" ht="15" customHeight="1" x14ac:dyDescent="0.25">
      <c r="A25" s="6">
        <v>12</v>
      </c>
      <c r="B25" s="50">
        <v>0.12</v>
      </c>
      <c r="C25" s="50">
        <v>4.13</v>
      </c>
      <c r="D25" s="50">
        <v>400.97</v>
      </c>
      <c r="E25" s="50">
        <v>0.05</v>
      </c>
      <c r="F25" s="50">
        <v>12.52</v>
      </c>
      <c r="G25" s="50">
        <v>0.43</v>
      </c>
      <c r="H25" s="50">
        <v>0.12</v>
      </c>
      <c r="I25" s="50">
        <v>0.14000000000000001</v>
      </c>
      <c r="J25" s="50">
        <v>0.41</v>
      </c>
      <c r="K25" s="51">
        <f>_xlfn.RANK.EQ(B25,B$14:B$133,0)</f>
        <v>120</v>
      </c>
      <c r="L25" s="51">
        <f>_xlfn.RANK.EQ(E25,E$14:E$133,0)</f>
        <v>117</v>
      </c>
      <c r="M25" s="51">
        <f>ABS(Table13[[#This Row],[Reock Rank]]-Table13[[#This Row],[Polsby-P Rank]])</f>
        <v>3</v>
      </c>
    </row>
    <row r="26" spans="1:13" ht="15" customHeight="1" x14ac:dyDescent="0.25">
      <c r="A26" s="6">
        <v>13</v>
      </c>
      <c r="B26" s="50">
        <v>0.24</v>
      </c>
      <c r="C26" s="50">
        <v>1.93</v>
      </c>
      <c r="D26" s="50">
        <v>319.27999999999997</v>
      </c>
      <c r="E26" s="50">
        <v>0.22</v>
      </c>
      <c r="F26" s="50">
        <v>48.89</v>
      </c>
      <c r="G26" s="50">
        <v>0.31</v>
      </c>
      <c r="H26" s="50">
        <v>0.13</v>
      </c>
      <c r="I26" s="50">
        <v>0.25</v>
      </c>
      <c r="J26" s="50">
        <v>0.54</v>
      </c>
      <c r="K26" s="51">
        <f>_xlfn.RANK.EQ(B26,B$14:B$133,0)</f>
        <v>109</v>
      </c>
      <c r="L26" s="51">
        <f>_xlfn.RANK.EQ(E26,E$14:E$133,0)</f>
        <v>68</v>
      </c>
      <c r="M26" s="51">
        <f>ABS(Table13[[#This Row],[Reock Rank]]-Table13[[#This Row],[Polsby-P Rank]])</f>
        <v>41</v>
      </c>
    </row>
    <row r="27" spans="1:13" ht="15" customHeight="1" x14ac:dyDescent="0.25">
      <c r="A27" s="6">
        <v>14</v>
      </c>
      <c r="B27" s="50">
        <v>0.39</v>
      </c>
      <c r="C27" s="50">
        <v>1.59</v>
      </c>
      <c r="D27" s="50">
        <v>104.19</v>
      </c>
      <c r="E27" s="50">
        <v>0.28000000000000003</v>
      </c>
      <c r="F27" s="50">
        <v>2.96</v>
      </c>
      <c r="G27" s="50">
        <v>0.83</v>
      </c>
      <c r="H27" s="50">
        <v>0.52</v>
      </c>
      <c r="I27" s="50">
        <v>0.43</v>
      </c>
      <c r="J27" s="50">
        <v>0.8</v>
      </c>
      <c r="K27" s="51">
        <f>_xlfn.RANK.EQ(B27,B$14:B$133,0)</f>
        <v>55</v>
      </c>
      <c r="L27" s="51">
        <f>_xlfn.RANK.EQ(E27,E$14:E$133,0)</f>
        <v>34</v>
      </c>
      <c r="M27" s="51">
        <f>ABS(Table13[[#This Row],[Reock Rank]]-Table13[[#This Row],[Polsby-P Rank]])</f>
        <v>21</v>
      </c>
    </row>
    <row r="28" spans="1:13" ht="15" customHeight="1" x14ac:dyDescent="0.25">
      <c r="A28" s="6">
        <v>15</v>
      </c>
      <c r="B28" s="50">
        <v>0.55000000000000004</v>
      </c>
      <c r="C28" s="50">
        <v>1.57</v>
      </c>
      <c r="D28" s="50">
        <v>119.29</v>
      </c>
      <c r="E28" s="50">
        <v>0.37</v>
      </c>
      <c r="F28" s="50">
        <v>1.3</v>
      </c>
      <c r="G28" s="50">
        <v>0.67</v>
      </c>
      <c r="H28" s="50">
        <v>0.5</v>
      </c>
      <c r="I28" s="50">
        <v>0.44</v>
      </c>
      <c r="J28" s="50">
        <v>0.82</v>
      </c>
      <c r="K28" s="51">
        <f>_xlfn.RANK.EQ(B28,B$14:B$133,0)</f>
        <v>3</v>
      </c>
      <c r="L28" s="51">
        <f>_xlfn.RANK.EQ(E28,E$14:E$133,0)</f>
        <v>11</v>
      </c>
      <c r="M28" s="51">
        <f>ABS(Table13[[#This Row],[Reock Rank]]-Table13[[#This Row],[Polsby-P Rank]])</f>
        <v>8</v>
      </c>
    </row>
    <row r="29" spans="1:13" ht="15" customHeight="1" x14ac:dyDescent="0.25">
      <c r="A29" s="6">
        <v>16</v>
      </c>
      <c r="B29" s="50">
        <v>0.4</v>
      </c>
      <c r="C29" s="50">
        <v>1.82</v>
      </c>
      <c r="D29" s="50">
        <v>247.46</v>
      </c>
      <c r="E29" s="50">
        <v>0.24</v>
      </c>
      <c r="F29" s="50">
        <v>7.0000000000000007E-2</v>
      </c>
      <c r="G29" s="50">
        <v>0.42</v>
      </c>
      <c r="H29" s="50">
        <v>0.21</v>
      </c>
      <c r="I29" s="50">
        <v>0.37</v>
      </c>
      <c r="J29" s="50">
        <v>0.68</v>
      </c>
      <c r="K29" s="51">
        <f>_xlfn.RANK.EQ(B29,B$14:B$133,0)</f>
        <v>48</v>
      </c>
      <c r="L29" s="51">
        <f>_xlfn.RANK.EQ(E29,E$14:E$133,0)</f>
        <v>55</v>
      </c>
      <c r="M29" s="51">
        <f>ABS(Table13[[#This Row],[Reock Rank]]-Table13[[#This Row],[Polsby-P Rank]])</f>
        <v>7</v>
      </c>
    </row>
    <row r="30" spans="1:13" ht="15" customHeight="1" x14ac:dyDescent="0.25">
      <c r="A30" s="6">
        <v>17</v>
      </c>
      <c r="B30" s="50">
        <v>0.48</v>
      </c>
      <c r="C30" s="50">
        <v>1.59</v>
      </c>
      <c r="D30" s="50">
        <v>183.57</v>
      </c>
      <c r="E30" s="50">
        <v>0.3</v>
      </c>
      <c r="F30" s="50">
        <v>11.33</v>
      </c>
      <c r="G30" s="50">
        <v>0.91</v>
      </c>
      <c r="H30" s="50">
        <v>0.66</v>
      </c>
      <c r="I30" s="50">
        <v>0.39</v>
      </c>
      <c r="J30" s="50">
        <v>0.74</v>
      </c>
      <c r="K30" s="51">
        <f>_xlfn.RANK.EQ(B30,B$14:B$133,0)</f>
        <v>22</v>
      </c>
      <c r="L30" s="51">
        <f>_xlfn.RANK.EQ(E30,E$14:E$133,0)</f>
        <v>25</v>
      </c>
      <c r="M30" s="51">
        <f>ABS(Table13[[#This Row],[Reock Rank]]-Table13[[#This Row],[Polsby-P Rank]])</f>
        <v>3</v>
      </c>
    </row>
    <row r="31" spans="1:13" ht="15" customHeight="1" x14ac:dyDescent="0.25">
      <c r="A31" s="6">
        <v>18</v>
      </c>
      <c r="B31" s="50">
        <v>0.51</v>
      </c>
      <c r="C31" s="50">
        <v>1.57</v>
      </c>
      <c r="D31" s="50">
        <v>104.25</v>
      </c>
      <c r="E31" s="50">
        <v>0.33</v>
      </c>
      <c r="F31" s="50">
        <v>3.07</v>
      </c>
      <c r="G31" s="50">
        <v>0.74</v>
      </c>
      <c r="H31" s="50">
        <v>0.42</v>
      </c>
      <c r="I31" s="50">
        <v>0.34</v>
      </c>
      <c r="J31" s="50">
        <v>0.79</v>
      </c>
      <c r="K31" s="51">
        <f>_xlfn.RANK.EQ(B31,B$14:B$133,0)</f>
        <v>11</v>
      </c>
      <c r="L31" s="51">
        <f>_xlfn.RANK.EQ(E31,E$14:E$133,0)</f>
        <v>18</v>
      </c>
      <c r="M31" s="51">
        <f>ABS(Table13[[#This Row],[Reock Rank]]-Table13[[#This Row],[Polsby-P Rank]])</f>
        <v>7</v>
      </c>
    </row>
    <row r="32" spans="1:13" ht="15" customHeight="1" x14ac:dyDescent="0.25">
      <c r="A32" s="6">
        <v>19</v>
      </c>
      <c r="B32" s="50">
        <v>0.2</v>
      </c>
      <c r="C32" s="50">
        <v>1.84</v>
      </c>
      <c r="D32" s="50">
        <v>89.04</v>
      </c>
      <c r="E32" s="50">
        <v>0.28000000000000003</v>
      </c>
      <c r="F32" s="50">
        <v>17.329999999999998</v>
      </c>
      <c r="G32" s="50">
        <v>0.71</v>
      </c>
      <c r="H32" s="50">
        <v>0.48</v>
      </c>
      <c r="I32" s="50">
        <v>0.27</v>
      </c>
      <c r="J32" s="50">
        <v>0.69</v>
      </c>
      <c r="K32" s="51">
        <f>_xlfn.RANK.EQ(B32,B$14:B$133,0)</f>
        <v>115</v>
      </c>
      <c r="L32" s="51">
        <f>_xlfn.RANK.EQ(E32,E$14:E$133,0)</f>
        <v>34</v>
      </c>
      <c r="M32" s="51">
        <f>ABS(Table13[[#This Row],[Reock Rank]]-Table13[[#This Row],[Polsby-P Rank]])</f>
        <v>81</v>
      </c>
    </row>
    <row r="33" spans="1:13" ht="15" customHeight="1" x14ac:dyDescent="0.25">
      <c r="A33" s="6">
        <v>20</v>
      </c>
      <c r="B33" s="50">
        <v>0.36</v>
      </c>
      <c r="C33" s="50">
        <v>1.99</v>
      </c>
      <c r="D33" s="50">
        <v>82.9</v>
      </c>
      <c r="E33" s="50">
        <v>0.2</v>
      </c>
      <c r="F33" s="50">
        <v>3.41</v>
      </c>
      <c r="G33" s="50">
        <v>0.56999999999999995</v>
      </c>
      <c r="H33" s="50">
        <v>0.48</v>
      </c>
      <c r="I33" s="50">
        <v>0.28999999999999998</v>
      </c>
      <c r="J33" s="50">
        <v>0.62</v>
      </c>
      <c r="K33" s="51">
        <f>_xlfn.RANK.EQ(B33,B$14:B$133,0)</f>
        <v>70</v>
      </c>
      <c r="L33" s="51">
        <f>_xlfn.RANK.EQ(E33,E$14:E$133,0)</f>
        <v>78</v>
      </c>
      <c r="M33" s="51">
        <f>ABS(Table13[[#This Row],[Reock Rank]]-Table13[[#This Row],[Polsby-P Rank]])</f>
        <v>8</v>
      </c>
    </row>
    <row r="34" spans="1:13" ht="15" customHeight="1" x14ac:dyDescent="0.25">
      <c r="A34" s="6">
        <v>21</v>
      </c>
      <c r="B34" s="50">
        <v>0.19</v>
      </c>
      <c r="C34" s="50">
        <v>3.17</v>
      </c>
      <c r="D34" s="50">
        <v>301.16000000000003</v>
      </c>
      <c r="E34" s="50">
        <v>0.08</v>
      </c>
      <c r="F34" s="50">
        <v>31.38</v>
      </c>
      <c r="G34" s="50">
        <v>0.6</v>
      </c>
      <c r="H34" s="50">
        <v>0.31</v>
      </c>
      <c r="I34" s="50">
        <v>0.27</v>
      </c>
      <c r="J34" s="50">
        <v>0.5</v>
      </c>
      <c r="K34" s="51">
        <f>_xlfn.RANK.EQ(B34,B$14:B$133,0)</f>
        <v>116</v>
      </c>
      <c r="L34" s="51">
        <f>_xlfn.RANK.EQ(E34,E$14:E$133,0)</f>
        <v>112</v>
      </c>
      <c r="M34" s="51">
        <f>ABS(Table13[[#This Row],[Reock Rank]]-Table13[[#This Row],[Polsby-P Rank]])</f>
        <v>4</v>
      </c>
    </row>
    <row r="35" spans="1:13" ht="15" customHeight="1" x14ac:dyDescent="0.25">
      <c r="A35" s="6">
        <v>22</v>
      </c>
      <c r="B35" s="50">
        <v>0.43</v>
      </c>
      <c r="C35" s="50">
        <v>2</v>
      </c>
      <c r="D35" s="50">
        <v>319.3</v>
      </c>
      <c r="E35" s="50">
        <v>0.2</v>
      </c>
      <c r="F35" s="50">
        <v>26.48</v>
      </c>
      <c r="G35" s="50">
        <v>0.69</v>
      </c>
      <c r="H35" s="50">
        <v>0.18</v>
      </c>
      <c r="I35" s="50">
        <v>0.24</v>
      </c>
      <c r="J35" s="50">
        <v>0.74</v>
      </c>
      <c r="K35" s="51">
        <f>_xlfn.RANK.EQ(B35,B$14:B$133,0)</f>
        <v>39</v>
      </c>
      <c r="L35" s="51">
        <f>_xlfn.RANK.EQ(E35,E$14:E$133,0)</f>
        <v>78</v>
      </c>
      <c r="M35" s="51">
        <f>ABS(Table13[[#This Row],[Reock Rank]]-Table13[[#This Row],[Polsby-P Rank]])</f>
        <v>39</v>
      </c>
    </row>
    <row r="36" spans="1:13" ht="15" customHeight="1" x14ac:dyDescent="0.25">
      <c r="A36" s="6">
        <v>23</v>
      </c>
      <c r="B36" s="50">
        <v>0.35</v>
      </c>
      <c r="C36" s="50">
        <v>1.66</v>
      </c>
      <c r="D36" s="50">
        <v>223.62</v>
      </c>
      <c r="E36" s="50">
        <v>0.24</v>
      </c>
      <c r="F36" s="50">
        <v>25.69</v>
      </c>
      <c r="G36" s="50">
        <v>0.84</v>
      </c>
      <c r="H36" s="50">
        <v>0.25</v>
      </c>
      <c r="I36" s="50">
        <v>0.3</v>
      </c>
      <c r="J36" s="50">
        <v>0.7</v>
      </c>
      <c r="K36" s="51">
        <f>_xlfn.RANK.EQ(B36,B$14:B$133,0)</f>
        <v>78</v>
      </c>
      <c r="L36" s="51">
        <f>_xlfn.RANK.EQ(E36,E$14:E$133,0)</f>
        <v>55</v>
      </c>
      <c r="M36" s="51">
        <f>ABS(Table13[[#This Row],[Reock Rank]]-Table13[[#This Row],[Polsby-P Rank]])</f>
        <v>23</v>
      </c>
    </row>
    <row r="37" spans="1:13" ht="15" customHeight="1" x14ac:dyDescent="0.25">
      <c r="A37" s="6">
        <v>24</v>
      </c>
      <c r="B37" s="50">
        <v>0.25</v>
      </c>
      <c r="C37" s="50">
        <v>2.21</v>
      </c>
      <c r="D37" s="50">
        <v>139.53</v>
      </c>
      <c r="E37" s="50">
        <v>0.19</v>
      </c>
      <c r="F37" s="50">
        <v>18.29</v>
      </c>
      <c r="G37" s="50">
        <v>0.59</v>
      </c>
      <c r="H37" s="50">
        <v>0.32</v>
      </c>
      <c r="I37" s="50">
        <v>0.3</v>
      </c>
      <c r="J37" s="50">
        <v>0.56999999999999995</v>
      </c>
      <c r="K37" s="51">
        <f>_xlfn.RANK.EQ(B37,B$14:B$133,0)</f>
        <v>106</v>
      </c>
      <c r="L37" s="51">
        <f>_xlfn.RANK.EQ(E37,E$14:E$133,0)</f>
        <v>84</v>
      </c>
      <c r="M37" s="51">
        <f>ABS(Table13[[#This Row],[Reock Rank]]-Table13[[#This Row],[Polsby-P Rank]])</f>
        <v>22</v>
      </c>
    </row>
    <row r="38" spans="1:13" ht="15" customHeight="1" x14ac:dyDescent="0.25">
      <c r="A38" s="6">
        <v>25</v>
      </c>
      <c r="B38" s="50">
        <v>0.4</v>
      </c>
      <c r="C38" s="50">
        <v>3.61</v>
      </c>
      <c r="D38" s="50">
        <v>332.05</v>
      </c>
      <c r="E38" s="50">
        <v>0.06</v>
      </c>
      <c r="F38" s="50">
        <v>8.52</v>
      </c>
      <c r="G38" s="50">
        <v>0.57999999999999996</v>
      </c>
      <c r="H38" s="50">
        <v>0.28000000000000003</v>
      </c>
      <c r="I38" s="50">
        <v>0.14000000000000001</v>
      </c>
      <c r="J38" s="50">
        <v>0.63</v>
      </c>
      <c r="K38" s="51">
        <f>_xlfn.RANK.EQ(B38,B$14:B$133,0)</f>
        <v>48</v>
      </c>
      <c r="L38" s="51">
        <f>_xlfn.RANK.EQ(E38,E$14:E$133,0)</f>
        <v>116</v>
      </c>
      <c r="M38" s="51">
        <f>ABS(Table13[[#This Row],[Reock Rank]]-Table13[[#This Row],[Polsby-P Rank]])</f>
        <v>68</v>
      </c>
    </row>
    <row r="39" spans="1:13" ht="15" customHeight="1" x14ac:dyDescent="0.25">
      <c r="A39" s="6">
        <v>26</v>
      </c>
      <c r="B39" s="50">
        <v>0.42</v>
      </c>
      <c r="C39" s="50">
        <v>1.64</v>
      </c>
      <c r="D39" s="50">
        <v>96.19</v>
      </c>
      <c r="E39" s="50">
        <v>0.32</v>
      </c>
      <c r="F39" s="50">
        <v>0.04</v>
      </c>
      <c r="G39" s="50">
        <v>0.79</v>
      </c>
      <c r="H39" s="50">
        <v>0.43</v>
      </c>
      <c r="I39" s="50">
        <v>0.41</v>
      </c>
      <c r="J39" s="50">
        <v>0.72</v>
      </c>
      <c r="K39" s="51">
        <f>_xlfn.RANK.EQ(B39,B$14:B$133,0)</f>
        <v>45</v>
      </c>
      <c r="L39" s="51">
        <f>_xlfn.RANK.EQ(E39,E$14:E$133,0)</f>
        <v>20</v>
      </c>
      <c r="M39" s="51">
        <f>ABS(Table13[[#This Row],[Reock Rank]]-Table13[[#This Row],[Polsby-P Rank]])</f>
        <v>25</v>
      </c>
    </row>
    <row r="40" spans="1:13" ht="15" customHeight="1" x14ac:dyDescent="0.25">
      <c r="A40" s="6">
        <v>27</v>
      </c>
      <c r="B40" s="50">
        <v>0.52</v>
      </c>
      <c r="C40" s="50">
        <v>1.28</v>
      </c>
      <c r="D40" s="50">
        <v>201.09</v>
      </c>
      <c r="E40" s="50">
        <v>0.4</v>
      </c>
      <c r="F40" s="50">
        <v>15.01</v>
      </c>
      <c r="G40" s="50">
        <v>0.88</v>
      </c>
      <c r="H40" s="50">
        <v>0.71</v>
      </c>
      <c r="I40" s="50">
        <v>0.54</v>
      </c>
      <c r="J40" s="50">
        <v>0.87</v>
      </c>
      <c r="K40" s="51">
        <f>_xlfn.RANK.EQ(B40,B$14:B$133,0)</f>
        <v>9</v>
      </c>
      <c r="L40" s="51">
        <f>_xlfn.RANK.EQ(E40,E$14:E$133,0)</f>
        <v>8</v>
      </c>
      <c r="M40" s="51">
        <f>ABS(Table13[[#This Row],[Reock Rank]]-Table13[[#This Row],[Polsby-P Rank]])</f>
        <v>1</v>
      </c>
    </row>
    <row r="41" spans="1:13" ht="15" customHeight="1" x14ac:dyDescent="0.25">
      <c r="A41" s="6">
        <v>28</v>
      </c>
      <c r="B41" s="50">
        <v>0.5</v>
      </c>
      <c r="C41" s="50">
        <v>1.77</v>
      </c>
      <c r="D41" s="50">
        <v>151.19</v>
      </c>
      <c r="E41" s="50">
        <v>0.28999999999999998</v>
      </c>
      <c r="F41" s="50">
        <v>6.82</v>
      </c>
      <c r="G41" s="50">
        <v>0.57999999999999996</v>
      </c>
      <c r="H41" s="50">
        <v>0.32</v>
      </c>
      <c r="I41" s="50">
        <v>0.26</v>
      </c>
      <c r="J41" s="50">
        <v>0.72</v>
      </c>
      <c r="K41" s="51">
        <f>_xlfn.RANK.EQ(B41,B$14:B$133,0)</f>
        <v>15</v>
      </c>
      <c r="L41" s="51">
        <f>_xlfn.RANK.EQ(E41,E$14:E$133,0)</f>
        <v>30</v>
      </c>
      <c r="M41" s="51">
        <f>ABS(Table13[[#This Row],[Reock Rank]]-Table13[[#This Row],[Polsby-P Rank]])</f>
        <v>15</v>
      </c>
    </row>
    <row r="42" spans="1:13" ht="15" customHeight="1" x14ac:dyDescent="0.25">
      <c r="A42" s="6">
        <v>29</v>
      </c>
      <c r="B42" s="50">
        <v>0.47</v>
      </c>
      <c r="C42" s="50">
        <v>2.46</v>
      </c>
      <c r="D42" s="50">
        <v>47.64</v>
      </c>
      <c r="E42" s="50">
        <v>0.16</v>
      </c>
      <c r="F42" s="50">
        <v>0.27</v>
      </c>
      <c r="G42" s="50">
        <v>0.76</v>
      </c>
      <c r="H42" s="50">
        <v>0.64</v>
      </c>
      <c r="I42" s="50">
        <v>0.25</v>
      </c>
      <c r="J42" s="50">
        <v>0.63</v>
      </c>
      <c r="K42" s="51">
        <f>_xlfn.RANK.EQ(B42,B$14:B$133,0)</f>
        <v>25</v>
      </c>
      <c r="L42" s="51">
        <f>_xlfn.RANK.EQ(E42,E$14:E$133,0)</f>
        <v>93</v>
      </c>
      <c r="M42" s="51">
        <f>ABS(Table13[[#This Row],[Reock Rank]]-Table13[[#This Row],[Polsby-P Rank]])</f>
        <v>68</v>
      </c>
    </row>
    <row r="43" spans="1:13" ht="15" customHeight="1" x14ac:dyDescent="0.25">
      <c r="A43" s="6">
        <v>30</v>
      </c>
      <c r="B43" s="50">
        <v>0.38</v>
      </c>
      <c r="C43" s="50">
        <v>2.62</v>
      </c>
      <c r="D43" s="50">
        <v>85.03</v>
      </c>
      <c r="E43" s="50">
        <v>0.13</v>
      </c>
      <c r="F43" s="50">
        <v>1.71</v>
      </c>
      <c r="G43" s="50">
        <v>0.37</v>
      </c>
      <c r="H43" s="50">
        <v>0.27</v>
      </c>
      <c r="I43" s="50">
        <v>0.15</v>
      </c>
      <c r="J43" s="50">
        <v>0.59</v>
      </c>
      <c r="K43" s="51">
        <f>_xlfn.RANK.EQ(B43,B$14:B$133,0)</f>
        <v>62</v>
      </c>
      <c r="L43" s="51">
        <f>_xlfn.RANK.EQ(E43,E$14:E$133,0)</f>
        <v>100</v>
      </c>
      <c r="M43" s="51">
        <f>ABS(Table13[[#This Row],[Reock Rank]]-Table13[[#This Row],[Polsby-P Rank]])</f>
        <v>38</v>
      </c>
    </row>
    <row r="44" spans="1:13" ht="15" customHeight="1" x14ac:dyDescent="0.25">
      <c r="A44" s="6">
        <v>31</v>
      </c>
      <c r="B44" s="50">
        <v>0.45</v>
      </c>
      <c r="C44" s="50">
        <v>2.4500000000000002</v>
      </c>
      <c r="D44" s="50">
        <v>60.98</v>
      </c>
      <c r="E44" s="50">
        <v>0.15</v>
      </c>
      <c r="F44" s="50">
        <v>1.67</v>
      </c>
      <c r="G44" s="50">
        <v>0.67</v>
      </c>
      <c r="H44" s="50">
        <v>0.51</v>
      </c>
      <c r="I44" s="50">
        <v>0.21</v>
      </c>
      <c r="J44" s="50">
        <v>0.62</v>
      </c>
      <c r="K44" s="51">
        <f>_xlfn.RANK.EQ(B44,B$14:B$133,0)</f>
        <v>31</v>
      </c>
      <c r="L44" s="51">
        <f>_xlfn.RANK.EQ(E44,E$14:E$133,0)</f>
        <v>95</v>
      </c>
      <c r="M44" s="51">
        <f>ABS(Table13[[#This Row],[Reock Rank]]-Table13[[#This Row],[Polsby-P Rank]])</f>
        <v>64</v>
      </c>
    </row>
    <row r="45" spans="1:13" ht="15" customHeight="1" x14ac:dyDescent="0.25">
      <c r="A45" s="6">
        <v>32</v>
      </c>
      <c r="B45" s="50">
        <v>0.44</v>
      </c>
      <c r="C45" s="50">
        <v>1.9</v>
      </c>
      <c r="D45" s="50">
        <v>215.63</v>
      </c>
      <c r="E45" s="50">
        <v>0.24</v>
      </c>
      <c r="F45" s="50">
        <v>23.9</v>
      </c>
      <c r="G45" s="50">
        <v>0.87</v>
      </c>
      <c r="H45" s="50">
        <v>0.69</v>
      </c>
      <c r="I45" s="50">
        <v>0.37</v>
      </c>
      <c r="J45" s="50">
        <v>0.81</v>
      </c>
      <c r="K45" s="51">
        <f>_xlfn.RANK.EQ(B45,B$14:B$133,0)</f>
        <v>34</v>
      </c>
      <c r="L45" s="51">
        <f>_xlfn.RANK.EQ(E45,E$14:E$133,0)</f>
        <v>55</v>
      </c>
      <c r="M45" s="51">
        <f>ABS(Table13[[#This Row],[Reock Rank]]-Table13[[#This Row],[Polsby-P Rank]])</f>
        <v>21</v>
      </c>
    </row>
    <row r="46" spans="1:13" ht="15" customHeight="1" x14ac:dyDescent="0.25">
      <c r="A46" s="6">
        <v>33</v>
      </c>
      <c r="B46" s="50">
        <v>0.47</v>
      </c>
      <c r="C46" s="50">
        <v>2.04</v>
      </c>
      <c r="D46" s="50">
        <v>50.35</v>
      </c>
      <c r="E46" s="50">
        <v>0.22</v>
      </c>
      <c r="F46" s="50">
        <v>1.68</v>
      </c>
      <c r="G46" s="50">
        <v>0.66</v>
      </c>
      <c r="H46" s="50">
        <v>0.44</v>
      </c>
      <c r="I46" s="50">
        <v>0.28999999999999998</v>
      </c>
      <c r="J46" s="50">
        <v>0.73</v>
      </c>
      <c r="K46" s="51">
        <f>_xlfn.RANK.EQ(B46,B$14:B$133,0)</f>
        <v>25</v>
      </c>
      <c r="L46" s="51">
        <f>_xlfn.RANK.EQ(E46,E$14:E$133,0)</f>
        <v>68</v>
      </c>
      <c r="M46" s="51">
        <f>ABS(Table13[[#This Row],[Reock Rank]]-Table13[[#This Row],[Polsby-P Rank]])</f>
        <v>43</v>
      </c>
    </row>
    <row r="47" spans="1:13" ht="15" customHeight="1" x14ac:dyDescent="0.25">
      <c r="A47" s="6">
        <v>34</v>
      </c>
      <c r="B47" s="50">
        <v>0.39</v>
      </c>
      <c r="C47" s="50">
        <v>3.06</v>
      </c>
      <c r="D47" s="50">
        <v>62.11</v>
      </c>
      <c r="E47" s="50">
        <v>0.1</v>
      </c>
      <c r="F47" s="50">
        <v>1.8</v>
      </c>
      <c r="G47" s="50">
        <v>0.56999999999999995</v>
      </c>
      <c r="H47" s="50">
        <v>0.41</v>
      </c>
      <c r="I47" s="50">
        <v>0.11</v>
      </c>
      <c r="J47" s="50">
        <v>0.56000000000000005</v>
      </c>
      <c r="K47" s="51">
        <f>_xlfn.RANK.EQ(B47,B$14:B$133,0)</f>
        <v>55</v>
      </c>
      <c r="L47" s="51">
        <f>_xlfn.RANK.EQ(E47,E$14:E$133,0)</f>
        <v>107</v>
      </c>
      <c r="M47" s="51">
        <f>ABS(Table13[[#This Row],[Reock Rank]]-Table13[[#This Row],[Polsby-P Rank]])</f>
        <v>52</v>
      </c>
    </row>
    <row r="48" spans="1:13" ht="15" customHeight="1" x14ac:dyDescent="0.25">
      <c r="A48" s="6">
        <v>35</v>
      </c>
      <c r="B48" s="50">
        <v>0.43</v>
      </c>
      <c r="C48" s="50">
        <v>1.87</v>
      </c>
      <c r="D48" s="50">
        <v>82.43</v>
      </c>
      <c r="E48" s="50">
        <v>0.26</v>
      </c>
      <c r="F48" s="50">
        <v>2.41</v>
      </c>
      <c r="G48" s="50">
        <v>0.61</v>
      </c>
      <c r="H48" s="50">
        <v>0.4</v>
      </c>
      <c r="I48" s="50">
        <v>0.35</v>
      </c>
      <c r="J48" s="50">
        <v>0.74</v>
      </c>
      <c r="K48" s="51">
        <f>_xlfn.RANK.EQ(B48,B$14:B$133,0)</f>
        <v>39</v>
      </c>
      <c r="L48" s="51">
        <f>_xlfn.RANK.EQ(E48,E$14:E$133,0)</f>
        <v>44</v>
      </c>
      <c r="M48" s="51">
        <f>ABS(Table13[[#This Row],[Reock Rank]]-Table13[[#This Row],[Polsby-P Rank]])</f>
        <v>5</v>
      </c>
    </row>
    <row r="49" spans="1:13" ht="15" customHeight="1" x14ac:dyDescent="0.25">
      <c r="A49" s="6">
        <v>36</v>
      </c>
      <c r="B49" s="50">
        <v>0.37</v>
      </c>
      <c r="C49" s="50">
        <v>1.64</v>
      </c>
      <c r="D49" s="50">
        <v>51.48</v>
      </c>
      <c r="E49" s="50">
        <v>0.34</v>
      </c>
      <c r="F49" s="50">
        <v>2.25</v>
      </c>
      <c r="G49" s="50">
        <v>0.75</v>
      </c>
      <c r="H49" s="50">
        <v>0.32</v>
      </c>
      <c r="I49" s="50">
        <v>0.38</v>
      </c>
      <c r="J49" s="50">
        <v>0.79</v>
      </c>
      <c r="K49" s="51">
        <f>_xlfn.RANK.EQ(B49,B$14:B$133,0)</f>
        <v>66</v>
      </c>
      <c r="L49" s="51">
        <f>_xlfn.RANK.EQ(E49,E$14:E$133,0)</f>
        <v>17</v>
      </c>
      <c r="M49" s="51">
        <f>ABS(Table13[[#This Row],[Reock Rank]]-Table13[[#This Row],[Polsby-P Rank]])</f>
        <v>49</v>
      </c>
    </row>
    <row r="50" spans="1:13" ht="15" customHeight="1" x14ac:dyDescent="0.25">
      <c r="A50" s="6">
        <v>37</v>
      </c>
      <c r="B50" s="50">
        <v>0.34</v>
      </c>
      <c r="C50" s="50">
        <v>2.06</v>
      </c>
      <c r="D50" s="50">
        <v>83.1</v>
      </c>
      <c r="E50" s="50">
        <v>0.22</v>
      </c>
      <c r="F50" s="50">
        <v>4.2699999999999996</v>
      </c>
      <c r="G50" s="50">
        <v>0.54</v>
      </c>
      <c r="H50" s="50">
        <v>0.26</v>
      </c>
      <c r="I50" s="50">
        <v>0.32</v>
      </c>
      <c r="J50" s="50">
        <v>0.6</v>
      </c>
      <c r="K50" s="51">
        <f>_xlfn.RANK.EQ(B50,B$14:B$133,0)</f>
        <v>81</v>
      </c>
      <c r="L50" s="51">
        <f>_xlfn.RANK.EQ(E50,E$14:E$133,0)</f>
        <v>68</v>
      </c>
      <c r="M50" s="51">
        <f>ABS(Table13[[#This Row],[Reock Rank]]-Table13[[#This Row],[Polsby-P Rank]])</f>
        <v>13</v>
      </c>
    </row>
    <row r="51" spans="1:13" ht="15" customHeight="1" x14ac:dyDescent="0.25">
      <c r="A51" s="6">
        <v>38</v>
      </c>
      <c r="B51" s="50">
        <v>0.31</v>
      </c>
      <c r="C51" s="50">
        <v>2.25</v>
      </c>
      <c r="D51" s="50">
        <v>46.04</v>
      </c>
      <c r="E51" s="50">
        <v>0.18</v>
      </c>
      <c r="F51" s="50">
        <v>3.85</v>
      </c>
      <c r="G51" s="50">
        <v>0.73</v>
      </c>
      <c r="H51" s="50">
        <v>0.4</v>
      </c>
      <c r="I51" s="50">
        <v>0.17</v>
      </c>
      <c r="J51" s="50">
        <v>0.56999999999999995</v>
      </c>
      <c r="K51" s="51">
        <f>_xlfn.RANK.EQ(B51,B$14:B$133,0)</f>
        <v>94</v>
      </c>
      <c r="L51" s="51">
        <f>_xlfn.RANK.EQ(E51,E$14:E$133,0)</f>
        <v>87</v>
      </c>
      <c r="M51" s="51">
        <f>ABS(Table13[[#This Row],[Reock Rank]]-Table13[[#This Row],[Polsby-P Rank]])</f>
        <v>7</v>
      </c>
    </row>
    <row r="52" spans="1:13" ht="15" customHeight="1" x14ac:dyDescent="0.25">
      <c r="A52" s="6">
        <v>39</v>
      </c>
      <c r="B52" s="50">
        <v>0.22</v>
      </c>
      <c r="C52" s="50">
        <v>2.88</v>
      </c>
      <c r="D52" s="50">
        <v>121.22</v>
      </c>
      <c r="E52" s="50">
        <v>0.11</v>
      </c>
      <c r="F52" s="50">
        <v>4.5599999999999996</v>
      </c>
      <c r="G52" s="50">
        <v>0.42</v>
      </c>
      <c r="H52" s="50">
        <v>0.19</v>
      </c>
      <c r="I52" s="50">
        <v>0.11</v>
      </c>
      <c r="J52" s="50">
        <v>0.55000000000000004</v>
      </c>
      <c r="K52" s="51">
        <f>_xlfn.RANK.EQ(B52,B$14:B$133,0)</f>
        <v>113</v>
      </c>
      <c r="L52" s="51">
        <f>_xlfn.RANK.EQ(E52,E$14:E$133,0)</f>
        <v>105</v>
      </c>
      <c r="M52" s="51">
        <f>ABS(Table13[[#This Row],[Reock Rank]]-Table13[[#This Row],[Polsby-P Rank]])</f>
        <v>8</v>
      </c>
    </row>
    <row r="53" spans="1:13" ht="15" customHeight="1" x14ac:dyDescent="0.25">
      <c r="A53" s="6">
        <v>40</v>
      </c>
      <c r="B53" s="50">
        <v>0.28000000000000003</v>
      </c>
      <c r="C53" s="50">
        <v>1.97</v>
      </c>
      <c r="D53" s="50">
        <v>83.47</v>
      </c>
      <c r="E53" s="50">
        <v>0.24</v>
      </c>
      <c r="F53" s="50">
        <v>3.91</v>
      </c>
      <c r="G53" s="50">
        <v>0.49</v>
      </c>
      <c r="H53" s="50">
        <v>0.13</v>
      </c>
      <c r="I53" s="50">
        <v>0.36</v>
      </c>
      <c r="J53" s="50">
        <v>0.63</v>
      </c>
      <c r="K53" s="51">
        <f>_xlfn.RANK.EQ(B53,B$14:B$133,0)</f>
        <v>99</v>
      </c>
      <c r="L53" s="51">
        <f>_xlfn.RANK.EQ(E53,E$14:E$133,0)</f>
        <v>55</v>
      </c>
      <c r="M53" s="51">
        <f>ABS(Table13[[#This Row],[Reock Rank]]-Table13[[#This Row],[Polsby-P Rank]])</f>
        <v>44</v>
      </c>
    </row>
    <row r="54" spans="1:13" ht="15" customHeight="1" x14ac:dyDescent="0.25">
      <c r="A54" s="6">
        <v>41</v>
      </c>
      <c r="B54" s="50">
        <v>0.28000000000000003</v>
      </c>
      <c r="C54" s="50">
        <v>1.94</v>
      </c>
      <c r="D54" s="50">
        <v>67.180000000000007</v>
      </c>
      <c r="E54" s="50">
        <v>0.25</v>
      </c>
      <c r="F54" s="50">
        <v>6.95</v>
      </c>
      <c r="G54" s="50">
        <v>0.7</v>
      </c>
      <c r="H54" s="50">
        <v>0.32</v>
      </c>
      <c r="I54" s="50">
        <v>0.19</v>
      </c>
      <c r="J54" s="50">
        <v>0.76</v>
      </c>
      <c r="K54" s="51">
        <f>_xlfn.RANK.EQ(B54,B$14:B$133,0)</f>
        <v>99</v>
      </c>
      <c r="L54" s="51">
        <f>_xlfn.RANK.EQ(E54,E$14:E$133,0)</f>
        <v>50</v>
      </c>
      <c r="M54" s="51">
        <f>ABS(Table13[[#This Row],[Reock Rank]]-Table13[[#This Row],[Polsby-P Rank]])</f>
        <v>49</v>
      </c>
    </row>
    <row r="55" spans="1:13" ht="15" customHeight="1" x14ac:dyDescent="0.25">
      <c r="A55" s="6">
        <v>42</v>
      </c>
      <c r="B55" s="50">
        <v>0.44</v>
      </c>
      <c r="C55" s="50">
        <v>2.69</v>
      </c>
      <c r="D55" s="50">
        <v>93.76</v>
      </c>
      <c r="E55" s="50">
        <v>0.12</v>
      </c>
      <c r="F55" s="50">
        <v>4.43</v>
      </c>
      <c r="G55" s="50">
        <v>0.61</v>
      </c>
      <c r="H55" s="50">
        <v>0.39</v>
      </c>
      <c r="I55" s="50">
        <v>0.21</v>
      </c>
      <c r="J55" s="50">
        <v>0.69</v>
      </c>
      <c r="K55" s="51">
        <f>_xlfn.RANK.EQ(B55,B$14:B$133,0)</f>
        <v>34</v>
      </c>
      <c r="L55" s="51">
        <f>_xlfn.RANK.EQ(E55,E$14:E$133,0)</f>
        <v>104</v>
      </c>
      <c r="M55" s="51">
        <f>ABS(Table13[[#This Row],[Reock Rank]]-Table13[[#This Row],[Polsby-P Rank]])</f>
        <v>70</v>
      </c>
    </row>
    <row r="56" spans="1:13" ht="15" customHeight="1" x14ac:dyDescent="0.25">
      <c r="A56" s="6">
        <v>43</v>
      </c>
      <c r="B56" s="50">
        <v>0.32</v>
      </c>
      <c r="C56" s="50">
        <v>3.2</v>
      </c>
      <c r="D56" s="50">
        <v>133.97</v>
      </c>
      <c r="E56" s="50">
        <v>0.08</v>
      </c>
      <c r="F56" s="50">
        <v>3.69</v>
      </c>
      <c r="G56" s="50">
        <v>0.51</v>
      </c>
      <c r="H56" s="50">
        <v>0.33</v>
      </c>
      <c r="I56" s="50">
        <v>0.26</v>
      </c>
      <c r="J56" s="50">
        <v>0.5</v>
      </c>
      <c r="K56" s="51">
        <f>_xlfn.RANK.EQ(B56,B$14:B$133,0)</f>
        <v>91</v>
      </c>
      <c r="L56" s="51">
        <f>_xlfn.RANK.EQ(E56,E$14:E$133,0)</f>
        <v>112</v>
      </c>
      <c r="M56" s="51">
        <f>ABS(Table13[[#This Row],[Reock Rank]]-Table13[[#This Row],[Polsby-P Rank]])</f>
        <v>21</v>
      </c>
    </row>
    <row r="57" spans="1:13" ht="15" customHeight="1" x14ac:dyDescent="0.25">
      <c r="A57" s="6">
        <v>44</v>
      </c>
      <c r="B57" s="50">
        <v>0.36</v>
      </c>
      <c r="C57" s="50">
        <v>3.12</v>
      </c>
      <c r="D57" s="50">
        <v>80.150000000000006</v>
      </c>
      <c r="E57" s="50">
        <v>0.09</v>
      </c>
      <c r="F57" s="50">
        <v>0.4</v>
      </c>
      <c r="G57" s="50">
        <v>0.53</v>
      </c>
      <c r="H57" s="50">
        <v>0.39</v>
      </c>
      <c r="I57" s="50">
        <v>0.2</v>
      </c>
      <c r="J57" s="50">
        <v>0.6</v>
      </c>
      <c r="K57" s="51">
        <f>_xlfn.RANK.EQ(B57,B$14:B$133,0)</f>
        <v>70</v>
      </c>
      <c r="L57" s="51">
        <f>_xlfn.RANK.EQ(E57,E$14:E$133,0)</f>
        <v>110</v>
      </c>
      <c r="M57" s="51">
        <f>ABS(Table13[[#This Row],[Reock Rank]]-Table13[[#This Row],[Polsby-P Rank]])</f>
        <v>40</v>
      </c>
    </row>
    <row r="58" spans="1:13" ht="15" customHeight="1" x14ac:dyDescent="0.25">
      <c r="A58" s="6">
        <v>45</v>
      </c>
      <c r="B58" s="50">
        <v>0.37</v>
      </c>
      <c r="C58" s="50">
        <v>2.98</v>
      </c>
      <c r="D58" s="50">
        <v>242.86</v>
      </c>
      <c r="E58" s="50">
        <v>0.09</v>
      </c>
      <c r="F58" s="50">
        <v>2.0499999999999998</v>
      </c>
      <c r="G58" s="50">
        <v>0.27</v>
      </c>
      <c r="H58" s="50">
        <v>0.23</v>
      </c>
      <c r="I58" s="50">
        <v>0.13</v>
      </c>
      <c r="J58" s="50">
        <v>0.56000000000000005</v>
      </c>
      <c r="K58" s="51">
        <f>_xlfn.RANK.EQ(B58,B$14:B$133,0)</f>
        <v>66</v>
      </c>
      <c r="L58" s="51">
        <f>_xlfn.RANK.EQ(E58,E$14:E$133,0)</f>
        <v>110</v>
      </c>
      <c r="M58" s="51">
        <f>ABS(Table13[[#This Row],[Reock Rank]]-Table13[[#This Row],[Polsby-P Rank]])</f>
        <v>44</v>
      </c>
    </row>
    <row r="59" spans="1:13" ht="15" customHeight="1" x14ac:dyDescent="0.25">
      <c r="A59" s="6">
        <v>46</v>
      </c>
      <c r="B59" s="50">
        <v>0.44</v>
      </c>
      <c r="C59" s="50">
        <v>1.89</v>
      </c>
      <c r="D59" s="50">
        <v>259.91000000000003</v>
      </c>
      <c r="E59" s="50">
        <v>0.23</v>
      </c>
      <c r="F59" s="50">
        <v>0.3</v>
      </c>
      <c r="G59" s="50">
        <v>0.68</v>
      </c>
      <c r="H59" s="50">
        <v>0.53</v>
      </c>
      <c r="I59" s="50">
        <v>0.43</v>
      </c>
      <c r="J59" s="50">
        <v>0.72</v>
      </c>
      <c r="K59" s="51">
        <f>_xlfn.RANK.EQ(B59,B$14:B$133,0)</f>
        <v>34</v>
      </c>
      <c r="L59" s="51">
        <f>_xlfn.RANK.EQ(E59,E$14:E$133,0)</f>
        <v>60</v>
      </c>
      <c r="M59" s="51">
        <f>ABS(Table13[[#This Row],[Reock Rank]]-Table13[[#This Row],[Polsby-P Rank]])</f>
        <v>26</v>
      </c>
    </row>
    <row r="60" spans="1:13" ht="15" customHeight="1" x14ac:dyDescent="0.25">
      <c r="A60" s="6">
        <v>47</v>
      </c>
      <c r="B60" s="50">
        <v>0.45</v>
      </c>
      <c r="C60" s="50">
        <v>2.98</v>
      </c>
      <c r="D60" s="50">
        <v>268.2</v>
      </c>
      <c r="E60" s="50">
        <v>0.1</v>
      </c>
      <c r="F60" s="50">
        <v>8.07</v>
      </c>
      <c r="G60" s="50">
        <v>0.66</v>
      </c>
      <c r="H60" s="50">
        <v>0.56999999999999995</v>
      </c>
      <c r="I60" s="50">
        <v>0.3</v>
      </c>
      <c r="J60" s="50">
        <v>0.71</v>
      </c>
      <c r="K60" s="51">
        <f>_xlfn.RANK.EQ(B60,B$14:B$133,0)</f>
        <v>31</v>
      </c>
      <c r="L60" s="51">
        <f>_xlfn.RANK.EQ(E60,E$14:E$133,0)</f>
        <v>107</v>
      </c>
      <c r="M60" s="51">
        <f>ABS(Table13[[#This Row],[Reock Rank]]-Table13[[#This Row],[Polsby-P Rank]])</f>
        <v>76</v>
      </c>
    </row>
    <row r="61" spans="1:13" ht="15" customHeight="1" x14ac:dyDescent="0.25">
      <c r="A61" s="6">
        <v>48</v>
      </c>
      <c r="B61" s="50">
        <v>0.23</v>
      </c>
      <c r="C61" s="50">
        <v>4.5599999999999996</v>
      </c>
      <c r="D61" s="50">
        <v>407.84</v>
      </c>
      <c r="E61" s="50">
        <v>0.04</v>
      </c>
      <c r="F61" s="50">
        <v>2.8</v>
      </c>
      <c r="G61" s="50">
        <v>0.45</v>
      </c>
      <c r="H61" s="50">
        <v>0.33</v>
      </c>
      <c r="I61" s="50">
        <v>0.21</v>
      </c>
      <c r="J61" s="50">
        <v>0.41</v>
      </c>
      <c r="K61" s="51">
        <f>_xlfn.RANK.EQ(B61,B$14:B$133,0)</f>
        <v>111</v>
      </c>
      <c r="L61" s="51">
        <f>_xlfn.RANK.EQ(E61,E$14:E$133,0)</f>
        <v>118</v>
      </c>
      <c r="M61" s="51">
        <f>ABS(Table13[[#This Row],[Reock Rank]]-Table13[[#This Row],[Polsby-P Rank]])</f>
        <v>7</v>
      </c>
    </row>
    <row r="62" spans="1:13" ht="15" customHeight="1" x14ac:dyDescent="0.25">
      <c r="A62" s="6">
        <v>49</v>
      </c>
      <c r="B62" s="50">
        <v>0.43</v>
      </c>
      <c r="C62" s="50">
        <v>2.4300000000000002</v>
      </c>
      <c r="D62" s="50">
        <v>55.03</v>
      </c>
      <c r="E62" s="50">
        <v>0.16</v>
      </c>
      <c r="F62" s="50">
        <v>1.1100000000000001</v>
      </c>
      <c r="G62" s="50">
        <v>0.56000000000000005</v>
      </c>
      <c r="H62" s="50">
        <v>0.42</v>
      </c>
      <c r="I62" s="50">
        <v>0.24</v>
      </c>
      <c r="J62" s="50">
        <v>0.62</v>
      </c>
      <c r="K62" s="51">
        <f>_xlfn.RANK.EQ(B62,B$14:B$133,0)</f>
        <v>39</v>
      </c>
      <c r="L62" s="51">
        <f>_xlfn.RANK.EQ(E62,E$14:E$133,0)</f>
        <v>93</v>
      </c>
      <c r="M62" s="51">
        <f>ABS(Table13[[#This Row],[Reock Rank]]-Table13[[#This Row],[Polsby-P Rank]])</f>
        <v>54</v>
      </c>
    </row>
    <row r="63" spans="1:13" ht="15" customHeight="1" x14ac:dyDescent="0.25">
      <c r="A63" s="6">
        <v>50</v>
      </c>
      <c r="B63" s="50">
        <v>0.44</v>
      </c>
      <c r="C63" s="50">
        <v>2.31</v>
      </c>
      <c r="D63" s="50">
        <v>179.89</v>
      </c>
      <c r="E63" s="50">
        <v>0.18</v>
      </c>
      <c r="F63" s="50">
        <v>5.74</v>
      </c>
      <c r="G63" s="50">
        <v>0.2</v>
      </c>
      <c r="H63" s="50">
        <v>0.16</v>
      </c>
      <c r="I63" s="50">
        <v>0.24</v>
      </c>
      <c r="J63" s="50">
        <v>0.65</v>
      </c>
      <c r="K63" s="51">
        <f>_xlfn.RANK.EQ(B63,B$14:B$133,0)</f>
        <v>34</v>
      </c>
      <c r="L63" s="51">
        <f>_xlfn.RANK.EQ(E63,E$14:E$133,0)</f>
        <v>87</v>
      </c>
      <c r="M63" s="51">
        <f>ABS(Table13[[#This Row],[Reock Rank]]-Table13[[#This Row],[Polsby-P Rank]])</f>
        <v>53</v>
      </c>
    </row>
    <row r="64" spans="1:13" ht="15" customHeight="1" x14ac:dyDescent="0.25">
      <c r="A64" s="6">
        <v>51</v>
      </c>
      <c r="B64" s="52">
        <v>0.54</v>
      </c>
      <c r="C64" s="52">
        <v>1.9</v>
      </c>
      <c r="D64" s="52">
        <v>165.7</v>
      </c>
      <c r="E64" s="53">
        <v>0.23</v>
      </c>
      <c r="F64" s="52">
        <v>2.71</v>
      </c>
      <c r="G64" s="53">
        <v>0.69</v>
      </c>
      <c r="H64" s="53">
        <v>0.51</v>
      </c>
      <c r="I64" s="52">
        <v>0.28000000000000003</v>
      </c>
      <c r="J64" s="52">
        <v>0.79</v>
      </c>
      <c r="K64" s="51">
        <f>_xlfn.RANK.EQ(B64,B$14:B$133,0)</f>
        <v>6</v>
      </c>
      <c r="L64" s="51">
        <f>_xlfn.RANK.EQ(E64,E$14:E$133,0)</f>
        <v>60</v>
      </c>
      <c r="M64" s="51">
        <f>ABS(Table13[[#This Row],[Reock Rank]]-Table13[[#This Row],[Polsby-P Rank]])</f>
        <v>54</v>
      </c>
    </row>
    <row r="65" spans="1:13" ht="15" customHeight="1" x14ac:dyDescent="0.25">
      <c r="A65" s="8">
        <v>52</v>
      </c>
      <c r="B65" s="54">
        <v>0.32</v>
      </c>
      <c r="C65" s="54">
        <v>1.85</v>
      </c>
      <c r="D65" s="54">
        <v>157.65</v>
      </c>
      <c r="E65" s="54">
        <v>0.25</v>
      </c>
      <c r="F65" s="54">
        <v>5.68</v>
      </c>
      <c r="G65" s="54">
        <v>0.85</v>
      </c>
      <c r="H65" s="54">
        <v>0.42</v>
      </c>
      <c r="I65" s="54">
        <v>0.33</v>
      </c>
      <c r="J65" s="54">
        <v>0.65</v>
      </c>
      <c r="K65" s="51">
        <f>_xlfn.RANK.EQ(B65,B$14:B$133,0)</f>
        <v>91</v>
      </c>
      <c r="L65" s="51">
        <f>_xlfn.RANK.EQ(E65,E$14:E$133,0)</f>
        <v>50</v>
      </c>
      <c r="M65" s="51">
        <f>ABS(Table13[[#This Row],[Reock Rank]]-Table13[[#This Row],[Polsby-P Rank]])</f>
        <v>41</v>
      </c>
    </row>
    <row r="66" spans="1:13" ht="15" customHeight="1" x14ac:dyDescent="0.25">
      <c r="A66" s="8">
        <v>53</v>
      </c>
      <c r="B66" s="54">
        <v>0.43</v>
      </c>
      <c r="C66" s="54">
        <v>1.51</v>
      </c>
      <c r="D66" s="54">
        <v>108.42</v>
      </c>
      <c r="E66" s="54">
        <v>0.36</v>
      </c>
      <c r="F66" s="54">
        <v>8.5299999999999994</v>
      </c>
      <c r="G66" s="54">
        <v>0.84</v>
      </c>
      <c r="H66" s="54">
        <v>0.46</v>
      </c>
      <c r="I66" s="54">
        <v>0.42</v>
      </c>
      <c r="J66" s="54">
        <v>0.74</v>
      </c>
      <c r="K66" s="51">
        <f>_xlfn.RANK.EQ(B66,B$14:B$133,0)</f>
        <v>39</v>
      </c>
      <c r="L66" s="51">
        <f>_xlfn.RANK.EQ(E66,E$14:E$133,0)</f>
        <v>14</v>
      </c>
      <c r="M66" s="51">
        <f>ABS(Table13[[#This Row],[Reock Rank]]-Table13[[#This Row],[Polsby-P Rank]])</f>
        <v>25</v>
      </c>
    </row>
    <row r="67" spans="1:13" ht="15" customHeight="1" x14ac:dyDescent="0.25">
      <c r="A67" s="8">
        <v>54</v>
      </c>
      <c r="B67" s="54">
        <v>0.49</v>
      </c>
      <c r="C67" s="54">
        <v>1.67</v>
      </c>
      <c r="D67" s="54">
        <v>168.58</v>
      </c>
      <c r="E67" s="54">
        <v>0.32</v>
      </c>
      <c r="F67" s="54">
        <v>7.2</v>
      </c>
      <c r="G67" s="54">
        <v>0.75</v>
      </c>
      <c r="H67" s="54">
        <v>0.26</v>
      </c>
      <c r="I67" s="54">
        <v>0.46</v>
      </c>
      <c r="J67" s="54">
        <v>0.78</v>
      </c>
      <c r="K67" s="51">
        <f>_xlfn.RANK.EQ(B67,B$14:B$133,0)</f>
        <v>18</v>
      </c>
      <c r="L67" s="51">
        <f>_xlfn.RANK.EQ(E67,E$14:E$133,0)</f>
        <v>20</v>
      </c>
      <c r="M67" s="51">
        <f>ABS(Table13[[#This Row],[Reock Rank]]-Table13[[#This Row],[Polsby-P Rank]])</f>
        <v>2</v>
      </c>
    </row>
    <row r="68" spans="1:13" ht="15" customHeight="1" x14ac:dyDescent="0.25">
      <c r="A68" s="8">
        <v>55</v>
      </c>
      <c r="B68" s="54">
        <v>0.42</v>
      </c>
      <c r="C68" s="54">
        <v>1.73</v>
      </c>
      <c r="D68" s="54">
        <v>204.89</v>
      </c>
      <c r="E68" s="54">
        <v>0.28999999999999998</v>
      </c>
      <c r="F68" s="54">
        <v>25.92</v>
      </c>
      <c r="G68" s="54">
        <v>0.41</v>
      </c>
      <c r="H68" s="54">
        <v>0.25</v>
      </c>
      <c r="I68" s="54">
        <v>0.44</v>
      </c>
      <c r="J68" s="54">
        <v>0.8</v>
      </c>
      <c r="K68" s="51">
        <f>_xlfn.RANK.EQ(B68,B$14:B$133,0)</f>
        <v>45</v>
      </c>
      <c r="L68" s="51">
        <f>_xlfn.RANK.EQ(E68,E$14:E$133,0)</f>
        <v>30</v>
      </c>
      <c r="M68" s="51">
        <f>ABS(Table13[[#This Row],[Reock Rank]]-Table13[[#This Row],[Polsby-P Rank]])</f>
        <v>15</v>
      </c>
    </row>
    <row r="69" spans="1:13" ht="15" customHeight="1" x14ac:dyDescent="0.25">
      <c r="A69" s="8">
        <v>56</v>
      </c>
      <c r="B69" s="54">
        <v>0.3</v>
      </c>
      <c r="C69" s="54">
        <v>1.65</v>
      </c>
      <c r="D69" s="54">
        <v>57.35</v>
      </c>
      <c r="E69" s="54">
        <v>0.36</v>
      </c>
      <c r="F69" s="54">
        <v>10.98</v>
      </c>
      <c r="G69" s="54">
        <v>0.81</v>
      </c>
      <c r="H69" s="54">
        <v>0.34</v>
      </c>
      <c r="I69" s="54">
        <v>0.3</v>
      </c>
      <c r="J69" s="54">
        <v>0.81</v>
      </c>
      <c r="K69" s="51">
        <f>_xlfn.RANK.EQ(B69,B$14:B$133,0)</f>
        <v>96</v>
      </c>
      <c r="L69" s="51">
        <f>_xlfn.RANK.EQ(E69,E$14:E$133,0)</f>
        <v>14</v>
      </c>
      <c r="M69" s="51">
        <f>ABS(Table13[[#This Row],[Reock Rank]]-Table13[[#This Row],[Polsby-P Rank]])</f>
        <v>82</v>
      </c>
    </row>
    <row r="70" spans="1:13" ht="15" customHeight="1" x14ac:dyDescent="0.25">
      <c r="A70" s="8">
        <v>57</v>
      </c>
      <c r="B70" s="54">
        <v>0.39</v>
      </c>
      <c r="C70" s="54">
        <v>2.23</v>
      </c>
      <c r="D70" s="54">
        <v>62.74</v>
      </c>
      <c r="E70" s="54">
        <v>0.17</v>
      </c>
      <c r="F70" s="54">
        <v>2.5</v>
      </c>
      <c r="G70" s="54">
        <v>0.7</v>
      </c>
      <c r="H70" s="54">
        <v>0.54</v>
      </c>
      <c r="I70" s="54">
        <v>0.36</v>
      </c>
      <c r="J70" s="54">
        <v>0.61</v>
      </c>
      <c r="K70" s="51">
        <f>_xlfn.RANK.EQ(B70,B$14:B$133,0)</f>
        <v>55</v>
      </c>
      <c r="L70" s="51">
        <f>_xlfn.RANK.EQ(E70,E$14:E$133,0)</f>
        <v>90</v>
      </c>
      <c r="M70" s="51">
        <f>ABS(Table13[[#This Row],[Reock Rank]]-Table13[[#This Row],[Polsby-P Rank]])</f>
        <v>35</v>
      </c>
    </row>
    <row r="71" spans="1:13" ht="15" customHeight="1" x14ac:dyDescent="0.25">
      <c r="A71" s="8">
        <v>58</v>
      </c>
      <c r="B71" s="54">
        <v>0.38</v>
      </c>
      <c r="C71" s="54">
        <v>2.17</v>
      </c>
      <c r="D71" s="54">
        <v>48.21</v>
      </c>
      <c r="E71" s="54">
        <v>0.2</v>
      </c>
      <c r="F71" s="54">
        <v>2.0699999999999998</v>
      </c>
      <c r="G71" s="54">
        <v>0.66</v>
      </c>
      <c r="H71" s="54">
        <v>0.42</v>
      </c>
      <c r="I71" s="54">
        <v>0.27</v>
      </c>
      <c r="J71" s="54">
        <v>0.65</v>
      </c>
      <c r="K71" s="51">
        <f>_xlfn.RANK.EQ(B71,B$14:B$133,0)</f>
        <v>62</v>
      </c>
      <c r="L71" s="51">
        <f>_xlfn.RANK.EQ(E71,E$14:E$133,0)</f>
        <v>78</v>
      </c>
      <c r="M71" s="51">
        <f>ABS(Table13[[#This Row],[Reock Rank]]-Table13[[#This Row],[Polsby-P Rank]])</f>
        <v>16</v>
      </c>
    </row>
    <row r="72" spans="1:13" ht="15" customHeight="1" x14ac:dyDescent="0.25">
      <c r="A72" s="8">
        <v>59</v>
      </c>
      <c r="B72" s="54">
        <v>0.4</v>
      </c>
      <c r="C72" s="54">
        <v>2.11</v>
      </c>
      <c r="D72" s="54">
        <v>132.12</v>
      </c>
      <c r="E72" s="54">
        <v>0.21</v>
      </c>
      <c r="F72" s="54">
        <v>5.07</v>
      </c>
      <c r="G72" s="54">
        <v>0.33</v>
      </c>
      <c r="H72" s="54">
        <v>0.18</v>
      </c>
      <c r="I72" s="54">
        <v>0.25</v>
      </c>
      <c r="J72" s="54">
        <v>0.73</v>
      </c>
      <c r="K72" s="51">
        <f>_xlfn.RANK.EQ(B72,B$14:B$133,0)</f>
        <v>48</v>
      </c>
      <c r="L72" s="51">
        <f>_xlfn.RANK.EQ(E72,E$14:E$133,0)</f>
        <v>73</v>
      </c>
      <c r="M72" s="51">
        <f>ABS(Table13[[#This Row],[Reock Rank]]-Table13[[#This Row],[Polsby-P Rank]])</f>
        <v>25</v>
      </c>
    </row>
    <row r="73" spans="1:13" ht="15" customHeight="1" x14ac:dyDescent="0.25">
      <c r="A73" s="8">
        <v>60</v>
      </c>
      <c r="B73" s="54">
        <v>0.22</v>
      </c>
      <c r="C73" s="54">
        <v>3.45</v>
      </c>
      <c r="D73" s="54">
        <v>72.069999999999993</v>
      </c>
      <c r="E73" s="54">
        <v>0.08</v>
      </c>
      <c r="F73" s="54">
        <v>0.67</v>
      </c>
      <c r="G73" s="54">
        <v>0.56000000000000005</v>
      </c>
      <c r="H73" s="54">
        <v>0.39</v>
      </c>
      <c r="I73" s="54">
        <v>0.17</v>
      </c>
      <c r="J73" s="54">
        <v>0.4</v>
      </c>
      <c r="K73" s="51">
        <f>_xlfn.RANK.EQ(B73,B$14:B$133,0)</f>
        <v>113</v>
      </c>
      <c r="L73" s="51">
        <f>_xlfn.RANK.EQ(E73,E$14:E$133,0)</f>
        <v>112</v>
      </c>
      <c r="M73" s="51">
        <f>ABS(Table13[[#This Row],[Reock Rank]]-Table13[[#This Row],[Polsby-P Rank]])</f>
        <v>1</v>
      </c>
    </row>
    <row r="74" spans="1:13" ht="15" customHeight="1" x14ac:dyDescent="0.25">
      <c r="A74" s="8">
        <v>61</v>
      </c>
      <c r="B74" s="54">
        <v>0.3</v>
      </c>
      <c r="C74" s="54">
        <v>2.69</v>
      </c>
      <c r="D74" s="54">
        <v>109.16</v>
      </c>
      <c r="E74" s="54">
        <v>0.13</v>
      </c>
      <c r="F74" s="54">
        <v>5.18</v>
      </c>
      <c r="G74" s="54">
        <v>0.53</v>
      </c>
      <c r="H74" s="54">
        <v>0.19</v>
      </c>
      <c r="I74" s="54">
        <v>0.21</v>
      </c>
      <c r="J74" s="54">
        <v>0.74</v>
      </c>
      <c r="K74" s="51">
        <f>_xlfn.RANK.EQ(B74,B$14:B$133,0)</f>
        <v>96</v>
      </c>
      <c r="L74" s="51">
        <f>_xlfn.RANK.EQ(E74,E$14:E$133,0)</f>
        <v>100</v>
      </c>
      <c r="M74" s="51">
        <f>ABS(Table13[[#This Row],[Reock Rank]]-Table13[[#This Row],[Polsby-P Rank]])</f>
        <v>4</v>
      </c>
    </row>
    <row r="75" spans="1:13" ht="15" customHeight="1" x14ac:dyDescent="0.25">
      <c r="A75" s="8">
        <v>62</v>
      </c>
      <c r="B75" s="54">
        <v>0.48</v>
      </c>
      <c r="C75" s="54">
        <v>1.62</v>
      </c>
      <c r="D75" s="54">
        <v>65.900000000000006</v>
      </c>
      <c r="E75" s="54">
        <v>0.36</v>
      </c>
      <c r="F75" s="54">
        <v>6.32</v>
      </c>
      <c r="G75" s="54">
        <v>0.77</v>
      </c>
      <c r="H75" s="54">
        <v>0.35</v>
      </c>
      <c r="I75" s="54">
        <v>0.55000000000000004</v>
      </c>
      <c r="J75" s="54">
        <v>0.87</v>
      </c>
      <c r="K75" s="51">
        <f>_xlfn.RANK.EQ(B75,B$14:B$133,0)</f>
        <v>22</v>
      </c>
      <c r="L75" s="51">
        <f>_xlfn.RANK.EQ(E75,E$14:E$133,0)</f>
        <v>14</v>
      </c>
      <c r="M75" s="51">
        <f>ABS(Table13[[#This Row],[Reock Rank]]-Table13[[#This Row],[Polsby-P Rank]])</f>
        <v>8</v>
      </c>
    </row>
    <row r="76" spans="1:13" ht="15" customHeight="1" x14ac:dyDescent="0.25">
      <c r="A76" s="8">
        <v>63</v>
      </c>
      <c r="B76" s="54">
        <v>0.34</v>
      </c>
      <c r="C76" s="54">
        <v>1.76</v>
      </c>
      <c r="D76" s="54">
        <v>80.709999999999994</v>
      </c>
      <c r="E76" s="54">
        <v>0.3</v>
      </c>
      <c r="F76" s="54">
        <v>9.4700000000000006</v>
      </c>
      <c r="G76" s="54">
        <v>0.68</v>
      </c>
      <c r="H76" s="54">
        <v>0.47</v>
      </c>
      <c r="I76" s="54">
        <v>0.3</v>
      </c>
      <c r="J76" s="54">
        <v>0.73</v>
      </c>
      <c r="K76" s="51">
        <f>_xlfn.RANK.EQ(B76,B$14:B$133,0)</f>
        <v>81</v>
      </c>
      <c r="L76" s="51">
        <f>_xlfn.RANK.EQ(E76,E$14:E$133,0)</f>
        <v>25</v>
      </c>
      <c r="M76" s="51">
        <f>ABS(Table13[[#This Row],[Reock Rank]]-Table13[[#This Row],[Polsby-P Rank]])</f>
        <v>56</v>
      </c>
    </row>
    <row r="77" spans="1:13" ht="15" customHeight="1" x14ac:dyDescent="0.25">
      <c r="A77" s="8">
        <v>64</v>
      </c>
      <c r="B77" s="54">
        <v>0.34</v>
      </c>
      <c r="C77" s="54">
        <v>1.82</v>
      </c>
      <c r="D77" s="54">
        <v>111.1</v>
      </c>
      <c r="E77" s="54">
        <v>0.28000000000000003</v>
      </c>
      <c r="F77" s="54">
        <v>10.9</v>
      </c>
      <c r="G77" s="54">
        <v>0.56999999999999995</v>
      </c>
      <c r="H77" s="54">
        <v>0.37</v>
      </c>
      <c r="I77" s="54">
        <v>0.39</v>
      </c>
      <c r="J77" s="54">
        <v>0.75</v>
      </c>
      <c r="K77" s="51">
        <f>_xlfn.RANK.EQ(B77,B$14:B$133,0)</f>
        <v>81</v>
      </c>
      <c r="L77" s="51">
        <f>_xlfn.RANK.EQ(E77,E$14:E$133,0)</f>
        <v>34</v>
      </c>
      <c r="M77" s="51">
        <f>ABS(Table13[[#This Row],[Reock Rank]]-Table13[[#This Row],[Polsby-P Rank]])</f>
        <v>47</v>
      </c>
    </row>
    <row r="78" spans="1:13" ht="15" customHeight="1" x14ac:dyDescent="0.25">
      <c r="A78" s="8">
        <v>65</v>
      </c>
      <c r="B78" s="54">
        <v>0.36</v>
      </c>
      <c r="C78" s="54">
        <v>2</v>
      </c>
      <c r="D78" s="54">
        <v>210.7</v>
      </c>
      <c r="E78" s="54">
        <v>0.23</v>
      </c>
      <c r="F78" s="54">
        <v>29.26</v>
      </c>
      <c r="G78" s="54">
        <v>0.74</v>
      </c>
      <c r="H78" s="54">
        <v>0.18</v>
      </c>
      <c r="I78" s="54">
        <v>0.4</v>
      </c>
      <c r="J78" s="54">
        <v>0.86</v>
      </c>
      <c r="K78" s="51">
        <f>_xlfn.RANK.EQ(B78,B$14:B$133,0)</f>
        <v>70</v>
      </c>
      <c r="L78" s="51">
        <f>_xlfn.RANK.EQ(E78,E$14:E$133,0)</f>
        <v>60</v>
      </c>
      <c r="M78" s="51">
        <f>ABS(Table13[[#This Row],[Reock Rank]]-Table13[[#This Row],[Polsby-P Rank]])</f>
        <v>10</v>
      </c>
    </row>
    <row r="79" spans="1:13" ht="15" customHeight="1" x14ac:dyDescent="0.25">
      <c r="A79" s="8">
        <v>66</v>
      </c>
      <c r="B79" s="54">
        <v>0.25</v>
      </c>
      <c r="C79" s="54">
        <v>3.58</v>
      </c>
      <c r="D79" s="54">
        <v>428.08</v>
      </c>
      <c r="E79" s="54">
        <v>7.0000000000000007E-2</v>
      </c>
      <c r="F79" s="54">
        <v>24.69</v>
      </c>
      <c r="G79" s="54">
        <v>0.32</v>
      </c>
      <c r="H79" s="54">
        <v>0.14000000000000001</v>
      </c>
      <c r="I79" s="54">
        <v>0.12</v>
      </c>
      <c r="J79" s="54">
        <v>0.49</v>
      </c>
      <c r="K79" s="51">
        <f>_xlfn.RANK.EQ(B79,B$14:B$133,0)</f>
        <v>106</v>
      </c>
      <c r="L79" s="51">
        <f>_xlfn.RANK.EQ(E79,E$14:E$133,0)</f>
        <v>115</v>
      </c>
      <c r="M79" s="51">
        <f>ABS(Table13[[#This Row],[Reock Rank]]-Table13[[#This Row],[Polsby-P Rank]])</f>
        <v>9</v>
      </c>
    </row>
    <row r="80" spans="1:13" ht="15" customHeight="1" x14ac:dyDescent="0.25">
      <c r="A80" s="8">
        <v>67</v>
      </c>
      <c r="B80" s="54">
        <v>0.43</v>
      </c>
      <c r="C80" s="54">
        <v>1.51</v>
      </c>
      <c r="D80" s="54">
        <v>158.08000000000001</v>
      </c>
      <c r="E80" s="54">
        <v>0.38</v>
      </c>
      <c r="F80" s="54">
        <v>19.88</v>
      </c>
      <c r="G80" s="54">
        <v>0.95</v>
      </c>
      <c r="H80" s="54">
        <v>0.56999999999999995</v>
      </c>
      <c r="I80" s="54">
        <v>0.48</v>
      </c>
      <c r="J80" s="54">
        <v>0.88</v>
      </c>
      <c r="K80" s="51">
        <f>_xlfn.RANK.EQ(B80,B$14:B$133,0)</f>
        <v>39</v>
      </c>
      <c r="L80" s="51">
        <f>_xlfn.RANK.EQ(E80,E$14:E$133,0)</f>
        <v>10</v>
      </c>
      <c r="M80" s="51">
        <f>ABS(Table13[[#This Row],[Reock Rank]]-Table13[[#This Row],[Polsby-P Rank]])</f>
        <v>29</v>
      </c>
    </row>
    <row r="81" spans="1:13" ht="15" customHeight="1" x14ac:dyDescent="0.25">
      <c r="A81" s="8">
        <v>68</v>
      </c>
      <c r="B81" s="54">
        <v>0.33</v>
      </c>
      <c r="C81" s="54">
        <v>1.8</v>
      </c>
      <c r="D81" s="54">
        <v>65.47</v>
      </c>
      <c r="E81" s="54">
        <v>0.28000000000000003</v>
      </c>
      <c r="F81" s="54">
        <v>7.51</v>
      </c>
      <c r="G81" s="54">
        <v>0.74</v>
      </c>
      <c r="H81" s="54">
        <v>0.37</v>
      </c>
      <c r="I81" s="54">
        <v>0.55000000000000004</v>
      </c>
      <c r="J81" s="54">
        <v>0.7</v>
      </c>
      <c r="K81" s="51">
        <f>_xlfn.RANK.EQ(B81,B$14:B$133,0)</f>
        <v>88</v>
      </c>
      <c r="L81" s="51">
        <f>_xlfn.RANK.EQ(E81,E$14:E$133,0)</f>
        <v>34</v>
      </c>
      <c r="M81" s="51">
        <f>ABS(Table13[[#This Row],[Reock Rank]]-Table13[[#This Row],[Polsby-P Rank]])</f>
        <v>54</v>
      </c>
    </row>
    <row r="82" spans="1:13" ht="15" customHeight="1" x14ac:dyDescent="0.25">
      <c r="A82" s="8">
        <v>69</v>
      </c>
      <c r="B82" s="54">
        <v>0.37</v>
      </c>
      <c r="C82" s="54">
        <v>2.13</v>
      </c>
      <c r="D82" s="54">
        <v>79.55</v>
      </c>
      <c r="E82" s="54">
        <v>0.2</v>
      </c>
      <c r="F82" s="54">
        <v>2.35</v>
      </c>
      <c r="G82" s="54">
        <v>0.77</v>
      </c>
      <c r="H82" s="54">
        <v>0.5</v>
      </c>
      <c r="I82" s="54">
        <v>0.37</v>
      </c>
      <c r="J82" s="54">
        <v>0.66</v>
      </c>
      <c r="K82" s="51">
        <f>_xlfn.RANK.EQ(B82,B$14:B$133,0)</f>
        <v>66</v>
      </c>
      <c r="L82" s="51">
        <f>_xlfn.RANK.EQ(E82,E$14:E$133,0)</f>
        <v>78</v>
      </c>
      <c r="M82" s="51">
        <f>ABS(Table13[[#This Row],[Reock Rank]]-Table13[[#This Row],[Polsby-P Rank]])</f>
        <v>12</v>
      </c>
    </row>
    <row r="83" spans="1:13" ht="15" customHeight="1" x14ac:dyDescent="0.25">
      <c r="A83" s="8">
        <v>70</v>
      </c>
      <c r="B83" s="54">
        <v>0.54</v>
      </c>
      <c r="C83" s="54">
        <v>1.3</v>
      </c>
      <c r="D83" s="54">
        <v>66.28</v>
      </c>
      <c r="E83" s="54">
        <v>0.54</v>
      </c>
      <c r="F83" s="54">
        <v>0.36</v>
      </c>
      <c r="G83" s="54">
        <v>0.95</v>
      </c>
      <c r="H83" s="54">
        <v>0.6</v>
      </c>
      <c r="I83" s="54">
        <v>0.46</v>
      </c>
      <c r="J83" s="54">
        <v>0.9</v>
      </c>
      <c r="K83" s="51">
        <f>_xlfn.RANK.EQ(B83,B$14:B$133,0)</f>
        <v>6</v>
      </c>
      <c r="L83" s="51">
        <f>_xlfn.RANK.EQ(E83,E$14:E$133,0)</f>
        <v>2</v>
      </c>
      <c r="M83" s="51">
        <f>ABS(Table13[[#This Row],[Reock Rank]]-Table13[[#This Row],[Polsby-P Rank]])</f>
        <v>4</v>
      </c>
    </row>
    <row r="84" spans="1:13" ht="15" customHeight="1" x14ac:dyDescent="0.25">
      <c r="A84" s="8">
        <v>71</v>
      </c>
      <c r="B84" s="54">
        <v>0.42</v>
      </c>
      <c r="C84" s="54">
        <v>2.14</v>
      </c>
      <c r="D84" s="54">
        <v>49.91</v>
      </c>
      <c r="E84" s="54">
        <v>0.2</v>
      </c>
      <c r="F84" s="54">
        <v>1.66</v>
      </c>
      <c r="G84" s="54">
        <v>0.72</v>
      </c>
      <c r="H84" s="54">
        <v>0.47</v>
      </c>
      <c r="I84" s="54">
        <v>0.36</v>
      </c>
      <c r="J84" s="54">
        <v>0.7</v>
      </c>
      <c r="K84" s="51">
        <f>_xlfn.RANK.EQ(B84,B$14:B$133,0)</f>
        <v>45</v>
      </c>
      <c r="L84" s="51">
        <f>_xlfn.RANK.EQ(E84,E$14:E$133,0)</f>
        <v>78</v>
      </c>
      <c r="M84" s="51">
        <f>ABS(Table13[[#This Row],[Reock Rank]]-Table13[[#This Row],[Polsby-P Rank]])</f>
        <v>33</v>
      </c>
    </row>
    <row r="85" spans="1:13" ht="15" customHeight="1" x14ac:dyDescent="0.25">
      <c r="A85" s="8">
        <v>72</v>
      </c>
      <c r="B85" s="54">
        <v>0.51</v>
      </c>
      <c r="C85" s="54">
        <v>1.97</v>
      </c>
      <c r="D85" s="54">
        <v>48.55</v>
      </c>
      <c r="E85" s="54">
        <v>0.23</v>
      </c>
      <c r="F85" s="54">
        <v>0.71</v>
      </c>
      <c r="G85" s="54">
        <v>0.8</v>
      </c>
      <c r="H85" s="54">
        <v>0.63</v>
      </c>
      <c r="I85" s="54">
        <v>0.32</v>
      </c>
      <c r="J85" s="54">
        <v>0.71</v>
      </c>
      <c r="K85" s="51">
        <f>_xlfn.RANK.EQ(B85,B$14:B$133,0)</f>
        <v>11</v>
      </c>
      <c r="L85" s="51">
        <f>_xlfn.RANK.EQ(E85,E$14:E$133,0)</f>
        <v>60</v>
      </c>
      <c r="M85" s="51">
        <f>ABS(Table13[[#This Row],[Reock Rank]]-Table13[[#This Row],[Polsby-P Rank]])</f>
        <v>49</v>
      </c>
    </row>
    <row r="86" spans="1:13" ht="15" customHeight="1" x14ac:dyDescent="0.25">
      <c r="A86" s="8">
        <v>73</v>
      </c>
      <c r="B86" s="54">
        <v>0.25</v>
      </c>
      <c r="C86" s="54">
        <v>1.9</v>
      </c>
      <c r="D86" s="54">
        <v>187.04</v>
      </c>
      <c r="E86" s="54">
        <v>0.24</v>
      </c>
      <c r="F86" s="54">
        <v>15.83</v>
      </c>
      <c r="G86" s="54">
        <v>0.71</v>
      </c>
      <c r="H86" s="54">
        <v>0.18</v>
      </c>
      <c r="I86" s="54">
        <v>0.25</v>
      </c>
      <c r="J86" s="54">
        <v>0.63</v>
      </c>
      <c r="K86" s="51">
        <f>_xlfn.RANK.EQ(B86,B$14:B$133,0)</f>
        <v>106</v>
      </c>
      <c r="L86" s="51">
        <f>_xlfn.RANK.EQ(E86,E$14:E$133,0)</f>
        <v>55</v>
      </c>
      <c r="M86" s="51">
        <f>ABS(Table13[[#This Row],[Reock Rank]]-Table13[[#This Row],[Polsby-P Rank]])</f>
        <v>51</v>
      </c>
    </row>
    <row r="87" spans="1:13" ht="15" customHeight="1" x14ac:dyDescent="0.25">
      <c r="A87" s="8">
        <v>74</v>
      </c>
      <c r="B87" s="54">
        <v>0.36</v>
      </c>
      <c r="C87" s="54">
        <v>2.35</v>
      </c>
      <c r="D87" s="54">
        <v>115.68</v>
      </c>
      <c r="E87" s="54">
        <v>0.17</v>
      </c>
      <c r="F87" s="54">
        <v>11.06</v>
      </c>
      <c r="G87" s="54">
        <v>0.41</v>
      </c>
      <c r="H87" s="54">
        <v>0.22</v>
      </c>
      <c r="I87" s="54">
        <v>0.21</v>
      </c>
      <c r="J87" s="54">
        <v>0.7</v>
      </c>
      <c r="K87" s="51">
        <f>_xlfn.RANK.EQ(B87,B$14:B$133,0)</f>
        <v>70</v>
      </c>
      <c r="L87" s="51">
        <f>_xlfn.RANK.EQ(E87,E$14:E$133,0)</f>
        <v>90</v>
      </c>
      <c r="M87" s="51">
        <f>ABS(Table13[[#This Row],[Reock Rank]]-Table13[[#This Row],[Polsby-P Rank]])</f>
        <v>20</v>
      </c>
    </row>
    <row r="88" spans="1:13" ht="15" customHeight="1" x14ac:dyDescent="0.25">
      <c r="A88" s="8">
        <v>75</v>
      </c>
      <c r="B88" s="54">
        <v>0.23</v>
      </c>
      <c r="C88" s="54">
        <v>2.62</v>
      </c>
      <c r="D88" s="54">
        <v>95.77</v>
      </c>
      <c r="E88" s="54">
        <v>0.14000000000000001</v>
      </c>
      <c r="F88" s="54">
        <v>9.89</v>
      </c>
      <c r="G88" s="54">
        <v>0.37</v>
      </c>
      <c r="H88" s="54">
        <v>0.21</v>
      </c>
      <c r="I88" s="54">
        <v>0.25</v>
      </c>
      <c r="J88" s="54">
        <v>0.53</v>
      </c>
      <c r="K88" s="51">
        <f>_xlfn.RANK.EQ(B88,B$14:B$133,0)</f>
        <v>111</v>
      </c>
      <c r="L88" s="51">
        <f>_xlfn.RANK.EQ(E88,E$14:E$133,0)</f>
        <v>98</v>
      </c>
      <c r="M88" s="51">
        <f>ABS(Table13[[#This Row],[Reock Rank]]-Table13[[#This Row],[Polsby-P Rank]])</f>
        <v>13</v>
      </c>
    </row>
    <row r="89" spans="1:13" ht="15" customHeight="1" x14ac:dyDescent="0.25">
      <c r="A89" s="8">
        <v>76</v>
      </c>
      <c r="B89" s="54">
        <v>0.45</v>
      </c>
      <c r="C89" s="54">
        <v>1.88</v>
      </c>
      <c r="D89" s="54">
        <v>128.94</v>
      </c>
      <c r="E89" s="54">
        <v>0.26</v>
      </c>
      <c r="F89" s="54">
        <v>4.5599999999999996</v>
      </c>
      <c r="G89" s="54">
        <v>0.54</v>
      </c>
      <c r="H89" s="54">
        <v>0.31</v>
      </c>
      <c r="I89" s="54">
        <v>0.28999999999999998</v>
      </c>
      <c r="J89" s="54">
        <v>0.7</v>
      </c>
      <c r="K89" s="51">
        <f>_xlfn.RANK.EQ(B89,B$14:B$133,0)</f>
        <v>31</v>
      </c>
      <c r="L89" s="51">
        <f>_xlfn.RANK.EQ(E89,E$14:E$133,0)</f>
        <v>44</v>
      </c>
      <c r="M89" s="51">
        <f>ABS(Table13[[#This Row],[Reock Rank]]-Table13[[#This Row],[Polsby-P Rank]])</f>
        <v>13</v>
      </c>
    </row>
    <row r="90" spans="1:13" ht="15" customHeight="1" x14ac:dyDescent="0.25">
      <c r="A90" s="8">
        <v>77</v>
      </c>
      <c r="B90" s="54">
        <v>0.55000000000000004</v>
      </c>
      <c r="C90" s="54">
        <v>1.66</v>
      </c>
      <c r="D90" s="54">
        <v>113.1</v>
      </c>
      <c r="E90" s="54">
        <v>0.31</v>
      </c>
      <c r="F90" s="54">
        <v>3.29</v>
      </c>
      <c r="G90" s="54">
        <v>0.68</v>
      </c>
      <c r="H90" s="54">
        <v>0.44</v>
      </c>
      <c r="I90" s="54">
        <v>0.49</v>
      </c>
      <c r="J90" s="54">
        <v>0.81</v>
      </c>
      <c r="K90" s="51">
        <f>_xlfn.RANK.EQ(B90,B$14:B$133,0)</f>
        <v>3</v>
      </c>
      <c r="L90" s="51">
        <f>_xlfn.RANK.EQ(E90,E$14:E$133,0)</f>
        <v>23</v>
      </c>
      <c r="M90" s="51">
        <f>ABS(Table13[[#This Row],[Reock Rank]]-Table13[[#This Row],[Polsby-P Rank]])</f>
        <v>20</v>
      </c>
    </row>
    <row r="91" spans="1:13" ht="15" customHeight="1" x14ac:dyDescent="0.25">
      <c r="A91" s="8">
        <v>78</v>
      </c>
      <c r="B91" s="54">
        <v>0.36</v>
      </c>
      <c r="C91" s="54">
        <v>1.82</v>
      </c>
      <c r="D91" s="54">
        <v>190.36</v>
      </c>
      <c r="E91" s="54">
        <v>0.28000000000000003</v>
      </c>
      <c r="F91" s="54">
        <v>1.06</v>
      </c>
      <c r="G91" s="54">
        <v>0.52</v>
      </c>
      <c r="H91" s="54">
        <v>0.33</v>
      </c>
      <c r="I91" s="54">
        <v>0.22</v>
      </c>
      <c r="J91" s="54">
        <v>0.63</v>
      </c>
      <c r="K91" s="51">
        <f>_xlfn.RANK.EQ(B91,B$14:B$133,0)</f>
        <v>70</v>
      </c>
      <c r="L91" s="51">
        <f>_xlfn.RANK.EQ(E91,E$14:E$133,0)</f>
        <v>34</v>
      </c>
      <c r="M91" s="51">
        <f>ABS(Table13[[#This Row],[Reock Rank]]-Table13[[#This Row],[Polsby-P Rank]])</f>
        <v>36</v>
      </c>
    </row>
    <row r="92" spans="1:13" ht="15" customHeight="1" x14ac:dyDescent="0.25">
      <c r="A92" s="8">
        <v>79</v>
      </c>
      <c r="B92" s="54">
        <v>0.51</v>
      </c>
      <c r="C92" s="54">
        <v>1.64</v>
      </c>
      <c r="D92" s="54">
        <v>117.48</v>
      </c>
      <c r="E92" s="54">
        <v>0.28999999999999998</v>
      </c>
      <c r="F92" s="54">
        <v>4.82</v>
      </c>
      <c r="G92" s="54">
        <v>0.69</v>
      </c>
      <c r="H92" s="54">
        <v>0.43</v>
      </c>
      <c r="I92" s="54">
        <v>0.57999999999999996</v>
      </c>
      <c r="J92" s="54">
        <v>0.76</v>
      </c>
      <c r="K92" s="51">
        <f>_xlfn.RANK.EQ(B92,B$14:B$133,0)</f>
        <v>11</v>
      </c>
      <c r="L92" s="51">
        <f>_xlfn.RANK.EQ(E92,E$14:E$133,0)</f>
        <v>30</v>
      </c>
      <c r="M92" s="51">
        <f>ABS(Table13[[#This Row],[Reock Rank]]-Table13[[#This Row],[Polsby-P Rank]])</f>
        <v>19</v>
      </c>
    </row>
    <row r="93" spans="1:13" ht="15" customHeight="1" x14ac:dyDescent="0.25">
      <c r="A93" s="8">
        <v>80</v>
      </c>
      <c r="B93" s="54">
        <v>0.28000000000000003</v>
      </c>
      <c r="C93" s="54">
        <v>2.08</v>
      </c>
      <c r="D93" s="54">
        <v>131.24</v>
      </c>
      <c r="E93" s="54">
        <v>0.22</v>
      </c>
      <c r="F93" s="54">
        <v>21.03</v>
      </c>
      <c r="G93" s="54">
        <v>0.63</v>
      </c>
      <c r="H93" s="54">
        <v>0.26</v>
      </c>
      <c r="I93" s="54">
        <v>0.21</v>
      </c>
      <c r="J93" s="54">
        <v>0.7</v>
      </c>
      <c r="K93" s="51">
        <f>_xlfn.RANK.EQ(B93,B$14:B$133,0)</f>
        <v>99</v>
      </c>
      <c r="L93" s="51">
        <f>_xlfn.RANK.EQ(E93,E$14:E$133,0)</f>
        <v>68</v>
      </c>
      <c r="M93" s="51">
        <f>ABS(Table13[[#This Row],[Reock Rank]]-Table13[[#This Row],[Polsby-P Rank]])</f>
        <v>31</v>
      </c>
    </row>
    <row r="94" spans="1:13" ht="15" customHeight="1" x14ac:dyDescent="0.25">
      <c r="A94" s="8">
        <v>81</v>
      </c>
      <c r="B94" s="54">
        <v>0.5</v>
      </c>
      <c r="C94" s="54">
        <v>1.93</v>
      </c>
      <c r="D94" s="54">
        <v>124.82</v>
      </c>
      <c r="E94" s="54">
        <v>0.22</v>
      </c>
      <c r="F94" s="54">
        <v>4.34</v>
      </c>
      <c r="G94" s="54">
        <v>0.79</v>
      </c>
      <c r="H94" s="54">
        <v>0.55000000000000004</v>
      </c>
      <c r="I94" s="54">
        <v>0.27</v>
      </c>
      <c r="J94" s="54">
        <v>0.71</v>
      </c>
      <c r="K94" s="51">
        <f>_xlfn.RANK.EQ(B94,B$14:B$133,0)</f>
        <v>15</v>
      </c>
      <c r="L94" s="51">
        <f>_xlfn.RANK.EQ(E94,E$14:E$133,0)</f>
        <v>68</v>
      </c>
      <c r="M94" s="51">
        <f>ABS(Table13[[#This Row],[Reock Rank]]-Table13[[#This Row],[Polsby-P Rank]])</f>
        <v>53</v>
      </c>
    </row>
    <row r="95" spans="1:13" ht="15" customHeight="1" x14ac:dyDescent="0.25">
      <c r="A95" s="8">
        <v>82</v>
      </c>
      <c r="B95" s="54">
        <v>0.33</v>
      </c>
      <c r="C95" s="54">
        <v>1.87</v>
      </c>
      <c r="D95" s="54">
        <v>69.8</v>
      </c>
      <c r="E95" s="54">
        <v>0.26</v>
      </c>
      <c r="F95" s="54">
        <v>3.78</v>
      </c>
      <c r="G95" s="54">
        <v>0.6</v>
      </c>
      <c r="H95" s="54">
        <v>0.22</v>
      </c>
      <c r="I95" s="54">
        <v>0.3</v>
      </c>
      <c r="J95" s="54">
        <v>0.67</v>
      </c>
      <c r="K95" s="51">
        <f>_xlfn.RANK.EQ(B95,B$14:B$133,0)</f>
        <v>88</v>
      </c>
      <c r="L95" s="51">
        <f>_xlfn.RANK.EQ(E95,E$14:E$133,0)</f>
        <v>44</v>
      </c>
      <c r="M95" s="51">
        <f>ABS(Table13[[#This Row],[Reock Rank]]-Table13[[#This Row],[Polsby-P Rank]])</f>
        <v>44</v>
      </c>
    </row>
    <row r="96" spans="1:13" ht="15" customHeight="1" x14ac:dyDescent="0.25">
      <c r="A96" s="8">
        <v>83</v>
      </c>
      <c r="B96" s="54">
        <v>0.27</v>
      </c>
      <c r="C96" s="54">
        <v>2.1</v>
      </c>
      <c r="D96" s="54">
        <v>87.84</v>
      </c>
      <c r="E96" s="54">
        <v>0.21</v>
      </c>
      <c r="F96" s="54">
        <v>7.66</v>
      </c>
      <c r="G96" s="54">
        <v>0.62</v>
      </c>
      <c r="H96" s="54">
        <v>0.2</v>
      </c>
      <c r="I96" s="54">
        <v>0.3</v>
      </c>
      <c r="J96" s="54">
        <v>0.66</v>
      </c>
      <c r="K96" s="51">
        <f>_xlfn.RANK.EQ(B96,B$14:B$133,0)</f>
        <v>103</v>
      </c>
      <c r="L96" s="51">
        <f>_xlfn.RANK.EQ(E96,E$14:E$133,0)</f>
        <v>73</v>
      </c>
      <c r="M96" s="51">
        <f>ABS(Table13[[#This Row],[Reock Rank]]-Table13[[#This Row],[Polsby-P Rank]])</f>
        <v>30</v>
      </c>
    </row>
    <row r="97" spans="1:13" ht="15" customHeight="1" x14ac:dyDescent="0.25">
      <c r="A97" s="8">
        <v>84</v>
      </c>
      <c r="B97" s="54">
        <v>0.51</v>
      </c>
      <c r="C97" s="54">
        <v>1.45</v>
      </c>
      <c r="D97" s="54">
        <v>109.41</v>
      </c>
      <c r="E97" s="54">
        <v>0.45</v>
      </c>
      <c r="F97" s="54">
        <v>6.66</v>
      </c>
      <c r="G97" s="54">
        <v>0.81</v>
      </c>
      <c r="H97" s="54">
        <v>0.6</v>
      </c>
      <c r="I97" s="54">
        <v>0.54</v>
      </c>
      <c r="J97" s="54">
        <v>0.83</v>
      </c>
      <c r="K97" s="51">
        <f>_xlfn.RANK.EQ(B97,B$14:B$133,0)</f>
        <v>11</v>
      </c>
      <c r="L97" s="51">
        <f>_xlfn.RANK.EQ(E97,E$14:E$133,0)</f>
        <v>6</v>
      </c>
      <c r="M97" s="51">
        <f>ABS(Table13[[#This Row],[Reock Rank]]-Table13[[#This Row],[Polsby-P Rank]])</f>
        <v>5</v>
      </c>
    </row>
    <row r="98" spans="1:13" ht="15" customHeight="1" x14ac:dyDescent="0.25">
      <c r="A98" s="8">
        <v>85</v>
      </c>
      <c r="B98" s="54">
        <v>0.39</v>
      </c>
      <c r="C98" s="54">
        <v>1.87</v>
      </c>
      <c r="D98" s="54">
        <v>225.51</v>
      </c>
      <c r="E98" s="54">
        <v>0.23</v>
      </c>
      <c r="F98" s="54">
        <v>14.84</v>
      </c>
      <c r="G98" s="54">
        <v>0.75</v>
      </c>
      <c r="H98" s="54">
        <v>0.38</v>
      </c>
      <c r="I98" s="54">
        <v>0.27</v>
      </c>
      <c r="J98" s="54">
        <v>0.62</v>
      </c>
      <c r="K98" s="51">
        <f>_xlfn.RANK.EQ(B98,B$14:B$133,0)</f>
        <v>55</v>
      </c>
      <c r="L98" s="51">
        <f>_xlfn.RANK.EQ(E98,E$14:E$133,0)</f>
        <v>60</v>
      </c>
      <c r="M98" s="51">
        <f>ABS(Table13[[#This Row],[Reock Rank]]-Table13[[#This Row],[Polsby-P Rank]])</f>
        <v>5</v>
      </c>
    </row>
    <row r="99" spans="1:13" ht="15" customHeight="1" x14ac:dyDescent="0.25">
      <c r="A99" s="8">
        <v>86</v>
      </c>
      <c r="B99" s="54">
        <v>0.38</v>
      </c>
      <c r="C99" s="54">
        <v>1.78</v>
      </c>
      <c r="D99" s="54">
        <v>134.85</v>
      </c>
      <c r="E99" s="54">
        <v>0.27</v>
      </c>
      <c r="F99" s="54">
        <v>5.68</v>
      </c>
      <c r="G99" s="54">
        <v>0.7</v>
      </c>
      <c r="H99" s="54">
        <v>0.44</v>
      </c>
      <c r="I99" s="54">
        <v>0.39</v>
      </c>
      <c r="J99" s="54">
        <v>0.65</v>
      </c>
      <c r="K99" s="51">
        <f>_xlfn.RANK.EQ(B99,B$14:B$133,0)</f>
        <v>62</v>
      </c>
      <c r="L99" s="51">
        <f>_xlfn.RANK.EQ(E99,E$14:E$133,0)</f>
        <v>42</v>
      </c>
      <c r="M99" s="51">
        <f>ABS(Table13[[#This Row],[Reock Rank]]-Table13[[#This Row],[Polsby-P Rank]])</f>
        <v>20</v>
      </c>
    </row>
    <row r="100" spans="1:13" ht="15" customHeight="1" x14ac:dyDescent="0.25">
      <c r="A100" s="8">
        <v>87</v>
      </c>
      <c r="B100" s="54">
        <v>0.5</v>
      </c>
      <c r="C100" s="54">
        <v>1.22</v>
      </c>
      <c r="D100" s="54">
        <v>102.49</v>
      </c>
      <c r="E100" s="54">
        <v>0.56999999999999995</v>
      </c>
      <c r="F100" s="54">
        <v>1.89</v>
      </c>
      <c r="G100" s="54">
        <v>0.96</v>
      </c>
      <c r="H100" s="54">
        <v>0.54</v>
      </c>
      <c r="I100" s="54">
        <v>0.56999999999999995</v>
      </c>
      <c r="J100" s="54">
        <v>0.91</v>
      </c>
      <c r="K100" s="51">
        <f>_xlfn.RANK.EQ(B100,B$14:B$133,0)</f>
        <v>15</v>
      </c>
      <c r="L100" s="51">
        <f>_xlfn.RANK.EQ(E100,E$14:E$133,0)</f>
        <v>1</v>
      </c>
      <c r="M100" s="51">
        <f>ABS(Table13[[#This Row],[Reock Rank]]-Table13[[#This Row],[Polsby-P Rank]])</f>
        <v>14</v>
      </c>
    </row>
    <row r="101" spans="1:13" ht="15" customHeight="1" x14ac:dyDescent="0.25">
      <c r="A101" s="8">
        <v>88</v>
      </c>
      <c r="B101" s="54">
        <v>0.27</v>
      </c>
      <c r="C101" s="54">
        <v>1.94</v>
      </c>
      <c r="D101" s="54">
        <v>35.1</v>
      </c>
      <c r="E101" s="54">
        <v>0.25</v>
      </c>
      <c r="F101" s="54">
        <v>6.53</v>
      </c>
      <c r="G101" s="54">
        <v>0.69</v>
      </c>
      <c r="H101" s="54">
        <v>0.34</v>
      </c>
      <c r="I101" s="54">
        <v>0.25</v>
      </c>
      <c r="J101" s="54">
        <v>0.68</v>
      </c>
      <c r="K101" s="51">
        <f>_xlfn.RANK.EQ(B101,B$14:B$133,0)</f>
        <v>103</v>
      </c>
      <c r="L101" s="51">
        <f>_xlfn.RANK.EQ(E101,E$14:E$133,0)</f>
        <v>50</v>
      </c>
      <c r="M101" s="51">
        <f>ABS(Table13[[#This Row],[Reock Rank]]-Table13[[#This Row],[Polsby-P Rank]])</f>
        <v>53</v>
      </c>
    </row>
    <row r="102" spans="1:13" ht="15" customHeight="1" x14ac:dyDescent="0.25">
      <c r="A102" s="8">
        <v>89</v>
      </c>
      <c r="B102" s="54">
        <v>0.34</v>
      </c>
      <c r="C102" s="54">
        <v>1.79</v>
      </c>
      <c r="D102" s="54">
        <v>122.1</v>
      </c>
      <c r="E102" s="54">
        <v>0.26</v>
      </c>
      <c r="F102" s="54">
        <v>14.95</v>
      </c>
      <c r="G102" s="54">
        <v>0.65</v>
      </c>
      <c r="H102" s="54">
        <v>0.27</v>
      </c>
      <c r="I102" s="54">
        <v>0.34</v>
      </c>
      <c r="J102" s="54">
        <v>0.79</v>
      </c>
      <c r="K102" s="51">
        <f>_xlfn.RANK.EQ(B102,B$14:B$133,0)</f>
        <v>81</v>
      </c>
      <c r="L102" s="51">
        <f>_xlfn.RANK.EQ(E102,E$14:E$133,0)</f>
        <v>44</v>
      </c>
      <c r="M102" s="51">
        <f>ABS(Table13[[#This Row],[Reock Rank]]-Table13[[#This Row],[Polsby-P Rank]])</f>
        <v>37</v>
      </c>
    </row>
    <row r="103" spans="1:13" ht="15" customHeight="1" x14ac:dyDescent="0.25">
      <c r="A103" s="8">
        <v>90</v>
      </c>
      <c r="B103" s="54">
        <v>0.56999999999999995</v>
      </c>
      <c r="C103" s="54">
        <v>1.32</v>
      </c>
      <c r="D103" s="54">
        <v>119.08</v>
      </c>
      <c r="E103" s="54">
        <v>0.5</v>
      </c>
      <c r="F103" s="54">
        <v>8.74</v>
      </c>
      <c r="G103" s="54">
        <v>0.92</v>
      </c>
      <c r="H103" s="54">
        <v>0.72</v>
      </c>
      <c r="I103" s="54">
        <v>0.54</v>
      </c>
      <c r="J103" s="54">
        <v>0.89</v>
      </c>
      <c r="K103" s="51">
        <f>_xlfn.RANK.EQ(B103,B$14:B$133,0)</f>
        <v>1</v>
      </c>
      <c r="L103" s="51">
        <f>_xlfn.RANK.EQ(E103,E$14:E$133,0)</f>
        <v>4</v>
      </c>
      <c r="M103" s="51">
        <f>ABS(Table13[[#This Row],[Reock Rank]]-Table13[[#This Row],[Polsby-P Rank]])</f>
        <v>3</v>
      </c>
    </row>
    <row r="104" spans="1:13" ht="15" customHeight="1" x14ac:dyDescent="0.25">
      <c r="A104" s="8">
        <v>91</v>
      </c>
      <c r="B104" s="54">
        <v>0.34</v>
      </c>
      <c r="C104" s="54">
        <v>1.88</v>
      </c>
      <c r="D104" s="54">
        <v>178.98</v>
      </c>
      <c r="E104" s="54">
        <v>0.25</v>
      </c>
      <c r="F104" s="54">
        <v>27.54</v>
      </c>
      <c r="G104" s="54">
        <v>0.72</v>
      </c>
      <c r="H104" s="54">
        <v>0.16</v>
      </c>
      <c r="I104" s="54">
        <v>0.47</v>
      </c>
      <c r="J104" s="54">
        <v>0.77</v>
      </c>
      <c r="K104" s="51">
        <f>_xlfn.RANK.EQ(B104,B$14:B$133,0)</f>
        <v>81</v>
      </c>
      <c r="L104" s="51">
        <f>_xlfn.RANK.EQ(E104,E$14:E$133,0)</f>
        <v>50</v>
      </c>
      <c r="M104" s="51">
        <f>ABS(Table13[[#This Row],[Reock Rank]]-Table13[[#This Row],[Polsby-P Rank]])</f>
        <v>31</v>
      </c>
    </row>
    <row r="105" spans="1:13" ht="15" customHeight="1" x14ac:dyDescent="0.25">
      <c r="A105" s="8">
        <v>92</v>
      </c>
      <c r="B105" s="54">
        <v>0.16</v>
      </c>
      <c r="C105" s="54">
        <v>3</v>
      </c>
      <c r="D105" s="54">
        <v>116.55</v>
      </c>
      <c r="E105" s="54">
        <v>0.1</v>
      </c>
      <c r="F105" s="54">
        <v>15.33</v>
      </c>
      <c r="G105" s="54">
        <v>0.28999999999999998</v>
      </c>
      <c r="H105" s="54">
        <v>0.09</v>
      </c>
      <c r="I105" s="54">
        <v>0.13</v>
      </c>
      <c r="J105" s="54">
        <v>0.45</v>
      </c>
      <c r="K105" s="51">
        <f>_xlfn.RANK.EQ(B105,B$14:B$133,0)</f>
        <v>119</v>
      </c>
      <c r="L105" s="51">
        <f>_xlfn.RANK.EQ(E105,E$14:E$133,0)</f>
        <v>107</v>
      </c>
      <c r="M105" s="51">
        <f>ABS(Table13[[#This Row],[Reock Rank]]-Table13[[#This Row],[Polsby-P Rank]])</f>
        <v>12</v>
      </c>
    </row>
    <row r="106" spans="1:13" ht="15" customHeight="1" x14ac:dyDescent="0.25">
      <c r="A106" s="8">
        <v>93</v>
      </c>
      <c r="B106" s="54">
        <v>0.56999999999999995</v>
      </c>
      <c r="C106" s="54">
        <v>1.34</v>
      </c>
      <c r="D106" s="54">
        <v>148.21</v>
      </c>
      <c r="E106" s="54">
        <v>0.42</v>
      </c>
      <c r="F106" s="54">
        <v>4.7300000000000004</v>
      </c>
      <c r="G106" s="54">
        <v>0.98</v>
      </c>
      <c r="H106" s="54">
        <v>0.89</v>
      </c>
      <c r="I106" s="54">
        <v>0.43</v>
      </c>
      <c r="J106" s="54">
        <v>0.85</v>
      </c>
      <c r="K106" s="51">
        <f>_xlfn.RANK.EQ(B106,B$14:B$133,0)</f>
        <v>1</v>
      </c>
      <c r="L106" s="51">
        <f>_xlfn.RANK.EQ(E106,E$14:E$133,0)</f>
        <v>7</v>
      </c>
      <c r="M106" s="51">
        <f>ABS(Table13[[#This Row],[Reock Rank]]-Table13[[#This Row],[Polsby-P Rank]])</f>
        <v>6</v>
      </c>
    </row>
    <row r="107" spans="1:13" ht="15" customHeight="1" x14ac:dyDescent="0.25">
      <c r="A107" s="8">
        <v>94</v>
      </c>
      <c r="B107" s="54">
        <v>0.52</v>
      </c>
      <c r="C107" s="54">
        <v>1.6</v>
      </c>
      <c r="D107" s="54">
        <v>192.54</v>
      </c>
      <c r="E107" s="54">
        <v>0.31</v>
      </c>
      <c r="F107" s="54">
        <v>2.3199999999999998</v>
      </c>
      <c r="G107" s="54">
        <v>0.86</v>
      </c>
      <c r="H107" s="54">
        <v>0.59</v>
      </c>
      <c r="I107" s="54">
        <v>0.33</v>
      </c>
      <c r="J107" s="54">
        <v>0.78</v>
      </c>
      <c r="K107" s="51">
        <f>_xlfn.RANK.EQ(B107,B$14:B$133,0)</f>
        <v>9</v>
      </c>
      <c r="L107" s="51">
        <f>_xlfn.RANK.EQ(E107,E$14:E$133,0)</f>
        <v>23</v>
      </c>
      <c r="M107" s="51">
        <f>ABS(Table13[[#This Row],[Reock Rank]]-Table13[[#This Row],[Polsby-P Rank]])</f>
        <v>14</v>
      </c>
    </row>
    <row r="108" spans="1:13" ht="15" customHeight="1" x14ac:dyDescent="0.25">
      <c r="A108" s="8">
        <v>95</v>
      </c>
      <c r="B108" s="54">
        <v>0.43</v>
      </c>
      <c r="C108" s="54">
        <v>1.58</v>
      </c>
      <c r="D108" s="54">
        <v>74.73</v>
      </c>
      <c r="E108" s="54">
        <v>0.37</v>
      </c>
      <c r="F108" s="54">
        <v>8.11</v>
      </c>
      <c r="G108" s="54">
        <v>0.82</v>
      </c>
      <c r="H108" s="54">
        <v>0.56999999999999995</v>
      </c>
      <c r="I108" s="54">
        <v>0.44</v>
      </c>
      <c r="J108" s="54">
        <v>0.77</v>
      </c>
      <c r="K108" s="51">
        <f>_xlfn.RANK.EQ(B108,B$14:B$133,0)</f>
        <v>39</v>
      </c>
      <c r="L108" s="51">
        <f>_xlfn.RANK.EQ(E108,E$14:E$133,0)</f>
        <v>11</v>
      </c>
      <c r="M108" s="51">
        <f>ABS(Table13[[#This Row],[Reock Rank]]-Table13[[#This Row],[Polsby-P Rank]])</f>
        <v>28</v>
      </c>
    </row>
    <row r="109" spans="1:13" ht="15" customHeight="1" x14ac:dyDescent="0.25">
      <c r="A109" s="8">
        <v>96</v>
      </c>
      <c r="B109" s="54">
        <v>0.3</v>
      </c>
      <c r="C109" s="54">
        <v>1.93</v>
      </c>
      <c r="D109" s="54">
        <v>76.61</v>
      </c>
      <c r="E109" s="54">
        <v>0.21</v>
      </c>
      <c r="F109" s="54">
        <v>3.29</v>
      </c>
      <c r="G109" s="54">
        <v>0.81</v>
      </c>
      <c r="H109" s="54">
        <v>0.48</v>
      </c>
      <c r="I109" s="54">
        <v>0.28000000000000003</v>
      </c>
      <c r="J109" s="54">
        <v>0.72</v>
      </c>
      <c r="K109" s="51">
        <f>_xlfn.RANK.EQ(B109,B$14:B$133,0)</f>
        <v>96</v>
      </c>
      <c r="L109" s="51">
        <f>_xlfn.RANK.EQ(E109,E$14:E$133,0)</f>
        <v>73</v>
      </c>
      <c r="M109" s="51">
        <f>ABS(Table13[[#This Row],[Reock Rank]]-Table13[[#This Row],[Polsby-P Rank]])</f>
        <v>23</v>
      </c>
    </row>
    <row r="110" spans="1:13" ht="15" customHeight="1" x14ac:dyDescent="0.25">
      <c r="A110" s="8">
        <v>97</v>
      </c>
      <c r="B110" s="54">
        <v>0.33</v>
      </c>
      <c r="C110" s="54">
        <v>1.37</v>
      </c>
      <c r="D110" s="54">
        <v>86.02</v>
      </c>
      <c r="E110" s="54">
        <v>0.52</v>
      </c>
      <c r="F110" s="54">
        <v>22.04</v>
      </c>
      <c r="G110" s="54">
        <v>0.98</v>
      </c>
      <c r="H110" s="54">
        <v>0.26</v>
      </c>
      <c r="I110" s="54">
        <v>0.26</v>
      </c>
      <c r="J110" s="54">
        <v>0.97</v>
      </c>
      <c r="K110" s="51">
        <f>_xlfn.RANK.EQ(B110,B$14:B$133,0)</f>
        <v>88</v>
      </c>
      <c r="L110" s="51">
        <f>_xlfn.RANK.EQ(E110,E$14:E$133,0)</f>
        <v>3</v>
      </c>
      <c r="M110" s="51">
        <f>ABS(Table13[[#This Row],[Reock Rank]]-Table13[[#This Row],[Polsby-P Rank]])</f>
        <v>85</v>
      </c>
    </row>
    <row r="111" spans="1:13" ht="15" customHeight="1" x14ac:dyDescent="0.25">
      <c r="A111" s="8">
        <v>98</v>
      </c>
      <c r="B111" s="54">
        <v>0.49</v>
      </c>
      <c r="C111" s="54">
        <v>1.53</v>
      </c>
      <c r="D111" s="54">
        <v>49.96</v>
      </c>
      <c r="E111" s="54">
        <v>0.4</v>
      </c>
      <c r="F111" s="54">
        <v>1.58</v>
      </c>
      <c r="G111" s="54">
        <v>0.7</v>
      </c>
      <c r="H111" s="54">
        <v>0.48</v>
      </c>
      <c r="I111" s="54">
        <v>0.31</v>
      </c>
      <c r="J111" s="54">
        <v>0.78</v>
      </c>
      <c r="K111" s="51">
        <f>_xlfn.RANK.EQ(B111,B$14:B$133,0)</f>
        <v>18</v>
      </c>
      <c r="L111" s="51">
        <f>_xlfn.RANK.EQ(E111,E$14:E$133,0)</f>
        <v>8</v>
      </c>
      <c r="M111" s="51">
        <f>ABS(Table13[[#This Row],[Reock Rank]]-Table13[[#This Row],[Polsby-P Rank]])</f>
        <v>10</v>
      </c>
    </row>
    <row r="112" spans="1:13" ht="15" customHeight="1" x14ac:dyDescent="0.25">
      <c r="A112" s="8">
        <v>99</v>
      </c>
      <c r="B112" s="54">
        <v>0.48</v>
      </c>
      <c r="C112" s="54">
        <v>2.09</v>
      </c>
      <c r="D112" s="54">
        <v>43.35</v>
      </c>
      <c r="E112" s="54">
        <v>0.21</v>
      </c>
      <c r="F112" s="54">
        <v>0.19</v>
      </c>
      <c r="G112" s="54">
        <v>0.71</v>
      </c>
      <c r="H112" s="54">
        <v>0.5</v>
      </c>
      <c r="I112" s="54">
        <v>0.32</v>
      </c>
      <c r="J112" s="54">
        <v>0.69</v>
      </c>
      <c r="K112" s="51">
        <f>_xlfn.RANK.EQ(B112,B$14:B$133,0)</f>
        <v>22</v>
      </c>
      <c r="L112" s="51">
        <f>_xlfn.RANK.EQ(E112,E$14:E$133,0)</f>
        <v>73</v>
      </c>
      <c r="M112" s="51">
        <f>ABS(Table13[[#This Row],[Reock Rank]]-Table13[[#This Row],[Polsby-P Rank]])</f>
        <v>51</v>
      </c>
    </row>
    <row r="113" spans="1:13" ht="15" customHeight="1" x14ac:dyDescent="0.25">
      <c r="A113" s="8">
        <v>100</v>
      </c>
      <c r="B113" s="54">
        <v>0.27</v>
      </c>
      <c r="C113" s="54">
        <v>2.3199999999999998</v>
      </c>
      <c r="D113" s="54">
        <v>40.1</v>
      </c>
      <c r="E113" s="54">
        <v>0.17</v>
      </c>
      <c r="F113" s="54">
        <v>2.39</v>
      </c>
      <c r="G113" s="54">
        <v>0.61</v>
      </c>
      <c r="H113" s="54">
        <v>0.32</v>
      </c>
      <c r="I113" s="54">
        <v>0.28000000000000003</v>
      </c>
      <c r="J113" s="54">
        <v>0.59</v>
      </c>
      <c r="K113" s="51">
        <f>_xlfn.RANK.EQ(B113,B$14:B$133,0)</f>
        <v>103</v>
      </c>
      <c r="L113" s="51">
        <f>_xlfn.RANK.EQ(E113,E$14:E$133,0)</f>
        <v>90</v>
      </c>
      <c r="M113" s="51">
        <f>ABS(Table13[[#This Row],[Reock Rank]]-Table13[[#This Row],[Polsby-P Rank]])</f>
        <v>13</v>
      </c>
    </row>
    <row r="114" spans="1:13" ht="15" customHeight="1" x14ac:dyDescent="0.25">
      <c r="A114" s="8">
        <v>101</v>
      </c>
      <c r="B114" s="54">
        <v>0.47</v>
      </c>
      <c r="C114" s="54">
        <v>1.84</v>
      </c>
      <c r="D114" s="54">
        <v>47.32</v>
      </c>
      <c r="E114" s="54">
        <v>0.26</v>
      </c>
      <c r="F114" s="54">
        <v>1.37</v>
      </c>
      <c r="G114" s="54">
        <v>0.72</v>
      </c>
      <c r="H114" s="54">
        <v>0.52</v>
      </c>
      <c r="I114" s="54">
        <v>0.41</v>
      </c>
      <c r="J114" s="54">
        <v>0.7</v>
      </c>
      <c r="K114" s="51">
        <f>_xlfn.RANK.EQ(B114,B$14:B$133,0)</f>
        <v>25</v>
      </c>
      <c r="L114" s="51">
        <f>_xlfn.RANK.EQ(E114,E$14:E$133,0)</f>
        <v>44</v>
      </c>
      <c r="M114" s="51">
        <f>ABS(Table13[[#This Row],[Reock Rank]]-Table13[[#This Row],[Polsby-P Rank]])</f>
        <v>19</v>
      </c>
    </row>
    <row r="115" spans="1:13" ht="15" customHeight="1" x14ac:dyDescent="0.25">
      <c r="A115" s="8">
        <v>102</v>
      </c>
      <c r="B115" s="54">
        <v>0.32</v>
      </c>
      <c r="C115" s="54">
        <v>2.5</v>
      </c>
      <c r="D115" s="54">
        <v>54.86</v>
      </c>
      <c r="E115" s="54">
        <v>0.15</v>
      </c>
      <c r="F115" s="54">
        <v>0.98</v>
      </c>
      <c r="G115" s="54">
        <v>0.47</v>
      </c>
      <c r="H115" s="54">
        <v>0.33</v>
      </c>
      <c r="I115" s="54">
        <v>0.22</v>
      </c>
      <c r="J115" s="54">
        <v>0.49</v>
      </c>
      <c r="K115" s="51">
        <f>_xlfn.RANK.EQ(B115,B$14:B$133,0)</f>
        <v>91</v>
      </c>
      <c r="L115" s="51">
        <f>_xlfn.RANK.EQ(E115,E$14:E$133,0)</f>
        <v>95</v>
      </c>
      <c r="M115" s="51">
        <f>ABS(Table13[[#This Row],[Reock Rank]]-Table13[[#This Row],[Polsby-P Rank]])</f>
        <v>4</v>
      </c>
    </row>
    <row r="116" spans="1:13" ht="15" customHeight="1" x14ac:dyDescent="0.25">
      <c r="A116" s="8">
        <v>103</v>
      </c>
      <c r="B116" s="54">
        <v>0.34</v>
      </c>
      <c r="C116" s="54">
        <v>2.27</v>
      </c>
      <c r="D116" s="54">
        <v>68.42</v>
      </c>
      <c r="E116" s="54">
        <v>0.18</v>
      </c>
      <c r="F116" s="54">
        <v>1.87</v>
      </c>
      <c r="G116" s="54">
        <v>0.49</v>
      </c>
      <c r="H116" s="54">
        <v>0.24</v>
      </c>
      <c r="I116" s="54">
        <v>0.33</v>
      </c>
      <c r="J116" s="54">
        <v>0.66</v>
      </c>
      <c r="K116" s="51">
        <f>_xlfn.RANK.EQ(B116,B$14:B$133,0)</f>
        <v>81</v>
      </c>
      <c r="L116" s="51">
        <f>_xlfn.RANK.EQ(E116,E$14:E$133,0)</f>
        <v>87</v>
      </c>
      <c r="M116" s="51">
        <f>ABS(Table13[[#This Row],[Reock Rank]]-Table13[[#This Row],[Polsby-P Rank]])</f>
        <v>6</v>
      </c>
    </row>
    <row r="117" spans="1:13" ht="15" customHeight="1" x14ac:dyDescent="0.25">
      <c r="A117" s="8">
        <v>104</v>
      </c>
      <c r="B117" s="54">
        <v>0.55000000000000004</v>
      </c>
      <c r="C117" s="54">
        <v>1.63</v>
      </c>
      <c r="D117" s="54">
        <v>34.049999999999997</v>
      </c>
      <c r="E117" s="54">
        <v>0.33</v>
      </c>
      <c r="F117" s="54">
        <v>1.78</v>
      </c>
      <c r="G117" s="54">
        <v>0.8</v>
      </c>
      <c r="H117" s="54">
        <v>0.52</v>
      </c>
      <c r="I117" s="54">
        <v>0.45</v>
      </c>
      <c r="J117" s="54">
        <v>0.79</v>
      </c>
      <c r="K117" s="51">
        <f>_xlfn.RANK.EQ(B117,B$14:B$133,0)</f>
        <v>3</v>
      </c>
      <c r="L117" s="51">
        <f>_xlfn.RANK.EQ(E117,E$14:E$133,0)</f>
        <v>18</v>
      </c>
      <c r="M117" s="51">
        <f>ABS(Table13[[#This Row],[Reock Rank]]-Table13[[#This Row],[Polsby-P Rank]])</f>
        <v>15</v>
      </c>
    </row>
    <row r="118" spans="1:13" ht="15" customHeight="1" x14ac:dyDescent="0.25">
      <c r="A118" s="8">
        <v>105</v>
      </c>
      <c r="B118" s="54">
        <v>0.37</v>
      </c>
      <c r="C118" s="54">
        <v>1.68</v>
      </c>
      <c r="D118" s="54">
        <v>36.57</v>
      </c>
      <c r="E118" s="54">
        <v>0.3</v>
      </c>
      <c r="F118" s="54">
        <v>3.85</v>
      </c>
      <c r="G118" s="54">
        <v>0.75</v>
      </c>
      <c r="H118" s="54">
        <v>0.41</v>
      </c>
      <c r="I118" s="54">
        <v>0.28999999999999998</v>
      </c>
      <c r="J118" s="54">
        <v>0.74</v>
      </c>
      <c r="K118" s="51">
        <f>_xlfn.RANK.EQ(B118,B$14:B$133,0)</f>
        <v>66</v>
      </c>
      <c r="L118" s="51">
        <f>_xlfn.RANK.EQ(E118,E$14:E$133,0)</f>
        <v>25</v>
      </c>
      <c r="M118" s="51">
        <f>ABS(Table13[[#This Row],[Reock Rank]]-Table13[[#This Row],[Polsby-P Rank]])</f>
        <v>41</v>
      </c>
    </row>
    <row r="119" spans="1:13" ht="15" customHeight="1" x14ac:dyDescent="0.25">
      <c r="A119" s="8">
        <v>106</v>
      </c>
      <c r="B119" s="54">
        <v>0.49</v>
      </c>
      <c r="C119" s="54">
        <v>1.79</v>
      </c>
      <c r="D119" s="54">
        <v>35.24</v>
      </c>
      <c r="E119" s="54">
        <v>0.3</v>
      </c>
      <c r="F119" s="54">
        <v>0.67</v>
      </c>
      <c r="G119" s="54">
        <v>0.8</v>
      </c>
      <c r="H119" s="54">
        <v>0.55000000000000004</v>
      </c>
      <c r="I119" s="54">
        <v>0.43</v>
      </c>
      <c r="J119" s="54">
        <v>0.74</v>
      </c>
      <c r="K119" s="51">
        <f>_xlfn.RANK.EQ(B119,B$14:B$133,0)</f>
        <v>18</v>
      </c>
      <c r="L119" s="51">
        <f>_xlfn.RANK.EQ(E119,E$14:E$133,0)</f>
        <v>25</v>
      </c>
      <c r="M119" s="51">
        <f>ABS(Table13[[#This Row],[Reock Rank]]-Table13[[#This Row],[Polsby-P Rank]])</f>
        <v>7</v>
      </c>
    </row>
    <row r="120" spans="1:13" ht="15" customHeight="1" x14ac:dyDescent="0.25">
      <c r="A120" s="8">
        <v>107</v>
      </c>
      <c r="B120" s="54">
        <v>0.35</v>
      </c>
      <c r="C120" s="54">
        <v>2.58</v>
      </c>
      <c r="D120" s="54">
        <v>61.93</v>
      </c>
      <c r="E120" s="54">
        <v>0.14000000000000001</v>
      </c>
      <c r="F120" s="54">
        <v>1.65</v>
      </c>
      <c r="G120" s="54">
        <v>0.44</v>
      </c>
      <c r="H120" s="54">
        <v>0.31</v>
      </c>
      <c r="I120" s="54">
        <v>0.2</v>
      </c>
      <c r="J120" s="54">
        <v>0.51</v>
      </c>
      <c r="K120" s="51">
        <f>_xlfn.RANK.EQ(B120,B$14:B$133,0)</f>
        <v>78</v>
      </c>
      <c r="L120" s="51">
        <f>_xlfn.RANK.EQ(E120,E$14:E$133,0)</f>
        <v>98</v>
      </c>
      <c r="M120" s="51">
        <f>ABS(Table13[[#This Row],[Reock Rank]]-Table13[[#This Row],[Polsby-P Rank]])</f>
        <v>20</v>
      </c>
    </row>
    <row r="121" spans="1:13" ht="15" customHeight="1" x14ac:dyDescent="0.25">
      <c r="A121" s="8">
        <v>108</v>
      </c>
      <c r="B121" s="54">
        <v>0.44</v>
      </c>
      <c r="C121" s="54">
        <v>1.66</v>
      </c>
      <c r="D121" s="54">
        <v>61.69</v>
      </c>
      <c r="E121" s="54">
        <v>0.32</v>
      </c>
      <c r="F121" s="54">
        <v>2.95</v>
      </c>
      <c r="G121" s="54">
        <v>0.71</v>
      </c>
      <c r="H121" s="54">
        <v>0.48</v>
      </c>
      <c r="I121" s="54">
        <v>0.41</v>
      </c>
      <c r="J121" s="54">
        <v>0.71</v>
      </c>
      <c r="K121" s="51">
        <f>_xlfn.RANK.EQ(B121,B$14:B$133,0)</f>
        <v>34</v>
      </c>
      <c r="L121" s="51">
        <f>_xlfn.RANK.EQ(E121,E$14:E$133,0)</f>
        <v>20</v>
      </c>
      <c r="M121" s="51">
        <f>ABS(Table13[[#This Row],[Reock Rank]]-Table13[[#This Row],[Polsby-P Rank]])</f>
        <v>14</v>
      </c>
    </row>
    <row r="122" spans="1:13" ht="15" customHeight="1" x14ac:dyDescent="0.25">
      <c r="A122" s="8">
        <v>109</v>
      </c>
      <c r="B122" s="54">
        <v>0.46</v>
      </c>
      <c r="C122" s="54">
        <v>1.44</v>
      </c>
      <c r="D122" s="54">
        <v>50.01</v>
      </c>
      <c r="E122" s="54">
        <v>0.47</v>
      </c>
      <c r="F122" s="54">
        <v>5.63</v>
      </c>
      <c r="G122" s="54">
        <v>0.75</v>
      </c>
      <c r="H122" s="54">
        <v>0.56000000000000005</v>
      </c>
      <c r="I122" s="54">
        <v>0.34</v>
      </c>
      <c r="J122" s="54">
        <v>0.84</v>
      </c>
      <c r="K122" s="51">
        <f>_xlfn.RANK.EQ(B122,B$14:B$133,0)</f>
        <v>28</v>
      </c>
      <c r="L122" s="51">
        <f>_xlfn.RANK.EQ(E122,E$14:E$133,0)</f>
        <v>5</v>
      </c>
      <c r="M122" s="51">
        <f>ABS(Table13[[#This Row],[Reock Rank]]-Table13[[#This Row],[Polsby-P Rank]])</f>
        <v>23</v>
      </c>
    </row>
    <row r="123" spans="1:13" ht="15" customHeight="1" x14ac:dyDescent="0.25">
      <c r="A123" s="8">
        <v>110</v>
      </c>
      <c r="B123" s="54">
        <v>0.36</v>
      </c>
      <c r="C123" s="54">
        <v>1.85</v>
      </c>
      <c r="D123" s="54">
        <v>108.82</v>
      </c>
      <c r="E123" s="54">
        <v>0.26</v>
      </c>
      <c r="F123" s="54">
        <v>10.9</v>
      </c>
      <c r="G123" s="54">
        <v>0.53</v>
      </c>
      <c r="H123" s="54">
        <v>0.31</v>
      </c>
      <c r="I123" s="54">
        <v>0.28000000000000003</v>
      </c>
      <c r="J123" s="54">
        <v>0.69</v>
      </c>
      <c r="K123" s="51">
        <f>_xlfn.RANK.EQ(B123,B$14:B$133,0)</f>
        <v>70</v>
      </c>
      <c r="L123" s="51">
        <f>_xlfn.RANK.EQ(E123,E$14:E$133,0)</f>
        <v>44</v>
      </c>
      <c r="M123" s="51">
        <f>ABS(Table13[[#This Row],[Reock Rank]]-Table13[[#This Row],[Polsby-P Rank]])</f>
        <v>26</v>
      </c>
    </row>
    <row r="124" spans="1:13" ht="15" customHeight="1" x14ac:dyDescent="0.25">
      <c r="A124" s="8">
        <v>111</v>
      </c>
      <c r="B124" s="54">
        <v>0.4</v>
      </c>
      <c r="C124" s="54">
        <v>1.79</v>
      </c>
      <c r="D124" s="54">
        <v>133.35</v>
      </c>
      <c r="E124" s="54">
        <v>0.28000000000000003</v>
      </c>
      <c r="F124" s="54">
        <v>3.79</v>
      </c>
      <c r="G124" s="54">
        <v>0.73</v>
      </c>
      <c r="H124" s="54">
        <v>0.44</v>
      </c>
      <c r="I124" s="54">
        <v>0.27</v>
      </c>
      <c r="J124" s="54">
        <v>0.76</v>
      </c>
      <c r="K124" s="51">
        <f>_xlfn.RANK.EQ(B124,B$14:B$133,0)</f>
        <v>48</v>
      </c>
      <c r="L124" s="51">
        <f>_xlfn.RANK.EQ(E124,E$14:E$133,0)</f>
        <v>34</v>
      </c>
      <c r="M124" s="51">
        <f>ABS(Table13[[#This Row],[Reock Rank]]-Table13[[#This Row],[Polsby-P Rank]])</f>
        <v>14</v>
      </c>
    </row>
    <row r="125" spans="1:13" ht="15" customHeight="1" x14ac:dyDescent="0.25">
      <c r="A125" s="8">
        <v>112</v>
      </c>
      <c r="B125" s="54">
        <v>0.39</v>
      </c>
      <c r="C125" s="54">
        <v>1.71</v>
      </c>
      <c r="D125" s="54">
        <v>171.21</v>
      </c>
      <c r="E125" s="54">
        <v>0.3</v>
      </c>
      <c r="F125" s="54">
        <v>8.6</v>
      </c>
      <c r="G125" s="54">
        <v>0.76</v>
      </c>
      <c r="H125" s="54">
        <v>0.35</v>
      </c>
      <c r="I125" s="54">
        <v>0.45</v>
      </c>
      <c r="J125" s="54">
        <v>0.68</v>
      </c>
      <c r="K125" s="51">
        <f>_xlfn.RANK.EQ(B125,B$14:B$133,0)</f>
        <v>55</v>
      </c>
      <c r="L125" s="51">
        <f>_xlfn.RANK.EQ(E125,E$14:E$133,0)</f>
        <v>25</v>
      </c>
      <c r="M125" s="51">
        <f>ABS(Table13[[#This Row],[Reock Rank]]-Table13[[#This Row],[Polsby-P Rank]])</f>
        <v>30</v>
      </c>
    </row>
    <row r="126" spans="1:13" ht="15" customHeight="1" x14ac:dyDescent="0.25">
      <c r="A126" s="8">
        <v>113</v>
      </c>
      <c r="B126" s="54">
        <v>0.24</v>
      </c>
      <c r="C126" s="54">
        <v>1.92</v>
      </c>
      <c r="D126" s="54">
        <v>212.03</v>
      </c>
      <c r="E126" s="54">
        <v>0.21</v>
      </c>
      <c r="F126" s="54">
        <v>34.71</v>
      </c>
      <c r="G126" s="54">
        <v>0.55000000000000004</v>
      </c>
      <c r="H126" s="54">
        <v>0.26</v>
      </c>
      <c r="I126" s="54">
        <v>0.26</v>
      </c>
      <c r="J126" s="54">
        <v>0.69</v>
      </c>
      <c r="K126" s="51">
        <f>_xlfn.RANK.EQ(B126,B$14:B$133,0)</f>
        <v>109</v>
      </c>
      <c r="L126" s="51">
        <f>_xlfn.RANK.EQ(E126,E$14:E$133,0)</f>
        <v>73</v>
      </c>
      <c r="M126" s="51">
        <f>ABS(Table13[[#This Row],[Reock Rank]]-Table13[[#This Row],[Polsby-P Rank]])</f>
        <v>36</v>
      </c>
    </row>
    <row r="127" spans="1:13" ht="15" customHeight="1" x14ac:dyDescent="0.25">
      <c r="A127" s="8">
        <v>114</v>
      </c>
      <c r="B127" s="54">
        <v>0.39</v>
      </c>
      <c r="C127" s="54">
        <v>2.44</v>
      </c>
      <c r="D127" s="54">
        <v>76.63</v>
      </c>
      <c r="E127" s="54">
        <v>0.13</v>
      </c>
      <c r="F127" s="54">
        <v>2.35</v>
      </c>
      <c r="G127" s="54">
        <v>0.79</v>
      </c>
      <c r="H127" s="54">
        <v>0.66</v>
      </c>
      <c r="I127" s="54">
        <v>0.21</v>
      </c>
      <c r="J127" s="54">
        <v>0.6</v>
      </c>
      <c r="K127" s="51">
        <f>_xlfn.RANK.EQ(B127,B$14:B$133,0)</f>
        <v>55</v>
      </c>
      <c r="L127" s="51">
        <f>_xlfn.RANK.EQ(E127,E$14:E$133,0)</f>
        <v>100</v>
      </c>
      <c r="M127" s="51">
        <f>ABS(Table13[[#This Row],[Reock Rank]]-Table13[[#This Row],[Polsby-P Rank]])</f>
        <v>45</v>
      </c>
    </row>
    <row r="128" spans="1:13" ht="15" customHeight="1" x14ac:dyDescent="0.25">
      <c r="A128" s="8">
        <v>115</v>
      </c>
      <c r="B128" s="54">
        <v>0.38</v>
      </c>
      <c r="C128" s="54">
        <v>2.04</v>
      </c>
      <c r="D128" s="54">
        <v>156.38</v>
      </c>
      <c r="E128" s="54">
        <v>0.19</v>
      </c>
      <c r="F128" s="54">
        <v>7.54</v>
      </c>
      <c r="G128" s="54">
        <v>0.46</v>
      </c>
      <c r="H128" s="54">
        <v>0.28999999999999998</v>
      </c>
      <c r="I128" s="54">
        <v>0.25</v>
      </c>
      <c r="J128" s="54">
        <v>0.7</v>
      </c>
      <c r="K128" s="51">
        <f>_xlfn.RANK.EQ(B128,B$14:B$133,0)</f>
        <v>62</v>
      </c>
      <c r="L128" s="51">
        <f>_xlfn.RANK.EQ(E128,E$14:E$133,0)</f>
        <v>84</v>
      </c>
      <c r="M128" s="51">
        <f>ABS(Table13[[#This Row],[Reock Rank]]-Table13[[#This Row],[Polsby-P Rank]])</f>
        <v>22</v>
      </c>
    </row>
    <row r="129" spans="1:13" ht="15" customHeight="1" x14ac:dyDescent="0.25">
      <c r="A129" s="8">
        <v>116</v>
      </c>
      <c r="B129" s="54">
        <v>0.35</v>
      </c>
      <c r="C129" s="54">
        <v>1.87</v>
      </c>
      <c r="D129" s="54">
        <v>111.77</v>
      </c>
      <c r="E129" s="54">
        <v>0.23</v>
      </c>
      <c r="F129" s="54">
        <v>4.7300000000000004</v>
      </c>
      <c r="G129" s="54">
        <v>0.55000000000000004</v>
      </c>
      <c r="H129" s="54">
        <v>0.31</v>
      </c>
      <c r="I129" s="54">
        <v>0.23</v>
      </c>
      <c r="J129" s="54">
        <v>0.7</v>
      </c>
      <c r="K129" s="51">
        <f>_xlfn.RANK.EQ(B129,B$14:B$133,0)</f>
        <v>78</v>
      </c>
      <c r="L129" s="51">
        <f>_xlfn.RANK.EQ(E129,E$14:E$133,0)</f>
        <v>60</v>
      </c>
      <c r="M129" s="51">
        <f>ABS(Table13[[#This Row],[Reock Rank]]-Table13[[#This Row],[Polsby-P Rank]])</f>
        <v>18</v>
      </c>
    </row>
    <row r="130" spans="1:13" ht="15" customHeight="1" x14ac:dyDescent="0.25">
      <c r="A130" s="8">
        <v>117</v>
      </c>
      <c r="B130" s="54">
        <v>0.4</v>
      </c>
      <c r="C130" s="54">
        <v>1.71</v>
      </c>
      <c r="D130" s="54">
        <v>104.01</v>
      </c>
      <c r="E130" s="54">
        <v>0.28000000000000003</v>
      </c>
      <c r="F130" s="54">
        <v>11.72</v>
      </c>
      <c r="G130" s="54">
        <v>0.72</v>
      </c>
      <c r="H130" s="54">
        <v>0.33</v>
      </c>
      <c r="I130" s="54">
        <v>0.41</v>
      </c>
      <c r="J130" s="54">
        <v>0.78</v>
      </c>
      <c r="K130" s="51">
        <f>_xlfn.RANK.EQ(B130,B$14:B$133,0)</f>
        <v>48</v>
      </c>
      <c r="L130" s="51">
        <f>_xlfn.RANK.EQ(E130,E$14:E$133,0)</f>
        <v>34</v>
      </c>
      <c r="M130" s="51">
        <f>ABS(Table13[[#This Row],[Reock Rank]]-Table13[[#This Row],[Polsby-P Rank]])</f>
        <v>14</v>
      </c>
    </row>
    <row r="131" spans="1:13" ht="15" customHeight="1" x14ac:dyDescent="0.25">
      <c r="A131" s="8">
        <v>118</v>
      </c>
      <c r="B131" s="54">
        <v>0.36</v>
      </c>
      <c r="C131" s="54">
        <v>2.15</v>
      </c>
      <c r="D131" s="54">
        <v>325.16000000000003</v>
      </c>
      <c r="E131" s="54">
        <v>0.15</v>
      </c>
      <c r="F131" s="54">
        <v>8.57</v>
      </c>
      <c r="G131" s="54">
        <v>0.27</v>
      </c>
      <c r="H131" s="54">
        <v>0.17</v>
      </c>
      <c r="I131" s="54">
        <v>0.17</v>
      </c>
      <c r="J131" s="54">
        <v>0.6</v>
      </c>
      <c r="K131" s="51">
        <f>_xlfn.RANK.EQ(B131,B$14:B$133,0)</f>
        <v>70</v>
      </c>
      <c r="L131" s="51">
        <f>_xlfn.RANK.EQ(E131,E$14:E$133,0)</f>
        <v>95</v>
      </c>
      <c r="M131" s="51">
        <f>ABS(Table13[[#This Row],[Reock Rank]]-Table13[[#This Row],[Polsby-P Rank]])</f>
        <v>25</v>
      </c>
    </row>
    <row r="132" spans="1:13" ht="15" customHeight="1" x14ac:dyDescent="0.25">
      <c r="A132" s="8">
        <v>119</v>
      </c>
      <c r="B132" s="54">
        <v>0.36</v>
      </c>
      <c r="C132" s="54">
        <v>1.95</v>
      </c>
      <c r="D132" s="54">
        <v>265.04000000000002</v>
      </c>
      <c r="E132" s="54">
        <v>0.2</v>
      </c>
      <c r="F132" s="54">
        <v>10.59</v>
      </c>
      <c r="G132" s="54">
        <v>0.68</v>
      </c>
      <c r="H132" s="54">
        <v>0.51</v>
      </c>
      <c r="I132" s="54">
        <v>0.26</v>
      </c>
      <c r="J132" s="54">
        <v>0.65</v>
      </c>
      <c r="K132" s="51">
        <f>_xlfn.RANK.EQ(B132,B$14:B$133,0)</f>
        <v>70</v>
      </c>
      <c r="L132" s="51">
        <f>_xlfn.RANK.EQ(E132,E$14:E$133,0)</f>
        <v>78</v>
      </c>
      <c r="M132" s="51">
        <f>ABS(Table13[[#This Row],[Reock Rank]]-Table13[[#This Row],[Polsby-P Rank]])</f>
        <v>8</v>
      </c>
    </row>
    <row r="133" spans="1:13" ht="15" customHeight="1" x14ac:dyDescent="0.25">
      <c r="A133" s="8">
        <v>120</v>
      </c>
      <c r="B133" s="54">
        <v>0.4</v>
      </c>
      <c r="C133" s="54">
        <v>1.49</v>
      </c>
      <c r="D133" s="54">
        <v>226.61</v>
      </c>
      <c r="E133" s="54">
        <v>0.37</v>
      </c>
      <c r="F133" s="54">
        <v>35.54</v>
      </c>
      <c r="G133" s="54">
        <v>0.95</v>
      </c>
      <c r="H133" s="54">
        <v>0.78</v>
      </c>
      <c r="I133" s="54">
        <v>0.33</v>
      </c>
      <c r="J133" s="54">
        <v>0.88</v>
      </c>
      <c r="K133" s="51">
        <f>_xlfn.RANK.EQ(B133,B$14:B$133,0)</f>
        <v>48</v>
      </c>
      <c r="L133" s="51">
        <f>_xlfn.RANK.EQ(E133,E$14:E$133,0)</f>
        <v>11</v>
      </c>
      <c r="M133" s="51">
        <f>ABS(Table13[[#This Row],[Reock Rank]]-Table13[[#This Row],[Polsby-P Rank]])</f>
        <v>37</v>
      </c>
    </row>
  </sheetData>
  <sheetProtection password="DF02" sheet="1" objects="1" scenarios="1" selectLockedCells="1" autoFilter="0"/>
  <mergeCells count="2">
    <mergeCell ref="A1:J1"/>
    <mergeCell ref="A8:J8"/>
  </mergeCells>
  <dataValidations count="1">
    <dataValidation type="list" showDropDown="1" showInputMessage="1" showErrorMessage="1" sqref="A9">
      <formula1>$A$14:$A$133</formula1>
    </dataValidation>
  </dataValidations>
  <pageMargins left="0.16597222222222222" right="0.16597222222222222" top="0.16597222222222222" bottom="0.16597222222222222" header="0" footer="0"/>
  <pageSetup fitToWidth="0" fitToHeight="0" orientation="portrait" verticalDpi="0" r:id="rId1"/>
  <headerFooter alignWithMargins="0"/>
  <ignoredErrors>
    <ignoredError sqref="D11:F11" formula="1"/>
    <ignoredError sqref="K14:M133" unlockedFormula="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Measures of Compactness</vt:lpstr>
      <vt:lpstr>MOC_SENATE_2016</vt:lpstr>
      <vt:lpstr>MOC_HOUSE_2016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Measures of Compactness</dc:title>
  <dc:creator>Crystal Decisions</dc:creator>
  <dc:description>Powered by Crystal</dc:description>
  <cp:lastModifiedBy>Sen. Ben Clark</cp:lastModifiedBy>
  <dcterms:created xsi:type="dcterms:W3CDTF">2017-08-14T17:28:14Z</dcterms:created>
  <dcterms:modified xsi:type="dcterms:W3CDTF">2017-08-15T15:06:16Z</dcterms:modified>
</cp:coreProperties>
</file>