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EXCEL\"/>
    </mc:Choice>
  </mc:AlternateContent>
  <xr:revisionPtr revIDLastSave="0" documentId="13_ncr:1_{3A25F9A9-87EF-4552-B1FD-F1501A475799}" xr6:coauthVersionLast="47" xr6:coauthVersionMax="47" xr10:uidLastSave="{00000000-0000-0000-0000-000000000000}"/>
  <bookViews>
    <workbookView xWindow="-108" yWindow="-108" windowWidth="23256" windowHeight="12576" xr2:uid="{ECFDEAD2-FC4C-4A61-803A-06A61538D54E}"/>
  </bookViews>
  <sheets>
    <sheet name="New zealand staff" sheetId="1" r:id="rId1"/>
    <sheet name="Indian staff" sheetId="2" r:id="rId2"/>
    <sheet name="All staff" sheetId="3" r:id="rId3"/>
    <sheet name="Build info 2.0" sheetId="4" r:id="rId4"/>
    <sheet name="Male vs Female" sheetId="5" r:id="rId5"/>
    <sheet name="Salary Chart" sheetId="6" r:id="rId6"/>
    <sheet name="Salary vs Rating" sheetId="7" r:id="rId7"/>
    <sheet name="Employee Trend" sheetId="8" r:id="rId8"/>
  </sheets>
  <externalReferences>
    <externalReference r:id="rId9"/>
  </externalReferences>
  <definedNames>
    <definedName name="_xlchart.v1.0" hidden="1">'All staff'!$F$1</definedName>
    <definedName name="_xlchart.v1.1" hidden="1">'All staff'!$F$2:$F$185</definedName>
    <definedName name="_xlchart.v1.2" hidden="1">'All staff'!$F$1</definedName>
    <definedName name="_xlchart.v1.3" hidden="1">'All staff'!$F$2:$F$185</definedName>
    <definedName name="_xlcn.WorksheetConnection_cleananalyzeandpresentdata.xlsxTable_staff" hidden="1">Table_staff[]</definedName>
    <definedName name="ExternalData_1" localSheetId="2" hidden="1">'All staff'!$A$1:$H$185</definedName>
    <definedName name="Slicer_Country">#N/A</definedName>
  </definedNames>
  <calcPr calcId="191029"/>
  <pivotCaches>
    <pivotCache cacheId="0" r:id="rId10"/>
    <pivotCache cacheId="1" r:id="rId11"/>
    <pivotCache cacheId="2" r:id="rId12"/>
  </pivotCaches>
  <extLst>
    <ext xmlns:x14="http://schemas.microsoft.com/office/spreadsheetml/2009/9/main" uri="{876F7934-8845-4945-9796-88D515C7AA90}">
      <x14:pivotCaches>
        <pivotCache cacheId="3"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staff" name="Table_staff" connection="WorksheetConnection_clean analyze and present data.xlsx!Table_staff"/>
        </x15:modelTables>
        <x15:extLst>
          <ext xmlns:x16="http://schemas.microsoft.com/office/spreadsheetml/2014/11/main" uri="{9835A34E-60A6-4A7C-AAB8-D5F71C897F49}">
            <x16:modelTimeGroupings>
              <x16:modelTimeGrouping tableName="Table_staff" columnName="Date Joined" columnId="Date Joined">
                <x16:calculatedTimeColumn columnName="Date Joined (Year)" columnId="Date Joined (Year)" contentType="years" isSelected="1"/>
                <x16:calculatedTimeColumn columnName="Date Joined (Quarter)" columnId="Date Joined (Quarter)" contentType="quarters" isSelected="1"/>
                <x16:calculatedTimeColumn columnName="Date Joined (Month Index)" columnId="Date Joined (Month Index)" contentType="monthsindex" isSelected="1"/>
                <x16:calculatedTimeColumn columnName="Date Joined (Month)" columnId="Date Joined (Month)" contentType="months" isSelected="1"/>
              </x16:modelTimeGrouping>
            </x16:modelTimeGroupings>
          </ext>
        </x15:extLst>
      </x15:dataModel>
    </ext>
  </extLst>
</workbook>
</file>

<file path=xl/calcChain.xml><?xml version="1.0" encoding="utf-8"?>
<calcChain xmlns="http://schemas.openxmlformats.org/spreadsheetml/2006/main">
  <c r="K2" i="3" l="1"/>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I166" i="3" l="1"/>
  <c r="J166" i="3" s="1"/>
  <c r="I86" i="3"/>
  <c r="J86" i="3" s="1"/>
  <c r="I36" i="3"/>
  <c r="J36" i="3" s="1"/>
  <c r="I176" i="3"/>
  <c r="J176" i="3" s="1"/>
  <c r="I38" i="3"/>
  <c r="J38" i="3" s="1"/>
  <c r="I161" i="3"/>
  <c r="J161" i="3" s="1"/>
  <c r="I26" i="3"/>
  <c r="J26" i="3" s="1"/>
  <c r="I62" i="3"/>
  <c r="J62" i="3" s="1"/>
  <c r="I42" i="3"/>
  <c r="J42" i="3" s="1"/>
  <c r="I184" i="3"/>
  <c r="J184" i="3" s="1"/>
  <c r="I159" i="3"/>
  <c r="J159" i="3" s="1"/>
  <c r="I68" i="3"/>
  <c r="J68" i="3" s="1"/>
  <c r="I78" i="3"/>
  <c r="J78" i="3" s="1"/>
  <c r="I153" i="3"/>
  <c r="J153" i="3" s="1"/>
  <c r="I18" i="3"/>
  <c r="J18" i="3" s="1"/>
  <c r="I137" i="3"/>
  <c r="J137" i="3" s="1"/>
  <c r="I8" i="3"/>
  <c r="J8" i="3" s="1"/>
  <c r="I48" i="3"/>
  <c r="J48" i="3" s="1"/>
  <c r="I14" i="3"/>
  <c r="J14" i="3" s="1"/>
  <c r="I98" i="3"/>
  <c r="J98" i="3" s="1"/>
  <c r="I52" i="3"/>
  <c r="J52" i="3" s="1"/>
  <c r="I72" i="3"/>
  <c r="J72" i="3" s="1"/>
  <c r="I50" i="3"/>
  <c r="J50" i="3" s="1"/>
  <c r="I30" i="3"/>
  <c r="J30" i="3" s="1"/>
  <c r="I64" i="3"/>
  <c r="J64" i="3" s="1"/>
  <c r="I92" i="3"/>
  <c r="J92" i="3" s="1"/>
  <c r="I119" i="3"/>
  <c r="J119" i="3" s="1"/>
  <c r="I4" i="3"/>
  <c r="J4" i="3" s="1"/>
  <c r="I100" i="3"/>
  <c r="J100" i="3" s="1"/>
  <c r="I58" i="3"/>
  <c r="J58" i="3" s="1"/>
  <c r="I96" i="3"/>
  <c r="J96" i="3" s="1"/>
  <c r="I178" i="3"/>
  <c r="J178" i="3" s="1"/>
  <c r="I107" i="3"/>
  <c r="J107" i="3" s="1"/>
  <c r="I157" i="3"/>
  <c r="J157" i="3" s="1"/>
  <c r="I32" i="3"/>
  <c r="J32" i="3" s="1"/>
  <c r="I139" i="3"/>
  <c r="J139" i="3" s="1"/>
  <c r="I133" i="3"/>
  <c r="J133" i="3" s="1"/>
  <c r="I143" i="3"/>
  <c r="J143" i="3" s="1"/>
  <c r="I28" i="3"/>
  <c r="J28" i="3" s="1"/>
  <c r="I34" i="3"/>
  <c r="J34" i="3" s="1"/>
  <c r="I105" i="3"/>
  <c r="J105" i="3" s="1"/>
  <c r="I117" i="3"/>
  <c r="J117" i="3" s="1"/>
  <c r="I113" i="3"/>
  <c r="J113" i="3" s="1"/>
  <c r="I129" i="3"/>
  <c r="J129" i="3" s="1"/>
  <c r="I163" i="3"/>
  <c r="J163" i="3" s="1"/>
  <c r="I109" i="3"/>
  <c r="J109" i="3" s="1"/>
  <c r="I76" i="3"/>
  <c r="J76" i="3" s="1"/>
  <c r="I111" i="3"/>
  <c r="J111" i="3" s="1"/>
  <c r="I54" i="3"/>
  <c r="J54" i="3" s="1"/>
  <c r="I182" i="3"/>
  <c r="J182" i="3" s="1"/>
  <c r="I24" i="3"/>
  <c r="J24" i="3" s="1"/>
  <c r="I20" i="3"/>
  <c r="J20" i="3" s="1"/>
  <c r="I174" i="3"/>
  <c r="J174" i="3" s="1"/>
  <c r="I82" i="3"/>
  <c r="J82" i="3" s="1"/>
  <c r="I88" i="3"/>
  <c r="J88" i="3" s="1"/>
  <c r="I155" i="3"/>
  <c r="J155" i="3" s="1"/>
  <c r="I168" i="3"/>
  <c r="J168" i="3" s="1"/>
  <c r="I80" i="3"/>
  <c r="J80" i="3" s="1"/>
  <c r="I180" i="3"/>
  <c r="J180" i="3" s="1"/>
  <c r="I102" i="3"/>
  <c r="J102" i="3" s="1"/>
  <c r="I172" i="3"/>
  <c r="J172" i="3" s="1"/>
  <c r="I125" i="3"/>
  <c r="J125" i="3" s="1"/>
  <c r="I149" i="3"/>
  <c r="J149" i="3" s="1"/>
  <c r="I44" i="3"/>
  <c r="J44" i="3" s="1"/>
  <c r="I123" i="3"/>
  <c r="J123" i="3" s="1"/>
  <c r="I46" i="3"/>
  <c r="J46" i="3" s="1"/>
  <c r="I131" i="3"/>
  <c r="J131" i="3" s="1"/>
  <c r="I70" i="3"/>
  <c r="J70" i="3" s="1"/>
  <c r="I22" i="3"/>
  <c r="J22" i="3" s="1"/>
  <c r="I60" i="3"/>
  <c r="J60" i="3" s="1"/>
  <c r="I145" i="3"/>
  <c r="J145" i="3" s="1"/>
  <c r="I121" i="3"/>
  <c r="J121" i="3" s="1"/>
  <c r="I141" i="3"/>
  <c r="J141" i="3" s="1"/>
  <c r="I170" i="3"/>
  <c r="J170" i="3" s="1"/>
  <c r="I2" i="3"/>
  <c r="J2" i="3" s="1"/>
  <c r="I151" i="3"/>
  <c r="J151" i="3" s="1"/>
  <c r="I10" i="3"/>
  <c r="J10" i="3" s="1"/>
  <c r="I127" i="3"/>
  <c r="J127" i="3" s="1"/>
  <c r="I6" i="3"/>
  <c r="J6" i="3" s="1"/>
  <c r="I147" i="3"/>
  <c r="J147" i="3" s="1"/>
  <c r="I135" i="3"/>
  <c r="J135" i="3" s="1"/>
  <c r="I115" i="3"/>
  <c r="J115" i="3" s="1"/>
  <c r="I16" i="3"/>
  <c r="J16" i="3" s="1"/>
  <c r="I56" i="3"/>
  <c r="J56" i="3" s="1"/>
  <c r="I66" i="3"/>
  <c r="J66" i="3" s="1"/>
  <c r="I12" i="3"/>
  <c r="J12" i="3" s="1"/>
  <c r="I94" i="3"/>
  <c r="J94" i="3" s="1"/>
  <c r="I90" i="3"/>
  <c r="J90" i="3" s="1"/>
  <c r="I74" i="3"/>
  <c r="J74" i="3" s="1"/>
  <c r="I84" i="3"/>
  <c r="J84" i="3" s="1"/>
  <c r="I39" i="3"/>
  <c r="J39" i="3" s="1"/>
  <c r="I104" i="3"/>
  <c r="J104" i="3" s="1"/>
  <c r="I164" i="3"/>
  <c r="J164" i="3" s="1"/>
  <c r="I19" i="3"/>
  <c r="J19" i="3" s="1"/>
  <c r="I144" i="3"/>
  <c r="J144" i="3" s="1"/>
  <c r="I21" i="3"/>
  <c r="J21" i="3" s="1"/>
  <c r="I177" i="3"/>
  <c r="J177" i="3" s="1"/>
  <c r="I47" i="3"/>
  <c r="J47" i="3" s="1"/>
  <c r="I132" i="3"/>
  <c r="J132" i="3" s="1"/>
  <c r="I126" i="3"/>
  <c r="J126" i="3" s="1"/>
  <c r="I91" i="3"/>
  <c r="J91" i="3" s="1"/>
  <c r="I158" i="3"/>
  <c r="J158" i="3" s="1"/>
  <c r="I148" i="3"/>
  <c r="J148" i="3" s="1"/>
  <c r="I136" i="3"/>
  <c r="J136" i="3" s="1"/>
  <c r="I25" i="3"/>
  <c r="J25" i="3" s="1"/>
  <c r="I9" i="3"/>
  <c r="J9" i="3" s="1"/>
  <c r="I165" i="3"/>
  <c r="J165" i="3" s="1"/>
  <c r="I33" i="3"/>
  <c r="J33" i="3" s="1"/>
  <c r="I183" i="3"/>
  <c r="J183" i="3" s="1"/>
  <c r="I83" i="3"/>
  <c r="J83" i="3" s="1"/>
  <c r="I110" i="3"/>
  <c r="J110" i="3" s="1"/>
  <c r="I103" i="3"/>
  <c r="J103" i="3" s="1"/>
  <c r="I45" i="3"/>
  <c r="J45" i="3" s="1"/>
  <c r="I122" i="3"/>
  <c r="J122" i="3" s="1"/>
  <c r="I7" i="3"/>
  <c r="J7" i="3" s="1"/>
  <c r="I93" i="3"/>
  <c r="J93" i="3" s="1"/>
  <c r="I11" i="3"/>
  <c r="J11" i="3" s="1"/>
  <c r="I142" i="3"/>
  <c r="J142" i="3" s="1"/>
  <c r="I51" i="3"/>
  <c r="J51" i="3" s="1"/>
  <c r="I173" i="3"/>
  <c r="J173" i="3" s="1"/>
  <c r="I13" i="3"/>
  <c r="J13" i="3" s="1"/>
  <c r="I162" i="3"/>
  <c r="J162" i="3" s="1"/>
  <c r="I23" i="3"/>
  <c r="J23" i="3" s="1"/>
  <c r="I71" i="3"/>
  <c r="J71" i="3" s="1"/>
  <c r="I140" i="3"/>
  <c r="J140" i="3" s="1"/>
  <c r="I112" i="3"/>
  <c r="J112" i="3" s="1"/>
  <c r="I35" i="3"/>
  <c r="J35" i="3" s="1"/>
  <c r="I160" i="3"/>
  <c r="J160" i="3" s="1"/>
  <c r="I185" i="3"/>
  <c r="J185" i="3" s="1"/>
  <c r="I167" i="3"/>
  <c r="J167" i="3" s="1"/>
  <c r="I175" i="3"/>
  <c r="J175" i="3" s="1"/>
  <c r="I31" i="3"/>
  <c r="J31" i="3" s="1"/>
  <c r="I99" i="3"/>
  <c r="J99" i="3" s="1"/>
  <c r="I37" i="3"/>
  <c r="J37" i="3" s="1"/>
  <c r="I116" i="3"/>
  <c r="J116" i="3" s="1"/>
  <c r="I3" i="3"/>
  <c r="J3" i="3" s="1"/>
  <c r="I95" i="3"/>
  <c r="J95" i="3" s="1"/>
  <c r="I53" i="3"/>
  <c r="J53" i="3" s="1"/>
  <c r="I150" i="3"/>
  <c r="J150" i="3" s="1"/>
  <c r="I49" i="3"/>
  <c r="J49" i="3" s="1"/>
  <c r="I128" i="3"/>
  <c r="J128" i="3" s="1"/>
  <c r="I85" i="3"/>
  <c r="J85" i="3" s="1"/>
  <c r="I101" i="3"/>
  <c r="J101" i="3" s="1"/>
  <c r="I124" i="3"/>
  <c r="J124" i="3" s="1"/>
  <c r="I61" i="3"/>
  <c r="J61" i="3" s="1"/>
  <c r="I179" i="3"/>
  <c r="J179" i="3" s="1"/>
  <c r="I67" i="3"/>
  <c r="J67" i="3" s="1"/>
  <c r="I65" i="3"/>
  <c r="J65" i="3" s="1"/>
  <c r="I130" i="3"/>
  <c r="J130" i="3" s="1"/>
  <c r="I29" i="3"/>
  <c r="J29" i="3" s="1"/>
  <c r="I114" i="3"/>
  <c r="J114" i="3" s="1"/>
  <c r="I120" i="3"/>
  <c r="J120" i="3" s="1"/>
  <c r="I77" i="3"/>
  <c r="J77" i="3" s="1"/>
  <c r="I40" i="3"/>
  <c r="J40" i="3" s="1"/>
  <c r="I17" i="3"/>
  <c r="J17" i="3" s="1"/>
  <c r="I156" i="3"/>
  <c r="J156" i="3" s="1"/>
  <c r="I138" i="3"/>
  <c r="J138" i="3" s="1"/>
  <c r="I15" i="3"/>
  <c r="J15" i="3" s="1"/>
  <c r="I89" i="3"/>
  <c r="J89" i="3" s="1"/>
  <c r="I169" i="3"/>
  <c r="J169" i="3" s="1"/>
  <c r="I118" i="3"/>
  <c r="J118" i="3" s="1"/>
  <c r="I41" i="3"/>
  <c r="J41" i="3" s="1"/>
  <c r="I79" i="3"/>
  <c r="J79" i="3" s="1"/>
  <c r="I73" i="3"/>
  <c r="J73" i="3" s="1"/>
  <c r="I81" i="3"/>
  <c r="J81" i="3" s="1"/>
  <c r="I59" i="3"/>
  <c r="J59" i="3" s="1"/>
  <c r="I152" i="3"/>
  <c r="J152" i="3" s="1"/>
  <c r="I181" i="3"/>
  <c r="J181" i="3" s="1"/>
  <c r="I106" i="3"/>
  <c r="J106" i="3" s="1"/>
  <c r="I171" i="3"/>
  <c r="J171" i="3" s="1"/>
  <c r="I146" i="3"/>
  <c r="J146" i="3" s="1"/>
  <c r="I75" i="3"/>
  <c r="J75" i="3" s="1"/>
  <c r="I5" i="3"/>
  <c r="J5" i="3" s="1"/>
  <c r="I63" i="3"/>
  <c r="J63" i="3" s="1"/>
  <c r="I154" i="3"/>
  <c r="J154" i="3" s="1"/>
  <c r="I69" i="3"/>
  <c r="J69" i="3" s="1"/>
  <c r="I97" i="3"/>
  <c r="J97" i="3" s="1"/>
  <c r="I43" i="3"/>
  <c r="J43" i="3" s="1"/>
  <c r="I108" i="3"/>
  <c r="J108" i="3" s="1"/>
  <c r="I55" i="3"/>
  <c r="J55" i="3" s="1"/>
  <c r="I87" i="3"/>
  <c r="J87" i="3" s="1"/>
  <c r="I57" i="3"/>
  <c r="J57" i="3" s="1"/>
  <c r="I27" i="3"/>
  <c r="J27" i="3" s="1"/>
  <c r="I134" i="3"/>
  <c r="J134" i="3" s="1"/>
  <c r="F6" i="4" l="1"/>
  <c r="N22" i="3" l="1"/>
  <c r="M33" i="3"/>
  <c r="O20" i="3" l="1"/>
  <c r="P9" i="3" l="1"/>
  <c r="P5" i="3"/>
  <c r="P6" i="3"/>
  <c r="P4" i="3"/>
  <c r="D103" i="1"/>
  <c r="F103" i="1"/>
  <c r="G103" i="1"/>
  <c r="P10" i="3" l="1"/>
  <c r="P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BD4C28-2552-47F4-BE10-8AFA891D81C2}" keepAlive="1" name="Query - Indian staff" description="Connection to the 'Indian staff' query in the workbook." type="5" refreshedVersion="0" background="1">
    <dbPr connection="Provider=Microsoft.Mashup.OleDb.1;Data Source=$Workbook$;Location=&quot;Indian staff&quot;;Extended Properties=&quot;&quot;" command="SELECT * FROM [Indian staff]"/>
  </connection>
  <connection id="2" xr16:uid="{A504B04E-ADBA-45DD-A6C8-A4199468E84F}" keepAlive="1" name="Query - staff" description="Connection to the 'staff' query in the workbook." type="5" refreshedVersion="8" background="1" saveData="1">
    <dbPr connection="Provider=Microsoft.Mashup.OleDb.1;Data Source=$Workbook$;Location=staff;Extended Properties=&quot;&quot;" command="SELECT * FROM [staff]"/>
  </connection>
  <connection id="3" xr16:uid="{F1BC4286-2EF4-4050-97C6-E53F0FBA4BA6}" keepAlive="1" name="Query - totalstaff" description="Connection to the 'totalstaff' query in the workbook." type="5" refreshedVersion="0" background="1">
    <dbPr connection="Provider=Microsoft.Mashup.OleDb.1;Data Source=$Workbook$;Location=totalstaff;Extended Properties=&quot;&quot;" command="SELECT * FROM [totalstaff]"/>
  </connection>
  <connection id="4" xr16:uid="{45DEDB9A-E399-4D09-8691-37BB388296F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9BBA9312-5C2F-448F-95D6-11B695F91B24}" name="WorksheetConnection_clean analyze and present data.xlsx!Table_staff" type="102" refreshedVersion="8" minRefreshableVersion="5">
    <extLst>
      <ext xmlns:x15="http://schemas.microsoft.com/office/spreadsheetml/2010/11/main" uri="{DE250136-89BD-433C-8126-D09CA5730AF9}">
        <x15:connection id="Table_staff" autoDelete="1">
          <x15:rangePr sourceName="_xlcn.WorksheetConnection_cleananalyzeandpresentdata.xlsxTable_staff"/>
        </x15:connection>
      </ext>
    </extLst>
  </connection>
</connections>
</file>

<file path=xl/sharedStrings.xml><?xml version="1.0" encoding="utf-8"?>
<sst xmlns="http://schemas.openxmlformats.org/spreadsheetml/2006/main" count="1837" uniqueCount="249">
  <si>
    <t>EMPLOYEE  DATA</t>
  </si>
  <si>
    <t>Name</t>
  </si>
  <si>
    <t>Gender</t>
  </si>
  <si>
    <t>Department</t>
  </si>
  <si>
    <t>Age</t>
  </si>
  <si>
    <t>Date Joined</t>
  </si>
  <si>
    <t>Salary</t>
  </si>
  <si>
    <t>Rating</t>
  </si>
  <si>
    <t>Lindy Guillet</t>
  </si>
  <si>
    <t>Male</t>
  </si>
  <si>
    <t>Sales</t>
  </si>
  <si>
    <t>Above average</t>
  </si>
  <si>
    <t>Ambros Murthwaite</t>
  </si>
  <si>
    <t>Procurement</t>
  </si>
  <si>
    <t>Average</t>
  </si>
  <si>
    <t>Tatum Hush</t>
  </si>
  <si>
    <t>Female</t>
  </si>
  <si>
    <t>Benny Karolovsky</t>
  </si>
  <si>
    <t>Finance</t>
  </si>
  <si>
    <t>Poor</t>
  </si>
  <si>
    <t>Hoyt D'Alesco</t>
  </si>
  <si>
    <t>Halimeda Kuscha</t>
  </si>
  <si>
    <t>Erin Androsik</t>
  </si>
  <si>
    <t>Vic Radolf</t>
  </si>
  <si>
    <t>Website</t>
  </si>
  <si>
    <t>William Reeveley</t>
  </si>
  <si>
    <t>Ewart Laphorn</t>
  </si>
  <si>
    <t>HR</t>
  </si>
  <si>
    <t>Bev Lashley</t>
  </si>
  <si>
    <t>Kath Bletsoe</t>
  </si>
  <si>
    <t>Murry Dryburgh</t>
  </si>
  <si>
    <t>Kaine Padly</t>
  </si>
  <si>
    <t>Kassi Jonson</t>
  </si>
  <si>
    <t>Simon Kembery</t>
  </si>
  <si>
    <t>Orton Livick</t>
  </si>
  <si>
    <t>Kelci Walkden</t>
  </si>
  <si>
    <t>Dotty Strutley</t>
  </si>
  <si>
    <t>Shari McNee</t>
  </si>
  <si>
    <t>Oby Sorrel</t>
  </si>
  <si>
    <t>Husein Augar</t>
  </si>
  <si>
    <t>Brien Boise</t>
  </si>
  <si>
    <t>Esmaria Denecamp</t>
  </si>
  <si>
    <t>Curtice Advani</t>
  </si>
  <si>
    <t>Barr Faughny</t>
  </si>
  <si>
    <t>Exceptional</t>
  </si>
  <si>
    <t>Merrilee Plenty</t>
  </si>
  <si>
    <t>Niall Selesnick</t>
  </si>
  <si>
    <t>Beverie Moffet</t>
  </si>
  <si>
    <t>Jehu Rudeforth</t>
  </si>
  <si>
    <t>Camilla Castle</t>
  </si>
  <si>
    <t>Very poor</t>
  </si>
  <si>
    <t>Roddy Speechley</t>
  </si>
  <si>
    <t>Gray Seamon</t>
  </si>
  <si>
    <t>Madelene Upcott</t>
  </si>
  <si>
    <t>Violante Courtonne</t>
  </si>
  <si>
    <t>Bernie Gorges</t>
  </si>
  <si>
    <t>Torrance Collier</t>
  </si>
  <si>
    <t>Dyna Doucette</t>
  </si>
  <si>
    <t>Gunar Cockshoot</t>
  </si>
  <si>
    <t>Kaye Crocroft</t>
  </si>
  <si>
    <t>Allene Gobbet</t>
  </si>
  <si>
    <t>Sibyl Dunkirk</t>
  </si>
  <si>
    <t>Agnes Collicott</t>
  </si>
  <si>
    <t>Leilah Yesinin</t>
  </si>
  <si>
    <t>Mollie Hanway</t>
  </si>
  <si>
    <t>Kellsie Waby</t>
  </si>
  <si>
    <t>Hyacinthie Braybrooke</t>
  </si>
  <si>
    <t>Van Tuxwell</t>
  </si>
  <si>
    <t>Lilyan Klimpt</t>
  </si>
  <si>
    <t>Tawnya Tickel</t>
  </si>
  <si>
    <t>Jan Morforth</t>
  </si>
  <si>
    <t>Florinda Crace</t>
  </si>
  <si>
    <t>Tracy Renad</t>
  </si>
  <si>
    <t>Myer McCory</t>
  </si>
  <si>
    <t>Bennie Pepis</t>
  </si>
  <si>
    <t>Rafaelita Blaksland</t>
  </si>
  <si>
    <t>Mahalia Larcher</t>
  </si>
  <si>
    <t>Andria Kimpton</t>
  </si>
  <si>
    <t>Valentia Etteridge</t>
  </si>
  <si>
    <t>Virginia McConville</t>
  </si>
  <si>
    <t>Wilone O'Kielt</t>
  </si>
  <si>
    <t>Madge McCloughen</t>
  </si>
  <si>
    <t>Janene Hairsine</t>
  </si>
  <si>
    <t>Alta Kaszper</t>
  </si>
  <si>
    <t>Dennison Crosswaite</t>
  </si>
  <si>
    <t>Oran Buxcy</t>
  </si>
  <si>
    <t>Hinda Label</t>
  </si>
  <si>
    <t>Marney O'Breen</t>
  </si>
  <si>
    <t>Dell Molloy</t>
  </si>
  <si>
    <t>Mallorie Waber</t>
  </si>
  <si>
    <t>Cherlyn Barter</t>
  </si>
  <si>
    <t>Ches Bonnell</t>
  </si>
  <si>
    <t>Collin Jagson</t>
  </si>
  <si>
    <t>Hogan Iles</t>
  </si>
  <si>
    <t>Gretchen Callow</t>
  </si>
  <si>
    <t>Kissiah Maydway</t>
  </si>
  <si>
    <t>Archibald Filliskirk</t>
  </si>
  <si>
    <t>Enoch Dowrey</t>
  </si>
  <si>
    <t>Bili Sizey</t>
  </si>
  <si>
    <t>Caro Chappel</t>
  </si>
  <si>
    <t>Constantino Espley</t>
  </si>
  <si>
    <t>Karlen McCaffrey</t>
  </si>
  <si>
    <t>Drusy MacCombe</t>
  </si>
  <si>
    <t>My Hanscome</t>
  </si>
  <si>
    <t>Teressa Udden</t>
  </si>
  <si>
    <t>Crissie Cordel</t>
  </si>
  <si>
    <t>Elia Cockton</t>
  </si>
  <si>
    <t>Gigi Bohling</t>
  </si>
  <si>
    <t>Ebonee Roxburgh</t>
  </si>
  <si>
    <t>Shayne Stegel</t>
  </si>
  <si>
    <t>Zach Polon</t>
  </si>
  <si>
    <t>Deepali Charan</t>
  </si>
  <si>
    <t>Yagna Sujeev</t>
  </si>
  <si>
    <t>Satyendra Venkatadri</t>
  </si>
  <si>
    <t>Madhavdas Buhpathi</t>
  </si>
  <si>
    <t>Sahila Chandrasekhar</t>
  </si>
  <si>
    <t>Mirium Seemantini Shivakumar</t>
  </si>
  <si>
    <t>Purnendu Vijayarangan</t>
  </si>
  <si>
    <t>Rukma Vinita</t>
  </si>
  <si>
    <t>Yauvani Tarpa</t>
  </si>
  <si>
    <t>Damayanti Thangavadivelu</t>
  </si>
  <si>
    <t>Manjusri Ruchi</t>
  </si>
  <si>
    <t>Mithil Nadkarni</t>
  </si>
  <si>
    <t>Ardhendu Abhichandra Jayakar</t>
  </si>
  <si>
    <t>Akbar Sorabhjee</t>
  </si>
  <si>
    <t>Bandhula Sathyanna</t>
  </si>
  <si>
    <t>Daruka Ghazali</t>
  </si>
  <si>
    <t>Heer Pennathur</t>
  </si>
  <si>
    <t>Shekhar Eswara</t>
  </si>
  <si>
    <t>Udyan Lanka</t>
  </si>
  <si>
    <t>Shreela Ramasubraman</t>
  </si>
  <si>
    <t>Sanchali Shirish</t>
  </si>
  <si>
    <t>Gangadutt Ragha</t>
  </si>
  <si>
    <t>Waheeda Vasuman</t>
  </si>
  <si>
    <t>Nanak Sapna</t>
  </si>
  <si>
    <t>Shobhana Samuel</t>
  </si>
  <si>
    <t>Amlankusum Rajabhushan</t>
  </si>
  <si>
    <t>Pratigya Rema</t>
  </si>
  <si>
    <t>Ramnath Ravuri</t>
  </si>
  <si>
    <t>Prerana Nishita</t>
  </si>
  <si>
    <t>Makshi Vinutha</t>
  </si>
  <si>
    <t>Shiuli Sapna</t>
  </si>
  <si>
    <t>Agrata Rajarama</t>
  </si>
  <si>
    <t>Vasu Nandin</t>
  </si>
  <si>
    <t>Bhuvan Pals</t>
  </si>
  <si>
    <t>Gumwant Veera</t>
  </si>
  <si>
    <t>Narois Motiwala</t>
  </si>
  <si>
    <t>Anjushri Chandiramani</t>
  </si>
  <si>
    <t>Krishnakanta Vellanki</t>
  </si>
  <si>
    <t>Dhruv Manjunath</t>
  </si>
  <si>
    <t>Vanmala Shriharsha</t>
  </si>
  <si>
    <t>Sameer Shashank Sapra</t>
  </si>
  <si>
    <t>Anumati Shyamari Meherhomji</t>
  </si>
  <si>
    <t>Tarala Vishaal</t>
  </si>
  <si>
    <t>Shubhra Potla</t>
  </si>
  <si>
    <t>Hemavati Muthiah</t>
  </si>
  <si>
    <t>Krittika Gaekwad</t>
  </si>
  <si>
    <t>Shevantilal Muppala</t>
  </si>
  <si>
    <t>Shattesh Utpat</t>
  </si>
  <si>
    <t>Kamalakshi Mukundan</t>
  </si>
  <si>
    <t>Chandana Sannidhi Surnilla</t>
  </si>
  <si>
    <t>Indu Varada Sumedh</t>
  </si>
  <si>
    <t>Karuna Pashupathy</t>
  </si>
  <si>
    <t>Mardav Ramaswami</t>
  </si>
  <si>
    <t>Sarayu Ragunathan</t>
  </si>
  <si>
    <t>Kevalkumar Solanki</t>
  </si>
  <si>
    <t>Upendra Swati</t>
  </si>
  <si>
    <t>Deepit Ranjana</t>
  </si>
  <si>
    <t>Amal Nimesh</t>
  </si>
  <si>
    <t>Kunja Prashanta Vibha</t>
  </si>
  <si>
    <t>Godavari Veena</t>
  </si>
  <si>
    <t>Devasree Fullara Saurin</t>
  </si>
  <si>
    <t>Geena Raghavanpillai</t>
  </si>
  <si>
    <t>Rupak Mehra</t>
  </si>
  <si>
    <t>Sawini Chandan</t>
  </si>
  <si>
    <t>Baruna Ogale</t>
  </si>
  <si>
    <t>Jagajeet Viraj</t>
  </si>
  <si>
    <t>Kulbhushan Moorthy</t>
  </si>
  <si>
    <t>Ilesh Dasgupta</t>
  </si>
  <si>
    <t>Madhumati Gazala Soumitra</t>
  </si>
  <si>
    <t>Chitrasen Laul</t>
  </si>
  <si>
    <t>Jaishree Atasi Yavatkar</t>
  </si>
  <si>
    <t>Kantimoy Pritish</t>
  </si>
  <si>
    <t>Rameshwari Chikodi</t>
  </si>
  <si>
    <t>Lalit Kothari</t>
  </si>
  <si>
    <t>Sahas Sanabhi Shrikant</t>
  </si>
  <si>
    <t>Kaishori Harathi Kateel</t>
  </si>
  <si>
    <t>Rushil Kripa</t>
  </si>
  <si>
    <t>Sarojini Naueshwara</t>
  </si>
  <si>
    <t>Sartaj Probal</t>
  </si>
  <si>
    <t>Mahindra Sreedharan</t>
  </si>
  <si>
    <t>Suchira Bhanupriya Tapti</t>
  </si>
  <si>
    <t>Fullara Sushanti Mokate</t>
  </si>
  <si>
    <t>Hridaynath Tendulkar</t>
  </si>
  <si>
    <t>Abhaya Priyavardhan</t>
  </si>
  <si>
    <t>Ayog Chakrabarti</t>
  </si>
  <si>
    <t>Pragya Nilufar</t>
  </si>
  <si>
    <t>Shulabh Qutub Sundaramoorthy</t>
  </si>
  <si>
    <t>Vinanti Choudhari</t>
  </si>
  <si>
    <t>Ranajay Kailashnath Richa</t>
  </si>
  <si>
    <t>Asija Pothireddy</t>
  </si>
  <si>
    <t>Piyali Mahanthapa</t>
  </si>
  <si>
    <t>Sukhdev Nageshwar</t>
  </si>
  <si>
    <t>Total</t>
  </si>
  <si>
    <t>Country</t>
  </si>
  <si>
    <t>other</t>
  </si>
  <si>
    <t>Count of employees</t>
  </si>
  <si>
    <t>Average salary</t>
  </si>
  <si>
    <t>Average Tenure</t>
  </si>
  <si>
    <t>Female Ratio%</t>
  </si>
  <si>
    <t>Tenure</t>
  </si>
  <si>
    <t>Median age</t>
  </si>
  <si>
    <t>Female count</t>
  </si>
  <si>
    <t>Ratio %</t>
  </si>
  <si>
    <t>LOOKING UP</t>
  </si>
  <si>
    <t xml:space="preserve"> </t>
  </si>
  <si>
    <t>XLOOKUP</t>
  </si>
  <si>
    <t>GENDER</t>
  </si>
  <si>
    <t>DEPARTMENT</t>
  </si>
  <si>
    <t>AGE</t>
  </si>
  <si>
    <t xml:space="preserve">DATE OF JOINING </t>
  </si>
  <si>
    <t>SALARY</t>
  </si>
  <si>
    <t>RATING</t>
  </si>
  <si>
    <t>COUNTRY</t>
  </si>
  <si>
    <t>TENURE</t>
  </si>
  <si>
    <t>VLOOKUP</t>
  </si>
  <si>
    <t xml:space="preserve">INFORMATION FINDER </t>
  </si>
  <si>
    <t>DEPARTMENT NAME</t>
  </si>
  <si>
    <t>SALES</t>
  </si>
  <si>
    <t>Number of staffs</t>
  </si>
  <si>
    <t>Analysis by formula</t>
  </si>
  <si>
    <t>MALE   VS   FEMALE</t>
  </si>
  <si>
    <t>Column Labels</t>
  </si>
  <si>
    <t>Count of Name</t>
  </si>
  <si>
    <t>Average of Age</t>
  </si>
  <si>
    <t>Values</t>
  </si>
  <si>
    <t>Sum of Salary</t>
  </si>
  <si>
    <t>Count of Tenure</t>
  </si>
  <si>
    <t>Bonus</t>
  </si>
  <si>
    <t>NZ</t>
  </si>
  <si>
    <t>IND</t>
  </si>
  <si>
    <t>Row Labels</t>
  </si>
  <si>
    <t>Grand Total</t>
  </si>
  <si>
    <t>Average of Salary</t>
  </si>
  <si>
    <t>Rating in number</t>
  </si>
  <si>
    <t>2020</t>
  </si>
  <si>
    <t>2021</t>
  </si>
  <si>
    <t>2022</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</si>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</sst>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0.00_ ;[Red]\-[$$-409]#,##0.00\ "/>
    <numFmt numFmtId="165" formatCode="[$$-409]#,##0"/>
    <numFmt numFmtId="166" formatCode="[$$-409]#,##0.00"/>
  </numFmts>
  <fonts count="7" x14ac:knownFonts="1">
    <font>
      <sz val="11"/>
      <color theme="1"/>
      <name val="Calibri"/>
      <family val="2"/>
      <scheme val="minor"/>
    </font>
    <font>
      <sz val="22"/>
      <color theme="1"/>
      <name val="Bahnschrift"/>
      <family val="2"/>
    </font>
    <font>
      <u/>
      <sz val="22"/>
      <color theme="1"/>
      <name val="Bahnschrift"/>
      <family val="2"/>
    </font>
    <font>
      <i/>
      <sz val="11"/>
      <color theme="1"/>
      <name val="Calibri"/>
      <family val="2"/>
      <scheme val="minor"/>
    </font>
    <font>
      <sz val="20"/>
      <color theme="1"/>
      <name val="Calibri"/>
      <family val="2"/>
      <scheme val="minor"/>
    </font>
    <font>
      <sz val="14"/>
      <color theme="1"/>
      <name val="Calibri"/>
      <family val="2"/>
      <scheme val="minor"/>
    </font>
    <font>
      <b/>
      <i/>
      <sz val="11"/>
      <color theme="1"/>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ED6F4"/>
        <bgColor indexed="64"/>
      </patternFill>
    </fill>
    <fill>
      <patternFill patternType="solid">
        <fgColor rgb="FFFB7DC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FFCC"/>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0" borderId="0" xfId="0" applyFont="1" applyAlignment="1">
      <alignment horizontal="left" vertical="center"/>
    </xf>
    <xf numFmtId="15" fontId="0" fillId="0" borderId="0" xfId="0" applyNumberFormat="1"/>
    <xf numFmtId="164" fontId="0" fillId="0" borderId="0" xfId="0" applyNumberFormat="1"/>
    <xf numFmtId="14" fontId="0" fillId="0" borderId="0" xfId="0" applyNumberFormat="1"/>
    <xf numFmtId="0" fontId="0" fillId="2" borderId="0" xfId="0" applyFill="1"/>
    <xf numFmtId="0" fontId="3" fillId="2" borderId="0" xfId="0" applyFont="1" applyFill="1"/>
    <xf numFmtId="9" fontId="0" fillId="0" borderId="0" xfId="0" applyNumberFormat="1"/>
    <xf numFmtId="0" fontId="0" fillId="3" borderId="0" xfId="0" applyFill="1" applyAlignment="1">
      <alignment horizontal="center"/>
    </xf>
    <xf numFmtId="0" fontId="0" fillId="4" borderId="0" xfId="0" applyFill="1"/>
    <xf numFmtId="0" fontId="0" fillId="5" borderId="0" xfId="0" applyFill="1"/>
    <xf numFmtId="0" fontId="4" fillId="5" borderId="0" xfId="0" applyFont="1" applyFill="1"/>
    <xf numFmtId="0" fontId="6" fillId="0" borderId="0" xfId="0" applyFont="1" applyAlignment="1">
      <alignment horizontal="right"/>
    </xf>
    <xf numFmtId="0" fontId="0" fillId="6" borderId="0" xfId="0" applyFill="1"/>
    <xf numFmtId="15" fontId="0" fillId="6" borderId="0" xfId="0" applyNumberFormat="1" applyFill="1"/>
    <xf numFmtId="164" fontId="0" fillId="6" borderId="0" xfId="0" applyNumberFormat="1" applyFill="1"/>
    <xf numFmtId="0" fontId="0" fillId="7" borderId="0" xfId="0" applyFill="1"/>
    <xf numFmtId="0" fontId="5" fillId="8" borderId="0" xfId="0" applyFont="1" applyFill="1"/>
    <xf numFmtId="0" fontId="0" fillId="8" borderId="0" xfId="0" applyFill="1"/>
    <xf numFmtId="0" fontId="0" fillId="9" borderId="0" xfId="0" applyFill="1"/>
    <xf numFmtId="0" fontId="4" fillId="9" borderId="0" xfId="0" applyFont="1" applyFill="1" applyAlignment="1">
      <alignment horizontal="left" vertical="center"/>
    </xf>
    <xf numFmtId="0" fontId="0" fillId="0" borderId="0" xfId="0" applyAlignment="1">
      <alignment horizontal="left"/>
    </xf>
    <xf numFmtId="2" fontId="0" fillId="0" borderId="0" xfId="0" applyNumberFormat="1"/>
    <xf numFmtId="0" fontId="0" fillId="10" borderId="0" xfId="0" applyFill="1"/>
    <xf numFmtId="165" fontId="0" fillId="0" borderId="0" xfId="0" applyNumberFormat="1"/>
    <xf numFmtId="0" fontId="0" fillId="0" borderId="0" xfId="0" pivotButton="1"/>
    <xf numFmtId="166" fontId="0" fillId="0" borderId="0" xfId="0" applyNumberFormat="1"/>
    <xf numFmtId="0" fontId="0" fillId="3" borderId="0" xfId="0" applyFill="1"/>
    <xf numFmtId="166" fontId="0" fillId="3" borderId="0" xfId="0" applyNumberFormat="1" applyFill="1"/>
    <xf numFmtId="0" fontId="0" fillId="3" borderId="0" xfId="0" applyFill="1" applyAlignment="1">
      <alignment horizontal="left"/>
    </xf>
    <xf numFmtId="165" fontId="0" fillId="3" borderId="0" xfId="0" applyNumberFormat="1" applyFill="1"/>
    <xf numFmtId="0" fontId="0" fillId="0" borderId="1" xfId="0" applyBorder="1" applyAlignment="1">
      <alignment horizontal="left"/>
    </xf>
    <xf numFmtId="0" fontId="0" fillId="0" borderId="1" xfId="0" applyBorder="1"/>
    <xf numFmtId="0" fontId="1" fillId="11" borderId="0" xfId="0" applyFont="1" applyFill="1" applyAlignment="1">
      <alignment horizontal="left" vertical="center"/>
    </xf>
    <xf numFmtId="0" fontId="2" fillId="11" borderId="0" xfId="0" applyFont="1" applyFill="1" applyAlignment="1">
      <alignment horizontal="center" vertical="center"/>
    </xf>
  </cellXfs>
  <cellStyles count="1">
    <cellStyle name="Normal" xfId="0" builtinId="0"/>
  </cellStyles>
  <dxfs count="4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rgb="FF00B050"/>
        </patternFill>
      </fill>
    </dxf>
    <dxf>
      <fill>
        <patternFill patternType="solid">
          <bgColor rgb="FF00B050"/>
        </patternFill>
      </fill>
    </dxf>
    <dxf>
      <fill>
        <patternFill patternType="solid">
          <bgColor rgb="FFFFFF00"/>
        </patternFill>
      </fill>
    </dxf>
    <dxf>
      <fill>
        <patternFill patternType="solid">
          <bgColor rgb="FFFFFF00"/>
        </patternFill>
      </fill>
    </dxf>
    <dxf>
      <numFmt numFmtId="165" formatCode="[$$-409]#,##0"/>
    </dxf>
    <dxf>
      <numFmt numFmtId="165" formatCode="[$$-409]#,##0"/>
    </dxf>
    <dxf>
      <numFmt numFmtId="165" formatCode="[$$-409]#,##0"/>
    </dxf>
    <dxf>
      <numFmt numFmtId="165" formatCode="[$$-409]#,##0"/>
    </dxf>
    <dxf>
      <numFmt numFmtId="165" formatCode="[$$-409]#,##0"/>
    </dxf>
    <dxf>
      <numFmt numFmtId="165" formatCode="[$$-409]#,##0"/>
    </dxf>
    <dxf>
      <numFmt numFmtId="166" formatCode="[$$-409]#,##0.00"/>
    </dxf>
    <dxf>
      <numFmt numFmtId="166" formatCode="[$$-409]#,##0.00"/>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numFmt numFmtId="0" formatCode="General"/>
    </dxf>
    <dxf>
      <numFmt numFmtId="165" formatCode="[$$-409]#,##0"/>
    </dxf>
    <dxf>
      <numFmt numFmtId="2" formatCode="0.00"/>
    </dxf>
    <dxf>
      <numFmt numFmtId="0" formatCode="General"/>
    </dxf>
    <dxf>
      <numFmt numFmtId="165" formatCode="[$$-409]#,##0"/>
    </dxf>
    <dxf>
      <numFmt numFmtId="19" formatCode="dd/mm/yyyy"/>
    </dxf>
    <dxf>
      <numFmt numFmtId="0" formatCode="General"/>
    </dxf>
    <dxf>
      <numFmt numFmtId="0" formatCode="General"/>
    </dxf>
    <dxf>
      <numFmt numFmtId="0" formatCode="General"/>
    </dxf>
    <dxf>
      <numFmt numFmtId="20" formatCode="dd/mmm/yy"/>
    </dxf>
    <dxf>
      <fill>
        <patternFill>
          <fgColor indexed="64"/>
          <bgColor rgb="FFFED6F4"/>
        </patternFill>
      </fill>
    </dxf>
    <dxf>
      <font>
        <b val="0"/>
        <i val="0"/>
        <strike val="0"/>
        <condense val="0"/>
        <extend val="0"/>
        <outline val="0"/>
        <shadow val="0"/>
        <u val="none"/>
        <vertAlign val="baseline"/>
        <sz val="11"/>
        <color theme="1"/>
        <name val="Calibri"/>
        <family val="2"/>
        <scheme val="minor"/>
      </font>
      <numFmt numFmtId="164" formatCode="[$$-409]#,##0.00_ ;[Red]\-[$$-409]#,##0.00\ "/>
    </dxf>
    <dxf>
      <font>
        <strike val="0"/>
        <outline val="0"/>
        <shadow val="0"/>
        <u val="none"/>
        <vertAlign val="baseline"/>
        <sz val="11"/>
        <color theme="1"/>
        <name val="Calibri"/>
        <family val="2"/>
        <scheme val="minor"/>
      </font>
      <numFmt numFmtId="164" formatCode="[$$-409]#,##0.00_ ;[Red]\-[$$-409]#,##0.00\ "/>
      <fill>
        <patternFill>
          <fgColor indexed="64"/>
          <bgColor rgb="FFFED6F4"/>
        </patternFill>
      </fill>
    </dxf>
    <dxf>
      <fill>
        <patternFill>
          <fgColor indexed="64"/>
          <bgColor rgb="FFFED6F4"/>
        </patternFill>
      </fill>
    </dxf>
    <dxf>
      <fill>
        <patternFill>
          <fgColor indexed="64"/>
          <bgColor rgb="FFFED6F4"/>
        </patternFill>
      </fill>
    </dxf>
    <dxf>
      <fill>
        <patternFill>
          <fgColor indexed="64"/>
          <bgColor rgb="FFFED6F4"/>
        </patternFill>
      </fill>
    </dxf>
    <dxf>
      <fill>
        <patternFill>
          <fgColor indexed="64"/>
          <bgColor rgb="FFFED6F4"/>
        </patternFill>
      </fill>
    </dxf>
    <dxf>
      <fill>
        <patternFill patternType="solid">
          <fgColor indexed="64"/>
          <bgColor rgb="FFFB7DC2"/>
        </patternFill>
      </fill>
    </dxf>
    <dxf>
      <font>
        <color rgb="FF9C0006"/>
      </font>
      <fill>
        <patternFill>
          <bgColor rgb="FFFFC7CE"/>
        </patternFill>
      </fill>
    </dxf>
  </dxfs>
  <tableStyles count="0" defaultTableStyle="TableStyleMedium2" defaultPivotStyle="PivotStyleLight16"/>
  <colors>
    <mruColors>
      <color rgb="FFFFFFCC"/>
      <color rgb="FFFED6F4"/>
      <color rgb="FFFACEDD"/>
      <color rgb="FFF2769F"/>
      <color rgb="FFFB7DC2"/>
      <color rgb="FFFCC4EB"/>
      <color rgb="FFFF9B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a:t>
            </a:r>
            <a:r>
              <a:rPr lang="en-US" baseline="0"/>
              <a:t>  VS  RATING</a:t>
            </a:r>
          </a:p>
        </c:rich>
      </c:tx>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rgbClr val="00B050"/>
              </a:solidFill>
              <a:ln w="9525">
                <a:solidFill>
                  <a:schemeClr val="accent1"/>
                </a:solidFill>
              </a:ln>
              <a:effectLst/>
            </c:spPr>
          </c:marker>
          <c:xVal>
            <c:numRef>
              <c:f>'All staff'!$F$2:$F$185</c:f>
              <c:numCache>
                <c:formatCode>[$$-409]#,##0</c:formatCode>
                <c:ptCount val="184"/>
                <c:pt idx="0">
                  <c:v>33920</c:v>
                </c:pt>
                <c:pt idx="1">
                  <c:v>33920</c:v>
                </c:pt>
                <c:pt idx="2">
                  <c:v>34980</c:v>
                </c:pt>
                <c:pt idx="3">
                  <c:v>34980</c:v>
                </c:pt>
                <c:pt idx="4">
                  <c:v>36040</c:v>
                </c:pt>
                <c:pt idx="5">
                  <c:v>36040</c:v>
                </c:pt>
                <c:pt idx="6">
                  <c:v>37920</c:v>
                </c:pt>
                <c:pt idx="7">
                  <c:v>37920</c:v>
                </c:pt>
                <c:pt idx="8">
                  <c:v>40400</c:v>
                </c:pt>
                <c:pt idx="9">
                  <c:v>40400</c:v>
                </c:pt>
                <c:pt idx="10">
                  <c:v>41570</c:v>
                </c:pt>
                <c:pt idx="11">
                  <c:v>41570</c:v>
                </c:pt>
                <c:pt idx="12">
                  <c:v>41980</c:v>
                </c:pt>
                <c:pt idx="13">
                  <c:v>41980</c:v>
                </c:pt>
                <c:pt idx="14">
                  <c:v>43510</c:v>
                </c:pt>
                <c:pt idx="15">
                  <c:v>43510</c:v>
                </c:pt>
                <c:pt idx="16">
                  <c:v>43840</c:v>
                </c:pt>
                <c:pt idx="17">
                  <c:v>43840</c:v>
                </c:pt>
                <c:pt idx="18">
                  <c:v>45510</c:v>
                </c:pt>
                <c:pt idx="19">
                  <c:v>45510</c:v>
                </c:pt>
                <c:pt idx="20">
                  <c:v>47360</c:v>
                </c:pt>
                <c:pt idx="21">
                  <c:v>47360</c:v>
                </c:pt>
                <c:pt idx="22">
                  <c:v>48170</c:v>
                </c:pt>
                <c:pt idx="23">
                  <c:v>48170</c:v>
                </c:pt>
                <c:pt idx="24">
                  <c:v>48530</c:v>
                </c:pt>
                <c:pt idx="25">
                  <c:v>48530</c:v>
                </c:pt>
                <c:pt idx="26">
                  <c:v>48950</c:v>
                </c:pt>
                <c:pt idx="27">
                  <c:v>48950</c:v>
                </c:pt>
                <c:pt idx="28">
                  <c:v>48980</c:v>
                </c:pt>
                <c:pt idx="29">
                  <c:v>48980</c:v>
                </c:pt>
                <c:pt idx="30">
                  <c:v>49630</c:v>
                </c:pt>
                <c:pt idx="31">
                  <c:v>49630</c:v>
                </c:pt>
                <c:pt idx="32">
                  <c:v>52610</c:v>
                </c:pt>
                <c:pt idx="33">
                  <c:v>52610</c:v>
                </c:pt>
                <c:pt idx="34">
                  <c:v>53240</c:v>
                </c:pt>
                <c:pt idx="35">
                  <c:v>53240</c:v>
                </c:pt>
                <c:pt idx="36">
                  <c:v>53540</c:v>
                </c:pt>
                <c:pt idx="37">
                  <c:v>53540</c:v>
                </c:pt>
                <c:pt idx="38">
                  <c:v>53540</c:v>
                </c:pt>
                <c:pt idx="39">
                  <c:v>53540</c:v>
                </c:pt>
                <c:pt idx="40">
                  <c:v>53870</c:v>
                </c:pt>
                <c:pt idx="41">
                  <c:v>53870</c:v>
                </c:pt>
                <c:pt idx="42">
                  <c:v>54970</c:v>
                </c:pt>
                <c:pt idx="43">
                  <c:v>54970</c:v>
                </c:pt>
                <c:pt idx="44">
                  <c:v>56870</c:v>
                </c:pt>
                <c:pt idx="45">
                  <c:v>56870</c:v>
                </c:pt>
                <c:pt idx="46">
                  <c:v>57090</c:v>
                </c:pt>
                <c:pt idx="47">
                  <c:v>57090</c:v>
                </c:pt>
                <c:pt idx="48">
                  <c:v>58100</c:v>
                </c:pt>
                <c:pt idx="49">
                  <c:v>58100</c:v>
                </c:pt>
                <c:pt idx="50">
                  <c:v>58940</c:v>
                </c:pt>
                <c:pt idx="51">
                  <c:v>58940</c:v>
                </c:pt>
                <c:pt idx="52">
                  <c:v>58960</c:v>
                </c:pt>
                <c:pt idx="53">
                  <c:v>58960</c:v>
                </c:pt>
                <c:pt idx="54">
                  <c:v>59430</c:v>
                </c:pt>
                <c:pt idx="55">
                  <c:v>59430</c:v>
                </c:pt>
                <c:pt idx="56">
                  <c:v>60130</c:v>
                </c:pt>
                <c:pt idx="57">
                  <c:v>60130</c:v>
                </c:pt>
                <c:pt idx="58">
                  <c:v>60570</c:v>
                </c:pt>
                <c:pt idx="59">
                  <c:v>60570</c:v>
                </c:pt>
                <c:pt idx="60">
                  <c:v>62780</c:v>
                </c:pt>
                <c:pt idx="61">
                  <c:v>62780</c:v>
                </c:pt>
                <c:pt idx="62">
                  <c:v>64000</c:v>
                </c:pt>
                <c:pt idx="63">
                  <c:v>64000</c:v>
                </c:pt>
                <c:pt idx="64">
                  <c:v>65360</c:v>
                </c:pt>
                <c:pt idx="65">
                  <c:v>65360</c:v>
                </c:pt>
                <c:pt idx="66">
                  <c:v>65700</c:v>
                </c:pt>
                <c:pt idx="67">
                  <c:v>65700</c:v>
                </c:pt>
                <c:pt idx="68">
                  <c:v>65920</c:v>
                </c:pt>
                <c:pt idx="69">
                  <c:v>65920</c:v>
                </c:pt>
                <c:pt idx="70">
                  <c:v>67910</c:v>
                </c:pt>
                <c:pt idx="71">
                  <c:v>67910</c:v>
                </c:pt>
                <c:pt idx="72">
                  <c:v>67950</c:v>
                </c:pt>
                <c:pt idx="73">
                  <c:v>67950</c:v>
                </c:pt>
                <c:pt idx="74">
                  <c:v>68900</c:v>
                </c:pt>
                <c:pt idx="75">
                  <c:v>68900</c:v>
                </c:pt>
                <c:pt idx="76">
                  <c:v>69070</c:v>
                </c:pt>
                <c:pt idx="77">
                  <c:v>69070</c:v>
                </c:pt>
                <c:pt idx="78">
                  <c:v>69120</c:v>
                </c:pt>
                <c:pt idx="79">
                  <c:v>69120</c:v>
                </c:pt>
                <c:pt idx="80">
                  <c:v>69710</c:v>
                </c:pt>
                <c:pt idx="81">
                  <c:v>69710</c:v>
                </c:pt>
                <c:pt idx="82">
                  <c:v>70270</c:v>
                </c:pt>
                <c:pt idx="83">
                  <c:v>70270</c:v>
                </c:pt>
                <c:pt idx="84">
                  <c:v>70610</c:v>
                </c:pt>
                <c:pt idx="85">
                  <c:v>70610</c:v>
                </c:pt>
                <c:pt idx="86">
                  <c:v>71380</c:v>
                </c:pt>
                <c:pt idx="87">
                  <c:v>71380</c:v>
                </c:pt>
                <c:pt idx="88">
                  <c:v>74550</c:v>
                </c:pt>
                <c:pt idx="89">
                  <c:v>74550</c:v>
                </c:pt>
                <c:pt idx="90">
                  <c:v>75000</c:v>
                </c:pt>
                <c:pt idx="91">
                  <c:v>75000</c:v>
                </c:pt>
                <c:pt idx="92">
                  <c:v>75280</c:v>
                </c:pt>
                <c:pt idx="93">
                  <c:v>75280</c:v>
                </c:pt>
                <c:pt idx="94">
                  <c:v>75480</c:v>
                </c:pt>
                <c:pt idx="95">
                  <c:v>75480</c:v>
                </c:pt>
                <c:pt idx="96">
                  <c:v>75880</c:v>
                </c:pt>
                <c:pt idx="97">
                  <c:v>75880</c:v>
                </c:pt>
                <c:pt idx="98">
                  <c:v>75970</c:v>
                </c:pt>
                <c:pt idx="99">
                  <c:v>75970</c:v>
                </c:pt>
                <c:pt idx="100">
                  <c:v>76900</c:v>
                </c:pt>
                <c:pt idx="101">
                  <c:v>76900</c:v>
                </c:pt>
                <c:pt idx="102">
                  <c:v>77472.100000000006</c:v>
                </c:pt>
                <c:pt idx="103">
                  <c:v>78390</c:v>
                </c:pt>
                <c:pt idx="104">
                  <c:v>78390</c:v>
                </c:pt>
                <c:pt idx="105">
                  <c:v>78540</c:v>
                </c:pt>
                <c:pt idx="106">
                  <c:v>78540</c:v>
                </c:pt>
                <c:pt idx="107">
                  <c:v>79570</c:v>
                </c:pt>
                <c:pt idx="108">
                  <c:v>79570</c:v>
                </c:pt>
                <c:pt idx="109">
                  <c:v>80700</c:v>
                </c:pt>
                <c:pt idx="110">
                  <c:v>80700</c:v>
                </c:pt>
                <c:pt idx="111">
                  <c:v>83750</c:v>
                </c:pt>
                <c:pt idx="112">
                  <c:v>83750</c:v>
                </c:pt>
                <c:pt idx="113">
                  <c:v>85000</c:v>
                </c:pt>
                <c:pt idx="114">
                  <c:v>85000</c:v>
                </c:pt>
                <c:pt idx="115">
                  <c:v>86570</c:v>
                </c:pt>
                <c:pt idx="116">
                  <c:v>86570</c:v>
                </c:pt>
                <c:pt idx="117">
                  <c:v>87620</c:v>
                </c:pt>
                <c:pt idx="118">
                  <c:v>87620</c:v>
                </c:pt>
                <c:pt idx="119">
                  <c:v>88050</c:v>
                </c:pt>
                <c:pt idx="120">
                  <c:v>88050</c:v>
                </c:pt>
                <c:pt idx="121">
                  <c:v>90700</c:v>
                </c:pt>
                <c:pt idx="122">
                  <c:v>90700</c:v>
                </c:pt>
                <c:pt idx="123">
                  <c:v>91310</c:v>
                </c:pt>
                <c:pt idx="124">
                  <c:v>91310</c:v>
                </c:pt>
                <c:pt idx="125">
                  <c:v>91650</c:v>
                </c:pt>
                <c:pt idx="126">
                  <c:v>91650</c:v>
                </c:pt>
                <c:pt idx="127">
                  <c:v>92450</c:v>
                </c:pt>
                <c:pt idx="128">
                  <c:v>92450</c:v>
                </c:pt>
                <c:pt idx="129">
                  <c:v>92700</c:v>
                </c:pt>
                <c:pt idx="130">
                  <c:v>92700</c:v>
                </c:pt>
                <c:pt idx="131">
                  <c:v>96140</c:v>
                </c:pt>
                <c:pt idx="132">
                  <c:v>96140</c:v>
                </c:pt>
                <c:pt idx="133">
                  <c:v>96800</c:v>
                </c:pt>
                <c:pt idx="134">
                  <c:v>96800</c:v>
                </c:pt>
                <c:pt idx="135">
                  <c:v>99750</c:v>
                </c:pt>
                <c:pt idx="136">
                  <c:v>99750</c:v>
                </c:pt>
                <c:pt idx="137">
                  <c:v>99970</c:v>
                </c:pt>
                <c:pt idx="138">
                  <c:v>99970</c:v>
                </c:pt>
                <c:pt idx="139">
                  <c:v>100420</c:v>
                </c:pt>
                <c:pt idx="140">
                  <c:v>100420</c:v>
                </c:pt>
                <c:pt idx="141">
                  <c:v>103550</c:v>
                </c:pt>
                <c:pt idx="142">
                  <c:v>103550</c:v>
                </c:pt>
                <c:pt idx="143">
                  <c:v>104120</c:v>
                </c:pt>
                <c:pt idx="144">
                  <c:v>104120</c:v>
                </c:pt>
                <c:pt idx="145">
                  <c:v>104410</c:v>
                </c:pt>
                <c:pt idx="146">
                  <c:v>104410</c:v>
                </c:pt>
                <c:pt idx="147">
                  <c:v>104770</c:v>
                </c:pt>
                <c:pt idx="148">
                  <c:v>104770</c:v>
                </c:pt>
                <c:pt idx="149">
                  <c:v>106460</c:v>
                </c:pt>
                <c:pt idx="150">
                  <c:v>106460</c:v>
                </c:pt>
                <c:pt idx="151">
                  <c:v>107700</c:v>
                </c:pt>
                <c:pt idx="152">
                  <c:v>107700</c:v>
                </c:pt>
                <c:pt idx="153">
                  <c:v>109160</c:v>
                </c:pt>
                <c:pt idx="154">
                  <c:v>109160</c:v>
                </c:pt>
                <c:pt idx="155">
                  <c:v>109190</c:v>
                </c:pt>
                <c:pt idx="156">
                  <c:v>109190</c:v>
                </c:pt>
                <c:pt idx="157">
                  <c:v>112110</c:v>
                </c:pt>
                <c:pt idx="158">
                  <c:v>112110</c:v>
                </c:pt>
                <c:pt idx="159">
                  <c:v>112570</c:v>
                </c:pt>
                <c:pt idx="160">
                  <c:v>112570</c:v>
                </c:pt>
                <c:pt idx="161">
                  <c:v>112650</c:v>
                </c:pt>
                <c:pt idx="162">
                  <c:v>112650</c:v>
                </c:pt>
                <c:pt idx="163">
                  <c:v>112650</c:v>
                </c:pt>
                <c:pt idx="164">
                  <c:v>112780</c:v>
                </c:pt>
                <c:pt idx="165">
                  <c:v>112780</c:v>
                </c:pt>
                <c:pt idx="166">
                  <c:v>113280</c:v>
                </c:pt>
                <c:pt idx="167">
                  <c:v>113280</c:v>
                </c:pt>
                <c:pt idx="168">
                  <c:v>114180</c:v>
                </c:pt>
                <c:pt idx="169">
                  <c:v>114180</c:v>
                </c:pt>
                <c:pt idx="170">
                  <c:v>114870</c:v>
                </c:pt>
                <c:pt idx="171">
                  <c:v>114870</c:v>
                </c:pt>
                <c:pt idx="172">
                  <c:v>114890</c:v>
                </c:pt>
                <c:pt idx="173">
                  <c:v>114890</c:v>
                </c:pt>
                <c:pt idx="174">
                  <c:v>115440</c:v>
                </c:pt>
                <c:pt idx="175">
                  <c:v>115440</c:v>
                </c:pt>
                <c:pt idx="176">
                  <c:v>115920</c:v>
                </c:pt>
                <c:pt idx="177">
                  <c:v>115920</c:v>
                </c:pt>
                <c:pt idx="178">
                  <c:v>118100</c:v>
                </c:pt>
                <c:pt idx="179">
                  <c:v>118100</c:v>
                </c:pt>
                <c:pt idx="180">
                  <c:v>118840</c:v>
                </c:pt>
                <c:pt idx="181">
                  <c:v>118840</c:v>
                </c:pt>
                <c:pt idx="182">
                  <c:v>119110</c:v>
                </c:pt>
                <c:pt idx="183">
                  <c:v>119110</c:v>
                </c:pt>
              </c:numCache>
            </c:numRef>
          </c:xVal>
          <c:yVal>
            <c:numRef>
              <c:f>'All staff'!$K$2:$K$185</c:f>
              <c:numCache>
                <c:formatCode>General</c:formatCode>
                <c:ptCount val="18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numCache>
            </c:numRef>
          </c:yVal>
          <c:smooth val="0"/>
          <c:extLst>
            <c:ext xmlns:c16="http://schemas.microsoft.com/office/drawing/2014/chart" uri="{C3380CC4-5D6E-409C-BE32-E72D297353CC}">
              <c16:uniqueId val="{00000000-B19A-4E3E-A86C-F9D6BE849D3D}"/>
            </c:ext>
          </c:extLst>
        </c:ser>
        <c:dLbls>
          <c:showLegendKey val="0"/>
          <c:showVal val="0"/>
          <c:showCatName val="0"/>
          <c:showSerName val="0"/>
          <c:showPercent val="0"/>
          <c:showBubbleSize val="0"/>
        </c:dLbls>
        <c:axId val="1933001615"/>
        <c:axId val="1933002095"/>
      </c:scatterChart>
      <c:valAx>
        <c:axId val="193300161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002095"/>
        <c:crosses val="autoZero"/>
        <c:crossBetween val="midCat"/>
      </c:valAx>
      <c:valAx>
        <c:axId val="1933002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0016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analyze and present data.xlsx]Employee Trend!PivotTable2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'Employee Trend'!$C$3</c:f>
              <c:strCache>
                <c:ptCount val="1"/>
                <c:pt idx="0">
                  <c:v>Total</c:v>
                </c:pt>
              </c:strCache>
            </c:strRef>
          </c:tx>
          <c:spPr>
            <a:ln w="28575" cap="rnd">
              <a:solidFill>
                <a:schemeClr val="accent1"/>
              </a:solidFill>
              <a:round/>
            </a:ln>
            <a:effectLst/>
          </c:spPr>
          <c:marker>
            <c:symbol val="none"/>
          </c:marker>
          <c:cat>
            <c:strRef>
              <c:f>'Employee Trend'!$B$4:$B$8</c:f>
              <c:strCache>
                <c:ptCount val="4"/>
                <c:pt idx="0">
                  <c:v>2020</c:v>
                </c:pt>
                <c:pt idx="1">
                  <c:v>2021</c:v>
                </c:pt>
                <c:pt idx="2">
                  <c:v>2022</c:v>
                </c:pt>
                <c:pt idx="3">
                  <c:v>2023</c:v>
                </c:pt>
              </c:strCache>
            </c:strRef>
          </c:cat>
          <c:val>
            <c:numRef>
              <c:f>'Employee Trend'!$C$4:$C$8</c:f>
              <c:numCache>
                <c:formatCode>General</c:formatCode>
                <c:ptCount val="4"/>
                <c:pt idx="0">
                  <c:v>37</c:v>
                </c:pt>
                <c:pt idx="1">
                  <c:v>82</c:v>
                </c:pt>
                <c:pt idx="2">
                  <c:v>62</c:v>
                </c:pt>
                <c:pt idx="3">
                  <c:v>2</c:v>
                </c:pt>
              </c:numCache>
            </c:numRef>
          </c:val>
          <c:smooth val="0"/>
          <c:extLst>
            <c:ext xmlns:c16="http://schemas.microsoft.com/office/drawing/2014/chart" uri="{C3380CC4-5D6E-409C-BE32-E72D297353CC}">
              <c16:uniqueId val="{00000000-6FFF-4E86-BDC3-8E575BFA31CE}"/>
            </c:ext>
          </c:extLst>
        </c:ser>
        <c:dLbls>
          <c:showLegendKey val="0"/>
          <c:showVal val="0"/>
          <c:showCatName val="0"/>
          <c:showSerName val="0"/>
          <c:showPercent val="0"/>
          <c:showBubbleSize val="0"/>
        </c:dLbls>
        <c:smooth val="0"/>
        <c:axId val="1933966383"/>
        <c:axId val="1933968783"/>
      </c:lineChart>
      <c:catAx>
        <c:axId val="193396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968783"/>
        <c:crosses val="autoZero"/>
        <c:auto val="1"/>
        <c:lblAlgn val="ctr"/>
        <c:lblOffset val="100"/>
        <c:noMultiLvlLbl val="0"/>
      </c:catAx>
      <c:valAx>
        <c:axId val="193396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96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SALARY  SPREAD</cx:v>
        </cx:txData>
      </cx:tx>
      <cx:spPr>
        <a:solidFill>
          <a:schemeClr val="accent2">
            <a:lumMod val="20000"/>
            <a:lumOff val="80000"/>
          </a:schemeClr>
        </a:solidFill>
      </cx:spPr>
      <cx:txPr>
        <a:bodyPr spcFirstLastPara="1" vertOverflow="ellipsis" horzOverflow="overflow" wrap="square" lIns="0" tIns="0" rIns="0" bIns="0" anchor="ctr" anchorCtr="1"/>
        <a:lstStyle/>
        <a:p>
          <a:pPr algn="ctr" rtl="0">
            <a:defRPr/>
          </a:pPr>
          <a:r>
            <a:t>SALARY  SPREAD</a:t>
          </a:r>
        </a:p>
      </cx:txPr>
    </cx:title>
    <cx:plotArea>
      <cx:plotAreaRegion>
        <cx:series layoutId="clusteredColumn" uniqueId="{4FA7A419-13CC-49C4-A7A7-02EAB5FF2524}">
          <cx:tx>
            <cx:txData>
              <cx:f>_xlchart.v1.2</cx:f>
              <cx:v>Salary</cx:v>
            </cx:txData>
          </cx:tx>
          <cx:spPr>
            <a:solidFill>
              <a:schemeClr val="accent2">
                <a:lumMod val="60000"/>
                <a:lumOff val="40000"/>
              </a:schemeClr>
            </a:solidFill>
            <a:ln>
              <a:solidFill>
                <a:schemeClr val="accent2"/>
              </a:solidFill>
            </a:ln>
          </cx:spPr>
          <cx:dataId val="0"/>
          <cx:layoutPr>
            <cx:binning intervalClosed="r" underflow="40000">
              <cx:binSize val="10000"/>
            </cx:binning>
          </cx:layoutPr>
        </cx:series>
      </cx:plotAreaRegion>
      <cx:axis id="0">
        <cx:catScaling gapWidth="0"/>
        <cx:tickLabels/>
      </cx:axis>
      <cx:axis id="1">
        <cx:valScaling/>
        <cx:majorGridlines/>
        <cx:tickLabels/>
      </cx:axis>
    </cx:plotArea>
  </cx:chart>
  <cx:spPr>
    <a:solidFill>
      <a:schemeClr val="lt1"/>
    </a:solidFill>
    <a:ln w="12700" cap="flat" cmpd="sng" algn="ctr">
      <a:solidFill>
        <a:schemeClr val="accent2"/>
      </a:solidFill>
      <a:prstDash val="solid"/>
      <a:miter lim="800000"/>
    </a:ln>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SALARY SPREAD</cx:v>
        </cx:txData>
      </cx:tx>
      <cx:spPr>
        <a:solidFill>
          <a:schemeClr val="accent2">
            <a:lumMod val="20000"/>
            <a:lumOff val="80000"/>
          </a:schemeClr>
        </a:solidFill>
      </cx:spPr>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SPREAD</a:t>
          </a:r>
        </a:p>
      </cx:txPr>
    </cx:title>
    <cx:plotArea>
      <cx:plotAreaRegion>
        <cx:series layoutId="boxWhisker" uniqueId="{4C1161B3-3EB5-45F2-BE0E-26EB570B9E24}">
          <cx:tx>
            <cx:txData>
              <cx:f>_xlchart.v1.0</cx:f>
              <cx:v>Salary</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spPr>
    <a:solidFill>
      <a:schemeClr val="lt1"/>
    </a:solidFill>
    <a:ln w="12700" cap="flat" cmpd="sng" algn="ctr">
      <a:solidFill>
        <a:schemeClr val="accent2"/>
      </a:solidFill>
      <a:prstDash val="solid"/>
      <a:miter lim="800000"/>
    </a:ln>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4</xdr:col>
      <xdr:colOff>701040</xdr:colOff>
      <xdr:row>3</xdr:row>
      <xdr:rowOff>91441</xdr:rowOff>
    </xdr:from>
    <xdr:to>
      <xdr:col>6</xdr:col>
      <xdr:colOff>838200</xdr:colOff>
      <xdr:row>8</xdr:row>
      <xdr:rowOff>106680</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2488925-4827-B961-C669-FEE5ECBB818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909060" y="906781"/>
              <a:ext cx="169926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12</xdr:col>
      <xdr:colOff>243840</xdr:colOff>
      <xdr:row>25</xdr:row>
      <xdr:rowOff>45720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1BAA4F1-1E79-4B6F-ACBE-56F669B2C5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9600" y="365760"/>
              <a:ext cx="6949440" cy="42519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0</xdr:colOff>
      <xdr:row>2</xdr:row>
      <xdr:rowOff>0</xdr:rowOff>
    </xdr:from>
    <xdr:to>
      <xdr:col>21</xdr:col>
      <xdr:colOff>320040</xdr:colOff>
      <xdr:row>25</xdr:row>
      <xdr:rowOff>68580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57B5CC84-911A-4B5C-AA93-2D7B57D72A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924800" y="365760"/>
              <a:ext cx="5196840" cy="42748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5</xdr:row>
      <xdr:rowOff>0</xdr:rowOff>
    </xdr:from>
    <xdr:to>
      <xdr:col>15</xdr:col>
      <xdr:colOff>297180</xdr:colOff>
      <xdr:row>24</xdr:row>
      <xdr:rowOff>0</xdr:rowOff>
    </xdr:to>
    <xdr:graphicFrame macro="">
      <xdr:nvGraphicFramePr>
        <xdr:cNvPr id="3" name="Chart 2">
          <a:extLst>
            <a:ext uri="{FF2B5EF4-FFF2-40B4-BE49-F238E27FC236}">
              <a16:creationId xmlns:a16="http://schemas.microsoft.com/office/drawing/2014/main" id="{1DCD9A1C-B0B8-47F2-8DAB-CA8EC443D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22860</xdr:colOff>
      <xdr:row>1</xdr:row>
      <xdr:rowOff>45720</xdr:rowOff>
    </xdr:from>
    <xdr:to>
      <xdr:col>14</xdr:col>
      <xdr:colOff>441960</xdr:colOff>
      <xdr:row>25</xdr:row>
      <xdr:rowOff>106680</xdr:rowOff>
    </xdr:to>
    <xdr:graphicFrame macro="">
      <xdr:nvGraphicFramePr>
        <xdr:cNvPr id="3" name="Chart 2">
          <a:extLst>
            <a:ext uri="{FF2B5EF4-FFF2-40B4-BE49-F238E27FC236}">
              <a16:creationId xmlns:a16="http://schemas.microsoft.com/office/drawing/2014/main" id="{11463E7F-A188-25AE-5B33-245EF5802F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Mapping"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pping"/>
    </sheet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malini M" refreshedDate="45102.562659027775" backgroundQuery="1" createdVersion="8" refreshedVersion="8" minRefreshableVersion="3" recordCount="0" supportSubquery="1" supportAdvancedDrill="1" xr:uid="{D3E15B21-6EE5-4B58-B992-17648BF6CBF8}">
  <cacheSource type="external" connectionId="4"/>
  <cacheFields count="3">
    <cacheField name="[Table_staff].[Rating].[Rating]" caption="Rating" numFmtId="0" hierarchy="6" level="1">
      <sharedItems count="5">
        <s v="Above average"/>
        <s v="Average"/>
        <s v="Exceptional"/>
        <s v="Poor"/>
        <s v="Very poor"/>
      </sharedItems>
    </cacheField>
    <cacheField name="[Measures].[Count of Name]" caption="Count of Name" numFmtId="0" hierarchy="15" level="32767"/>
    <cacheField name="[Measures].[Average of Salary]" caption="Average of Salary" numFmtId="0" hierarchy="20" level="32767"/>
  </cacheFields>
  <cacheHierarchies count="21">
    <cacheHierarchy uniqueName="[Table_staff].[Name]" caption="Name" attribute="1" defaultMemberUniqueName="[Table_staff].[Name].[All]" allUniqueName="[Table_staff].[Name].[All]" dimensionUniqueName="[Table_staff]" displayFolder="" count="0" memberValueDatatype="130" unbalanced="0"/>
    <cacheHierarchy uniqueName="[Table_staff].[Gender]" caption="Gender" attribute="1" defaultMemberUniqueName="[Table_staff].[Gender].[All]" allUniqueName="[Table_staff].[Gender].[All]" dimensionUniqueName="[Table_staff]" displayFolder="" count="0" memberValueDatatype="130" unbalanced="0"/>
    <cacheHierarchy uniqueName="[Table_staff].[Department]" caption="Department" attribute="1" defaultMemberUniqueName="[Table_staff].[Department].[All]" allUniqueName="[Table_staff].[Department].[All]" dimensionUniqueName="[Table_staff]" displayFolder="" count="0" memberValueDatatype="130" unbalanced="0"/>
    <cacheHierarchy uniqueName="[Table_staff].[Age]" caption="Age" attribute="1" defaultMemberUniqueName="[Table_staff].[Age].[All]" allUniqueName="[Table_staff].[Age].[All]" dimensionUniqueName="[Table_staff]" displayFolder="" count="0" memberValueDatatype="20" unbalanced="0"/>
    <cacheHierarchy uniqueName="[Table_staff].[Date Joined]" caption="Date Joined" attribute="1" time="1" defaultMemberUniqueName="[Table_staff].[Date Joined].[All]" allUniqueName="[Table_staff].[Date Joined].[All]" dimensionUniqueName="[Table_staff]" displayFolder="" count="0" memberValueDatatype="7" unbalanced="0"/>
    <cacheHierarchy uniqueName="[Table_staff].[Salary]" caption="Salary" attribute="1" defaultMemberUniqueName="[Table_staff].[Salary].[All]" allUniqueName="[Table_staff].[Salary].[All]" dimensionUniqueName="[Table_staff]" displayFolder="" count="0" memberValueDatatype="20" unbalanced="0"/>
    <cacheHierarchy uniqueName="[Table_staff].[Rating]" caption="Rating" attribute="1" defaultMemberUniqueName="[Table_staff].[Rating].[All]" allUniqueName="[Table_staff].[Rating].[All]" dimensionUniqueName="[Table_staff]" displayFolder="" count="2" memberValueDatatype="130" unbalanced="0">
      <fieldsUsage count="2">
        <fieldUsage x="-1"/>
        <fieldUsage x="0"/>
      </fieldsUsage>
    </cacheHierarchy>
    <cacheHierarchy uniqueName="[Table_staff].[Country]" caption="Country" attribute="1" defaultMemberUniqueName="[Table_staff].[Country].[All]" allUniqueName="[Table_staff].[Country].[All]" dimensionUniqueName="[Table_staff]" displayFolder="" count="0" memberValueDatatype="130" unbalanced="0"/>
    <cacheHierarchy uniqueName="[Table_staff].[Tenure]" caption="Tenure" attribute="1" defaultMemberUniqueName="[Table_staff].[Tenure].[All]" allUniqueName="[Table_staff].[Tenure].[All]" dimensionUniqueName="[Table_staff]" displayFolder="" count="0" memberValueDatatype="130" unbalanced="0"/>
    <cacheHierarchy uniqueName="[Table_staff].[Date Joined (Year)]" caption="Date Joined (Year)" attribute="1" defaultMemberUniqueName="[Table_staff].[Date Joined (Year)].[All]" allUniqueName="[Table_staff].[Date Joined (Year)].[All]" dimensionUniqueName="[Table_staff]" displayFolder="" count="0" memberValueDatatype="130" unbalanced="0"/>
    <cacheHierarchy uniqueName="[Table_staff].[Date Joined (Quarter)]" caption="Date Joined (Quarter)" attribute="1" defaultMemberUniqueName="[Table_staff].[Date Joined (Quarter)].[All]" allUniqueName="[Table_staff].[Date Joined (Quarter)].[All]" dimensionUniqueName="[Table_staff]" displayFolder="" count="0" memberValueDatatype="130" unbalanced="0"/>
    <cacheHierarchy uniqueName="[Table_staff].[Date Joined (Month)]" caption="Date Joined (Month)" attribute="1" defaultMemberUniqueName="[Table_staff].[Date Joined (Month)].[All]" allUniqueName="[Table_staff].[Date Joined (Month)].[All]" dimensionUniqueName="[Table_staff]" displayFolder="" count="0" memberValueDatatype="130" unbalanced="0"/>
    <cacheHierarchy uniqueName="[Table_staff].[Date Joined (Month Index)]" caption="Date Joined (Month Index)" attribute="1" defaultMemberUniqueName="[Table_staff].[Date Joined (Month Index)].[All]" allUniqueName="[Table_staff].[Date Joined (Month Index)].[All]" dimensionUniqueName="[Table_staff]" displayFolder="" count="0" memberValueDatatype="20" unbalanced="0" hidden="1"/>
    <cacheHierarchy uniqueName="[Measures].[__XL_Count Table_staff]" caption="__XL_Count Table_staff" measure="1" displayFolder="" measureGroup="Table_staff" count="0" hidden="1"/>
    <cacheHierarchy uniqueName="[Measures].[__No measures defined]" caption="__No measures defined" measure="1" displayFolder="" count="0" hidden="1"/>
    <cacheHierarchy uniqueName="[Measures].[Count of Name]" caption="Count of Name" measure="1" displayFolder="" measureGroup="Table_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Table_staff"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Table_staff"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Table_staff" count="0" hidden="1">
      <extLst>
        <ext xmlns:x15="http://schemas.microsoft.com/office/spreadsheetml/2010/11/main" uri="{B97F6D7D-B522-45F9-BDA1-12C45D357490}">
          <x15:cacheHierarchy aggregatedColumn="5"/>
        </ext>
      </extLst>
    </cacheHierarchy>
    <cacheHierarchy uniqueName="[Measures].[Count of Tenure]" caption="Count of Tenure" measure="1" displayFolder="" measureGroup="Table_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Table_staff" count="0" oneField="1" hidden="1">
      <fieldsUsage count="1">
        <fieldUsage x="2"/>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staff" uniqueName="[Table_staff]" caption="Table_staff"/>
  </dimensions>
  <measureGroups count="1">
    <measureGroup name="Table_staff" caption="Table_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malini M" refreshedDate="45102.562664236109" backgroundQuery="1" createdVersion="8" refreshedVersion="8" minRefreshableVersion="3" recordCount="0" supportSubquery="1" supportAdvancedDrill="1" xr:uid="{EED8E919-874B-4694-8E46-631A12B2AB0C}">
  <cacheSource type="external" connectionId="4"/>
  <cacheFields count="6">
    <cacheField name="[Table_staff].[Gender].[Gender]" caption="Gender" numFmtId="0" hierarchy="1" level="1">
      <sharedItems count="2">
        <s v="Female"/>
        <s v="Male"/>
      </sharedItems>
    </cacheField>
    <cacheField name="[Measures].[Count of Name]" caption="Count of Name" numFmtId="0" hierarchy="15" level="32767"/>
    <cacheField name="[Measures].[Average of Age]" caption="Average of Age" numFmtId="0" hierarchy="17" level="32767"/>
    <cacheField name="[Measures].[Sum of Salary]" caption="Sum of Salary" numFmtId="0" hierarchy="18" level="32767"/>
    <cacheField name="[Measures].[Count of Tenure]" caption="Count of Tenure" numFmtId="0" hierarchy="19" level="32767"/>
    <cacheField name="[Table_staff].[Country].[Country]" caption="Country" numFmtId="0" hierarchy="7" level="1">
      <sharedItems containsSemiMixedTypes="0" containsNonDate="0" containsString="0"/>
    </cacheField>
  </cacheFields>
  <cacheHierarchies count="21">
    <cacheHierarchy uniqueName="[Table_staff].[Name]" caption="Name" attribute="1" defaultMemberUniqueName="[Table_staff].[Name].[All]" allUniqueName="[Table_staff].[Name].[All]" dimensionUniqueName="[Table_staff]" displayFolder="" count="0" memberValueDatatype="130" unbalanced="0"/>
    <cacheHierarchy uniqueName="[Table_staff].[Gender]" caption="Gender" attribute="1" defaultMemberUniqueName="[Table_staff].[Gender].[All]" allUniqueName="[Table_staff].[Gender].[All]" dimensionUniqueName="[Table_staff]" displayFolder="" count="2" memberValueDatatype="130" unbalanced="0">
      <fieldsUsage count="2">
        <fieldUsage x="-1"/>
        <fieldUsage x="0"/>
      </fieldsUsage>
    </cacheHierarchy>
    <cacheHierarchy uniqueName="[Table_staff].[Department]" caption="Department" attribute="1" defaultMemberUniqueName="[Table_staff].[Department].[All]" allUniqueName="[Table_staff].[Department].[All]" dimensionUniqueName="[Table_staff]" displayFolder="" count="0" memberValueDatatype="130" unbalanced="0"/>
    <cacheHierarchy uniqueName="[Table_staff].[Age]" caption="Age" attribute="1" defaultMemberUniqueName="[Table_staff].[Age].[All]" allUniqueName="[Table_staff].[Age].[All]" dimensionUniqueName="[Table_staff]" displayFolder="" count="0" memberValueDatatype="20" unbalanced="0"/>
    <cacheHierarchy uniqueName="[Table_staff].[Date Joined]" caption="Date Joined" attribute="1" time="1" defaultMemberUniqueName="[Table_staff].[Date Joined].[All]" allUniqueName="[Table_staff].[Date Joined].[All]" dimensionUniqueName="[Table_staff]" displayFolder="" count="0" memberValueDatatype="7" unbalanced="0"/>
    <cacheHierarchy uniqueName="[Table_staff].[Salary]" caption="Salary" attribute="1" defaultMemberUniqueName="[Table_staff].[Salary].[All]" allUniqueName="[Table_staff].[Salary].[All]" dimensionUniqueName="[Table_staff]" displayFolder="" count="0" memberValueDatatype="20" unbalanced="0"/>
    <cacheHierarchy uniqueName="[Table_staff].[Rating]" caption="Rating" attribute="1" defaultMemberUniqueName="[Table_staff].[Rating].[All]" allUniqueName="[Table_staff].[Rating].[All]" dimensionUniqueName="[Table_staff]" displayFolder="" count="0" memberValueDatatype="130" unbalanced="0"/>
    <cacheHierarchy uniqueName="[Table_staff].[Country]" caption="Country" attribute="1" defaultMemberUniqueName="[Table_staff].[Country].[All]" allUniqueName="[Table_staff].[Country].[All]" dimensionUniqueName="[Table_staff]" displayFolder="" count="2" memberValueDatatype="130" unbalanced="0">
      <fieldsUsage count="2">
        <fieldUsage x="-1"/>
        <fieldUsage x="5"/>
      </fieldsUsage>
    </cacheHierarchy>
    <cacheHierarchy uniqueName="[Table_staff].[Tenure]" caption="Tenure" attribute="1" defaultMemberUniqueName="[Table_staff].[Tenure].[All]" allUniqueName="[Table_staff].[Tenure].[All]" dimensionUniqueName="[Table_staff]" displayFolder="" count="0" memberValueDatatype="130" unbalanced="0"/>
    <cacheHierarchy uniqueName="[Table_staff].[Date Joined (Year)]" caption="Date Joined (Year)" attribute="1" defaultMemberUniqueName="[Table_staff].[Date Joined (Year)].[All]" allUniqueName="[Table_staff].[Date Joined (Year)].[All]" dimensionUniqueName="[Table_staff]" displayFolder="" count="0" memberValueDatatype="130" unbalanced="0"/>
    <cacheHierarchy uniqueName="[Table_staff].[Date Joined (Quarter)]" caption="Date Joined (Quarter)" attribute="1" defaultMemberUniqueName="[Table_staff].[Date Joined (Quarter)].[All]" allUniqueName="[Table_staff].[Date Joined (Quarter)].[All]" dimensionUniqueName="[Table_staff]" displayFolder="" count="0" memberValueDatatype="130" unbalanced="0"/>
    <cacheHierarchy uniqueName="[Table_staff].[Date Joined (Month)]" caption="Date Joined (Month)" attribute="1" defaultMemberUniqueName="[Table_staff].[Date Joined (Month)].[All]" allUniqueName="[Table_staff].[Date Joined (Month)].[All]" dimensionUniqueName="[Table_staff]" displayFolder="" count="0" memberValueDatatype="130" unbalanced="0"/>
    <cacheHierarchy uniqueName="[Table_staff].[Date Joined (Month Index)]" caption="Date Joined (Month Index)" attribute="1" defaultMemberUniqueName="[Table_staff].[Date Joined (Month Index)].[All]" allUniqueName="[Table_staff].[Date Joined (Month Index)].[All]" dimensionUniqueName="[Table_staff]" displayFolder="" count="0" memberValueDatatype="20" unbalanced="0" hidden="1"/>
    <cacheHierarchy uniqueName="[Measures].[__XL_Count Table_staff]" caption="__XL_Count Table_staff" measure="1" displayFolder="" measureGroup="Table_staff" count="0" hidden="1"/>
    <cacheHierarchy uniqueName="[Measures].[__No measures defined]" caption="__No measures defined" measure="1" displayFolder="" count="0" hidden="1"/>
    <cacheHierarchy uniqueName="[Measures].[Count of Name]" caption="Count of Name" measure="1" displayFolder="" measureGroup="Table_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Table_staff"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Table_staff"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Salary]" caption="Sum of Salary" measure="1" displayFolder="" measureGroup="Table_staff" count="0" oneField="1" hidden="1">
      <fieldsUsage count="1">
        <fieldUsage x="3"/>
      </fieldsUsage>
      <extLst>
        <ext xmlns:x15="http://schemas.microsoft.com/office/spreadsheetml/2010/11/main" uri="{B97F6D7D-B522-45F9-BDA1-12C45D357490}">
          <x15:cacheHierarchy aggregatedColumn="5"/>
        </ext>
      </extLst>
    </cacheHierarchy>
    <cacheHierarchy uniqueName="[Measures].[Count of Tenure]" caption="Count of Tenure" measure="1" displayFolder="" measureGroup="Table_staff" count="0" oneField="1" hidden="1">
      <fieldsUsage count="1">
        <fieldUsage x="4"/>
      </fieldsUsage>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Table_staff"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staff" uniqueName="[Table_staff]" caption="Table_staff"/>
  </dimensions>
  <measureGroups count="1">
    <measureGroup name="Table_staff" caption="Table_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malini M" refreshedDate="45102.564039351855" backgroundQuery="1" createdVersion="8" refreshedVersion="8" minRefreshableVersion="3" recordCount="0" supportSubquery="1" supportAdvancedDrill="1" xr:uid="{918E404C-DEFA-4892-8D36-8A7255FBFBBE}">
  <cacheSource type="external" connectionId="4"/>
  <cacheFields count="3">
    <cacheField name="[Table_staff].[Date Joined (Month)].[Date Joined (Month)]" caption="Date Joined (Month)" numFmtId="0" hierarchy="11" level="1">
      <sharedItems containsNonDate="0" count="10">
        <s v="Jan"/>
        <s v="Feb"/>
        <s v="Mar"/>
        <s v="Apr"/>
        <s v="May"/>
        <s v="Jun"/>
        <s v="Jul"/>
        <s v="Aug"/>
        <s v="Sep"/>
        <s v="Oct"/>
      </sharedItems>
    </cacheField>
    <cacheField name="[Table_staff].[Date Joined (Year)].[Date Joined (Year)]" caption="Date Joined (Year)" numFmtId="0" hierarchy="9" level="1">
      <sharedItems count="4">
        <s v="2020"/>
        <s v="2021"/>
        <s v="2022"/>
        <s v="2023"/>
      </sharedItems>
    </cacheField>
    <cacheField name="[Measures].[Count of Name]" caption="Count of Name" numFmtId="0" hierarchy="15" level="32767"/>
  </cacheFields>
  <cacheHierarchies count="21">
    <cacheHierarchy uniqueName="[Table_staff].[Name]" caption="Name" attribute="1" defaultMemberUniqueName="[Table_staff].[Name].[All]" allUniqueName="[Table_staff].[Name].[All]" dimensionUniqueName="[Table_staff]" displayFolder="" count="0" memberValueDatatype="130" unbalanced="0"/>
    <cacheHierarchy uniqueName="[Table_staff].[Gender]" caption="Gender" attribute="1" defaultMemberUniqueName="[Table_staff].[Gender].[All]" allUniqueName="[Table_staff].[Gender].[All]" dimensionUniqueName="[Table_staff]" displayFolder="" count="0" memberValueDatatype="130" unbalanced="0"/>
    <cacheHierarchy uniqueName="[Table_staff].[Department]" caption="Department" attribute="1" defaultMemberUniqueName="[Table_staff].[Department].[All]" allUniqueName="[Table_staff].[Department].[All]" dimensionUniqueName="[Table_staff]" displayFolder="" count="0" memberValueDatatype="130" unbalanced="0"/>
    <cacheHierarchy uniqueName="[Table_staff].[Age]" caption="Age" attribute="1" defaultMemberUniqueName="[Table_staff].[Age].[All]" allUniqueName="[Table_staff].[Age].[All]" dimensionUniqueName="[Table_staff]" displayFolder="" count="0" memberValueDatatype="20" unbalanced="0"/>
    <cacheHierarchy uniqueName="[Table_staff].[Date Joined]" caption="Date Joined" attribute="1" time="1" defaultMemberUniqueName="[Table_staff].[Date Joined].[All]" allUniqueName="[Table_staff].[Date Joined].[All]" dimensionUniqueName="[Table_staff]" displayFolder="" count="2" memberValueDatatype="7" unbalanced="0"/>
    <cacheHierarchy uniqueName="[Table_staff].[Salary]" caption="Salary" attribute="1" defaultMemberUniqueName="[Table_staff].[Salary].[All]" allUniqueName="[Table_staff].[Salary].[All]" dimensionUniqueName="[Table_staff]" displayFolder="" count="0" memberValueDatatype="20" unbalanced="0"/>
    <cacheHierarchy uniqueName="[Table_staff].[Rating]" caption="Rating" attribute="1" defaultMemberUniqueName="[Table_staff].[Rating].[All]" allUniqueName="[Table_staff].[Rating].[All]" dimensionUniqueName="[Table_staff]" displayFolder="" count="0" memberValueDatatype="130" unbalanced="0"/>
    <cacheHierarchy uniqueName="[Table_staff].[Country]" caption="Country" attribute="1" defaultMemberUniqueName="[Table_staff].[Country].[All]" allUniqueName="[Table_staff].[Country].[All]" dimensionUniqueName="[Table_staff]" displayFolder="" count="0" memberValueDatatype="130" unbalanced="0"/>
    <cacheHierarchy uniqueName="[Table_staff].[Tenure]" caption="Tenure" attribute="1" defaultMemberUniqueName="[Table_staff].[Tenure].[All]" allUniqueName="[Table_staff].[Tenure].[All]" dimensionUniqueName="[Table_staff]" displayFolder="" count="0" memberValueDatatype="130" unbalanced="0"/>
    <cacheHierarchy uniqueName="[Table_staff].[Date Joined (Year)]" caption="Date Joined (Year)" attribute="1" defaultMemberUniqueName="[Table_staff].[Date Joined (Year)].[All]" allUniqueName="[Table_staff].[Date Joined (Year)].[All]" dimensionUniqueName="[Table_staff]" displayFolder="" count="2" memberValueDatatype="130" unbalanced="0">
      <fieldsUsage count="2">
        <fieldUsage x="-1"/>
        <fieldUsage x="1"/>
      </fieldsUsage>
    </cacheHierarchy>
    <cacheHierarchy uniqueName="[Table_staff].[Date Joined (Quarter)]" caption="Date Joined (Quarter)" attribute="1" defaultMemberUniqueName="[Table_staff].[Date Joined (Quarter)].[All]" allUniqueName="[Table_staff].[Date Joined (Quarter)].[All]" dimensionUniqueName="[Table_staff]" displayFolder="" count="2" memberValueDatatype="130" unbalanced="0"/>
    <cacheHierarchy uniqueName="[Table_staff].[Date Joined (Month)]" caption="Date Joined (Month)" attribute="1" defaultMemberUniqueName="[Table_staff].[Date Joined (Month)].[All]" allUniqueName="[Table_staff].[Date Joined (Month)].[All]" dimensionUniqueName="[Table_staff]" displayFolder="" count="2" memberValueDatatype="130" unbalanced="0">
      <fieldsUsage count="2">
        <fieldUsage x="-1"/>
        <fieldUsage x="0"/>
      </fieldsUsage>
    </cacheHierarchy>
    <cacheHierarchy uniqueName="[Table_staff].[Date Joined (Month Index)]" caption="Date Joined (Month Index)" attribute="1" defaultMemberUniqueName="[Table_staff].[Date Joined (Month Index)].[All]" allUniqueName="[Table_staff].[Date Joined (Month Index)].[All]" dimensionUniqueName="[Table_staff]" displayFolder="" count="0" memberValueDatatype="20" unbalanced="0" hidden="1"/>
    <cacheHierarchy uniqueName="[Measures].[__XL_Count Table_staff]" caption="__XL_Count Table_staff" measure="1" displayFolder="" measureGroup="Table_staff" count="0" hidden="1"/>
    <cacheHierarchy uniqueName="[Measures].[__No measures defined]" caption="__No measures defined" measure="1" displayFolder="" count="0" hidden="1"/>
    <cacheHierarchy uniqueName="[Measures].[Count of Name]" caption="Count of Name" measure="1" displayFolder="" measureGroup="Table_staff"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Table_staff"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Table_staff"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Table_staff" count="0" hidden="1">
      <extLst>
        <ext xmlns:x15="http://schemas.microsoft.com/office/spreadsheetml/2010/11/main" uri="{B97F6D7D-B522-45F9-BDA1-12C45D357490}">
          <x15:cacheHierarchy aggregatedColumn="5"/>
        </ext>
      </extLst>
    </cacheHierarchy>
    <cacheHierarchy uniqueName="[Measures].[Count of Tenure]" caption="Count of Tenure" measure="1" displayFolder="" measureGroup="Table_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Table_staff"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staff" uniqueName="[Table_staff]" caption="Table_staff"/>
  </dimensions>
  <measureGroups count="1">
    <measureGroup name="Table_staff" caption="Table_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mamalini M" refreshedDate="45102.562659606483" backgroundQuery="1" createdVersion="3" refreshedVersion="8" minRefreshableVersion="3" recordCount="0" supportSubquery="1" supportAdvancedDrill="1" xr:uid="{7EDFA4C9-9F66-48F7-877C-E356FBAABB29}">
  <cacheSource type="external" connectionId="4">
    <extLst>
      <ext xmlns:x14="http://schemas.microsoft.com/office/spreadsheetml/2009/9/main" uri="{F057638F-6D5F-4e77-A914-E7F072B9BCA8}">
        <x14:sourceConnection name="ThisWorkbookDataModel"/>
      </ext>
    </extLst>
  </cacheSource>
  <cacheFields count="0"/>
  <cacheHierarchies count="21">
    <cacheHierarchy uniqueName="[Table_staff].[Name]" caption="Name" attribute="1" defaultMemberUniqueName="[Table_staff].[Name].[All]" allUniqueName="[Table_staff].[Name].[All]" dimensionUniqueName="[Table_staff]" displayFolder="" count="0" memberValueDatatype="130" unbalanced="0"/>
    <cacheHierarchy uniqueName="[Table_staff].[Gender]" caption="Gender" attribute="1" defaultMemberUniqueName="[Table_staff].[Gender].[All]" allUniqueName="[Table_staff].[Gender].[All]" dimensionUniqueName="[Table_staff]" displayFolder="" count="0" memberValueDatatype="130" unbalanced="0"/>
    <cacheHierarchy uniqueName="[Table_staff].[Department]" caption="Department" attribute="1" defaultMemberUniqueName="[Table_staff].[Department].[All]" allUniqueName="[Table_staff].[Department].[All]" dimensionUniqueName="[Table_staff]" displayFolder="" count="0" memberValueDatatype="130" unbalanced="0"/>
    <cacheHierarchy uniqueName="[Table_staff].[Age]" caption="Age" attribute="1" defaultMemberUniqueName="[Table_staff].[Age].[All]" allUniqueName="[Table_staff].[Age].[All]" dimensionUniqueName="[Table_staff]" displayFolder="" count="0" memberValueDatatype="20" unbalanced="0"/>
    <cacheHierarchy uniqueName="[Table_staff].[Date Joined]" caption="Date Joined" attribute="1" time="1" defaultMemberUniqueName="[Table_staff].[Date Joined].[All]" allUniqueName="[Table_staff].[Date Joined].[All]" dimensionUniqueName="[Table_staff]" displayFolder="" count="0" memberValueDatatype="7" unbalanced="0"/>
    <cacheHierarchy uniqueName="[Table_staff].[Salary]" caption="Salary" attribute="1" defaultMemberUniqueName="[Table_staff].[Salary].[All]" allUniqueName="[Table_staff].[Salary].[All]" dimensionUniqueName="[Table_staff]" displayFolder="" count="0" memberValueDatatype="20" unbalanced="0"/>
    <cacheHierarchy uniqueName="[Table_staff].[Rating]" caption="Rating" attribute="1" defaultMemberUniqueName="[Table_staff].[Rating].[All]" allUniqueName="[Table_staff].[Rating].[All]" dimensionUniqueName="[Table_staff]" displayFolder="" count="0" memberValueDatatype="130" unbalanced="0"/>
    <cacheHierarchy uniqueName="[Table_staff].[Country]" caption="Country" attribute="1" defaultMemberUniqueName="[Table_staff].[Country].[All]" allUniqueName="[Table_staff].[Country].[All]" dimensionUniqueName="[Table_staff]" displayFolder="" count="2" memberValueDatatype="130" unbalanced="0"/>
    <cacheHierarchy uniqueName="[Table_staff].[Tenure]" caption="Tenure" attribute="1" defaultMemberUniqueName="[Table_staff].[Tenure].[All]" allUniqueName="[Table_staff].[Tenure].[All]" dimensionUniqueName="[Table_staff]" displayFolder="" count="0" memberValueDatatype="130" unbalanced="0"/>
    <cacheHierarchy uniqueName="[Table_staff].[Date Joined (Year)]" caption="Date Joined (Year)" attribute="1" defaultMemberUniqueName="[Table_staff].[Date Joined (Year)].[All]" allUniqueName="[Table_staff].[Date Joined (Year)].[All]" dimensionUniqueName="[Table_staff]" displayFolder="" count="0" memberValueDatatype="130" unbalanced="0"/>
    <cacheHierarchy uniqueName="[Table_staff].[Date Joined (Quarter)]" caption="Date Joined (Quarter)" attribute="1" defaultMemberUniqueName="[Table_staff].[Date Joined (Quarter)].[All]" allUniqueName="[Table_staff].[Date Joined (Quarter)].[All]" dimensionUniqueName="[Table_staff]" displayFolder="" count="0" memberValueDatatype="130" unbalanced="0"/>
    <cacheHierarchy uniqueName="[Table_staff].[Date Joined (Month)]" caption="Date Joined (Month)" attribute="1" defaultMemberUniqueName="[Table_staff].[Date Joined (Month)].[All]" allUniqueName="[Table_staff].[Date Joined (Month)].[All]" dimensionUniqueName="[Table_staff]" displayFolder="" count="0" memberValueDatatype="130" unbalanced="0"/>
    <cacheHierarchy uniqueName="[Table_staff].[Date Joined (Month Index)]" caption="Date Joined (Month Index)" attribute="1" defaultMemberUniqueName="[Table_staff].[Date Joined (Month Index)].[All]" allUniqueName="[Table_staff].[Date Joined (Month Index)].[All]" dimensionUniqueName="[Table_staff]" displayFolder="" count="0" memberValueDatatype="20" unbalanced="0" hidden="1"/>
    <cacheHierarchy uniqueName="[Measures].[__XL_Count Table_staff]" caption="__XL_Count Table_staff" measure="1" displayFolder="" measureGroup="Table_staff" count="0" hidden="1"/>
    <cacheHierarchy uniqueName="[Measures].[__No measures defined]" caption="__No measures defined" measure="1" displayFolder="" count="0" hidden="1"/>
    <cacheHierarchy uniqueName="[Measures].[Count of Name]" caption="Count of Name" measure="1" displayFolder="" measureGroup="Table_staff"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_staff"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Table_staff"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Table_staff" count="0" hidden="1">
      <extLst>
        <ext xmlns:x15="http://schemas.microsoft.com/office/spreadsheetml/2010/11/main" uri="{B97F6D7D-B522-45F9-BDA1-12C45D357490}">
          <x15:cacheHierarchy aggregatedColumn="5"/>
        </ext>
      </extLst>
    </cacheHierarchy>
    <cacheHierarchy uniqueName="[Measures].[Count of Tenure]" caption="Count of Tenure" measure="1" displayFolder="" measureGroup="Table_staff"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Table_staff"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76379545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BD5A42-C0BB-4BE3-A5BB-EBFB38EC5D6B}" name="PivotTable1" cacheId="1" dataOnRows="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B4:D9" firstHeaderRow="1" firstDataRow="2" firstDataCol="1"/>
  <pivotFields count="6">
    <pivotField axis="axisCol"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4">
    <i>
      <x/>
    </i>
    <i i="1">
      <x v="1"/>
    </i>
    <i i="2">
      <x v="2"/>
    </i>
    <i i="3">
      <x v="3"/>
    </i>
  </rowItems>
  <colFields count="1">
    <field x="0"/>
  </colFields>
  <colItems count="2">
    <i>
      <x/>
    </i>
    <i>
      <x v="1"/>
    </i>
  </colItems>
  <dataFields count="4">
    <dataField name="Count of Name" fld="1" subtotal="count" baseField="0" baseItem="0"/>
    <dataField name="Average of Age" fld="2" subtotal="average" baseField="0" baseItem="0" numFmtId="2"/>
    <dataField name="Sum of Salary" fld="3" baseField="0" baseItem="0"/>
    <dataField name="Count of Tenure" fld="4" subtotal="count" baseField="0" baseItem="0"/>
  </dataFields>
  <formats count="5">
    <format dxfId="20">
      <pivotArea type="origin" dataOnly="0" labelOnly="1" outline="0" fieldPosition="0"/>
    </format>
    <format dxfId="19">
      <pivotArea field="0" type="button" dataOnly="0" labelOnly="1" outline="0" axis="axisCol" fieldPosition="0"/>
    </format>
    <format dxfId="18">
      <pivotArea type="topRight" dataOnly="0" labelOnly="1" outline="0" fieldPosition="0"/>
    </format>
    <format dxfId="17">
      <pivotArea field="-2" type="button" dataOnly="0" labelOnly="1" outline="0" axis="axisRow" fieldPosition="0"/>
    </format>
    <format dxfId="16">
      <pivotArea dataOnly="0" labelOnly="1" fieldPosition="0">
        <references count="1">
          <reference field="0" count="0"/>
        </references>
      </pivotArea>
    </format>
  </formats>
  <pivotHierarchies count="2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staff].[Country].&amp;[z]"/>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 analyze and present data.xlsx!Table_staff">
        <x15:activeTabTopLevelEntity name="[Table_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F87777-CE56-4FCC-B5B0-907B1339E0F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E9" firstHeaderRow="0" firstDataRow="1" firstDataCol="1"/>
  <pivotFields count="3">
    <pivotField axis="axisRow" allDrilled="1" subtotalTop="0" showAll="0" defaultSubtotal="0" defaultAttributeDrillState="1">
      <items count="5">
        <item x="2"/>
        <item x="0"/>
        <item x="1"/>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Count of Name" fld="1" subtotal="count" baseField="0" baseItem="0"/>
    <dataField name="Average of Salary" fld="2" subtotal="average" baseField="0" baseItem="0" numFmtId="166"/>
  </dataFields>
  <formats count="16">
    <format dxfId="15">
      <pivotArea outline="0" collapsedLevelsAreSubtotals="1" fieldPosition="0">
        <references count="1">
          <reference field="4294967294" count="1" selected="0">
            <x v="1"/>
          </reference>
        </references>
      </pivotArea>
    </format>
    <format dxfId="14">
      <pivotArea dataOnly="0" labelOnly="1" outline="0" fieldPosition="0">
        <references count="1">
          <reference field="4294967294" count="1">
            <x v="1"/>
          </reference>
        </references>
      </pivotArea>
    </format>
    <format dxfId="13">
      <pivotArea collapsedLevelsAreSubtotals="1" fieldPosition="0">
        <references count="2">
          <reference field="4294967294" count="1" selected="0">
            <x v="1"/>
          </reference>
          <reference field="0" count="1">
            <x v="0"/>
          </reference>
        </references>
      </pivotArea>
    </format>
    <format dxfId="12">
      <pivotArea collapsedLevelsAreSubtotals="1" fieldPosition="0">
        <references count="2">
          <reference field="4294967294" count="1" selected="0">
            <x v="1"/>
          </reference>
          <reference field="0" count="1">
            <x v="1"/>
          </reference>
        </references>
      </pivotArea>
    </format>
    <format dxfId="11">
      <pivotArea collapsedLevelsAreSubtotals="1" fieldPosition="0">
        <references count="2">
          <reference field="4294967294" count="1" selected="0">
            <x v="1"/>
          </reference>
          <reference field="0" count="1">
            <x v="2"/>
          </reference>
        </references>
      </pivotArea>
    </format>
    <format dxfId="10">
      <pivotArea collapsedLevelsAreSubtotals="1" fieldPosition="0">
        <references count="2">
          <reference field="4294967294" count="1" selected="0">
            <x v="1"/>
          </reference>
          <reference field="0" count="1">
            <x v="3"/>
          </reference>
        </references>
      </pivotArea>
    </format>
    <format dxfId="9">
      <pivotArea collapsedLevelsAreSubtotals="1" fieldPosition="0">
        <references count="2">
          <reference field="4294967294" count="1" selected="0">
            <x v="1"/>
          </reference>
          <reference field="0" count="1">
            <x v="4"/>
          </reference>
        </references>
      </pivotArea>
    </format>
    <format dxfId="8">
      <pivotArea field="0" grandRow="1" outline="0" collapsedLevelsAreSubtotals="1" axis="axisRow" fieldPosition="0">
        <references count="1">
          <reference field="4294967294" count="1" selected="0">
            <x v="1"/>
          </reference>
        </references>
      </pivotArea>
    </format>
    <format dxfId="7">
      <pivotArea field="0" type="button" dataOnly="0" labelOnly="1" outline="0" axis="axisRow" fieldPosition="0"/>
    </format>
    <format dxfId="6">
      <pivotArea dataOnly="0" labelOnly="1" outline="0" fieldPosition="0">
        <references count="1">
          <reference field="4294967294" count="2">
            <x v="0"/>
            <x v="1"/>
          </reference>
        </references>
      </pivotArea>
    </format>
    <format dxfId="5">
      <pivotArea grandRow="1" outline="0" collapsedLevelsAreSubtotals="1" fieldPosition="0"/>
    </format>
    <format dxfId="4">
      <pivotArea dataOnly="0" labelOnly="1" grandRow="1" outline="0" fieldPosition="0"/>
    </format>
    <format dxfId="3">
      <pivotArea field="0" type="button" dataOnly="0" labelOnly="1" outline="0" axis="axisRow" fieldPosition="0"/>
    </format>
    <format dxfId="2">
      <pivotArea dataOnly="0" labelOnly="1" outline="0" fieldPosition="0">
        <references count="1">
          <reference field="4294967294" count="2">
            <x v="0"/>
            <x v="1"/>
          </reference>
        </references>
      </pivotArea>
    </format>
    <format dxfId="1">
      <pivotArea grandRow="1" outline="0" collapsedLevelsAreSubtotals="1" fieldPosition="0"/>
    </format>
    <format dxfId="0">
      <pivotArea dataOnly="0" labelOnly="1" grandRow="1" outline="0" fieldPosition="0"/>
    </format>
  </formats>
  <conditionalFormats count="1">
    <conditionalFormat scope="data" priority="1">
      <pivotAreas count="1">
        <pivotArea outline="0" fieldPosition="0">
          <references count="1">
            <reference field="4294967294" count="1" selected="0">
              <x v="1"/>
            </reference>
          </references>
        </pivotArea>
      </pivotAreas>
    </conditionalFormat>
  </conditional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B29068-5A86-4A06-B01D-C44016D125A3}" name="PivotTable2"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B3:C8"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items count="4">
        <item x="0" e="0"/>
        <item x="1" e="0"/>
        <item x="2" e="0"/>
        <item x="3" e="0"/>
      </items>
    </pivotField>
    <pivotField dataField="1" subtotalTop="0" showAll="0" defaultSubtotal="0"/>
  </pivotFields>
  <rowFields count="2">
    <field x="1"/>
    <field x="0"/>
  </rowFields>
  <rowItems count="5">
    <i>
      <x/>
    </i>
    <i>
      <x v="1"/>
    </i>
    <i>
      <x v="2"/>
    </i>
    <i>
      <x v="3"/>
    </i>
    <i t="grand">
      <x/>
    </i>
  </rowItems>
  <colItems count="1">
    <i/>
  </colItems>
  <dataFields count="1">
    <dataField name="Count of Name" fld="2" subtotal="count" baseField="0" baseItem="0"/>
  </dataFields>
  <chartFormats count="1">
    <chartFormat chart="7" format="0"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staff]"/>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19A46F50-80B5-4DEB-B75E-58BB12480AF4}" autoFormatId="16" applyNumberFormats="0" applyBorderFormats="0" applyFontFormats="0" applyPatternFormats="0" applyAlignmentFormats="0" applyWidthHeightFormats="0">
  <queryTableRefresh nextId="12" unboundColumnsRight="3">
    <queryTableFields count="11">
      <queryTableField id="1" name="Name" tableColumnId="1"/>
      <queryTableField id="2" name="Gender" tableColumnId="2"/>
      <queryTableField id="3" name="Department" tableColumnId="3"/>
      <queryTableField id="4" name="Age" tableColumnId="4"/>
      <queryTableField id="5" name="Date Joined" tableColumnId="5"/>
      <queryTableField id="6" name="Salary" tableColumnId="6"/>
      <queryTableField id="7" name="Rating" tableColumnId="7"/>
      <queryTableField id="8" name="Country" tableColumnId="8"/>
      <queryTableField id="9" dataBound="0" tableColumnId="9"/>
      <queryTableField id="10" dataBound="0" tableColumnId="10"/>
      <queryTableField id="11" dataBound="0"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C52B040-9B07-4ADE-BA32-4F91337F169D}" sourceName="[Table_staff].[Country]">
  <pivotTables>
    <pivotTable tabId="5" name="PivotTable1"/>
  </pivotTables>
  <data>
    <olap pivotCacheId="763795453">
      <levels count="2">
        <level uniqueName="[Table_staff].[Country].[(All)]" sourceCaption="(All)" count="0"/>
        <level uniqueName="[Table_staff].[Country].[Country]" sourceCaption="Country" count="2">
          <ranges>
            <range startItem="0">
              <i n="[Table_staff].[Country].&amp;[ind]" c="ind"/>
              <i n="[Table_staff].[Country].&amp;[z]" c="z"/>
            </range>
          </ranges>
        </level>
      </levels>
      <selections count="1">
        <selection n="[Table_staff].[Country].&amp;[z]"/>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84385AB-1F68-4860-9E3A-97F686A05A2E}" cache="Slicer_Country" caption="Country" level="1" style="SlicerStyleLight4"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56CE92-C98C-4A03-B80C-967794186495}" name="totalstaff" displayName="totalstaff" ref="A2:G103" totalsRowCount="1" headerRowDxfId="38">
  <autoFilter ref="A2:G102" xr:uid="{A156CE92-C98C-4A03-B80C-967794186495}"/>
  <tableColumns count="7">
    <tableColumn id="1" xr3:uid="{B9140E26-B03D-472B-8389-E9278D0AB692}" name="Name" totalsRowLabel="Total"/>
    <tableColumn id="2" xr3:uid="{D3622FE2-D111-46B1-8C09-F0110BB795BA}" name="Gender" dataDxfId="37"/>
    <tableColumn id="3" xr3:uid="{A06AE352-C30E-4286-BB37-F6D9E0A693BF}" name="Department" dataDxfId="36"/>
    <tableColumn id="4" xr3:uid="{0FE2B29D-857C-4C0E-A401-4FD5D9A79C99}" name="Age" totalsRowFunction="average" dataDxfId="35"/>
    <tableColumn id="5" xr3:uid="{0C7DB91E-577C-4EC1-A6ED-91FEA49ED087}" name="Date Joined" dataDxfId="34"/>
    <tableColumn id="6" xr3:uid="{0C545FE0-111D-44D7-A4F6-C0A22D19CC16}" name="Salary" totalsRowFunction="average" dataDxfId="33" totalsRowDxfId="32"/>
    <tableColumn id="7" xr3:uid="{1D3AF4B7-4D55-41F5-A2BE-99C4F3C69D70}" name="Rating" totalsRowFunction="count" dataDxfId="31"/>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B93189-EC2E-4D9C-8672-5BEE58A9D196}" name="indianstaff" displayName="indianstaff" ref="A2:G114" totalsRowShown="0">
  <autoFilter ref="A2:G114" xr:uid="{15B93189-EC2E-4D9C-8672-5BEE58A9D196}"/>
  <tableColumns count="7">
    <tableColumn id="1" xr3:uid="{82A4354D-16F2-42B1-9315-01B9EA112650}" name="Name"/>
    <tableColumn id="2" xr3:uid="{0AE4A128-48A8-49BD-A90E-EF0BDCAC3D11}" name="Gender"/>
    <tableColumn id="3" xr3:uid="{370AA2CC-0200-4968-BE5D-F81F587A8EEB}" name="Age"/>
    <tableColumn id="4" xr3:uid="{AD72868F-CB25-4B82-B7F9-327204DDC6FB}" name="Rating"/>
    <tableColumn id="5" xr3:uid="{0AAFBF88-35BD-458E-9E37-CF1F71830430}" name="Date Joined" dataDxfId="30"/>
    <tableColumn id="6" xr3:uid="{6E456E55-EAFF-4462-8D5B-6D5DE0CCD8BA}" name="Department"/>
    <tableColumn id="7" xr3:uid="{B416027E-B56B-4FA9-A997-D8E1CD94E5FA}" name="Sala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850224-A5F8-4224-B856-ACC8750D9F58}" name="Table_staff" displayName="Table_staff" ref="A1:K185" tableType="queryTable" totalsRowShown="0">
  <autoFilter ref="A1:K185" xr:uid="{EC850224-A5F8-4224-B856-ACC8750D9F58}"/>
  <sortState xmlns:xlrd2="http://schemas.microsoft.com/office/spreadsheetml/2017/richdata2" ref="A2:J185">
    <sortCondition ref="F1:F185"/>
  </sortState>
  <tableColumns count="11">
    <tableColumn id="1" xr3:uid="{ED261E7B-FC6F-4DC1-A7AC-CABE513C34E9}" uniqueName="1" name="Name" queryTableFieldId="1" dataDxfId="29"/>
    <tableColumn id="2" xr3:uid="{F0271282-8B0A-4435-858A-90A4A18C99CB}" uniqueName="2" name="Gender" queryTableFieldId="2" dataDxfId="28"/>
    <tableColumn id="3" xr3:uid="{2A024928-AC5D-45AA-8ADA-EE3B6D9D848A}" uniqueName="3" name="Department" queryTableFieldId="3" dataDxfId="27"/>
    <tableColumn id="4" xr3:uid="{35BEC8AD-3904-4FDC-8C79-2EEBB0AFFA90}" uniqueName="4" name="Age" queryTableFieldId="4"/>
    <tableColumn id="5" xr3:uid="{F1A53C4E-C451-4ED4-9D9C-E5525ED19130}" uniqueName="5" name="Date Joined" queryTableFieldId="5" dataDxfId="26"/>
    <tableColumn id="6" xr3:uid="{A199E3EB-2DB5-44B4-8F5C-F3B8918C59DA}" uniqueName="6" name="Salary" queryTableFieldId="6" dataDxfId="25"/>
    <tableColumn id="7" xr3:uid="{FC9A6E3E-440A-49B2-922A-FEBC90CF5034}" uniqueName="7" name="Rating" queryTableFieldId="7"/>
    <tableColumn id="8" xr3:uid="{B3AB96B1-62E1-49FC-AACE-94F9F39BC7BE}" uniqueName="8" name="Country" queryTableFieldId="8" dataDxfId="24"/>
    <tableColumn id="9" xr3:uid="{61944A4C-0BB4-4EEE-BCA6-137FB1DF8C2A}" uniqueName="9" name="Tenure" queryTableFieldId="9" dataDxfId="23">
      <calculatedColumnFormula>(TODAY()-Table_staff[[#This Row],[Date Joined]])/365</calculatedColumnFormula>
    </tableColumn>
    <tableColumn id="10" xr3:uid="{27AABDF8-530A-4C96-BF3F-D1CB816E3F36}" uniqueName="10" name="Bonus" queryTableFieldId="10" dataDxfId="22">
      <calculatedColumnFormula>ROUNDUP(IF(Table_staff[[#This Row],[Tenure]]&gt;2,3%,2%)*Table_staff[[#This Row],[Salary]],0)</calculatedColumnFormula>
    </tableColumn>
    <tableColumn id="11" xr3:uid="{719820CC-CF89-40A2-824F-33648D5EF1C6}" uniqueName="11" name="Rating in number" queryTableFieldId="11" dataDxfId="21">
      <calculatedColumnFormula>XLOOKUP(Table_staff[[#This Row],[Rating]],[1]Mapping!$C$16:$C$20,[1]Mapping!$D$16:$D$20)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B9D4B-E027-4328-9780-1DA19346AF78}">
  <sheetPr>
    <tabColor rgb="FFFED6F4"/>
  </sheetPr>
  <dimension ref="A1:G103"/>
  <sheetViews>
    <sheetView tabSelected="1" workbookViewId="0">
      <selection activeCell="K5" sqref="K5"/>
    </sheetView>
  </sheetViews>
  <sheetFormatPr defaultRowHeight="14.4" x14ac:dyDescent="0.3"/>
  <cols>
    <col min="1" max="1" width="21" customWidth="1"/>
    <col min="2" max="2" width="13" customWidth="1"/>
    <col min="3" max="3" width="17.33203125" customWidth="1"/>
    <col min="4" max="5" width="14.109375" customWidth="1"/>
    <col min="6" max="6" width="15.109375" customWidth="1"/>
    <col min="7" max="7" width="17.88671875" customWidth="1"/>
    <col min="8" max="8" width="13.109375" bestFit="1" customWidth="1"/>
  </cols>
  <sheetData>
    <row r="1" spans="1:7" s="1" customFormat="1" ht="40.799999999999997" customHeight="1" x14ac:dyDescent="0.3">
      <c r="A1" s="33"/>
      <c r="B1" s="33"/>
      <c r="C1" s="33"/>
      <c r="D1" s="34" t="s">
        <v>0</v>
      </c>
      <c r="E1" s="33"/>
      <c r="F1" s="33"/>
      <c r="G1" s="33"/>
    </row>
    <row r="2" spans="1:7" x14ac:dyDescent="0.3">
      <c r="A2" s="16" t="s">
        <v>1</v>
      </c>
      <c r="B2" s="16" t="s">
        <v>2</v>
      </c>
      <c r="C2" s="16" t="s">
        <v>3</v>
      </c>
      <c r="D2" s="16" t="s">
        <v>4</v>
      </c>
      <c r="E2" s="16" t="s">
        <v>5</v>
      </c>
      <c r="F2" s="16" t="s">
        <v>6</v>
      </c>
      <c r="G2" s="16" t="s">
        <v>7</v>
      </c>
    </row>
    <row r="3" spans="1:7" x14ac:dyDescent="0.3">
      <c r="A3" t="s">
        <v>8</v>
      </c>
      <c r="B3" s="13" t="s">
        <v>9</v>
      </c>
      <c r="C3" s="13" t="s">
        <v>10</v>
      </c>
      <c r="D3" s="13">
        <v>22</v>
      </c>
      <c r="E3" s="14">
        <v>44446</v>
      </c>
      <c r="F3" s="15">
        <v>112780</v>
      </c>
      <c r="G3" s="13" t="s">
        <v>11</v>
      </c>
    </row>
    <row r="4" spans="1:7" x14ac:dyDescent="0.3">
      <c r="A4" t="s">
        <v>12</v>
      </c>
      <c r="B4" s="13" t="s">
        <v>9</v>
      </c>
      <c r="C4" s="13" t="s">
        <v>13</v>
      </c>
      <c r="D4" s="13">
        <v>46</v>
      </c>
      <c r="E4" s="14">
        <v>44758</v>
      </c>
      <c r="F4" s="15">
        <v>70610</v>
      </c>
      <c r="G4" s="13" t="s">
        <v>14</v>
      </c>
    </row>
    <row r="5" spans="1:7" x14ac:dyDescent="0.3">
      <c r="A5" t="s">
        <v>15</v>
      </c>
      <c r="B5" s="13" t="s">
        <v>16</v>
      </c>
      <c r="C5" s="13" t="s">
        <v>10</v>
      </c>
      <c r="D5" s="13">
        <v>28</v>
      </c>
      <c r="E5" s="14">
        <v>44357</v>
      </c>
      <c r="F5" s="15">
        <v>53240</v>
      </c>
      <c r="G5" s="13" t="s">
        <v>14</v>
      </c>
    </row>
    <row r="6" spans="1:7" x14ac:dyDescent="0.3">
      <c r="A6" t="s">
        <v>17</v>
      </c>
      <c r="B6" s="13"/>
      <c r="C6" s="13" t="s">
        <v>18</v>
      </c>
      <c r="D6" s="13">
        <v>37</v>
      </c>
      <c r="E6" s="14">
        <v>44146</v>
      </c>
      <c r="F6" s="15">
        <v>115440</v>
      </c>
      <c r="G6" s="13" t="s">
        <v>19</v>
      </c>
    </row>
    <row r="7" spans="1:7" x14ac:dyDescent="0.3">
      <c r="A7" t="s">
        <v>20</v>
      </c>
      <c r="B7" s="13" t="s">
        <v>9</v>
      </c>
      <c r="C7" s="13" t="s">
        <v>10</v>
      </c>
      <c r="D7" s="13">
        <v>32</v>
      </c>
      <c r="E7" s="14">
        <v>44465</v>
      </c>
      <c r="F7" s="15">
        <v>53540</v>
      </c>
      <c r="G7" s="13" t="s">
        <v>14</v>
      </c>
    </row>
    <row r="8" spans="1:7" x14ac:dyDescent="0.3">
      <c r="A8" t="s">
        <v>21</v>
      </c>
      <c r="B8" s="13" t="s">
        <v>16</v>
      </c>
      <c r="C8" s="13" t="s">
        <v>13</v>
      </c>
      <c r="D8" s="13">
        <v>30</v>
      </c>
      <c r="E8" s="14">
        <v>44861</v>
      </c>
      <c r="F8" s="15">
        <v>112570</v>
      </c>
      <c r="G8" s="13" t="s">
        <v>14</v>
      </c>
    </row>
    <row r="9" spans="1:7" x14ac:dyDescent="0.3">
      <c r="A9" t="s">
        <v>22</v>
      </c>
      <c r="B9" s="13" t="s">
        <v>9</v>
      </c>
      <c r="C9" s="13" t="s">
        <v>13</v>
      </c>
      <c r="D9" s="13">
        <v>33</v>
      </c>
      <c r="E9" s="14">
        <v>44701</v>
      </c>
      <c r="F9" s="15">
        <v>48530</v>
      </c>
      <c r="G9" s="13" t="s">
        <v>11</v>
      </c>
    </row>
    <row r="10" spans="1:7" x14ac:dyDescent="0.3">
      <c r="A10" t="s">
        <v>23</v>
      </c>
      <c r="B10" s="13" t="s">
        <v>16</v>
      </c>
      <c r="C10" s="13" t="s">
        <v>24</v>
      </c>
      <c r="D10" s="13">
        <v>24</v>
      </c>
      <c r="E10" s="14">
        <v>44148</v>
      </c>
      <c r="F10" s="15">
        <v>62780</v>
      </c>
      <c r="G10" s="13" t="s">
        <v>14</v>
      </c>
    </row>
    <row r="11" spans="1:7" x14ac:dyDescent="0.3">
      <c r="A11" s="13" t="s">
        <v>25</v>
      </c>
      <c r="B11" s="13" t="s">
        <v>9</v>
      </c>
      <c r="C11" s="13" t="s">
        <v>24</v>
      </c>
      <c r="D11" s="13">
        <v>33</v>
      </c>
      <c r="E11" s="14">
        <v>44509</v>
      </c>
      <c r="F11" s="15">
        <v>53870</v>
      </c>
      <c r="G11" s="13" t="s">
        <v>14</v>
      </c>
    </row>
    <row r="12" spans="1:7" x14ac:dyDescent="0.3">
      <c r="A12" s="13" t="s">
        <v>26</v>
      </c>
      <c r="B12" s="13" t="s">
        <v>16</v>
      </c>
      <c r="C12" s="13" t="s">
        <v>27</v>
      </c>
      <c r="D12" s="13">
        <v>27</v>
      </c>
      <c r="E12" s="14">
        <v>44122</v>
      </c>
      <c r="F12" s="15">
        <v>119110</v>
      </c>
      <c r="G12" s="13" t="s">
        <v>14</v>
      </c>
    </row>
    <row r="13" spans="1:7" x14ac:dyDescent="0.3">
      <c r="A13" s="13" t="s">
        <v>28</v>
      </c>
      <c r="B13" s="13" t="s">
        <v>9</v>
      </c>
      <c r="C13" s="13" t="s">
        <v>24</v>
      </c>
      <c r="D13" s="13">
        <v>29</v>
      </c>
      <c r="E13" s="14">
        <v>44180</v>
      </c>
      <c r="F13" s="15">
        <v>112110</v>
      </c>
      <c r="G13" s="13" t="s">
        <v>19</v>
      </c>
    </row>
    <row r="14" spans="1:7" x14ac:dyDescent="0.3">
      <c r="A14" s="13" t="s">
        <v>29</v>
      </c>
      <c r="B14" s="13" t="s">
        <v>9</v>
      </c>
      <c r="C14" s="13" t="s">
        <v>10</v>
      </c>
      <c r="D14" s="13">
        <v>25</v>
      </c>
      <c r="E14" s="14">
        <v>44383</v>
      </c>
      <c r="F14" s="15">
        <v>65700</v>
      </c>
      <c r="G14" s="13" t="s">
        <v>14</v>
      </c>
    </row>
    <row r="15" spans="1:7" x14ac:dyDescent="0.3">
      <c r="A15" s="13" t="s">
        <v>30</v>
      </c>
      <c r="B15" s="13" t="s">
        <v>9</v>
      </c>
      <c r="C15" s="13" t="s">
        <v>24</v>
      </c>
      <c r="D15" s="13">
        <v>37</v>
      </c>
      <c r="E15" s="14">
        <v>44701</v>
      </c>
      <c r="F15" s="15">
        <v>69070</v>
      </c>
      <c r="G15" s="13" t="s">
        <v>14</v>
      </c>
    </row>
    <row r="16" spans="1:7" x14ac:dyDescent="0.3">
      <c r="A16" s="13" t="s">
        <v>31</v>
      </c>
      <c r="B16" s="13" t="s">
        <v>9</v>
      </c>
      <c r="C16" s="13" t="s">
        <v>24</v>
      </c>
      <c r="D16" s="13">
        <v>20</v>
      </c>
      <c r="E16" s="14">
        <v>44459</v>
      </c>
      <c r="F16" s="15">
        <v>107700</v>
      </c>
      <c r="G16" s="13" t="s">
        <v>14</v>
      </c>
    </row>
    <row r="17" spans="1:7" x14ac:dyDescent="0.3">
      <c r="A17" s="13" t="s">
        <v>32</v>
      </c>
      <c r="B17" s="13" t="s">
        <v>16</v>
      </c>
      <c r="C17" s="13" t="s">
        <v>24</v>
      </c>
      <c r="D17" s="13">
        <v>32</v>
      </c>
      <c r="E17" s="14">
        <v>44354</v>
      </c>
      <c r="F17" s="15">
        <v>43840</v>
      </c>
      <c r="G17" s="13" t="s">
        <v>11</v>
      </c>
    </row>
    <row r="18" spans="1:7" x14ac:dyDescent="0.3">
      <c r="A18" s="13" t="s">
        <v>33</v>
      </c>
      <c r="B18" s="13" t="s">
        <v>9</v>
      </c>
      <c r="C18" s="13" t="s">
        <v>13</v>
      </c>
      <c r="D18" s="13">
        <v>40</v>
      </c>
      <c r="E18" s="14">
        <v>44263</v>
      </c>
      <c r="F18" s="15">
        <v>99750</v>
      </c>
      <c r="G18" s="13" t="s">
        <v>14</v>
      </c>
    </row>
    <row r="19" spans="1:7" x14ac:dyDescent="0.3">
      <c r="A19" s="13" t="s">
        <v>34</v>
      </c>
      <c r="B19" s="13" t="s">
        <v>9</v>
      </c>
      <c r="C19" s="13" t="s">
        <v>13</v>
      </c>
      <c r="D19" s="13">
        <v>21</v>
      </c>
      <c r="E19" s="14">
        <v>44104</v>
      </c>
      <c r="F19" s="15">
        <v>37920</v>
      </c>
      <c r="G19" s="13" t="s">
        <v>14</v>
      </c>
    </row>
    <row r="20" spans="1:7" x14ac:dyDescent="0.3">
      <c r="A20" s="13" t="s">
        <v>35</v>
      </c>
      <c r="B20" s="13" t="s">
        <v>9</v>
      </c>
      <c r="C20" s="13" t="s">
        <v>13</v>
      </c>
      <c r="D20" s="13">
        <v>21</v>
      </c>
      <c r="E20" s="14">
        <v>44762</v>
      </c>
      <c r="F20" s="15">
        <v>57090</v>
      </c>
      <c r="G20" s="13" t="s">
        <v>14</v>
      </c>
    </row>
    <row r="21" spans="1:7" x14ac:dyDescent="0.3">
      <c r="A21" s="13" t="s">
        <v>36</v>
      </c>
      <c r="B21" s="13" t="s">
        <v>16</v>
      </c>
      <c r="C21" s="13" t="s">
        <v>24</v>
      </c>
      <c r="D21" s="13">
        <v>31</v>
      </c>
      <c r="E21" s="14">
        <v>44145</v>
      </c>
      <c r="F21" s="15">
        <v>41980</v>
      </c>
      <c r="G21" s="13" t="s">
        <v>14</v>
      </c>
    </row>
    <row r="22" spans="1:7" x14ac:dyDescent="0.3">
      <c r="A22" s="13" t="s">
        <v>37</v>
      </c>
      <c r="B22" s="13" t="s">
        <v>9</v>
      </c>
      <c r="C22" s="13" t="s">
        <v>27</v>
      </c>
      <c r="D22" s="13">
        <v>21</v>
      </c>
      <c r="E22" s="14">
        <v>44242</v>
      </c>
      <c r="F22" s="15">
        <v>75880</v>
      </c>
      <c r="G22" s="13" t="s">
        <v>14</v>
      </c>
    </row>
    <row r="23" spans="1:7" x14ac:dyDescent="0.3">
      <c r="A23" s="13" t="s">
        <v>38</v>
      </c>
      <c r="B23" s="13" t="s">
        <v>16</v>
      </c>
      <c r="C23" s="13" t="s">
        <v>18</v>
      </c>
      <c r="D23" s="13">
        <v>34</v>
      </c>
      <c r="E23" s="14">
        <v>44653</v>
      </c>
      <c r="F23" s="15">
        <v>58940</v>
      </c>
      <c r="G23" s="13" t="s">
        <v>14</v>
      </c>
    </row>
    <row r="24" spans="1:7" x14ac:dyDescent="0.3">
      <c r="A24" s="13" t="s">
        <v>39</v>
      </c>
      <c r="B24" s="13" t="s">
        <v>16</v>
      </c>
      <c r="C24" s="13" t="s">
        <v>18</v>
      </c>
      <c r="D24" s="13">
        <v>30</v>
      </c>
      <c r="E24" s="14">
        <v>44389</v>
      </c>
      <c r="F24" s="15">
        <v>67910</v>
      </c>
      <c r="G24" s="13" t="s">
        <v>19</v>
      </c>
    </row>
    <row r="25" spans="1:7" x14ac:dyDescent="0.3">
      <c r="A25" s="13" t="s">
        <v>40</v>
      </c>
      <c r="B25" s="13" t="s">
        <v>16</v>
      </c>
      <c r="C25" s="13" t="s">
        <v>24</v>
      </c>
      <c r="D25" s="13">
        <v>31</v>
      </c>
      <c r="E25" s="14">
        <v>44663</v>
      </c>
      <c r="F25" s="15">
        <v>58100</v>
      </c>
      <c r="G25" s="13" t="s">
        <v>14</v>
      </c>
    </row>
    <row r="26" spans="1:7" x14ac:dyDescent="0.3">
      <c r="A26" s="13" t="s">
        <v>41</v>
      </c>
      <c r="B26" s="13" t="s">
        <v>9</v>
      </c>
      <c r="C26" s="13" t="s">
        <v>18</v>
      </c>
      <c r="D26" s="13">
        <v>27</v>
      </c>
      <c r="E26" s="14">
        <v>44567</v>
      </c>
      <c r="F26" s="15">
        <v>48980</v>
      </c>
      <c r="G26" s="13" t="s">
        <v>14</v>
      </c>
    </row>
    <row r="27" spans="1:7" x14ac:dyDescent="0.3">
      <c r="A27" s="13" t="s">
        <v>42</v>
      </c>
      <c r="B27" s="13"/>
      <c r="C27" s="13" t="s">
        <v>18</v>
      </c>
      <c r="D27" s="13">
        <v>30</v>
      </c>
      <c r="E27" s="14">
        <v>44597</v>
      </c>
      <c r="F27" s="15">
        <v>64000</v>
      </c>
      <c r="G27" s="13" t="s">
        <v>14</v>
      </c>
    </row>
    <row r="28" spans="1:7" x14ac:dyDescent="0.3">
      <c r="A28" s="13" t="s">
        <v>43</v>
      </c>
      <c r="B28" s="13" t="s">
        <v>16</v>
      </c>
      <c r="C28" s="13" t="s">
        <v>13</v>
      </c>
      <c r="D28" s="13">
        <v>42</v>
      </c>
      <c r="E28" s="14">
        <v>44779</v>
      </c>
      <c r="F28" s="15">
        <v>75000</v>
      </c>
      <c r="G28" s="13" t="s">
        <v>44</v>
      </c>
    </row>
    <row r="29" spans="1:7" x14ac:dyDescent="0.3">
      <c r="A29" s="13" t="s">
        <v>45</v>
      </c>
      <c r="B29" s="13" t="s">
        <v>16</v>
      </c>
      <c r="C29" s="13" t="s">
        <v>24</v>
      </c>
      <c r="D29" s="13">
        <v>40</v>
      </c>
      <c r="E29" s="14">
        <v>44337</v>
      </c>
      <c r="F29" s="15">
        <v>87620</v>
      </c>
      <c r="G29" s="13" t="s">
        <v>14</v>
      </c>
    </row>
    <row r="30" spans="1:7" x14ac:dyDescent="0.3">
      <c r="A30" s="13" t="s">
        <v>46</v>
      </c>
      <c r="B30" s="13" t="s">
        <v>16</v>
      </c>
      <c r="C30" s="13" t="s">
        <v>24</v>
      </c>
      <c r="D30" s="13">
        <v>29</v>
      </c>
      <c r="E30" s="14">
        <v>44023</v>
      </c>
      <c r="F30" s="15">
        <v>34980</v>
      </c>
      <c r="G30" s="13" t="s">
        <v>14</v>
      </c>
    </row>
    <row r="31" spans="1:7" x14ac:dyDescent="0.3">
      <c r="A31" s="13" t="s">
        <v>47</v>
      </c>
      <c r="B31" s="13" t="s">
        <v>16</v>
      </c>
      <c r="C31" s="13" t="s">
        <v>18</v>
      </c>
      <c r="D31" s="13">
        <v>28</v>
      </c>
      <c r="E31" s="14">
        <v>44185</v>
      </c>
      <c r="F31" s="15">
        <v>75970</v>
      </c>
      <c r="G31" s="13" t="s">
        <v>14</v>
      </c>
    </row>
    <row r="32" spans="1:7" x14ac:dyDescent="0.3">
      <c r="A32" s="13" t="s">
        <v>48</v>
      </c>
      <c r="B32" s="13" t="s">
        <v>16</v>
      </c>
      <c r="C32" s="13" t="s">
        <v>18</v>
      </c>
      <c r="D32" s="13">
        <v>34</v>
      </c>
      <c r="E32" s="14">
        <v>44612</v>
      </c>
      <c r="F32" s="15">
        <v>60130</v>
      </c>
      <c r="G32" s="13" t="s">
        <v>14</v>
      </c>
    </row>
    <row r="33" spans="1:7" x14ac:dyDescent="0.3">
      <c r="A33" s="13" t="s">
        <v>49</v>
      </c>
      <c r="B33" s="13" t="s">
        <v>16</v>
      </c>
      <c r="C33" s="13" t="s">
        <v>24</v>
      </c>
      <c r="D33" s="13">
        <v>33</v>
      </c>
      <c r="E33" s="14">
        <v>44374</v>
      </c>
      <c r="F33" s="15">
        <v>75480</v>
      </c>
      <c r="G33" s="13" t="s">
        <v>50</v>
      </c>
    </row>
    <row r="34" spans="1:7" x14ac:dyDescent="0.3">
      <c r="A34" s="13" t="s">
        <v>51</v>
      </c>
      <c r="B34" s="13" t="s">
        <v>9</v>
      </c>
      <c r="C34" s="13" t="s">
        <v>13</v>
      </c>
      <c r="D34" s="13">
        <v>33</v>
      </c>
      <c r="E34" s="14">
        <v>44164</v>
      </c>
      <c r="F34" s="15">
        <v>115920</v>
      </c>
      <c r="G34" s="13" t="s">
        <v>14</v>
      </c>
    </row>
    <row r="35" spans="1:7" x14ac:dyDescent="0.3">
      <c r="A35" s="13" t="s">
        <v>52</v>
      </c>
      <c r="B35" s="13" t="s">
        <v>16</v>
      </c>
      <c r="C35" s="13" t="s">
        <v>10</v>
      </c>
      <c r="D35" s="13">
        <v>36</v>
      </c>
      <c r="E35" s="14">
        <v>44494</v>
      </c>
      <c r="F35" s="15">
        <v>78540</v>
      </c>
      <c r="G35" s="13" t="s">
        <v>14</v>
      </c>
    </row>
    <row r="36" spans="1:7" x14ac:dyDescent="0.3">
      <c r="A36" s="13" t="s">
        <v>53</v>
      </c>
      <c r="B36" s="13" t="s">
        <v>9</v>
      </c>
      <c r="C36" s="13" t="s">
        <v>13</v>
      </c>
      <c r="D36" s="13">
        <v>25</v>
      </c>
      <c r="E36" s="14">
        <v>44726</v>
      </c>
      <c r="F36" s="15">
        <v>109190</v>
      </c>
      <c r="G36" s="13" t="s">
        <v>11</v>
      </c>
    </row>
    <row r="37" spans="1:7" x14ac:dyDescent="0.3">
      <c r="A37" s="13" t="s">
        <v>54</v>
      </c>
      <c r="B37" s="13" t="s">
        <v>16</v>
      </c>
      <c r="C37" s="13" t="s">
        <v>10</v>
      </c>
      <c r="D37" s="13">
        <v>34</v>
      </c>
      <c r="E37" s="14">
        <v>44721</v>
      </c>
      <c r="F37" s="15">
        <v>49630</v>
      </c>
      <c r="G37" s="13" t="s">
        <v>19</v>
      </c>
    </row>
    <row r="38" spans="1:7" x14ac:dyDescent="0.3">
      <c r="A38" s="13" t="s">
        <v>55</v>
      </c>
      <c r="B38" s="13" t="s">
        <v>16</v>
      </c>
      <c r="C38" s="13" t="s">
        <v>13</v>
      </c>
      <c r="D38" s="13">
        <v>28</v>
      </c>
      <c r="E38" s="14">
        <v>44630</v>
      </c>
      <c r="F38" s="15">
        <v>99970</v>
      </c>
      <c r="G38" s="13" t="s">
        <v>14</v>
      </c>
    </row>
    <row r="39" spans="1:7" x14ac:dyDescent="0.3">
      <c r="A39" s="13" t="s">
        <v>56</v>
      </c>
      <c r="B39" s="13" t="s">
        <v>16</v>
      </c>
      <c r="C39" s="13" t="s">
        <v>24</v>
      </c>
      <c r="D39" s="13">
        <v>33</v>
      </c>
      <c r="E39" s="14">
        <v>44190</v>
      </c>
      <c r="F39" s="15">
        <v>96140</v>
      </c>
      <c r="G39" s="13" t="s">
        <v>14</v>
      </c>
    </row>
    <row r="40" spans="1:7" x14ac:dyDescent="0.3">
      <c r="A40" s="13" t="s">
        <v>57</v>
      </c>
      <c r="B40" s="13" t="s">
        <v>9</v>
      </c>
      <c r="C40" s="13" t="s">
        <v>13</v>
      </c>
      <c r="D40" s="13">
        <v>31</v>
      </c>
      <c r="E40" s="14">
        <v>44724</v>
      </c>
      <c r="F40" s="15">
        <v>103550</v>
      </c>
      <c r="G40" s="13" t="s">
        <v>14</v>
      </c>
    </row>
    <row r="41" spans="1:7" x14ac:dyDescent="0.3">
      <c r="A41" s="13" t="s">
        <v>58</v>
      </c>
      <c r="B41" s="13" t="s">
        <v>9</v>
      </c>
      <c r="C41" s="13" t="s">
        <v>24</v>
      </c>
      <c r="D41" s="13">
        <v>31</v>
      </c>
      <c r="E41" s="14">
        <v>44511</v>
      </c>
      <c r="F41" s="15">
        <v>48950</v>
      </c>
      <c r="G41" s="13" t="s">
        <v>14</v>
      </c>
    </row>
    <row r="42" spans="1:7" x14ac:dyDescent="0.3">
      <c r="A42" s="13" t="s">
        <v>59</v>
      </c>
      <c r="B42" s="13" t="s">
        <v>9</v>
      </c>
      <c r="C42" s="13" t="s">
        <v>18</v>
      </c>
      <c r="D42" s="13">
        <v>24</v>
      </c>
      <c r="E42" s="14">
        <v>44436</v>
      </c>
      <c r="F42" s="15">
        <v>52610</v>
      </c>
      <c r="G42" s="13" t="s">
        <v>19</v>
      </c>
    </row>
    <row r="43" spans="1:7" x14ac:dyDescent="0.3">
      <c r="A43" s="13" t="s">
        <v>60</v>
      </c>
      <c r="B43" s="13" t="s">
        <v>16</v>
      </c>
      <c r="C43" s="13" t="s">
        <v>13</v>
      </c>
      <c r="D43" s="13">
        <v>36</v>
      </c>
      <c r="E43" s="14">
        <v>44529</v>
      </c>
      <c r="F43" s="15">
        <v>78390</v>
      </c>
      <c r="G43" s="13" t="s">
        <v>14</v>
      </c>
    </row>
    <row r="44" spans="1:7" x14ac:dyDescent="0.3">
      <c r="A44" s="13" t="s">
        <v>61</v>
      </c>
      <c r="B44" s="13" t="s">
        <v>16</v>
      </c>
      <c r="C44" s="13" t="s">
        <v>18</v>
      </c>
      <c r="D44" s="13">
        <v>33</v>
      </c>
      <c r="E44" s="14">
        <v>44809</v>
      </c>
      <c r="F44" s="15">
        <v>86570</v>
      </c>
      <c r="G44" s="13" t="s">
        <v>14</v>
      </c>
    </row>
    <row r="45" spans="1:7" x14ac:dyDescent="0.3">
      <c r="A45" s="13" t="s">
        <v>62</v>
      </c>
      <c r="B45" s="13" t="s">
        <v>16</v>
      </c>
      <c r="C45" s="13" t="s">
        <v>24</v>
      </c>
      <c r="D45" s="13">
        <v>27</v>
      </c>
      <c r="E45" s="14">
        <v>44686</v>
      </c>
      <c r="F45" s="15">
        <v>83750</v>
      </c>
      <c r="G45" s="13" t="s">
        <v>14</v>
      </c>
    </row>
    <row r="46" spans="1:7" x14ac:dyDescent="0.3">
      <c r="A46" s="13" t="s">
        <v>63</v>
      </c>
      <c r="B46" s="13" t="s">
        <v>16</v>
      </c>
      <c r="C46" s="13" t="s">
        <v>18</v>
      </c>
      <c r="D46" s="13">
        <v>34</v>
      </c>
      <c r="E46" s="14">
        <v>44445</v>
      </c>
      <c r="F46" s="15">
        <v>92450</v>
      </c>
      <c r="G46" s="13" t="s">
        <v>14</v>
      </c>
    </row>
    <row r="47" spans="1:7" x14ac:dyDescent="0.3">
      <c r="A47" s="13" t="s">
        <v>64</v>
      </c>
      <c r="B47" s="13" t="s">
        <v>9</v>
      </c>
      <c r="C47" s="13" t="s">
        <v>24</v>
      </c>
      <c r="D47" s="13">
        <v>20</v>
      </c>
      <c r="E47" s="14">
        <v>44183</v>
      </c>
      <c r="F47" s="15">
        <v>112650</v>
      </c>
      <c r="G47" s="13" t="s">
        <v>14</v>
      </c>
    </row>
    <row r="48" spans="1:7" x14ac:dyDescent="0.3">
      <c r="A48" s="13" t="s">
        <v>65</v>
      </c>
      <c r="B48" s="13" t="s">
        <v>9</v>
      </c>
      <c r="C48" s="13" t="s">
        <v>13</v>
      </c>
      <c r="D48" s="13">
        <v>20</v>
      </c>
      <c r="E48" s="14">
        <v>44744</v>
      </c>
      <c r="F48" s="15">
        <v>79570</v>
      </c>
      <c r="G48" s="13" t="s">
        <v>14</v>
      </c>
    </row>
    <row r="49" spans="1:7" x14ac:dyDescent="0.3">
      <c r="A49" s="13" t="s">
        <v>66</v>
      </c>
      <c r="B49" s="13" t="s">
        <v>16</v>
      </c>
      <c r="C49" s="13" t="s">
        <v>10</v>
      </c>
      <c r="D49" s="13">
        <v>20</v>
      </c>
      <c r="E49" s="14">
        <v>44537</v>
      </c>
      <c r="F49" s="15">
        <v>68900</v>
      </c>
      <c r="G49" s="13" t="s">
        <v>19</v>
      </c>
    </row>
    <row r="50" spans="1:7" x14ac:dyDescent="0.3">
      <c r="A50" s="13" t="s">
        <v>67</v>
      </c>
      <c r="B50" s="13" t="s">
        <v>16</v>
      </c>
      <c r="C50" s="13" t="s">
        <v>24</v>
      </c>
      <c r="D50" s="13">
        <v>25</v>
      </c>
      <c r="E50" s="14">
        <v>44694</v>
      </c>
      <c r="F50" s="15">
        <v>80700</v>
      </c>
      <c r="G50" s="13" t="s">
        <v>11</v>
      </c>
    </row>
    <row r="51" spans="1:7" x14ac:dyDescent="0.3">
      <c r="A51" s="13" t="s">
        <v>68</v>
      </c>
      <c r="B51" s="13" t="s">
        <v>9</v>
      </c>
      <c r="C51" s="13" t="s">
        <v>13</v>
      </c>
      <c r="D51" s="13">
        <v>19</v>
      </c>
      <c r="E51" s="14">
        <v>44277</v>
      </c>
      <c r="F51" s="15">
        <v>58960</v>
      </c>
      <c r="G51" s="13" t="s">
        <v>14</v>
      </c>
    </row>
    <row r="52" spans="1:7" x14ac:dyDescent="0.3">
      <c r="A52" s="13" t="s">
        <v>69</v>
      </c>
      <c r="B52" s="13" t="s">
        <v>9</v>
      </c>
      <c r="C52" s="13" t="s">
        <v>24</v>
      </c>
      <c r="D52" s="13">
        <v>36</v>
      </c>
      <c r="E52" s="14">
        <v>44019</v>
      </c>
      <c r="F52" s="15">
        <v>118840</v>
      </c>
      <c r="G52" s="13" t="s">
        <v>14</v>
      </c>
    </row>
    <row r="53" spans="1:7" x14ac:dyDescent="0.3">
      <c r="A53" s="13" t="s">
        <v>70</v>
      </c>
      <c r="B53" s="13" t="s">
        <v>9</v>
      </c>
      <c r="C53" s="13" t="s">
        <v>18</v>
      </c>
      <c r="D53" s="13">
        <v>28</v>
      </c>
      <c r="E53" s="14">
        <v>44041</v>
      </c>
      <c r="F53" s="15">
        <v>48170</v>
      </c>
      <c r="G53" s="13" t="s">
        <v>11</v>
      </c>
    </row>
    <row r="54" spans="1:7" x14ac:dyDescent="0.3">
      <c r="A54" s="13" t="s">
        <v>71</v>
      </c>
      <c r="B54" s="13" t="s">
        <v>16</v>
      </c>
      <c r="C54" s="13" t="s">
        <v>27</v>
      </c>
      <c r="D54" s="13">
        <v>32</v>
      </c>
      <c r="E54" s="14">
        <v>44400</v>
      </c>
      <c r="F54" s="15">
        <v>45510</v>
      </c>
      <c r="G54" s="13" t="s">
        <v>14</v>
      </c>
    </row>
    <row r="55" spans="1:7" x14ac:dyDescent="0.3">
      <c r="A55" s="13" t="s">
        <v>64</v>
      </c>
      <c r="B55" s="13" t="s">
        <v>9</v>
      </c>
      <c r="C55" s="13" t="s">
        <v>13</v>
      </c>
      <c r="D55" s="13">
        <v>34</v>
      </c>
      <c r="E55" s="14">
        <v>44703</v>
      </c>
      <c r="F55" s="15">
        <v>112650</v>
      </c>
      <c r="G55" s="13" t="s">
        <v>14</v>
      </c>
    </row>
    <row r="56" spans="1:7" x14ac:dyDescent="0.3">
      <c r="A56" s="13" t="s">
        <v>72</v>
      </c>
      <c r="B56" s="13" t="s">
        <v>16</v>
      </c>
      <c r="C56" s="13" t="s">
        <v>13</v>
      </c>
      <c r="D56" s="13">
        <v>36</v>
      </c>
      <c r="E56" s="14">
        <v>44085</v>
      </c>
      <c r="F56" s="15">
        <v>114890</v>
      </c>
      <c r="G56" s="13" t="s">
        <v>14</v>
      </c>
    </row>
    <row r="57" spans="1:7" x14ac:dyDescent="0.3">
      <c r="A57" s="13" t="s">
        <v>73</v>
      </c>
      <c r="B57" s="13" t="s">
        <v>9</v>
      </c>
      <c r="C57" s="13" t="s">
        <v>24</v>
      </c>
      <c r="D57" s="13">
        <v>30</v>
      </c>
      <c r="E57" s="14">
        <v>44850</v>
      </c>
      <c r="F57" s="15">
        <v>69710</v>
      </c>
      <c r="G57" s="13" t="s">
        <v>14</v>
      </c>
    </row>
    <row r="58" spans="1:7" x14ac:dyDescent="0.3">
      <c r="A58" s="13" t="s">
        <v>74</v>
      </c>
      <c r="B58" s="13" t="s">
        <v>9</v>
      </c>
      <c r="C58" s="13" t="s">
        <v>18</v>
      </c>
      <c r="D58" s="13">
        <v>36</v>
      </c>
      <c r="E58" s="14">
        <v>44333</v>
      </c>
      <c r="F58" s="15">
        <v>71380</v>
      </c>
      <c r="G58" s="13" t="s">
        <v>14</v>
      </c>
    </row>
    <row r="59" spans="1:7" x14ac:dyDescent="0.3">
      <c r="A59" s="13" t="s">
        <v>75</v>
      </c>
      <c r="B59" s="13" t="s">
        <v>16</v>
      </c>
      <c r="C59" s="13" t="s">
        <v>10</v>
      </c>
      <c r="D59" s="13">
        <v>38</v>
      </c>
      <c r="E59" s="14">
        <v>44377</v>
      </c>
      <c r="F59" s="15">
        <v>109160</v>
      </c>
      <c r="G59" s="13" t="s">
        <v>44</v>
      </c>
    </row>
    <row r="60" spans="1:7" x14ac:dyDescent="0.3">
      <c r="A60" s="13" t="s">
        <v>76</v>
      </c>
      <c r="B60" s="13" t="s">
        <v>9</v>
      </c>
      <c r="C60" s="13" t="s">
        <v>13</v>
      </c>
      <c r="D60" s="13">
        <v>27</v>
      </c>
      <c r="E60" s="14">
        <v>44609</v>
      </c>
      <c r="F60" s="15">
        <v>113280</v>
      </c>
      <c r="G60" s="13" t="s">
        <v>50</v>
      </c>
    </row>
    <row r="61" spans="1:7" x14ac:dyDescent="0.3">
      <c r="A61" s="13" t="s">
        <v>77</v>
      </c>
      <c r="B61" s="13" t="s">
        <v>9</v>
      </c>
      <c r="C61" s="13" t="s">
        <v>24</v>
      </c>
      <c r="D61" s="13">
        <v>30</v>
      </c>
      <c r="E61" s="14">
        <v>44273</v>
      </c>
      <c r="F61" s="15">
        <v>69120</v>
      </c>
      <c r="G61" s="13" t="s">
        <v>14</v>
      </c>
    </row>
    <row r="62" spans="1:7" x14ac:dyDescent="0.3">
      <c r="A62" s="13" t="s">
        <v>78</v>
      </c>
      <c r="B62" s="13" t="s">
        <v>16</v>
      </c>
      <c r="C62" s="13" t="s">
        <v>27</v>
      </c>
      <c r="D62" s="13">
        <v>37</v>
      </c>
      <c r="E62" s="14">
        <v>44451</v>
      </c>
      <c r="F62" s="15">
        <v>118100</v>
      </c>
      <c r="G62" s="13" t="s">
        <v>14</v>
      </c>
    </row>
    <row r="63" spans="1:7" x14ac:dyDescent="0.3">
      <c r="A63" s="13" t="s">
        <v>79</v>
      </c>
      <c r="B63" s="13" t="s">
        <v>16</v>
      </c>
      <c r="C63" s="13" t="s">
        <v>13</v>
      </c>
      <c r="D63" s="13">
        <v>22</v>
      </c>
      <c r="E63" s="14">
        <v>44450</v>
      </c>
      <c r="F63" s="15">
        <v>76900</v>
      </c>
      <c r="G63" s="13" t="s">
        <v>11</v>
      </c>
    </row>
    <row r="64" spans="1:7" x14ac:dyDescent="0.3">
      <c r="A64" s="13" t="s">
        <v>80</v>
      </c>
      <c r="B64" s="13" t="s">
        <v>16</v>
      </c>
      <c r="C64" s="13" t="s">
        <v>24</v>
      </c>
      <c r="D64" s="13">
        <v>43</v>
      </c>
      <c r="E64" s="14">
        <v>45045</v>
      </c>
      <c r="F64" s="15">
        <v>114870</v>
      </c>
      <c r="G64" s="13" t="s">
        <v>14</v>
      </c>
    </row>
    <row r="65" spans="1:7" x14ac:dyDescent="0.3">
      <c r="A65" s="13" t="s">
        <v>81</v>
      </c>
      <c r="B65" s="13"/>
      <c r="C65" s="13" t="s">
        <v>24</v>
      </c>
      <c r="D65" s="13">
        <v>32</v>
      </c>
      <c r="E65" s="14">
        <v>44774</v>
      </c>
      <c r="F65" s="15">
        <v>91310</v>
      </c>
      <c r="G65" s="13" t="s">
        <v>14</v>
      </c>
    </row>
    <row r="66" spans="1:7" x14ac:dyDescent="0.3">
      <c r="A66" s="13" t="s">
        <v>82</v>
      </c>
      <c r="B66" s="13" t="s">
        <v>16</v>
      </c>
      <c r="C66" s="13" t="s">
        <v>13</v>
      </c>
      <c r="D66" s="13">
        <v>28</v>
      </c>
      <c r="E66" s="14">
        <v>44486</v>
      </c>
      <c r="F66" s="15">
        <v>104770</v>
      </c>
      <c r="G66" s="13" t="s">
        <v>14</v>
      </c>
    </row>
    <row r="67" spans="1:7" x14ac:dyDescent="0.3">
      <c r="A67" s="13" t="s">
        <v>83</v>
      </c>
      <c r="B67" s="13" t="s">
        <v>9</v>
      </c>
      <c r="C67" s="13" t="s">
        <v>10</v>
      </c>
      <c r="D67" s="13">
        <v>27</v>
      </c>
      <c r="E67" s="14">
        <v>44134</v>
      </c>
      <c r="F67" s="15">
        <v>54970</v>
      </c>
      <c r="G67" s="13" t="s">
        <v>14</v>
      </c>
    </row>
    <row r="68" spans="1:7" x14ac:dyDescent="0.3">
      <c r="A68" s="13" t="s">
        <v>84</v>
      </c>
      <c r="B68" s="13"/>
      <c r="C68" s="13" t="s">
        <v>24</v>
      </c>
      <c r="D68" s="13">
        <v>26</v>
      </c>
      <c r="E68" s="14">
        <v>44271</v>
      </c>
      <c r="F68" s="15">
        <v>90700</v>
      </c>
      <c r="G68" s="13" t="s">
        <v>11</v>
      </c>
    </row>
    <row r="69" spans="1:7" x14ac:dyDescent="0.3">
      <c r="A69" s="13" t="s">
        <v>85</v>
      </c>
      <c r="B69" s="13" t="s">
        <v>16</v>
      </c>
      <c r="C69" s="13" t="s">
        <v>10</v>
      </c>
      <c r="D69" s="13">
        <v>38</v>
      </c>
      <c r="E69" s="14">
        <v>44329</v>
      </c>
      <c r="F69" s="15">
        <v>56870</v>
      </c>
      <c r="G69" s="13" t="s">
        <v>11</v>
      </c>
    </row>
    <row r="70" spans="1:7" x14ac:dyDescent="0.3">
      <c r="A70" s="13" t="s">
        <v>86</v>
      </c>
      <c r="B70" s="13" t="s">
        <v>16</v>
      </c>
      <c r="C70" s="13" t="s">
        <v>10</v>
      </c>
      <c r="D70" s="13">
        <v>25</v>
      </c>
      <c r="E70" s="14">
        <v>44205</v>
      </c>
      <c r="F70" s="15">
        <v>92700</v>
      </c>
      <c r="G70" s="13" t="s">
        <v>14</v>
      </c>
    </row>
    <row r="71" spans="1:7" x14ac:dyDescent="0.3">
      <c r="A71" s="13" t="s">
        <v>87</v>
      </c>
      <c r="B71" s="13" t="s">
        <v>16</v>
      </c>
      <c r="C71" s="13" t="s">
        <v>18</v>
      </c>
      <c r="D71" s="13">
        <v>21</v>
      </c>
      <c r="E71" s="14">
        <v>44317</v>
      </c>
      <c r="F71" s="15">
        <v>65920</v>
      </c>
      <c r="G71" s="13" t="s">
        <v>14</v>
      </c>
    </row>
    <row r="72" spans="1:7" x14ac:dyDescent="0.3">
      <c r="A72" s="13" t="s">
        <v>88</v>
      </c>
      <c r="B72" s="13" t="s">
        <v>9</v>
      </c>
      <c r="C72" s="13" t="s">
        <v>13</v>
      </c>
      <c r="D72" s="13">
        <v>26</v>
      </c>
      <c r="E72" s="14">
        <v>44225</v>
      </c>
      <c r="F72" s="15">
        <v>47360</v>
      </c>
      <c r="G72" s="13" t="s">
        <v>14</v>
      </c>
    </row>
    <row r="73" spans="1:7" x14ac:dyDescent="0.3">
      <c r="A73" s="13" t="s">
        <v>89</v>
      </c>
      <c r="B73" s="13" t="s">
        <v>9</v>
      </c>
      <c r="C73" s="13" t="s">
        <v>13</v>
      </c>
      <c r="D73" s="13">
        <v>30</v>
      </c>
      <c r="E73" s="14">
        <v>44666</v>
      </c>
      <c r="F73" s="15">
        <v>60570</v>
      </c>
      <c r="G73" s="13" t="s">
        <v>14</v>
      </c>
    </row>
    <row r="74" spans="1:7" x14ac:dyDescent="0.3">
      <c r="A74" s="13" t="s">
        <v>90</v>
      </c>
      <c r="B74" s="13" t="s">
        <v>16</v>
      </c>
      <c r="C74" s="13" t="s">
        <v>13</v>
      </c>
      <c r="D74" s="13">
        <v>28</v>
      </c>
      <c r="E74" s="14">
        <v>44649</v>
      </c>
      <c r="F74" s="15">
        <v>104120</v>
      </c>
      <c r="G74" s="13" t="s">
        <v>14</v>
      </c>
    </row>
    <row r="75" spans="1:7" x14ac:dyDescent="0.3">
      <c r="A75" s="13" t="s">
        <v>91</v>
      </c>
      <c r="B75" s="13" t="s">
        <v>9</v>
      </c>
      <c r="C75" s="13" t="s">
        <v>24</v>
      </c>
      <c r="D75" s="13">
        <v>37</v>
      </c>
      <c r="E75" s="14">
        <v>44338</v>
      </c>
      <c r="F75" s="15">
        <v>88050</v>
      </c>
      <c r="G75" s="13" t="s">
        <v>19</v>
      </c>
    </row>
    <row r="76" spans="1:7" x14ac:dyDescent="0.3">
      <c r="A76" s="13" t="s">
        <v>92</v>
      </c>
      <c r="B76" s="13" t="s">
        <v>9</v>
      </c>
      <c r="C76" s="13" t="s">
        <v>24</v>
      </c>
      <c r="D76" s="13">
        <v>24</v>
      </c>
      <c r="E76" s="14">
        <v>44686</v>
      </c>
      <c r="F76" s="15">
        <v>100420</v>
      </c>
      <c r="G76" s="13" t="s">
        <v>14</v>
      </c>
    </row>
    <row r="77" spans="1:7" x14ac:dyDescent="0.3">
      <c r="A77" s="13" t="s">
        <v>93</v>
      </c>
      <c r="B77" s="13" t="s">
        <v>16</v>
      </c>
      <c r="C77" s="13" t="s">
        <v>13</v>
      </c>
      <c r="D77" s="13">
        <v>30</v>
      </c>
      <c r="E77" s="14">
        <v>44850</v>
      </c>
      <c r="F77" s="15">
        <v>114180</v>
      </c>
      <c r="G77" s="13" t="s">
        <v>14</v>
      </c>
    </row>
    <row r="78" spans="1:7" x14ac:dyDescent="0.3">
      <c r="A78" s="13" t="s">
        <v>94</v>
      </c>
      <c r="B78" s="13" t="s">
        <v>16</v>
      </c>
      <c r="C78" s="13" t="s">
        <v>24</v>
      </c>
      <c r="D78" s="13">
        <v>21</v>
      </c>
      <c r="E78" s="14">
        <v>44678</v>
      </c>
      <c r="F78" s="15">
        <v>33920</v>
      </c>
      <c r="G78" s="13" t="s">
        <v>14</v>
      </c>
    </row>
    <row r="79" spans="1:7" x14ac:dyDescent="0.3">
      <c r="A79" s="13" t="s">
        <v>95</v>
      </c>
      <c r="B79" s="13" t="s">
        <v>9</v>
      </c>
      <c r="C79" s="13" t="s">
        <v>13</v>
      </c>
      <c r="D79" s="13">
        <v>23</v>
      </c>
      <c r="E79" s="14">
        <v>44440</v>
      </c>
      <c r="F79" s="15">
        <v>106460</v>
      </c>
      <c r="G79" s="13" t="s">
        <v>14</v>
      </c>
    </row>
    <row r="80" spans="1:7" x14ac:dyDescent="0.3">
      <c r="A80" s="13" t="s">
        <v>96</v>
      </c>
      <c r="B80" s="13" t="s">
        <v>9</v>
      </c>
      <c r="C80" s="13" t="s">
        <v>13</v>
      </c>
      <c r="D80" s="13">
        <v>35</v>
      </c>
      <c r="E80" s="14">
        <v>44727</v>
      </c>
      <c r="F80" s="15">
        <v>40400</v>
      </c>
      <c r="G80" s="13" t="s">
        <v>14</v>
      </c>
    </row>
    <row r="81" spans="1:7" x14ac:dyDescent="0.3">
      <c r="A81" s="13" t="s">
        <v>97</v>
      </c>
      <c r="B81" s="13" t="s">
        <v>9</v>
      </c>
      <c r="C81" s="13" t="s">
        <v>18</v>
      </c>
      <c r="D81" s="13">
        <v>27</v>
      </c>
      <c r="E81" s="14">
        <v>44236</v>
      </c>
      <c r="F81" s="15">
        <v>91650</v>
      </c>
      <c r="G81" s="13" t="s">
        <v>11</v>
      </c>
    </row>
    <row r="82" spans="1:7" x14ac:dyDescent="0.3">
      <c r="A82" s="13" t="s">
        <v>98</v>
      </c>
      <c r="B82" s="13" t="s">
        <v>9</v>
      </c>
      <c r="C82" s="13" t="s">
        <v>10</v>
      </c>
      <c r="D82" s="13">
        <v>43</v>
      </c>
      <c r="E82" s="14">
        <v>44620</v>
      </c>
      <c r="F82" s="15">
        <v>36040</v>
      </c>
      <c r="G82" s="13" t="s">
        <v>14</v>
      </c>
    </row>
    <row r="83" spans="1:7" x14ac:dyDescent="0.3">
      <c r="A83" s="13" t="s">
        <v>99</v>
      </c>
      <c r="B83" s="13" t="s">
        <v>16</v>
      </c>
      <c r="C83" s="13" t="s">
        <v>24</v>
      </c>
      <c r="D83" s="13">
        <v>40</v>
      </c>
      <c r="E83" s="14">
        <v>44381</v>
      </c>
      <c r="F83" s="15">
        <v>104410</v>
      </c>
      <c r="G83" s="13" t="s">
        <v>14</v>
      </c>
    </row>
    <row r="84" spans="1:7" x14ac:dyDescent="0.3">
      <c r="A84" s="13" t="s">
        <v>100</v>
      </c>
      <c r="B84" s="13" t="s">
        <v>9</v>
      </c>
      <c r="C84" s="13" t="s">
        <v>18</v>
      </c>
      <c r="D84" s="13">
        <v>30</v>
      </c>
      <c r="E84" s="14">
        <v>44606</v>
      </c>
      <c r="F84" s="15">
        <v>96800</v>
      </c>
      <c r="G84" s="13" t="s">
        <v>14</v>
      </c>
    </row>
    <row r="85" spans="1:7" x14ac:dyDescent="0.3">
      <c r="A85" s="13" t="s">
        <v>101</v>
      </c>
      <c r="B85" s="13" t="s">
        <v>16</v>
      </c>
      <c r="C85" s="13" t="s">
        <v>18</v>
      </c>
      <c r="D85" s="13">
        <v>34</v>
      </c>
      <c r="E85" s="14">
        <v>44459</v>
      </c>
      <c r="F85" s="15">
        <v>85000</v>
      </c>
      <c r="G85" s="13" t="s">
        <v>14</v>
      </c>
    </row>
    <row r="86" spans="1:7" x14ac:dyDescent="0.3">
      <c r="A86" s="13" t="s">
        <v>102</v>
      </c>
      <c r="B86" s="13" t="s">
        <v>9</v>
      </c>
      <c r="C86" s="13" t="s">
        <v>10</v>
      </c>
      <c r="D86" s="13">
        <v>28</v>
      </c>
      <c r="E86" s="14">
        <v>44820</v>
      </c>
      <c r="F86" s="15">
        <v>43510</v>
      </c>
      <c r="G86" s="13" t="s">
        <v>50</v>
      </c>
    </row>
    <row r="87" spans="1:7" x14ac:dyDescent="0.3">
      <c r="A87" s="13" t="s">
        <v>103</v>
      </c>
      <c r="B87" s="13" t="s">
        <v>9</v>
      </c>
      <c r="C87" s="13" t="s">
        <v>18</v>
      </c>
      <c r="D87" s="13">
        <v>33</v>
      </c>
      <c r="E87" s="14">
        <v>44243</v>
      </c>
      <c r="F87" s="15">
        <v>59430</v>
      </c>
      <c r="G87" s="13" t="s">
        <v>14</v>
      </c>
    </row>
    <row r="88" spans="1:7" x14ac:dyDescent="0.3">
      <c r="A88" s="13" t="s">
        <v>104</v>
      </c>
      <c r="B88" s="13" t="s">
        <v>16</v>
      </c>
      <c r="C88" s="13" t="s">
        <v>18</v>
      </c>
      <c r="D88" s="13">
        <v>33</v>
      </c>
      <c r="E88" s="14">
        <v>44067</v>
      </c>
      <c r="F88" s="15">
        <v>65360</v>
      </c>
      <c r="G88" s="13" t="s">
        <v>14</v>
      </c>
    </row>
    <row r="89" spans="1:7" x14ac:dyDescent="0.3">
      <c r="A89" s="13" t="s">
        <v>105</v>
      </c>
      <c r="B89" s="13" t="s">
        <v>16</v>
      </c>
      <c r="C89" s="13" t="s">
        <v>13</v>
      </c>
      <c r="D89" s="13">
        <v>32</v>
      </c>
      <c r="E89" s="14">
        <v>44611</v>
      </c>
      <c r="F89" s="15">
        <v>41570</v>
      </c>
      <c r="G89" s="13" t="s">
        <v>14</v>
      </c>
    </row>
    <row r="90" spans="1:7" x14ac:dyDescent="0.3">
      <c r="A90" s="13" t="s">
        <v>106</v>
      </c>
      <c r="B90" s="13" t="s">
        <v>16</v>
      </c>
      <c r="C90" s="13" t="s">
        <v>24</v>
      </c>
      <c r="D90" s="13">
        <v>33</v>
      </c>
      <c r="E90" s="14">
        <v>44312</v>
      </c>
      <c r="F90" s="15">
        <v>75280</v>
      </c>
      <c r="G90" s="13" t="s">
        <v>14</v>
      </c>
    </row>
    <row r="91" spans="1:7" x14ac:dyDescent="0.3">
      <c r="A91" s="13" t="s">
        <v>107</v>
      </c>
      <c r="B91" s="13" t="s">
        <v>9</v>
      </c>
      <c r="C91" s="13" t="s">
        <v>10</v>
      </c>
      <c r="D91" s="13">
        <v>33</v>
      </c>
      <c r="E91" s="14">
        <v>44385</v>
      </c>
      <c r="F91" s="15">
        <v>74550</v>
      </c>
      <c r="G91" s="13" t="s">
        <v>14</v>
      </c>
    </row>
    <row r="92" spans="1:7" x14ac:dyDescent="0.3">
      <c r="A92" s="13" t="s">
        <v>108</v>
      </c>
      <c r="B92" s="13" t="s">
        <v>9</v>
      </c>
      <c r="C92" s="13" t="s">
        <v>13</v>
      </c>
      <c r="D92" s="13">
        <v>30</v>
      </c>
      <c r="E92" s="14">
        <v>44701</v>
      </c>
      <c r="F92" s="15">
        <v>67950</v>
      </c>
      <c r="G92" s="13" t="s">
        <v>14</v>
      </c>
    </row>
    <row r="93" spans="1:7" x14ac:dyDescent="0.3">
      <c r="A93" s="13" t="s">
        <v>109</v>
      </c>
      <c r="B93" s="13" t="s">
        <v>9</v>
      </c>
      <c r="C93" s="13" t="s">
        <v>18</v>
      </c>
      <c r="D93" s="13">
        <v>42</v>
      </c>
      <c r="E93" s="14">
        <v>44731</v>
      </c>
      <c r="F93" s="15">
        <v>70270</v>
      </c>
      <c r="G93" s="13" t="s">
        <v>19</v>
      </c>
    </row>
    <row r="94" spans="1:7" x14ac:dyDescent="0.3">
      <c r="A94" s="13" t="s">
        <v>110</v>
      </c>
      <c r="B94" s="13" t="s">
        <v>9</v>
      </c>
      <c r="C94" s="13" t="s">
        <v>13</v>
      </c>
      <c r="D94" s="13">
        <v>26</v>
      </c>
      <c r="E94" s="14">
        <v>44411</v>
      </c>
      <c r="F94" s="15">
        <v>53540</v>
      </c>
      <c r="G94" s="13" t="s">
        <v>14</v>
      </c>
    </row>
    <row r="95" spans="1:7" x14ac:dyDescent="0.3">
      <c r="A95" s="13" t="s">
        <v>8</v>
      </c>
      <c r="B95" s="13" t="s">
        <v>9</v>
      </c>
      <c r="C95" s="13" t="s">
        <v>10</v>
      </c>
      <c r="D95" s="13">
        <v>22</v>
      </c>
      <c r="E95" s="14">
        <v>44446</v>
      </c>
      <c r="F95" s="15">
        <v>112780</v>
      </c>
      <c r="G95" s="13" t="s">
        <v>11</v>
      </c>
    </row>
    <row r="96" spans="1:7" x14ac:dyDescent="0.3">
      <c r="A96" s="13" t="s">
        <v>12</v>
      </c>
      <c r="B96" s="13" t="s">
        <v>9</v>
      </c>
      <c r="C96" s="13" t="s">
        <v>13</v>
      </c>
      <c r="D96" s="13">
        <v>46</v>
      </c>
      <c r="E96" s="14">
        <v>44758</v>
      </c>
      <c r="F96" s="15">
        <v>70610</v>
      </c>
      <c r="G96" s="13" t="s">
        <v>14</v>
      </c>
    </row>
    <row r="97" spans="1:7" x14ac:dyDescent="0.3">
      <c r="A97" s="13" t="s">
        <v>15</v>
      </c>
      <c r="B97" s="13" t="s">
        <v>16</v>
      </c>
      <c r="C97" s="13" t="s">
        <v>10</v>
      </c>
      <c r="D97" s="13">
        <v>28</v>
      </c>
      <c r="E97" s="14">
        <v>44357</v>
      </c>
      <c r="F97" s="15">
        <v>53240</v>
      </c>
      <c r="G97" s="13" t="s">
        <v>14</v>
      </c>
    </row>
    <row r="98" spans="1:7" x14ac:dyDescent="0.3">
      <c r="A98" s="13" t="s">
        <v>17</v>
      </c>
      <c r="B98" s="13"/>
      <c r="C98" s="13" t="s">
        <v>18</v>
      </c>
      <c r="D98" s="13">
        <v>37</v>
      </c>
      <c r="E98" s="14">
        <v>44146</v>
      </c>
      <c r="F98" s="15">
        <v>115440</v>
      </c>
      <c r="G98" s="13" t="s">
        <v>19</v>
      </c>
    </row>
    <row r="99" spans="1:7" x14ac:dyDescent="0.3">
      <c r="A99" s="13" t="s">
        <v>20</v>
      </c>
      <c r="B99" s="13" t="s">
        <v>9</v>
      </c>
      <c r="C99" s="13" t="s">
        <v>10</v>
      </c>
      <c r="D99" s="13">
        <v>32</v>
      </c>
      <c r="E99" s="14">
        <v>44465</v>
      </c>
      <c r="F99" s="15">
        <v>53540</v>
      </c>
      <c r="G99" s="13" t="s">
        <v>14</v>
      </c>
    </row>
    <row r="100" spans="1:7" x14ac:dyDescent="0.3">
      <c r="A100" s="13" t="s">
        <v>21</v>
      </c>
      <c r="B100" s="13" t="s">
        <v>16</v>
      </c>
      <c r="C100" s="13" t="s">
        <v>13</v>
      </c>
      <c r="D100" s="13">
        <v>30</v>
      </c>
      <c r="E100" s="14">
        <v>44861</v>
      </c>
      <c r="F100" s="15">
        <v>112570</v>
      </c>
      <c r="G100" s="13" t="s">
        <v>14</v>
      </c>
    </row>
    <row r="101" spans="1:7" x14ac:dyDescent="0.3">
      <c r="A101" s="13" t="s">
        <v>22</v>
      </c>
      <c r="B101" s="13" t="s">
        <v>9</v>
      </c>
      <c r="C101" s="13" t="s">
        <v>13</v>
      </c>
      <c r="D101" s="13">
        <v>33</v>
      </c>
      <c r="E101" s="14">
        <v>44701</v>
      </c>
      <c r="F101" s="15">
        <v>48530</v>
      </c>
      <c r="G101" s="13" t="s">
        <v>11</v>
      </c>
    </row>
    <row r="102" spans="1:7" x14ac:dyDescent="0.3">
      <c r="A102" s="13" t="s">
        <v>23</v>
      </c>
      <c r="B102" s="13" t="s">
        <v>16</v>
      </c>
      <c r="C102" s="13" t="s">
        <v>24</v>
      </c>
      <c r="D102" s="13">
        <v>24</v>
      </c>
      <c r="E102" s="14">
        <v>44148</v>
      </c>
      <c r="F102" s="15">
        <v>62780</v>
      </c>
      <c r="G102" s="13" t="s">
        <v>14</v>
      </c>
    </row>
    <row r="103" spans="1:7" x14ac:dyDescent="0.3">
      <c r="A103" t="s">
        <v>203</v>
      </c>
      <c r="D103">
        <f>SUBTOTAL(101,totalstaff[Age])</f>
        <v>30.52</v>
      </c>
      <c r="F103" s="3">
        <f>SUBTOTAL(101,totalstaff[Salary])</f>
        <v>77472.100000000006</v>
      </c>
      <c r="G103">
        <f>SUBTOTAL(103,totalstaff[Rating])</f>
        <v>100</v>
      </c>
    </row>
  </sheetData>
  <conditionalFormatting sqref="A2:A102">
    <cfRule type="duplicateValues" dxfId="39"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42829-3240-413D-A3E4-6519CC942A03}">
  <sheetPr>
    <tabColor theme="4" tint="0.39997558519241921"/>
  </sheetPr>
  <dimension ref="A2:G114"/>
  <sheetViews>
    <sheetView workbookViewId="0">
      <selection activeCell="J10" sqref="J10"/>
    </sheetView>
  </sheetViews>
  <sheetFormatPr defaultRowHeight="14.4" x14ac:dyDescent="0.3"/>
  <cols>
    <col min="1" max="1" width="27.21875" bestFit="1" customWidth="1"/>
    <col min="2" max="2" width="9.33203125" bestFit="1" customWidth="1"/>
    <col min="3" max="3" width="6.44140625" bestFit="1" customWidth="1"/>
    <col min="4" max="4" width="13.109375" bestFit="1" customWidth="1"/>
    <col min="5" max="5" width="13" bestFit="1" customWidth="1"/>
    <col min="6" max="6" width="13.33203125" bestFit="1" customWidth="1"/>
    <col min="7" max="7" width="8.33203125" bestFit="1" customWidth="1"/>
    <col min="8" max="8" width="8" customWidth="1"/>
  </cols>
  <sheetData>
    <row r="2" spans="1:7" x14ac:dyDescent="0.3">
      <c r="A2" t="s">
        <v>1</v>
      </c>
      <c r="B2" t="s">
        <v>2</v>
      </c>
      <c r="C2" t="s">
        <v>4</v>
      </c>
      <c r="D2" t="s">
        <v>7</v>
      </c>
      <c r="E2" t="s">
        <v>5</v>
      </c>
      <c r="F2" t="s">
        <v>3</v>
      </c>
      <c r="G2" t="s">
        <v>6</v>
      </c>
    </row>
    <row r="3" spans="1:7" x14ac:dyDescent="0.3">
      <c r="A3" t="s">
        <v>111</v>
      </c>
      <c r="B3" t="s">
        <v>9</v>
      </c>
      <c r="C3">
        <v>20</v>
      </c>
      <c r="D3" t="s">
        <v>14</v>
      </c>
      <c r="E3" s="2">
        <v>44122</v>
      </c>
      <c r="F3" t="s">
        <v>24</v>
      </c>
      <c r="G3">
        <v>112650</v>
      </c>
    </row>
    <row r="4" spans="1:7" x14ac:dyDescent="0.3">
      <c r="A4" t="s">
        <v>112</v>
      </c>
      <c r="B4" t="s">
        <v>16</v>
      </c>
      <c r="C4">
        <v>32</v>
      </c>
      <c r="D4" t="s">
        <v>11</v>
      </c>
      <c r="E4" s="2">
        <v>44293</v>
      </c>
      <c r="F4" t="s">
        <v>24</v>
      </c>
      <c r="G4">
        <v>43840</v>
      </c>
    </row>
    <row r="5" spans="1:7" x14ac:dyDescent="0.3">
      <c r="A5" t="s">
        <v>113</v>
      </c>
      <c r="B5" t="s">
        <v>9</v>
      </c>
      <c r="C5">
        <v>31</v>
      </c>
      <c r="D5" t="s">
        <v>14</v>
      </c>
      <c r="E5" s="2">
        <v>44663</v>
      </c>
      <c r="F5" t="s">
        <v>13</v>
      </c>
      <c r="G5">
        <v>103550</v>
      </c>
    </row>
    <row r="6" spans="1:7" x14ac:dyDescent="0.3">
      <c r="A6" t="s">
        <v>114</v>
      </c>
      <c r="B6" t="s">
        <v>16</v>
      </c>
      <c r="C6">
        <v>32</v>
      </c>
      <c r="D6" t="s">
        <v>14</v>
      </c>
      <c r="E6" s="2">
        <v>44339</v>
      </c>
      <c r="F6" t="s">
        <v>27</v>
      </c>
      <c r="G6">
        <v>45510</v>
      </c>
    </row>
    <row r="7" spans="1:7" x14ac:dyDescent="0.3">
      <c r="A7" t="s">
        <v>115</v>
      </c>
      <c r="C7">
        <v>37</v>
      </c>
      <c r="D7" t="s">
        <v>19</v>
      </c>
      <c r="E7" s="2">
        <v>44085</v>
      </c>
      <c r="F7" t="s">
        <v>18</v>
      </c>
      <c r="G7">
        <v>115440</v>
      </c>
    </row>
    <row r="8" spans="1:7" x14ac:dyDescent="0.3">
      <c r="A8" t="s">
        <v>116</v>
      </c>
      <c r="B8" t="s">
        <v>16</v>
      </c>
      <c r="C8">
        <v>38</v>
      </c>
      <c r="D8" t="s">
        <v>11</v>
      </c>
      <c r="E8" s="2">
        <v>44268</v>
      </c>
      <c r="F8" t="s">
        <v>10</v>
      </c>
      <c r="G8">
        <v>56870</v>
      </c>
    </row>
    <row r="9" spans="1:7" x14ac:dyDescent="0.3">
      <c r="A9" t="s">
        <v>117</v>
      </c>
      <c r="B9" t="s">
        <v>16</v>
      </c>
      <c r="C9">
        <v>25</v>
      </c>
      <c r="D9" t="s">
        <v>14</v>
      </c>
      <c r="E9" s="2">
        <v>44144</v>
      </c>
      <c r="F9" t="s">
        <v>10</v>
      </c>
      <c r="G9">
        <v>92700</v>
      </c>
    </row>
    <row r="10" spans="1:7" x14ac:dyDescent="0.3">
      <c r="A10" t="s">
        <v>118</v>
      </c>
      <c r="C10">
        <v>32</v>
      </c>
      <c r="D10" t="s">
        <v>14</v>
      </c>
      <c r="E10" s="2">
        <v>44713</v>
      </c>
      <c r="F10" t="s">
        <v>24</v>
      </c>
      <c r="G10">
        <v>91310</v>
      </c>
    </row>
    <row r="11" spans="1:7" x14ac:dyDescent="0.3">
      <c r="A11" t="s">
        <v>119</v>
      </c>
      <c r="B11" t="s">
        <v>9</v>
      </c>
      <c r="C11">
        <v>33</v>
      </c>
      <c r="D11" t="s">
        <v>14</v>
      </c>
      <c r="E11" s="2">
        <v>44324</v>
      </c>
      <c r="F11" t="s">
        <v>10</v>
      </c>
      <c r="G11">
        <v>74550</v>
      </c>
    </row>
    <row r="12" spans="1:7" x14ac:dyDescent="0.3">
      <c r="A12" t="s">
        <v>120</v>
      </c>
      <c r="B12" t="s">
        <v>9</v>
      </c>
      <c r="C12">
        <v>25</v>
      </c>
      <c r="D12" t="s">
        <v>11</v>
      </c>
      <c r="E12" s="2">
        <v>44665</v>
      </c>
      <c r="F12" t="s">
        <v>13</v>
      </c>
      <c r="G12">
        <v>109190</v>
      </c>
    </row>
    <row r="13" spans="1:7" x14ac:dyDescent="0.3">
      <c r="A13" t="s">
        <v>121</v>
      </c>
      <c r="B13" t="s">
        <v>16</v>
      </c>
      <c r="C13">
        <v>40</v>
      </c>
      <c r="D13" t="s">
        <v>14</v>
      </c>
      <c r="E13" s="2">
        <v>44320</v>
      </c>
      <c r="F13" t="s">
        <v>24</v>
      </c>
      <c r="G13">
        <v>104410</v>
      </c>
    </row>
    <row r="14" spans="1:7" x14ac:dyDescent="0.3">
      <c r="A14" t="s">
        <v>122</v>
      </c>
      <c r="B14" t="s">
        <v>9</v>
      </c>
      <c r="C14">
        <v>30</v>
      </c>
      <c r="D14" t="s">
        <v>14</v>
      </c>
      <c r="E14" s="2">
        <v>44544</v>
      </c>
      <c r="F14" t="s">
        <v>18</v>
      </c>
      <c r="G14">
        <v>96800</v>
      </c>
    </row>
    <row r="15" spans="1:7" x14ac:dyDescent="0.3">
      <c r="A15" t="s">
        <v>123</v>
      </c>
      <c r="B15" t="s">
        <v>9</v>
      </c>
      <c r="C15">
        <v>28</v>
      </c>
      <c r="D15" t="s">
        <v>11</v>
      </c>
      <c r="E15" s="2">
        <v>43980</v>
      </c>
      <c r="F15" t="s">
        <v>18</v>
      </c>
      <c r="G15">
        <v>48170</v>
      </c>
    </row>
    <row r="16" spans="1:7" x14ac:dyDescent="0.3">
      <c r="A16" t="s">
        <v>124</v>
      </c>
      <c r="B16" t="s">
        <v>9</v>
      </c>
      <c r="C16">
        <v>21</v>
      </c>
      <c r="D16" t="s">
        <v>14</v>
      </c>
      <c r="E16" s="2">
        <v>44042</v>
      </c>
      <c r="F16" t="s">
        <v>13</v>
      </c>
      <c r="G16">
        <v>37920</v>
      </c>
    </row>
    <row r="17" spans="1:7" x14ac:dyDescent="0.3">
      <c r="A17" t="s">
        <v>125</v>
      </c>
      <c r="B17" t="s">
        <v>9</v>
      </c>
      <c r="C17">
        <v>34</v>
      </c>
      <c r="D17" t="s">
        <v>14</v>
      </c>
      <c r="E17" s="2">
        <v>44642</v>
      </c>
      <c r="F17" t="s">
        <v>13</v>
      </c>
      <c r="G17">
        <v>112650</v>
      </c>
    </row>
    <row r="18" spans="1:7" x14ac:dyDescent="0.3">
      <c r="A18" t="s">
        <v>126</v>
      </c>
      <c r="B18" t="s">
        <v>16</v>
      </c>
      <c r="C18">
        <v>34</v>
      </c>
      <c r="D18" t="s">
        <v>19</v>
      </c>
      <c r="E18" s="2">
        <v>44660</v>
      </c>
      <c r="F18" t="s">
        <v>10</v>
      </c>
      <c r="G18">
        <v>49630</v>
      </c>
    </row>
    <row r="19" spans="1:7" x14ac:dyDescent="0.3">
      <c r="A19" t="s">
        <v>127</v>
      </c>
      <c r="B19" t="s">
        <v>9</v>
      </c>
      <c r="C19">
        <v>36</v>
      </c>
      <c r="D19" t="s">
        <v>14</v>
      </c>
      <c r="E19" s="2">
        <v>43958</v>
      </c>
      <c r="F19" t="s">
        <v>24</v>
      </c>
      <c r="G19">
        <v>118840</v>
      </c>
    </row>
    <row r="20" spans="1:7" x14ac:dyDescent="0.3">
      <c r="A20" t="s">
        <v>128</v>
      </c>
      <c r="B20" t="s">
        <v>9</v>
      </c>
      <c r="C20">
        <v>30</v>
      </c>
      <c r="D20" t="s">
        <v>14</v>
      </c>
      <c r="E20" s="2">
        <v>44789</v>
      </c>
      <c r="F20" t="s">
        <v>24</v>
      </c>
      <c r="G20">
        <v>69710</v>
      </c>
    </row>
    <row r="21" spans="1:7" x14ac:dyDescent="0.3">
      <c r="A21" t="s">
        <v>129</v>
      </c>
      <c r="B21" t="s">
        <v>9</v>
      </c>
      <c r="C21">
        <v>20</v>
      </c>
      <c r="D21" t="s">
        <v>14</v>
      </c>
      <c r="E21" s="2">
        <v>44683</v>
      </c>
      <c r="F21" t="s">
        <v>13</v>
      </c>
      <c r="G21">
        <v>79570</v>
      </c>
    </row>
    <row r="22" spans="1:7" x14ac:dyDescent="0.3">
      <c r="A22" t="s">
        <v>130</v>
      </c>
      <c r="B22" t="s">
        <v>16</v>
      </c>
      <c r="C22">
        <v>22</v>
      </c>
      <c r="D22" t="s">
        <v>11</v>
      </c>
      <c r="E22" s="2">
        <v>44388</v>
      </c>
      <c r="F22" t="s">
        <v>13</v>
      </c>
      <c r="G22">
        <v>76900</v>
      </c>
    </row>
    <row r="23" spans="1:7" x14ac:dyDescent="0.3">
      <c r="A23" t="s">
        <v>131</v>
      </c>
      <c r="B23" t="s">
        <v>9</v>
      </c>
      <c r="C23">
        <v>27</v>
      </c>
      <c r="D23" t="s">
        <v>14</v>
      </c>
      <c r="E23" s="2">
        <v>44073</v>
      </c>
      <c r="F23" t="s">
        <v>10</v>
      </c>
      <c r="G23">
        <v>54970</v>
      </c>
    </row>
    <row r="24" spans="1:7" x14ac:dyDescent="0.3">
      <c r="A24" t="s">
        <v>132</v>
      </c>
      <c r="B24" t="s">
        <v>9</v>
      </c>
      <c r="C24">
        <v>37</v>
      </c>
      <c r="D24" t="s">
        <v>19</v>
      </c>
      <c r="E24" s="2">
        <v>44277</v>
      </c>
      <c r="F24" t="s">
        <v>24</v>
      </c>
      <c r="G24">
        <v>88050</v>
      </c>
    </row>
    <row r="25" spans="1:7" x14ac:dyDescent="0.3">
      <c r="A25" t="s">
        <v>133</v>
      </c>
      <c r="B25" t="s">
        <v>9</v>
      </c>
      <c r="C25">
        <v>43</v>
      </c>
      <c r="D25" t="s">
        <v>14</v>
      </c>
      <c r="E25" s="2">
        <v>44558</v>
      </c>
      <c r="F25" t="s">
        <v>10</v>
      </c>
      <c r="G25">
        <v>36040</v>
      </c>
    </row>
    <row r="26" spans="1:7" x14ac:dyDescent="0.3">
      <c r="A26" t="s">
        <v>134</v>
      </c>
      <c r="B26" t="s">
        <v>16</v>
      </c>
      <c r="C26">
        <v>42</v>
      </c>
      <c r="D26" t="s">
        <v>44</v>
      </c>
      <c r="E26" s="2">
        <v>44718</v>
      </c>
      <c r="F26" t="s">
        <v>13</v>
      </c>
      <c r="G26">
        <v>75000</v>
      </c>
    </row>
    <row r="27" spans="1:7" x14ac:dyDescent="0.3">
      <c r="A27" t="s">
        <v>135</v>
      </c>
      <c r="B27" t="s">
        <v>9</v>
      </c>
      <c r="C27">
        <v>35</v>
      </c>
      <c r="D27" t="s">
        <v>14</v>
      </c>
      <c r="E27" s="2">
        <v>44666</v>
      </c>
      <c r="F27" t="s">
        <v>13</v>
      </c>
      <c r="G27">
        <v>40400</v>
      </c>
    </row>
    <row r="28" spans="1:7" x14ac:dyDescent="0.3">
      <c r="A28" t="s">
        <v>136</v>
      </c>
      <c r="B28" t="s">
        <v>9</v>
      </c>
      <c r="C28">
        <v>24</v>
      </c>
      <c r="D28" t="s">
        <v>14</v>
      </c>
      <c r="E28" s="2">
        <v>44625</v>
      </c>
      <c r="F28" t="s">
        <v>24</v>
      </c>
      <c r="G28">
        <v>100420</v>
      </c>
    </row>
    <row r="29" spans="1:7" x14ac:dyDescent="0.3">
      <c r="A29" t="s">
        <v>137</v>
      </c>
      <c r="B29" t="s">
        <v>16</v>
      </c>
      <c r="C29">
        <v>31</v>
      </c>
      <c r="D29" t="s">
        <v>14</v>
      </c>
      <c r="E29" s="2">
        <v>44604</v>
      </c>
      <c r="F29" t="s">
        <v>24</v>
      </c>
      <c r="G29">
        <v>58100</v>
      </c>
    </row>
    <row r="30" spans="1:7" x14ac:dyDescent="0.3">
      <c r="A30" t="s">
        <v>138</v>
      </c>
      <c r="B30" t="s">
        <v>16</v>
      </c>
      <c r="C30">
        <v>44</v>
      </c>
      <c r="D30" t="s">
        <v>14</v>
      </c>
      <c r="E30" s="2">
        <v>44985</v>
      </c>
      <c r="F30" t="s">
        <v>24</v>
      </c>
      <c r="G30">
        <v>114870</v>
      </c>
    </row>
    <row r="31" spans="1:7" x14ac:dyDescent="0.3">
      <c r="A31" t="s">
        <v>139</v>
      </c>
      <c r="B31" t="s">
        <v>16</v>
      </c>
      <c r="C31">
        <v>32</v>
      </c>
      <c r="D31" t="s">
        <v>14</v>
      </c>
      <c r="E31" s="2">
        <v>44549</v>
      </c>
      <c r="F31" t="s">
        <v>13</v>
      </c>
      <c r="G31">
        <v>41570</v>
      </c>
    </row>
    <row r="32" spans="1:7" x14ac:dyDescent="0.3">
      <c r="A32" t="s">
        <v>140</v>
      </c>
      <c r="B32" t="s">
        <v>16</v>
      </c>
      <c r="C32">
        <v>30</v>
      </c>
      <c r="D32" t="s">
        <v>14</v>
      </c>
      <c r="E32" s="2">
        <v>44800</v>
      </c>
      <c r="F32" t="s">
        <v>13</v>
      </c>
      <c r="G32">
        <v>112570</v>
      </c>
    </row>
    <row r="33" spans="1:7" x14ac:dyDescent="0.3">
      <c r="A33" t="s">
        <v>141</v>
      </c>
      <c r="B33" t="s">
        <v>9</v>
      </c>
      <c r="C33">
        <v>26</v>
      </c>
      <c r="D33" t="s">
        <v>14</v>
      </c>
      <c r="E33" s="2">
        <v>44164</v>
      </c>
      <c r="F33" t="s">
        <v>13</v>
      </c>
      <c r="G33">
        <v>47360</v>
      </c>
    </row>
    <row r="34" spans="1:7" x14ac:dyDescent="0.3">
      <c r="A34" t="s">
        <v>142</v>
      </c>
      <c r="B34" t="s">
        <v>16</v>
      </c>
      <c r="C34">
        <v>21</v>
      </c>
      <c r="D34" t="s">
        <v>14</v>
      </c>
      <c r="E34" s="2">
        <v>44256</v>
      </c>
      <c r="F34" t="s">
        <v>18</v>
      </c>
      <c r="G34">
        <v>65920</v>
      </c>
    </row>
    <row r="35" spans="1:7" x14ac:dyDescent="0.3">
      <c r="A35" t="s">
        <v>143</v>
      </c>
      <c r="B35" t="s">
        <v>16</v>
      </c>
      <c r="C35">
        <v>28</v>
      </c>
      <c r="D35" t="s">
        <v>14</v>
      </c>
      <c r="E35" s="2">
        <v>44571</v>
      </c>
      <c r="F35" t="s">
        <v>13</v>
      </c>
      <c r="G35">
        <v>99970</v>
      </c>
    </row>
    <row r="36" spans="1:7" x14ac:dyDescent="0.3">
      <c r="A36" t="s">
        <v>144</v>
      </c>
      <c r="B36" t="s">
        <v>16</v>
      </c>
      <c r="C36">
        <v>25</v>
      </c>
      <c r="D36" t="s">
        <v>11</v>
      </c>
      <c r="E36" s="2">
        <v>44633</v>
      </c>
      <c r="F36" t="s">
        <v>24</v>
      </c>
      <c r="G36">
        <v>80700</v>
      </c>
    </row>
    <row r="37" spans="1:7" x14ac:dyDescent="0.3">
      <c r="A37" t="s">
        <v>145</v>
      </c>
      <c r="B37" t="s">
        <v>9</v>
      </c>
      <c r="C37">
        <v>24</v>
      </c>
      <c r="D37" t="s">
        <v>19</v>
      </c>
      <c r="E37" s="2">
        <v>44375</v>
      </c>
      <c r="F37" t="s">
        <v>18</v>
      </c>
      <c r="G37">
        <v>52610</v>
      </c>
    </row>
    <row r="38" spans="1:7" x14ac:dyDescent="0.3">
      <c r="A38" t="s">
        <v>146</v>
      </c>
      <c r="B38" t="s">
        <v>9</v>
      </c>
      <c r="C38">
        <v>29</v>
      </c>
      <c r="D38" t="s">
        <v>19</v>
      </c>
      <c r="E38" s="2">
        <v>44119</v>
      </c>
      <c r="F38" t="s">
        <v>24</v>
      </c>
      <c r="G38">
        <v>112110</v>
      </c>
    </row>
    <row r="39" spans="1:7" x14ac:dyDescent="0.3">
      <c r="A39" t="s">
        <v>147</v>
      </c>
      <c r="B39" t="s">
        <v>16</v>
      </c>
      <c r="C39">
        <v>27</v>
      </c>
      <c r="D39" t="s">
        <v>14</v>
      </c>
      <c r="E39" s="2">
        <v>44061</v>
      </c>
      <c r="F39" t="s">
        <v>27</v>
      </c>
      <c r="G39">
        <v>119110</v>
      </c>
    </row>
    <row r="40" spans="1:7" x14ac:dyDescent="0.3">
      <c r="A40" t="s">
        <v>148</v>
      </c>
      <c r="B40" t="s">
        <v>9</v>
      </c>
      <c r="C40">
        <v>22</v>
      </c>
      <c r="D40" t="s">
        <v>11</v>
      </c>
      <c r="E40" s="2">
        <v>44384</v>
      </c>
      <c r="F40" t="s">
        <v>10</v>
      </c>
      <c r="G40">
        <v>112780</v>
      </c>
    </row>
    <row r="41" spans="1:7" x14ac:dyDescent="0.3">
      <c r="A41" t="s">
        <v>149</v>
      </c>
      <c r="B41" t="s">
        <v>16</v>
      </c>
      <c r="C41">
        <v>36</v>
      </c>
      <c r="D41" t="s">
        <v>14</v>
      </c>
      <c r="E41" s="2">
        <v>44023</v>
      </c>
      <c r="F41" t="s">
        <v>13</v>
      </c>
      <c r="G41">
        <v>114890</v>
      </c>
    </row>
    <row r="42" spans="1:7" x14ac:dyDescent="0.3">
      <c r="A42" t="s">
        <v>150</v>
      </c>
      <c r="B42" t="s">
        <v>9</v>
      </c>
      <c r="C42">
        <v>27</v>
      </c>
      <c r="D42" t="s">
        <v>14</v>
      </c>
      <c r="E42" s="2">
        <v>44506</v>
      </c>
      <c r="F42" t="s">
        <v>18</v>
      </c>
      <c r="G42">
        <v>48980</v>
      </c>
    </row>
    <row r="43" spans="1:7" x14ac:dyDescent="0.3">
      <c r="A43" t="s">
        <v>151</v>
      </c>
      <c r="B43" t="s">
        <v>9</v>
      </c>
      <c r="C43">
        <v>21</v>
      </c>
      <c r="D43" t="s">
        <v>14</v>
      </c>
      <c r="E43" s="2">
        <v>44180</v>
      </c>
      <c r="F43" t="s">
        <v>27</v>
      </c>
      <c r="G43">
        <v>75880</v>
      </c>
    </row>
    <row r="44" spans="1:7" x14ac:dyDescent="0.3">
      <c r="A44" t="s">
        <v>152</v>
      </c>
      <c r="B44" t="s">
        <v>16</v>
      </c>
      <c r="C44">
        <v>28</v>
      </c>
      <c r="D44" t="s">
        <v>14</v>
      </c>
      <c r="E44" s="2">
        <v>44296</v>
      </c>
      <c r="F44" t="s">
        <v>10</v>
      </c>
      <c r="G44">
        <v>53240</v>
      </c>
    </row>
    <row r="45" spans="1:7" x14ac:dyDescent="0.3">
      <c r="A45" t="s">
        <v>153</v>
      </c>
      <c r="B45" t="s">
        <v>16</v>
      </c>
      <c r="C45">
        <v>34</v>
      </c>
      <c r="D45" t="s">
        <v>14</v>
      </c>
      <c r="E45" s="2">
        <v>44397</v>
      </c>
      <c r="F45" t="s">
        <v>18</v>
      </c>
      <c r="G45">
        <v>85000</v>
      </c>
    </row>
    <row r="46" spans="1:7" x14ac:dyDescent="0.3">
      <c r="A46" t="s">
        <v>154</v>
      </c>
      <c r="B46" t="s">
        <v>16</v>
      </c>
      <c r="C46">
        <v>21</v>
      </c>
      <c r="D46" t="s">
        <v>14</v>
      </c>
      <c r="E46" s="2">
        <v>44619</v>
      </c>
      <c r="F46" t="s">
        <v>24</v>
      </c>
      <c r="G46">
        <v>33920</v>
      </c>
    </row>
    <row r="47" spans="1:7" x14ac:dyDescent="0.3">
      <c r="A47" t="s">
        <v>155</v>
      </c>
      <c r="B47" t="s">
        <v>16</v>
      </c>
      <c r="C47">
        <v>33</v>
      </c>
      <c r="D47" t="s">
        <v>14</v>
      </c>
      <c r="E47" s="2">
        <v>44253</v>
      </c>
      <c r="F47" t="s">
        <v>24</v>
      </c>
      <c r="G47">
        <v>75280</v>
      </c>
    </row>
    <row r="48" spans="1:7" x14ac:dyDescent="0.3">
      <c r="A48" t="s">
        <v>156</v>
      </c>
      <c r="B48" t="s">
        <v>16</v>
      </c>
      <c r="C48">
        <v>34</v>
      </c>
      <c r="D48" t="s">
        <v>14</v>
      </c>
      <c r="E48" s="2">
        <v>44594</v>
      </c>
      <c r="F48" t="s">
        <v>18</v>
      </c>
      <c r="G48">
        <v>58940</v>
      </c>
    </row>
    <row r="49" spans="1:7" x14ac:dyDescent="0.3">
      <c r="A49" t="s">
        <v>157</v>
      </c>
      <c r="B49" t="s">
        <v>16</v>
      </c>
      <c r="C49">
        <v>28</v>
      </c>
      <c r="D49" t="s">
        <v>14</v>
      </c>
      <c r="E49" s="2">
        <v>44425</v>
      </c>
      <c r="F49" t="s">
        <v>13</v>
      </c>
      <c r="G49">
        <v>104770</v>
      </c>
    </row>
    <row r="50" spans="1:7" x14ac:dyDescent="0.3">
      <c r="A50" t="s">
        <v>158</v>
      </c>
      <c r="B50" t="s">
        <v>9</v>
      </c>
      <c r="C50">
        <v>21</v>
      </c>
      <c r="D50" t="s">
        <v>14</v>
      </c>
      <c r="E50" s="2">
        <v>44701</v>
      </c>
      <c r="F50" t="s">
        <v>13</v>
      </c>
      <c r="G50">
        <v>57090</v>
      </c>
    </row>
    <row r="51" spans="1:7" x14ac:dyDescent="0.3">
      <c r="A51" t="s">
        <v>159</v>
      </c>
      <c r="B51" t="s">
        <v>9</v>
      </c>
      <c r="C51">
        <v>27</v>
      </c>
      <c r="D51" t="s">
        <v>11</v>
      </c>
      <c r="E51" s="2">
        <v>44174</v>
      </c>
      <c r="F51" t="s">
        <v>18</v>
      </c>
      <c r="G51">
        <v>91650</v>
      </c>
    </row>
    <row r="52" spans="1:7" x14ac:dyDescent="0.3">
      <c r="A52" t="s">
        <v>160</v>
      </c>
      <c r="B52" t="s">
        <v>9</v>
      </c>
      <c r="C52">
        <v>42</v>
      </c>
      <c r="D52" t="s">
        <v>19</v>
      </c>
      <c r="E52" s="2">
        <v>44670</v>
      </c>
      <c r="F52" t="s">
        <v>18</v>
      </c>
      <c r="G52">
        <v>70270</v>
      </c>
    </row>
    <row r="53" spans="1:7" x14ac:dyDescent="0.3">
      <c r="A53" t="s">
        <v>161</v>
      </c>
      <c r="B53" t="s">
        <v>16</v>
      </c>
      <c r="C53">
        <v>28</v>
      </c>
      <c r="D53" t="s">
        <v>14</v>
      </c>
      <c r="E53" s="2">
        <v>44124</v>
      </c>
      <c r="F53" t="s">
        <v>18</v>
      </c>
      <c r="G53">
        <v>75970</v>
      </c>
    </row>
    <row r="54" spans="1:7" x14ac:dyDescent="0.3">
      <c r="A54" t="s">
        <v>162</v>
      </c>
      <c r="C54">
        <v>27</v>
      </c>
      <c r="D54" t="s">
        <v>11</v>
      </c>
      <c r="E54" s="2">
        <v>44212</v>
      </c>
      <c r="F54" t="s">
        <v>24</v>
      </c>
      <c r="G54">
        <v>90700</v>
      </c>
    </row>
    <row r="55" spans="1:7" x14ac:dyDescent="0.3">
      <c r="A55" t="s">
        <v>163</v>
      </c>
      <c r="B55" t="s">
        <v>9</v>
      </c>
      <c r="C55">
        <v>30</v>
      </c>
      <c r="D55" t="s">
        <v>14</v>
      </c>
      <c r="E55" s="2">
        <v>44607</v>
      </c>
      <c r="F55" t="s">
        <v>13</v>
      </c>
      <c r="G55">
        <v>60570</v>
      </c>
    </row>
    <row r="56" spans="1:7" x14ac:dyDescent="0.3">
      <c r="A56" t="s">
        <v>164</v>
      </c>
      <c r="B56" t="s">
        <v>9</v>
      </c>
      <c r="C56">
        <v>33</v>
      </c>
      <c r="D56" t="s">
        <v>14</v>
      </c>
      <c r="E56" s="2">
        <v>44103</v>
      </c>
      <c r="F56" t="s">
        <v>13</v>
      </c>
      <c r="G56">
        <v>115920</v>
      </c>
    </row>
    <row r="57" spans="1:7" x14ac:dyDescent="0.3">
      <c r="A57" t="s">
        <v>165</v>
      </c>
      <c r="B57" t="s">
        <v>16</v>
      </c>
      <c r="C57">
        <v>33</v>
      </c>
      <c r="D57" t="s">
        <v>14</v>
      </c>
      <c r="E57" s="2">
        <v>44006</v>
      </c>
      <c r="F57" t="s">
        <v>18</v>
      </c>
      <c r="G57">
        <v>65360</v>
      </c>
    </row>
    <row r="58" spans="1:7" x14ac:dyDescent="0.3">
      <c r="A58" t="s">
        <v>166</v>
      </c>
      <c r="C58">
        <v>30</v>
      </c>
      <c r="D58" t="s">
        <v>14</v>
      </c>
      <c r="E58" s="2">
        <v>44535</v>
      </c>
      <c r="F58" t="s">
        <v>18</v>
      </c>
      <c r="G58">
        <v>64000</v>
      </c>
    </row>
    <row r="59" spans="1:7" x14ac:dyDescent="0.3">
      <c r="A59" t="s">
        <v>167</v>
      </c>
      <c r="B59" t="s">
        <v>16</v>
      </c>
      <c r="C59">
        <v>34</v>
      </c>
      <c r="D59" t="s">
        <v>14</v>
      </c>
      <c r="E59" s="2">
        <v>44383</v>
      </c>
      <c r="F59" t="s">
        <v>18</v>
      </c>
      <c r="G59">
        <v>92450</v>
      </c>
    </row>
    <row r="60" spans="1:7" x14ac:dyDescent="0.3">
      <c r="A60" t="s">
        <v>168</v>
      </c>
      <c r="B60" t="s">
        <v>9</v>
      </c>
      <c r="C60">
        <v>31</v>
      </c>
      <c r="D60" t="s">
        <v>14</v>
      </c>
      <c r="E60" s="2">
        <v>44450</v>
      </c>
      <c r="F60" t="s">
        <v>24</v>
      </c>
      <c r="G60">
        <v>48950</v>
      </c>
    </row>
    <row r="61" spans="1:7" x14ac:dyDescent="0.3">
      <c r="A61" t="s">
        <v>169</v>
      </c>
      <c r="B61" t="s">
        <v>16</v>
      </c>
      <c r="C61">
        <v>27</v>
      </c>
      <c r="D61" t="s">
        <v>14</v>
      </c>
      <c r="E61" s="2">
        <v>44625</v>
      </c>
      <c r="F61" t="s">
        <v>24</v>
      </c>
      <c r="G61">
        <v>83750</v>
      </c>
    </row>
    <row r="62" spans="1:7" x14ac:dyDescent="0.3">
      <c r="A62" t="s">
        <v>170</v>
      </c>
      <c r="B62" t="s">
        <v>16</v>
      </c>
      <c r="C62">
        <v>40</v>
      </c>
      <c r="D62" t="s">
        <v>14</v>
      </c>
      <c r="E62" s="2">
        <v>44276</v>
      </c>
      <c r="F62" t="s">
        <v>24</v>
      </c>
      <c r="G62">
        <v>87620</v>
      </c>
    </row>
    <row r="63" spans="1:7" x14ac:dyDescent="0.3">
      <c r="A63" t="s">
        <v>171</v>
      </c>
      <c r="B63" t="s">
        <v>16</v>
      </c>
      <c r="C63">
        <v>20</v>
      </c>
      <c r="D63" t="s">
        <v>19</v>
      </c>
      <c r="E63" s="2">
        <v>44476</v>
      </c>
      <c r="F63" t="s">
        <v>10</v>
      </c>
      <c r="G63">
        <v>68900</v>
      </c>
    </row>
    <row r="64" spans="1:7" x14ac:dyDescent="0.3">
      <c r="A64" t="s">
        <v>172</v>
      </c>
      <c r="B64" t="s">
        <v>9</v>
      </c>
      <c r="C64">
        <v>32</v>
      </c>
      <c r="D64" t="s">
        <v>14</v>
      </c>
      <c r="E64" s="2">
        <v>44403</v>
      </c>
      <c r="F64" t="s">
        <v>10</v>
      </c>
      <c r="G64">
        <v>53540</v>
      </c>
    </row>
    <row r="65" spans="1:7" x14ac:dyDescent="0.3">
      <c r="A65" t="s">
        <v>173</v>
      </c>
      <c r="B65" t="s">
        <v>9</v>
      </c>
      <c r="C65">
        <v>28</v>
      </c>
      <c r="D65" t="s">
        <v>50</v>
      </c>
      <c r="E65" s="2">
        <v>44758</v>
      </c>
      <c r="F65" t="s">
        <v>10</v>
      </c>
      <c r="G65">
        <v>43510</v>
      </c>
    </row>
    <row r="66" spans="1:7" x14ac:dyDescent="0.3">
      <c r="A66" t="s">
        <v>174</v>
      </c>
      <c r="B66" t="s">
        <v>16</v>
      </c>
      <c r="C66">
        <v>38</v>
      </c>
      <c r="D66" t="s">
        <v>44</v>
      </c>
      <c r="E66" s="2">
        <v>44316</v>
      </c>
      <c r="F66" t="s">
        <v>10</v>
      </c>
      <c r="G66">
        <v>109160</v>
      </c>
    </row>
    <row r="67" spans="1:7" x14ac:dyDescent="0.3">
      <c r="A67" t="s">
        <v>175</v>
      </c>
      <c r="B67" t="s">
        <v>9</v>
      </c>
      <c r="C67">
        <v>40</v>
      </c>
      <c r="D67" t="s">
        <v>14</v>
      </c>
      <c r="E67" s="2">
        <v>44204</v>
      </c>
      <c r="F67" t="s">
        <v>13</v>
      </c>
      <c r="G67">
        <v>99750</v>
      </c>
    </row>
    <row r="68" spans="1:7" x14ac:dyDescent="0.3">
      <c r="A68" t="s">
        <v>176</v>
      </c>
      <c r="B68" t="s">
        <v>16</v>
      </c>
      <c r="C68">
        <v>31</v>
      </c>
      <c r="D68" t="s">
        <v>14</v>
      </c>
      <c r="E68" s="2">
        <v>44084</v>
      </c>
      <c r="F68" t="s">
        <v>24</v>
      </c>
      <c r="G68">
        <v>41980</v>
      </c>
    </row>
    <row r="69" spans="1:7" x14ac:dyDescent="0.3">
      <c r="A69" t="s">
        <v>177</v>
      </c>
      <c r="B69" t="s">
        <v>9</v>
      </c>
      <c r="C69">
        <v>36</v>
      </c>
      <c r="D69" t="s">
        <v>14</v>
      </c>
      <c r="E69" s="2">
        <v>44272</v>
      </c>
      <c r="F69" t="s">
        <v>18</v>
      </c>
      <c r="G69">
        <v>71380</v>
      </c>
    </row>
    <row r="70" spans="1:7" x14ac:dyDescent="0.3">
      <c r="A70" t="s">
        <v>178</v>
      </c>
      <c r="B70" t="s">
        <v>9</v>
      </c>
      <c r="C70">
        <v>27</v>
      </c>
      <c r="D70" t="s">
        <v>50</v>
      </c>
      <c r="E70" s="2">
        <v>44547</v>
      </c>
      <c r="F70" t="s">
        <v>13</v>
      </c>
      <c r="G70">
        <v>113280</v>
      </c>
    </row>
    <row r="71" spans="1:7" x14ac:dyDescent="0.3">
      <c r="A71" t="s">
        <v>179</v>
      </c>
      <c r="B71" t="s">
        <v>16</v>
      </c>
      <c r="C71">
        <v>33</v>
      </c>
      <c r="D71" t="s">
        <v>14</v>
      </c>
      <c r="E71" s="2">
        <v>44747</v>
      </c>
      <c r="F71" t="s">
        <v>18</v>
      </c>
      <c r="G71">
        <v>86570</v>
      </c>
    </row>
    <row r="72" spans="1:7" x14ac:dyDescent="0.3">
      <c r="A72" t="s">
        <v>180</v>
      </c>
      <c r="B72" t="s">
        <v>9</v>
      </c>
      <c r="C72">
        <v>26</v>
      </c>
      <c r="D72" t="s">
        <v>14</v>
      </c>
      <c r="E72" s="2">
        <v>44350</v>
      </c>
      <c r="F72" t="s">
        <v>13</v>
      </c>
      <c r="G72">
        <v>53540</v>
      </c>
    </row>
    <row r="73" spans="1:7" x14ac:dyDescent="0.3">
      <c r="A73" t="s">
        <v>181</v>
      </c>
      <c r="B73" t="s">
        <v>9</v>
      </c>
      <c r="C73">
        <v>37</v>
      </c>
      <c r="D73" t="s">
        <v>14</v>
      </c>
      <c r="E73" s="2">
        <v>44640</v>
      </c>
      <c r="F73" t="s">
        <v>24</v>
      </c>
      <c r="G73">
        <v>69070</v>
      </c>
    </row>
    <row r="74" spans="1:7" x14ac:dyDescent="0.3">
      <c r="A74" t="s">
        <v>182</v>
      </c>
      <c r="B74" t="s">
        <v>16</v>
      </c>
      <c r="C74">
        <v>30</v>
      </c>
      <c r="D74" t="s">
        <v>19</v>
      </c>
      <c r="E74" s="2">
        <v>44328</v>
      </c>
      <c r="F74" t="s">
        <v>18</v>
      </c>
      <c r="G74">
        <v>67910</v>
      </c>
    </row>
    <row r="75" spans="1:7" x14ac:dyDescent="0.3">
      <c r="A75" t="s">
        <v>183</v>
      </c>
      <c r="B75" t="s">
        <v>9</v>
      </c>
      <c r="C75">
        <v>30</v>
      </c>
      <c r="D75" t="s">
        <v>14</v>
      </c>
      <c r="E75" s="2">
        <v>44214</v>
      </c>
      <c r="F75" t="s">
        <v>24</v>
      </c>
      <c r="G75">
        <v>69120</v>
      </c>
    </row>
    <row r="76" spans="1:7" x14ac:dyDescent="0.3">
      <c r="A76" t="s">
        <v>184</v>
      </c>
      <c r="B76" t="s">
        <v>16</v>
      </c>
      <c r="C76">
        <v>34</v>
      </c>
      <c r="D76" t="s">
        <v>14</v>
      </c>
      <c r="E76" s="2">
        <v>44550</v>
      </c>
      <c r="F76" t="s">
        <v>18</v>
      </c>
      <c r="G76">
        <v>60130</v>
      </c>
    </row>
    <row r="77" spans="1:7" x14ac:dyDescent="0.3">
      <c r="A77" t="s">
        <v>185</v>
      </c>
      <c r="B77" t="s">
        <v>9</v>
      </c>
      <c r="C77">
        <v>23</v>
      </c>
      <c r="D77" t="s">
        <v>14</v>
      </c>
      <c r="E77" s="2">
        <v>44378</v>
      </c>
      <c r="F77" t="s">
        <v>13</v>
      </c>
      <c r="G77">
        <v>106460</v>
      </c>
    </row>
    <row r="78" spans="1:7" x14ac:dyDescent="0.3">
      <c r="A78" t="s">
        <v>186</v>
      </c>
      <c r="B78" t="s">
        <v>16</v>
      </c>
      <c r="C78">
        <v>37</v>
      </c>
      <c r="D78" t="s">
        <v>14</v>
      </c>
      <c r="E78" s="2">
        <v>44389</v>
      </c>
      <c r="F78" t="s">
        <v>27</v>
      </c>
      <c r="G78">
        <v>118100</v>
      </c>
    </row>
    <row r="79" spans="1:7" x14ac:dyDescent="0.3">
      <c r="A79" t="s">
        <v>187</v>
      </c>
      <c r="B79" t="s">
        <v>16</v>
      </c>
      <c r="C79">
        <v>36</v>
      </c>
      <c r="D79" t="s">
        <v>14</v>
      </c>
      <c r="E79" s="2">
        <v>44468</v>
      </c>
      <c r="F79" t="s">
        <v>13</v>
      </c>
      <c r="G79">
        <v>78390</v>
      </c>
    </row>
    <row r="80" spans="1:7" x14ac:dyDescent="0.3">
      <c r="A80" t="s">
        <v>188</v>
      </c>
      <c r="B80" t="s">
        <v>16</v>
      </c>
      <c r="C80">
        <v>30</v>
      </c>
      <c r="D80" t="s">
        <v>14</v>
      </c>
      <c r="E80" s="2">
        <v>44789</v>
      </c>
      <c r="F80" t="s">
        <v>13</v>
      </c>
      <c r="G80">
        <v>114180</v>
      </c>
    </row>
    <row r="81" spans="1:7" x14ac:dyDescent="0.3">
      <c r="A81" t="s">
        <v>189</v>
      </c>
      <c r="B81" t="s">
        <v>16</v>
      </c>
      <c r="C81">
        <v>28</v>
      </c>
      <c r="D81" t="s">
        <v>14</v>
      </c>
      <c r="E81" s="2">
        <v>44590</v>
      </c>
      <c r="F81" t="s">
        <v>13</v>
      </c>
      <c r="G81">
        <v>104120</v>
      </c>
    </row>
    <row r="82" spans="1:7" x14ac:dyDescent="0.3">
      <c r="A82" t="s">
        <v>190</v>
      </c>
      <c r="B82" t="s">
        <v>9</v>
      </c>
      <c r="C82">
        <v>30</v>
      </c>
      <c r="D82" t="s">
        <v>14</v>
      </c>
      <c r="E82" s="2">
        <v>44640</v>
      </c>
      <c r="F82" t="s">
        <v>13</v>
      </c>
      <c r="G82">
        <v>67950</v>
      </c>
    </row>
    <row r="83" spans="1:7" x14ac:dyDescent="0.3">
      <c r="A83" t="s">
        <v>191</v>
      </c>
      <c r="B83" t="s">
        <v>16</v>
      </c>
      <c r="C83">
        <v>29</v>
      </c>
      <c r="D83" t="s">
        <v>14</v>
      </c>
      <c r="E83" s="2">
        <v>43962</v>
      </c>
      <c r="F83" t="s">
        <v>24</v>
      </c>
      <c r="G83">
        <v>34980</v>
      </c>
    </row>
    <row r="84" spans="1:7" x14ac:dyDescent="0.3">
      <c r="A84" t="s">
        <v>192</v>
      </c>
      <c r="B84" t="s">
        <v>16</v>
      </c>
      <c r="C84">
        <v>24</v>
      </c>
      <c r="D84" t="s">
        <v>14</v>
      </c>
      <c r="E84" s="2">
        <v>44087</v>
      </c>
      <c r="F84" t="s">
        <v>24</v>
      </c>
      <c r="G84">
        <v>62780</v>
      </c>
    </row>
    <row r="85" spans="1:7" x14ac:dyDescent="0.3">
      <c r="A85" t="s">
        <v>193</v>
      </c>
      <c r="B85" t="s">
        <v>9</v>
      </c>
      <c r="C85">
        <v>20</v>
      </c>
      <c r="D85" t="s">
        <v>14</v>
      </c>
      <c r="E85" s="2">
        <v>44397</v>
      </c>
      <c r="F85" t="s">
        <v>24</v>
      </c>
      <c r="G85">
        <v>107700</v>
      </c>
    </row>
    <row r="86" spans="1:7" x14ac:dyDescent="0.3">
      <c r="A86" t="s">
        <v>194</v>
      </c>
      <c r="B86" t="s">
        <v>9</v>
      </c>
      <c r="C86">
        <v>25</v>
      </c>
      <c r="D86" t="s">
        <v>14</v>
      </c>
      <c r="E86" s="2">
        <v>44322</v>
      </c>
      <c r="F86" t="s">
        <v>10</v>
      </c>
      <c r="G86">
        <v>65700</v>
      </c>
    </row>
    <row r="87" spans="1:7" x14ac:dyDescent="0.3">
      <c r="A87" t="s">
        <v>195</v>
      </c>
      <c r="B87" t="s">
        <v>16</v>
      </c>
      <c r="C87">
        <v>33</v>
      </c>
      <c r="D87" t="s">
        <v>50</v>
      </c>
      <c r="E87" s="2">
        <v>44313</v>
      </c>
      <c r="F87" t="s">
        <v>24</v>
      </c>
      <c r="G87">
        <v>75480</v>
      </c>
    </row>
    <row r="88" spans="1:7" x14ac:dyDescent="0.3">
      <c r="A88" t="s">
        <v>196</v>
      </c>
      <c r="B88" t="s">
        <v>9</v>
      </c>
      <c r="C88">
        <v>33</v>
      </c>
      <c r="D88" t="s">
        <v>14</v>
      </c>
      <c r="E88" s="2">
        <v>44448</v>
      </c>
      <c r="F88" t="s">
        <v>24</v>
      </c>
      <c r="G88">
        <v>53870</v>
      </c>
    </row>
    <row r="89" spans="1:7" x14ac:dyDescent="0.3">
      <c r="A89" t="s">
        <v>197</v>
      </c>
      <c r="B89" t="s">
        <v>16</v>
      </c>
      <c r="C89">
        <v>36</v>
      </c>
      <c r="D89" t="s">
        <v>14</v>
      </c>
      <c r="E89" s="2">
        <v>44433</v>
      </c>
      <c r="F89" t="s">
        <v>10</v>
      </c>
      <c r="G89">
        <v>78540</v>
      </c>
    </row>
    <row r="90" spans="1:7" x14ac:dyDescent="0.3">
      <c r="A90" t="s">
        <v>198</v>
      </c>
      <c r="B90" t="s">
        <v>9</v>
      </c>
      <c r="C90">
        <v>19</v>
      </c>
      <c r="D90" t="s">
        <v>14</v>
      </c>
      <c r="E90" s="2">
        <v>44218</v>
      </c>
      <c r="F90" t="s">
        <v>13</v>
      </c>
      <c r="G90">
        <v>58960</v>
      </c>
    </row>
    <row r="91" spans="1:7" x14ac:dyDescent="0.3">
      <c r="A91" t="s">
        <v>199</v>
      </c>
      <c r="B91" t="s">
        <v>9</v>
      </c>
      <c r="C91">
        <v>46</v>
      </c>
      <c r="D91" t="s">
        <v>14</v>
      </c>
      <c r="E91" s="2">
        <v>44697</v>
      </c>
      <c r="F91" t="s">
        <v>13</v>
      </c>
      <c r="G91">
        <v>70610</v>
      </c>
    </row>
    <row r="92" spans="1:7" x14ac:dyDescent="0.3">
      <c r="A92" t="s">
        <v>200</v>
      </c>
      <c r="B92" t="s">
        <v>9</v>
      </c>
      <c r="C92">
        <v>33</v>
      </c>
      <c r="D92" t="s">
        <v>14</v>
      </c>
      <c r="E92" s="2">
        <v>44181</v>
      </c>
      <c r="F92" t="s">
        <v>18</v>
      </c>
      <c r="G92">
        <v>59430</v>
      </c>
    </row>
    <row r="93" spans="1:7" x14ac:dyDescent="0.3">
      <c r="A93" t="s">
        <v>201</v>
      </c>
      <c r="B93" t="s">
        <v>9</v>
      </c>
      <c r="C93">
        <v>33</v>
      </c>
      <c r="D93" t="s">
        <v>11</v>
      </c>
      <c r="E93" s="2">
        <v>44640</v>
      </c>
      <c r="F93" t="s">
        <v>13</v>
      </c>
      <c r="G93">
        <v>48530</v>
      </c>
    </row>
    <row r="94" spans="1:7" x14ac:dyDescent="0.3">
      <c r="A94" t="s">
        <v>202</v>
      </c>
      <c r="B94" t="s">
        <v>16</v>
      </c>
      <c r="C94">
        <v>33</v>
      </c>
      <c r="D94" t="s">
        <v>14</v>
      </c>
      <c r="E94" s="2">
        <v>44129</v>
      </c>
      <c r="F94" t="s">
        <v>24</v>
      </c>
      <c r="G94">
        <v>96140</v>
      </c>
    </row>
    <row r="95" spans="1:7" x14ac:dyDescent="0.3">
      <c r="A95" t="s">
        <v>111</v>
      </c>
      <c r="B95" t="s">
        <v>9</v>
      </c>
      <c r="C95">
        <v>20</v>
      </c>
      <c r="D95" t="s">
        <v>14</v>
      </c>
      <c r="E95" s="2">
        <v>44122</v>
      </c>
      <c r="F95" t="s">
        <v>24</v>
      </c>
      <c r="G95">
        <v>112650</v>
      </c>
    </row>
    <row r="96" spans="1:7" x14ac:dyDescent="0.3">
      <c r="A96" t="s">
        <v>112</v>
      </c>
      <c r="B96" t="s">
        <v>16</v>
      </c>
      <c r="C96">
        <v>32</v>
      </c>
      <c r="D96" t="s">
        <v>11</v>
      </c>
      <c r="E96" s="2">
        <v>44293</v>
      </c>
      <c r="F96" t="s">
        <v>24</v>
      </c>
      <c r="G96">
        <v>43840</v>
      </c>
    </row>
    <row r="97" spans="1:7" x14ac:dyDescent="0.3">
      <c r="A97" t="s">
        <v>113</v>
      </c>
      <c r="B97" t="s">
        <v>9</v>
      </c>
      <c r="C97">
        <v>31</v>
      </c>
      <c r="D97" t="s">
        <v>14</v>
      </c>
      <c r="E97" s="2">
        <v>44663</v>
      </c>
      <c r="F97" t="s">
        <v>13</v>
      </c>
      <c r="G97">
        <v>103550</v>
      </c>
    </row>
    <row r="98" spans="1:7" x14ac:dyDescent="0.3">
      <c r="A98" t="s">
        <v>114</v>
      </c>
      <c r="B98" t="s">
        <v>16</v>
      </c>
      <c r="C98">
        <v>32</v>
      </c>
      <c r="D98" t="s">
        <v>14</v>
      </c>
      <c r="E98" s="2">
        <v>44339</v>
      </c>
      <c r="F98" t="s">
        <v>27</v>
      </c>
      <c r="G98">
        <v>45510</v>
      </c>
    </row>
    <row r="99" spans="1:7" x14ac:dyDescent="0.3">
      <c r="A99" t="s">
        <v>115</v>
      </c>
      <c r="C99">
        <v>37</v>
      </c>
      <c r="D99" t="s">
        <v>19</v>
      </c>
      <c r="E99" s="2">
        <v>44085</v>
      </c>
      <c r="F99" t="s">
        <v>18</v>
      </c>
      <c r="G99">
        <v>115440</v>
      </c>
    </row>
    <row r="100" spans="1:7" x14ac:dyDescent="0.3">
      <c r="A100" t="s">
        <v>116</v>
      </c>
      <c r="B100" t="s">
        <v>16</v>
      </c>
      <c r="C100">
        <v>38</v>
      </c>
      <c r="D100" t="s">
        <v>11</v>
      </c>
      <c r="E100" s="2">
        <v>44268</v>
      </c>
      <c r="F100" t="s">
        <v>10</v>
      </c>
      <c r="G100">
        <v>56870</v>
      </c>
    </row>
    <row r="101" spans="1:7" x14ac:dyDescent="0.3">
      <c r="A101" t="s">
        <v>117</v>
      </c>
      <c r="B101" t="s">
        <v>16</v>
      </c>
      <c r="C101">
        <v>25</v>
      </c>
      <c r="D101" t="s">
        <v>14</v>
      </c>
      <c r="E101" s="2">
        <v>44144</v>
      </c>
      <c r="F101" t="s">
        <v>10</v>
      </c>
      <c r="G101">
        <v>92700</v>
      </c>
    </row>
    <row r="102" spans="1:7" x14ac:dyDescent="0.3">
      <c r="A102" t="s">
        <v>118</v>
      </c>
      <c r="C102">
        <v>32</v>
      </c>
      <c r="D102" t="s">
        <v>14</v>
      </c>
      <c r="E102" s="2">
        <v>44713</v>
      </c>
      <c r="F102" t="s">
        <v>24</v>
      </c>
      <c r="G102">
        <v>91310</v>
      </c>
    </row>
    <row r="103" spans="1:7" x14ac:dyDescent="0.3">
      <c r="A103" t="s">
        <v>119</v>
      </c>
      <c r="B103" t="s">
        <v>9</v>
      </c>
      <c r="C103">
        <v>33</v>
      </c>
      <c r="D103" t="s">
        <v>14</v>
      </c>
      <c r="E103" s="2">
        <v>44324</v>
      </c>
      <c r="F103" t="s">
        <v>10</v>
      </c>
      <c r="G103">
        <v>74550</v>
      </c>
    </row>
    <row r="104" spans="1:7" x14ac:dyDescent="0.3">
      <c r="A104" t="s">
        <v>120</v>
      </c>
      <c r="B104" t="s">
        <v>9</v>
      </c>
      <c r="C104">
        <v>25</v>
      </c>
      <c r="D104" t="s">
        <v>11</v>
      </c>
      <c r="E104" s="2">
        <v>44665</v>
      </c>
      <c r="F104" t="s">
        <v>13</v>
      </c>
      <c r="G104">
        <v>109190</v>
      </c>
    </row>
    <row r="105" spans="1:7" x14ac:dyDescent="0.3">
      <c r="A105" t="s">
        <v>121</v>
      </c>
      <c r="B105" t="s">
        <v>16</v>
      </c>
      <c r="C105">
        <v>40</v>
      </c>
      <c r="D105" t="s">
        <v>14</v>
      </c>
      <c r="E105" s="2">
        <v>44320</v>
      </c>
      <c r="F105" t="s">
        <v>24</v>
      </c>
      <c r="G105">
        <v>104410</v>
      </c>
    </row>
    <row r="106" spans="1:7" x14ac:dyDescent="0.3">
      <c r="A106" t="s">
        <v>122</v>
      </c>
      <c r="B106" t="s">
        <v>9</v>
      </c>
      <c r="C106">
        <v>30</v>
      </c>
      <c r="D106" t="s">
        <v>14</v>
      </c>
      <c r="E106" s="2">
        <v>44544</v>
      </c>
      <c r="F106" t="s">
        <v>18</v>
      </c>
      <c r="G106">
        <v>96800</v>
      </c>
    </row>
    <row r="107" spans="1:7" x14ac:dyDescent="0.3">
      <c r="A107" t="s">
        <v>123</v>
      </c>
      <c r="B107" t="s">
        <v>9</v>
      </c>
      <c r="C107">
        <v>28</v>
      </c>
      <c r="D107" t="s">
        <v>11</v>
      </c>
      <c r="E107" s="2">
        <v>43980</v>
      </c>
      <c r="F107" t="s">
        <v>18</v>
      </c>
      <c r="G107">
        <v>48170</v>
      </c>
    </row>
    <row r="108" spans="1:7" x14ac:dyDescent="0.3">
      <c r="A108" t="s">
        <v>124</v>
      </c>
      <c r="B108" t="s">
        <v>9</v>
      </c>
      <c r="C108">
        <v>21</v>
      </c>
      <c r="D108" t="s">
        <v>14</v>
      </c>
      <c r="E108" s="2">
        <v>44042</v>
      </c>
      <c r="F108" t="s">
        <v>13</v>
      </c>
      <c r="G108">
        <v>37920</v>
      </c>
    </row>
    <row r="109" spans="1:7" x14ac:dyDescent="0.3">
      <c r="A109" t="s">
        <v>125</v>
      </c>
      <c r="B109" t="s">
        <v>9</v>
      </c>
      <c r="C109">
        <v>34</v>
      </c>
      <c r="D109" t="s">
        <v>14</v>
      </c>
      <c r="E109" s="2">
        <v>44642</v>
      </c>
      <c r="F109" t="s">
        <v>13</v>
      </c>
      <c r="G109">
        <v>112650</v>
      </c>
    </row>
    <row r="110" spans="1:7" x14ac:dyDescent="0.3">
      <c r="A110" t="s">
        <v>126</v>
      </c>
      <c r="B110" t="s">
        <v>16</v>
      </c>
      <c r="C110">
        <v>34</v>
      </c>
      <c r="D110" t="s">
        <v>19</v>
      </c>
      <c r="E110" s="2">
        <v>44660</v>
      </c>
      <c r="F110" t="s">
        <v>10</v>
      </c>
      <c r="G110">
        <v>49630</v>
      </c>
    </row>
    <row r="111" spans="1:7" x14ac:dyDescent="0.3">
      <c r="A111" t="s">
        <v>127</v>
      </c>
      <c r="B111" t="s">
        <v>9</v>
      </c>
      <c r="C111">
        <v>36</v>
      </c>
      <c r="D111" t="s">
        <v>14</v>
      </c>
      <c r="E111" s="2">
        <v>43958</v>
      </c>
      <c r="F111" t="s">
        <v>24</v>
      </c>
      <c r="G111">
        <v>118840</v>
      </c>
    </row>
    <row r="112" spans="1:7" x14ac:dyDescent="0.3">
      <c r="A112" t="s">
        <v>128</v>
      </c>
      <c r="B112" t="s">
        <v>9</v>
      </c>
      <c r="C112">
        <v>30</v>
      </c>
      <c r="D112" t="s">
        <v>14</v>
      </c>
      <c r="E112" s="2">
        <v>44789</v>
      </c>
      <c r="F112" t="s">
        <v>24</v>
      </c>
      <c r="G112">
        <v>69710</v>
      </c>
    </row>
    <row r="113" spans="1:7" x14ac:dyDescent="0.3">
      <c r="A113" t="s">
        <v>129</v>
      </c>
      <c r="B113" t="s">
        <v>9</v>
      </c>
      <c r="C113">
        <v>20</v>
      </c>
      <c r="D113" t="s">
        <v>14</v>
      </c>
      <c r="E113" s="2">
        <v>44683</v>
      </c>
      <c r="F113" t="s">
        <v>13</v>
      </c>
      <c r="G113">
        <v>79570</v>
      </c>
    </row>
    <row r="114" spans="1:7" x14ac:dyDescent="0.3">
      <c r="A114" t="s">
        <v>130</v>
      </c>
      <c r="B114" t="s">
        <v>16</v>
      </c>
      <c r="C114">
        <v>22</v>
      </c>
      <c r="D114" t="s">
        <v>11</v>
      </c>
      <c r="E114" s="2">
        <v>44388</v>
      </c>
      <c r="F114" t="s">
        <v>13</v>
      </c>
      <c r="G114">
        <v>76900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CACB5-16A9-41DD-8A48-B420F5171F00}">
  <sheetPr>
    <tabColor theme="9" tint="0.39997558519241921"/>
  </sheetPr>
  <dimension ref="A1:Q185"/>
  <sheetViews>
    <sheetView workbookViewId="0">
      <selection activeCell="R20" sqref="R20"/>
    </sheetView>
  </sheetViews>
  <sheetFormatPr defaultRowHeight="14.4" x14ac:dyDescent="0.3"/>
  <cols>
    <col min="1" max="1" width="27.21875" bestFit="1" customWidth="1"/>
    <col min="2" max="2" width="9.33203125" bestFit="1" customWidth="1"/>
    <col min="3" max="3" width="13.33203125" bestFit="1" customWidth="1"/>
    <col min="4" max="4" width="6.44140625" bestFit="1" customWidth="1"/>
    <col min="5" max="5" width="13" bestFit="1" customWidth="1"/>
    <col min="6" max="6" width="11.44140625" bestFit="1" customWidth="1"/>
    <col min="7" max="7" width="13.109375" bestFit="1" customWidth="1"/>
    <col min="8" max="8" width="10" bestFit="1" customWidth="1"/>
    <col min="9" max="9" width="9.109375" bestFit="1" customWidth="1"/>
    <col min="10" max="10" width="9.44140625" style="24" bestFit="1" customWidth="1"/>
    <col min="11" max="11" width="18.109375" customWidth="1"/>
    <col min="12" max="12" width="10" customWidth="1"/>
  </cols>
  <sheetData>
    <row r="1" spans="1:17" x14ac:dyDescent="0.3">
      <c r="A1" t="s">
        <v>1</v>
      </c>
      <c r="B1" t="s">
        <v>2</v>
      </c>
      <c r="C1" t="s">
        <v>3</v>
      </c>
      <c r="D1" t="s">
        <v>4</v>
      </c>
      <c r="E1" t="s">
        <v>5</v>
      </c>
      <c r="F1" t="s">
        <v>6</v>
      </c>
      <c r="G1" t="s">
        <v>7</v>
      </c>
      <c r="H1" t="s">
        <v>204</v>
      </c>
      <c r="I1" t="s">
        <v>210</v>
      </c>
      <c r="J1" s="24" t="s">
        <v>238</v>
      </c>
      <c r="K1" t="s">
        <v>244</v>
      </c>
    </row>
    <row r="2" spans="1:17" x14ac:dyDescent="0.3">
      <c r="A2" t="s">
        <v>94</v>
      </c>
      <c r="B2" t="s">
        <v>16</v>
      </c>
      <c r="C2" t="s">
        <v>24</v>
      </c>
      <c r="D2">
        <v>21</v>
      </c>
      <c r="E2" s="4">
        <v>44678</v>
      </c>
      <c r="F2" s="24">
        <v>33920</v>
      </c>
      <c r="G2" t="s">
        <v>14</v>
      </c>
      <c r="H2" t="s">
        <v>239</v>
      </c>
      <c r="I2" s="22">
        <f ca="1">(TODAY()-Table_staff[[#This Row],[Date Joined]])/365</f>
        <v>1.2383561643835617</v>
      </c>
      <c r="J2" s="24">
        <f ca="1">ROUNDUP(IF(Table_staff[[#This Row],[Tenure]]&gt;2,3%,2%)*Table_staff[[#This Row],[Salary]],0)</f>
        <v>679</v>
      </c>
      <c r="K2" t="e">
        <f ca="1">XLOOKUP(Table_staff[[#This Row],[Rating]],[1]Mapping!$C$16:$C$20,[1]Mapping!$D$16:$D$20)</f>
        <v>#NAME?</v>
      </c>
      <c r="M2" s="5"/>
      <c r="N2" s="6" t="s">
        <v>230</v>
      </c>
      <c r="O2" s="5"/>
      <c r="P2" s="5"/>
      <c r="Q2" s="5"/>
    </row>
    <row r="3" spans="1:17" x14ac:dyDescent="0.3">
      <c r="A3" t="s">
        <v>154</v>
      </c>
      <c r="B3" t="s">
        <v>16</v>
      </c>
      <c r="C3" t="s">
        <v>24</v>
      </c>
      <c r="D3">
        <v>21</v>
      </c>
      <c r="E3" s="4">
        <v>44619</v>
      </c>
      <c r="F3" s="24">
        <v>33920</v>
      </c>
      <c r="G3" t="s">
        <v>14</v>
      </c>
      <c r="H3" t="s">
        <v>240</v>
      </c>
      <c r="I3" s="22">
        <f ca="1">(TODAY()-Table_staff[[#This Row],[Date Joined]])/365</f>
        <v>1.4</v>
      </c>
      <c r="J3" s="24">
        <f ca="1">ROUNDUP(IF(Table_staff[[#This Row],[Tenure]]&gt;2,3%,2%)*Table_staff[[#This Row],[Salary]],0)</f>
        <v>679</v>
      </c>
      <c r="K3" t="e">
        <f ca="1">XLOOKUP(Table_staff[[#This Row],[Rating]],[1]Mapping!$C$16:$C$20,[1]Mapping!$D$16:$D$20)</f>
        <v>#NAME?</v>
      </c>
    </row>
    <row r="4" spans="1:17" x14ac:dyDescent="0.3">
      <c r="A4" t="s">
        <v>46</v>
      </c>
      <c r="B4" t="s">
        <v>16</v>
      </c>
      <c r="C4" t="s">
        <v>24</v>
      </c>
      <c r="D4">
        <v>29</v>
      </c>
      <c r="E4" s="4">
        <v>44023</v>
      </c>
      <c r="F4" s="24">
        <v>34980</v>
      </c>
      <c r="G4" t="s">
        <v>14</v>
      </c>
      <c r="H4" t="s">
        <v>239</v>
      </c>
      <c r="I4" s="22">
        <f ca="1">(TODAY()-Table_staff[[#This Row],[Date Joined]])/365</f>
        <v>3.032876712328767</v>
      </c>
      <c r="J4" s="24">
        <f ca="1">ROUNDUP(IF(Table_staff[[#This Row],[Tenure]]&gt;2,3%,2%)*Table_staff[[#This Row],[Salary]],0)</f>
        <v>1050</v>
      </c>
      <c r="K4" t="e">
        <f ca="1">XLOOKUP(Table_staff[[#This Row],[Rating]],[1]Mapping!$C$16:$C$20,[1]Mapping!$D$16:$D$20)</f>
        <v>#NAME?</v>
      </c>
      <c r="M4" t="s">
        <v>206</v>
      </c>
      <c r="P4">
        <f>COUNTA(Table_staff[Name])</f>
        <v>184</v>
      </c>
    </row>
    <row r="5" spans="1:17" x14ac:dyDescent="0.3">
      <c r="A5" t="s">
        <v>191</v>
      </c>
      <c r="B5" t="s">
        <v>16</v>
      </c>
      <c r="C5" t="s">
        <v>24</v>
      </c>
      <c r="D5">
        <v>29</v>
      </c>
      <c r="E5" s="4">
        <v>43962</v>
      </c>
      <c r="F5" s="24">
        <v>34980</v>
      </c>
      <c r="G5" t="s">
        <v>14</v>
      </c>
      <c r="H5" t="s">
        <v>240</v>
      </c>
      <c r="I5" s="22">
        <f ca="1">(TODAY()-Table_staff[[#This Row],[Date Joined]])/365</f>
        <v>3.2</v>
      </c>
      <c r="J5" s="24">
        <f ca="1">ROUNDUP(IF(Table_staff[[#This Row],[Tenure]]&gt;2,3%,2%)*Table_staff[[#This Row],[Salary]],0)</f>
        <v>1050</v>
      </c>
      <c r="K5" t="e">
        <f ca="1">XLOOKUP(Table_staff[[#This Row],[Rating]],[1]Mapping!$C$16:$C$20,[1]Mapping!$D$16:$D$20)</f>
        <v>#NAME?</v>
      </c>
      <c r="M5" t="s">
        <v>207</v>
      </c>
      <c r="P5">
        <f>AVERAGE(Table_staff[Salary])</f>
        <v>77175.337499999994</v>
      </c>
    </row>
    <row r="6" spans="1:17" x14ac:dyDescent="0.3">
      <c r="A6" t="s">
        <v>98</v>
      </c>
      <c r="B6" t="s">
        <v>9</v>
      </c>
      <c r="C6" t="s">
        <v>10</v>
      </c>
      <c r="D6">
        <v>43</v>
      </c>
      <c r="E6" s="4">
        <v>44620</v>
      </c>
      <c r="F6" s="24">
        <v>36040</v>
      </c>
      <c r="G6" t="s">
        <v>14</v>
      </c>
      <c r="H6" t="s">
        <v>239</v>
      </c>
      <c r="I6" s="22">
        <f ca="1">(TODAY()-Table_staff[[#This Row],[Date Joined]])/365</f>
        <v>1.3972602739726028</v>
      </c>
      <c r="J6" s="24">
        <f ca="1">ROUNDUP(IF(Table_staff[[#This Row],[Tenure]]&gt;2,3%,2%)*Table_staff[[#This Row],[Salary]],0)</f>
        <v>721</v>
      </c>
      <c r="K6" t="e">
        <f ca="1">XLOOKUP(Table_staff[[#This Row],[Rating]],[1]Mapping!$C$16:$C$20,[1]Mapping!$D$16:$D$20)</f>
        <v>#NAME?</v>
      </c>
      <c r="M6" t="s">
        <v>211</v>
      </c>
      <c r="P6">
        <f>MEDIAN(Table_staff[Age])</f>
        <v>30</v>
      </c>
    </row>
    <row r="7" spans="1:17" x14ac:dyDescent="0.3">
      <c r="A7" t="s">
        <v>133</v>
      </c>
      <c r="B7" t="s">
        <v>9</v>
      </c>
      <c r="C7" t="s">
        <v>10</v>
      </c>
      <c r="D7">
        <v>43</v>
      </c>
      <c r="E7" s="4">
        <v>44558</v>
      </c>
      <c r="F7" s="24">
        <v>36040</v>
      </c>
      <c r="G7" t="s">
        <v>14</v>
      </c>
      <c r="H7" t="s">
        <v>240</v>
      </c>
      <c r="I7" s="22">
        <f ca="1">(TODAY()-Table_staff[[#This Row],[Date Joined]])/365</f>
        <v>1.5671232876712329</v>
      </c>
      <c r="J7" s="24">
        <f ca="1">ROUNDUP(IF(Table_staff[[#This Row],[Tenure]]&gt;2,3%,2%)*Table_staff[[#This Row],[Salary]],0)</f>
        <v>721</v>
      </c>
      <c r="K7" t="e">
        <f ca="1">XLOOKUP(Table_staff[[#This Row],[Rating]],[1]Mapping!$C$16:$C$20,[1]Mapping!$D$16:$D$20)</f>
        <v>#NAME?</v>
      </c>
      <c r="M7" t="s">
        <v>208</v>
      </c>
      <c r="P7">
        <f ca="1">AVERAGE(Table_staff[Tenure])</f>
        <v>2.571098868374031</v>
      </c>
    </row>
    <row r="8" spans="1:17" x14ac:dyDescent="0.3">
      <c r="A8" t="s">
        <v>34</v>
      </c>
      <c r="B8" t="s">
        <v>9</v>
      </c>
      <c r="C8" t="s">
        <v>13</v>
      </c>
      <c r="D8">
        <v>21</v>
      </c>
      <c r="E8" s="4">
        <v>44104</v>
      </c>
      <c r="F8" s="24">
        <v>37920</v>
      </c>
      <c r="G8" t="s">
        <v>14</v>
      </c>
      <c r="H8" t="s">
        <v>239</v>
      </c>
      <c r="I8" s="22">
        <f ca="1">(TODAY()-Table_staff[[#This Row],[Date Joined]])/365</f>
        <v>2.8109589041095893</v>
      </c>
      <c r="J8" s="24">
        <f ca="1">ROUNDUP(IF(Table_staff[[#This Row],[Tenure]]&gt;2,3%,2%)*Table_staff[[#This Row],[Salary]],0)</f>
        <v>1138</v>
      </c>
      <c r="K8" t="e">
        <f ca="1">XLOOKUP(Table_staff[[#This Row],[Rating]],[1]Mapping!$C$16:$C$20,[1]Mapping!$D$16:$D$20)</f>
        <v>#NAME?</v>
      </c>
      <c r="M8" t="s">
        <v>209</v>
      </c>
    </row>
    <row r="9" spans="1:17" x14ac:dyDescent="0.3">
      <c r="A9" t="s">
        <v>124</v>
      </c>
      <c r="B9" t="s">
        <v>9</v>
      </c>
      <c r="C9" t="s">
        <v>13</v>
      </c>
      <c r="D9">
        <v>21</v>
      </c>
      <c r="E9" s="4">
        <v>44042</v>
      </c>
      <c r="F9" s="24">
        <v>37920</v>
      </c>
      <c r="G9" t="s">
        <v>14</v>
      </c>
      <c r="H9" t="s">
        <v>240</v>
      </c>
      <c r="I9" s="22">
        <f ca="1">(TODAY()-Table_staff[[#This Row],[Date Joined]])/365</f>
        <v>2.9808219178082194</v>
      </c>
      <c r="J9" s="24">
        <f ca="1">ROUNDUP(IF(Table_staff[[#This Row],[Tenure]]&gt;2,3%,2%)*Table_staff[[#This Row],[Salary]],0)</f>
        <v>1138</v>
      </c>
      <c r="K9" t="e">
        <f ca="1">XLOOKUP(Table_staff[[#This Row],[Rating]],[1]Mapping!$C$16:$C$20,[1]Mapping!$D$16:$D$20)</f>
        <v>#NAME?</v>
      </c>
      <c r="N9" t="s">
        <v>212</v>
      </c>
      <c r="P9">
        <f>COUNTIFS(Table_staff[Gender],"Female")</f>
        <v>86</v>
      </c>
    </row>
    <row r="10" spans="1:17" x14ac:dyDescent="0.3">
      <c r="A10" t="s">
        <v>96</v>
      </c>
      <c r="B10" t="s">
        <v>9</v>
      </c>
      <c r="C10" t="s">
        <v>13</v>
      </c>
      <c r="D10">
        <v>35</v>
      </c>
      <c r="E10" s="4">
        <v>44727</v>
      </c>
      <c r="F10" s="24">
        <v>40400</v>
      </c>
      <c r="G10" t="s">
        <v>14</v>
      </c>
      <c r="H10" t="s">
        <v>239</v>
      </c>
      <c r="I10" s="22">
        <f ca="1">(TODAY()-Table_staff[[#This Row],[Date Joined]])/365</f>
        <v>1.1041095890410959</v>
      </c>
      <c r="J10" s="24">
        <f ca="1">ROUNDUP(IF(Table_staff[[#This Row],[Tenure]]&gt;2,3%,2%)*Table_staff[[#This Row],[Salary]],0)</f>
        <v>808</v>
      </c>
      <c r="K10" t="e">
        <f ca="1">XLOOKUP(Table_staff[[#This Row],[Rating]],[1]Mapping!$C$16:$C$20,[1]Mapping!$D$16:$D$20)</f>
        <v>#NAME?</v>
      </c>
      <c r="N10" t="s">
        <v>213</v>
      </c>
      <c r="P10" s="7">
        <f>P9/P4</f>
        <v>0.46739130434782611</v>
      </c>
    </row>
    <row r="11" spans="1:17" x14ac:dyDescent="0.3">
      <c r="A11" t="s">
        <v>135</v>
      </c>
      <c r="B11" t="s">
        <v>9</v>
      </c>
      <c r="C11" t="s">
        <v>13</v>
      </c>
      <c r="D11">
        <v>35</v>
      </c>
      <c r="E11" s="4">
        <v>44666</v>
      </c>
      <c r="F11" s="24">
        <v>40400</v>
      </c>
      <c r="G11" t="s">
        <v>14</v>
      </c>
      <c r="H11" t="s">
        <v>240</v>
      </c>
      <c r="I11" s="22">
        <f ca="1">(TODAY()-Table_staff[[#This Row],[Date Joined]])/365</f>
        <v>1.2712328767123289</v>
      </c>
      <c r="J11" s="24">
        <f ca="1">ROUNDUP(IF(Table_staff[[#This Row],[Tenure]]&gt;2,3%,2%)*Table_staff[[#This Row],[Salary]],0)</f>
        <v>808</v>
      </c>
      <c r="K11" t="e">
        <f ca="1">XLOOKUP(Table_staff[[#This Row],[Rating]],[1]Mapping!$C$16:$C$20,[1]Mapping!$D$16:$D$20)</f>
        <v>#NAME?</v>
      </c>
    </row>
    <row r="12" spans="1:17" x14ac:dyDescent="0.3">
      <c r="A12" t="s">
        <v>105</v>
      </c>
      <c r="B12" t="s">
        <v>16</v>
      </c>
      <c r="C12" t="s">
        <v>13</v>
      </c>
      <c r="D12">
        <v>32</v>
      </c>
      <c r="E12" s="4">
        <v>44611</v>
      </c>
      <c r="F12" s="24">
        <v>41570</v>
      </c>
      <c r="G12" t="s">
        <v>14</v>
      </c>
      <c r="H12" t="s">
        <v>239</v>
      </c>
      <c r="I12" s="22">
        <f ca="1">(TODAY()-Table_staff[[#This Row],[Date Joined]])/365</f>
        <v>1.4219178082191781</v>
      </c>
      <c r="J12" s="24">
        <f ca="1">ROUNDUP(IF(Table_staff[[#This Row],[Tenure]]&gt;2,3%,2%)*Table_staff[[#This Row],[Salary]],0)</f>
        <v>832</v>
      </c>
      <c r="K12" t="e">
        <f ca="1">XLOOKUP(Table_staff[[#This Row],[Rating]],[1]Mapping!$C$16:$C$20,[1]Mapping!$D$16:$D$20)</f>
        <v>#NAME?</v>
      </c>
    </row>
    <row r="13" spans="1:17" x14ac:dyDescent="0.3">
      <c r="A13" t="s">
        <v>139</v>
      </c>
      <c r="B13" t="s">
        <v>16</v>
      </c>
      <c r="C13" t="s">
        <v>13</v>
      </c>
      <c r="D13">
        <v>32</v>
      </c>
      <c r="E13" s="4">
        <v>44549</v>
      </c>
      <c r="F13" s="24">
        <v>41570</v>
      </c>
      <c r="G13" t="s">
        <v>14</v>
      </c>
      <c r="H13" t="s">
        <v>240</v>
      </c>
      <c r="I13" s="22">
        <f ca="1">(TODAY()-Table_staff[[#This Row],[Date Joined]])/365</f>
        <v>1.5917808219178082</v>
      </c>
      <c r="J13" s="24">
        <f ca="1">ROUNDUP(IF(Table_staff[[#This Row],[Tenure]]&gt;2,3%,2%)*Table_staff[[#This Row],[Salary]],0)</f>
        <v>832</v>
      </c>
      <c r="K13" t="e">
        <f ca="1">XLOOKUP(Table_staff[[#This Row],[Rating]],[1]Mapping!$C$16:$C$20,[1]Mapping!$D$16:$D$20)</f>
        <v>#NAME?</v>
      </c>
    </row>
    <row r="14" spans="1:17" x14ac:dyDescent="0.3">
      <c r="A14" t="s">
        <v>36</v>
      </c>
      <c r="B14" t="s">
        <v>16</v>
      </c>
      <c r="C14" t="s">
        <v>24</v>
      </c>
      <c r="D14">
        <v>31</v>
      </c>
      <c r="E14" s="4">
        <v>44145</v>
      </c>
      <c r="F14" s="24">
        <v>41980</v>
      </c>
      <c r="G14" t="s">
        <v>14</v>
      </c>
      <c r="H14" t="s">
        <v>239</v>
      </c>
      <c r="I14" s="22">
        <f ca="1">(TODAY()-Table_staff[[#This Row],[Date Joined]])/365</f>
        <v>2.6986301369863015</v>
      </c>
      <c r="J14" s="24">
        <f ca="1">ROUNDUP(IF(Table_staff[[#This Row],[Tenure]]&gt;2,3%,2%)*Table_staff[[#This Row],[Salary]],0)</f>
        <v>1260</v>
      </c>
      <c r="K14" t="e">
        <f ca="1">XLOOKUP(Table_staff[[#This Row],[Rating]],[1]Mapping!$C$16:$C$20,[1]Mapping!$D$16:$D$20)</f>
        <v>#NAME?</v>
      </c>
    </row>
    <row r="15" spans="1:17" x14ac:dyDescent="0.3">
      <c r="A15" t="s">
        <v>176</v>
      </c>
      <c r="B15" t="s">
        <v>16</v>
      </c>
      <c r="C15" t="s">
        <v>24</v>
      </c>
      <c r="D15">
        <v>31</v>
      </c>
      <c r="E15" s="4">
        <v>44084</v>
      </c>
      <c r="F15" s="24">
        <v>41980</v>
      </c>
      <c r="G15" t="s">
        <v>14</v>
      </c>
      <c r="H15" t="s">
        <v>240</v>
      </c>
      <c r="I15" s="22">
        <f ca="1">(TODAY()-Table_staff[[#This Row],[Date Joined]])/365</f>
        <v>2.8657534246575342</v>
      </c>
      <c r="J15" s="24">
        <f ca="1">ROUNDUP(IF(Table_staff[[#This Row],[Tenure]]&gt;2,3%,2%)*Table_staff[[#This Row],[Salary]],0)</f>
        <v>1260</v>
      </c>
      <c r="K15" t="e">
        <f ca="1">XLOOKUP(Table_staff[[#This Row],[Rating]],[1]Mapping!$C$16:$C$20,[1]Mapping!$D$16:$D$20)</f>
        <v>#NAME?</v>
      </c>
      <c r="M15" s="6"/>
      <c r="N15" s="6" t="s">
        <v>215</v>
      </c>
      <c r="O15" s="6" t="s">
        <v>214</v>
      </c>
      <c r="P15" s="6"/>
      <c r="Q15" s="6"/>
    </row>
    <row r="16" spans="1:17" x14ac:dyDescent="0.3">
      <c r="A16" t="s">
        <v>102</v>
      </c>
      <c r="B16" t="s">
        <v>9</v>
      </c>
      <c r="C16" t="s">
        <v>10</v>
      </c>
      <c r="D16">
        <v>28</v>
      </c>
      <c r="E16" s="4">
        <v>44820</v>
      </c>
      <c r="F16" s="24">
        <v>43510</v>
      </c>
      <c r="G16" t="s">
        <v>50</v>
      </c>
      <c r="H16" t="s">
        <v>239</v>
      </c>
      <c r="I16" s="22">
        <f ca="1">(TODAY()-Table_staff[[#This Row],[Date Joined]])/365</f>
        <v>0.84931506849315064</v>
      </c>
      <c r="J16" s="24">
        <f ca="1">ROUNDUP(IF(Table_staff[[#This Row],[Tenure]]&gt;2,3%,2%)*Table_staff[[#This Row],[Salary]],0)</f>
        <v>871</v>
      </c>
      <c r="K16" t="e">
        <f ca="1">XLOOKUP(Table_staff[[#This Row],[Rating]],[1]Mapping!$C$16:$C$20,[1]Mapping!$D$16:$D$20)</f>
        <v>#NAME?</v>
      </c>
    </row>
    <row r="17" spans="1:15" x14ac:dyDescent="0.3">
      <c r="A17" t="s">
        <v>173</v>
      </c>
      <c r="B17" t="s">
        <v>9</v>
      </c>
      <c r="C17" t="s">
        <v>10</v>
      </c>
      <c r="D17">
        <v>28</v>
      </c>
      <c r="E17" s="4">
        <v>44758</v>
      </c>
      <c r="F17" s="24">
        <v>43510</v>
      </c>
      <c r="G17" t="s">
        <v>50</v>
      </c>
      <c r="H17" t="s">
        <v>240</v>
      </c>
      <c r="I17" s="22">
        <f ca="1">(TODAY()-Table_staff[[#This Row],[Date Joined]])/365</f>
        <v>1.0191780821917809</v>
      </c>
      <c r="J17" s="24">
        <f ca="1">ROUNDUP(IF(Table_staff[[#This Row],[Tenure]]&gt;2,3%,2%)*Table_staff[[#This Row],[Salary]],0)</f>
        <v>871</v>
      </c>
      <c r="K17" t="e">
        <f ca="1">XLOOKUP(Table_staff[[#This Row],[Rating]],[1]Mapping!$C$16:$C$20,[1]Mapping!$D$16:$D$20)</f>
        <v>#NAME?</v>
      </c>
      <c r="N17" s="9" t="s">
        <v>216</v>
      </c>
    </row>
    <row r="18" spans="1:15" x14ac:dyDescent="0.3">
      <c r="A18" t="s">
        <v>32</v>
      </c>
      <c r="B18" t="s">
        <v>16</v>
      </c>
      <c r="C18" t="s">
        <v>24</v>
      </c>
      <c r="D18">
        <v>32</v>
      </c>
      <c r="E18" s="4">
        <v>44354</v>
      </c>
      <c r="F18" s="24">
        <v>43840</v>
      </c>
      <c r="G18" t="s">
        <v>11</v>
      </c>
      <c r="H18" t="s">
        <v>239</v>
      </c>
      <c r="I18" s="22">
        <f ca="1">(TODAY()-Table_staff[[#This Row],[Date Joined]])/365</f>
        <v>2.1260273972602741</v>
      </c>
      <c r="J18" s="24">
        <f ca="1">ROUNDUP(IF(Table_staff[[#This Row],[Tenure]]&gt;2,3%,2%)*Table_staff[[#This Row],[Salary]],0)</f>
        <v>1316</v>
      </c>
      <c r="K18" t="e">
        <f ca="1">XLOOKUP(Table_staff[[#This Row],[Rating]],[1]Mapping!$C$16:$C$20,[1]Mapping!$D$16:$D$20)</f>
        <v>#NAME?</v>
      </c>
    </row>
    <row r="19" spans="1:15" x14ac:dyDescent="0.3">
      <c r="A19" t="s">
        <v>112</v>
      </c>
      <c r="B19" t="s">
        <v>16</v>
      </c>
      <c r="C19" t="s">
        <v>24</v>
      </c>
      <c r="D19">
        <v>32</v>
      </c>
      <c r="E19" s="4">
        <v>44293</v>
      </c>
      <c r="F19" s="24">
        <v>43840</v>
      </c>
      <c r="G19" t="s">
        <v>11</v>
      </c>
      <c r="H19" t="s">
        <v>240</v>
      </c>
      <c r="I19" s="22">
        <f ca="1">(TODAY()-Table_staff[[#This Row],[Date Joined]])/365</f>
        <v>2.2931506849315069</v>
      </c>
      <c r="J19" s="24">
        <f ca="1">ROUNDUP(IF(Table_staff[[#This Row],[Tenure]]&gt;2,3%,2%)*Table_staff[[#This Row],[Salary]],0)</f>
        <v>1316</v>
      </c>
      <c r="K19" t="e">
        <f ca="1">XLOOKUP(Table_staff[[#This Row],[Rating]],[1]Mapping!$C$16:$C$20,[1]Mapping!$D$16:$D$20)</f>
        <v>#NAME?</v>
      </c>
    </row>
    <row r="20" spans="1:15" x14ac:dyDescent="0.3">
      <c r="A20" t="s">
        <v>71</v>
      </c>
      <c r="B20" t="s">
        <v>16</v>
      </c>
      <c r="C20" t="s">
        <v>27</v>
      </c>
      <c r="D20">
        <v>32</v>
      </c>
      <c r="E20" s="4">
        <v>44400</v>
      </c>
      <c r="F20" s="24">
        <v>45510</v>
      </c>
      <c r="G20" t="s">
        <v>14</v>
      </c>
      <c r="H20" t="s">
        <v>239</v>
      </c>
      <c r="I20" s="22">
        <f ca="1">(TODAY()-Table_staff[[#This Row],[Date Joined]])/365</f>
        <v>2</v>
      </c>
      <c r="J20" s="24">
        <f ca="1">ROUNDUP(IF(Table_staff[[#This Row],[Tenure]]&gt;2,3%,2%)*Table_staff[[#This Row],[Salary]],0)</f>
        <v>911</v>
      </c>
      <c r="K20" t="e">
        <f ca="1">XLOOKUP(Table_staff[[#This Row],[Rating]],[1]Mapping!$C$16:$C$20,[1]Mapping!$D$16:$D$20)</f>
        <v>#NAME?</v>
      </c>
      <c r="M20" s="8" t="s">
        <v>32</v>
      </c>
      <c r="O20" t="e">
        <f ca="1">XLOOKUP(M20,Table_staff[Name], Table_staff[[Gender]:[Tenure]])</f>
        <v>#NAME?</v>
      </c>
    </row>
    <row r="21" spans="1:15" x14ac:dyDescent="0.3">
      <c r="A21" t="s">
        <v>114</v>
      </c>
      <c r="B21" t="s">
        <v>16</v>
      </c>
      <c r="C21" t="s">
        <v>27</v>
      </c>
      <c r="D21">
        <v>32</v>
      </c>
      <c r="E21" s="4">
        <v>44339</v>
      </c>
      <c r="F21" s="24">
        <v>45510</v>
      </c>
      <c r="G21" t="s">
        <v>14</v>
      </c>
      <c r="H21" t="s">
        <v>240</v>
      </c>
      <c r="I21" s="22">
        <f ca="1">(TODAY()-Table_staff[[#This Row],[Date Joined]])/365</f>
        <v>2.1671232876712327</v>
      </c>
      <c r="J21" s="24">
        <f ca="1">ROUNDUP(IF(Table_staff[[#This Row],[Tenure]]&gt;2,3%,2%)*Table_staff[[#This Row],[Salary]],0)</f>
        <v>1366</v>
      </c>
      <c r="K21" t="e">
        <f ca="1">XLOOKUP(Table_staff[[#This Row],[Rating]],[1]Mapping!$C$16:$C$20,[1]Mapping!$D$16:$D$20)</f>
        <v>#NAME?</v>
      </c>
    </row>
    <row r="22" spans="1:15" x14ac:dyDescent="0.3">
      <c r="A22" t="s">
        <v>88</v>
      </c>
      <c r="B22" t="s">
        <v>9</v>
      </c>
      <c r="C22" t="s">
        <v>13</v>
      </c>
      <c r="D22">
        <v>26</v>
      </c>
      <c r="E22" s="4">
        <v>44225</v>
      </c>
      <c r="F22" s="24">
        <v>47360</v>
      </c>
      <c r="G22" t="s">
        <v>14</v>
      </c>
      <c r="H22" t="s">
        <v>239</v>
      </c>
      <c r="I22" s="22">
        <f ca="1">(TODAY()-Table_staff[[#This Row],[Date Joined]])/365</f>
        <v>2.4794520547945207</v>
      </c>
      <c r="J22" s="24">
        <f ca="1">ROUNDUP(IF(Table_staff[[#This Row],[Tenure]]&gt;2,3%,2%)*Table_staff[[#This Row],[Salary]],0)</f>
        <v>1421</v>
      </c>
      <c r="K22" t="e">
        <f ca="1">XLOOKUP(Table_staff[[#This Row],[Rating]],[1]Mapping!$C$16:$C$20,[1]Mapping!$D$16:$D$20)</f>
        <v>#NAME?</v>
      </c>
      <c r="M22" t="s">
        <v>217</v>
      </c>
      <c r="N22" t="e">
        <f ca="1">TRANSPOSE(_xlfn.XLOOKUP(M20,Table_staff[Name],Table_staff[[Gender]:[Tenure]]))</f>
        <v>#NAME?</v>
      </c>
    </row>
    <row r="23" spans="1:15" x14ac:dyDescent="0.3">
      <c r="A23" t="s">
        <v>141</v>
      </c>
      <c r="B23" t="s">
        <v>9</v>
      </c>
      <c r="C23" t="s">
        <v>13</v>
      </c>
      <c r="D23">
        <v>26</v>
      </c>
      <c r="E23" s="4">
        <v>44164</v>
      </c>
      <c r="F23" s="24">
        <v>47360</v>
      </c>
      <c r="G23" t="s">
        <v>14</v>
      </c>
      <c r="H23" t="s">
        <v>240</v>
      </c>
      <c r="I23" s="22">
        <f ca="1">(TODAY()-Table_staff[[#This Row],[Date Joined]])/365</f>
        <v>2.6465753424657534</v>
      </c>
      <c r="J23" s="24">
        <f ca="1">ROUNDUP(IF(Table_staff[[#This Row],[Tenure]]&gt;2,3%,2%)*Table_staff[[#This Row],[Salary]],0)</f>
        <v>1421</v>
      </c>
      <c r="K23" t="e">
        <f ca="1">XLOOKUP(Table_staff[[#This Row],[Rating]],[1]Mapping!$C$16:$C$20,[1]Mapping!$D$16:$D$20)</f>
        <v>#NAME?</v>
      </c>
      <c r="M23" t="s">
        <v>218</v>
      </c>
    </row>
    <row r="24" spans="1:15" x14ac:dyDescent="0.3">
      <c r="A24" t="s">
        <v>70</v>
      </c>
      <c r="B24" t="s">
        <v>9</v>
      </c>
      <c r="C24" t="s">
        <v>18</v>
      </c>
      <c r="D24">
        <v>28</v>
      </c>
      <c r="E24" s="4">
        <v>44041</v>
      </c>
      <c r="F24" s="24">
        <v>48170</v>
      </c>
      <c r="G24" t="s">
        <v>11</v>
      </c>
      <c r="H24" t="s">
        <v>239</v>
      </c>
      <c r="I24" s="22">
        <f ca="1">(TODAY()-Table_staff[[#This Row],[Date Joined]])/365</f>
        <v>2.9835616438356163</v>
      </c>
      <c r="J24" s="24">
        <f ca="1">ROUNDUP(IF(Table_staff[[#This Row],[Tenure]]&gt;2,3%,2%)*Table_staff[[#This Row],[Salary]],0)</f>
        <v>1446</v>
      </c>
      <c r="K24" t="e">
        <f ca="1">XLOOKUP(Table_staff[[#This Row],[Rating]],[1]Mapping!$C$16:$C$20,[1]Mapping!$D$16:$D$20)</f>
        <v>#NAME?</v>
      </c>
      <c r="M24" t="s">
        <v>219</v>
      </c>
    </row>
    <row r="25" spans="1:15" x14ac:dyDescent="0.3">
      <c r="A25" t="s">
        <v>123</v>
      </c>
      <c r="B25" t="s">
        <v>9</v>
      </c>
      <c r="C25" t="s">
        <v>18</v>
      </c>
      <c r="D25">
        <v>28</v>
      </c>
      <c r="E25" s="4">
        <v>43980</v>
      </c>
      <c r="F25" s="24">
        <v>48170</v>
      </c>
      <c r="G25" t="s">
        <v>11</v>
      </c>
      <c r="H25" t="s">
        <v>240</v>
      </c>
      <c r="I25" s="22">
        <f ca="1">(TODAY()-Table_staff[[#This Row],[Date Joined]])/365</f>
        <v>3.1506849315068495</v>
      </c>
      <c r="J25" s="24">
        <f ca="1">ROUNDUP(IF(Table_staff[[#This Row],[Tenure]]&gt;2,3%,2%)*Table_staff[[#This Row],[Salary]],0)</f>
        <v>1446</v>
      </c>
      <c r="K25" t="e">
        <f ca="1">XLOOKUP(Table_staff[[#This Row],[Rating]],[1]Mapping!$C$16:$C$20,[1]Mapping!$D$16:$D$20)</f>
        <v>#NAME?</v>
      </c>
      <c r="M25" t="s">
        <v>220</v>
      </c>
    </row>
    <row r="26" spans="1:15" x14ac:dyDescent="0.3">
      <c r="A26" t="s">
        <v>22</v>
      </c>
      <c r="B26" t="s">
        <v>9</v>
      </c>
      <c r="C26" t="s">
        <v>13</v>
      </c>
      <c r="D26">
        <v>33</v>
      </c>
      <c r="E26" s="4">
        <v>44701</v>
      </c>
      <c r="F26" s="24">
        <v>48530</v>
      </c>
      <c r="G26" t="s">
        <v>11</v>
      </c>
      <c r="H26" t="s">
        <v>239</v>
      </c>
      <c r="I26" s="22">
        <f ca="1">(TODAY()-Table_staff[[#This Row],[Date Joined]])/365</f>
        <v>1.1753424657534246</v>
      </c>
      <c r="J26" s="24">
        <f ca="1">ROUNDUP(IF(Table_staff[[#This Row],[Tenure]]&gt;2,3%,2%)*Table_staff[[#This Row],[Salary]],0)</f>
        <v>971</v>
      </c>
      <c r="K26" t="e">
        <f ca="1">XLOOKUP(Table_staff[[#This Row],[Rating]],[1]Mapping!$C$16:$C$20,[1]Mapping!$D$16:$D$20)</f>
        <v>#NAME?</v>
      </c>
      <c r="M26" t="s">
        <v>221</v>
      </c>
    </row>
    <row r="27" spans="1:15" x14ac:dyDescent="0.3">
      <c r="A27" t="s">
        <v>201</v>
      </c>
      <c r="B27" t="s">
        <v>9</v>
      </c>
      <c r="C27" t="s">
        <v>13</v>
      </c>
      <c r="D27">
        <v>33</v>
      </c>
      <c r="E27" s="4">
        <v>44640</v>
      </c>
      <c r="F27" s="24">
        <v>48530</v>
      </c>
      <c r="G27" t="s">
        <v>11</v>
      </c>
      <c r="H27" t="s">
        <v>240</v>
      </c>
      <c r="I27" s="22">
        <f ca="1">(TODAY()-Table_staff[[#This Row],[Date Joined]])/365</f>
        <v>1.3424657534246576</v>
      </c>
      <c r="J27" s="24">
        <f ca="1">ROUNDUP(IF(Table_staff[[#This Row],[Tenure]]&gt;2,3%,2%)*Table_staff[[#This Row],[Salary]],0)</f>
        <v>971</v>
      </c>
      <c r="K27" t="e">
        <f ca="1">XLOOKUP(Table_staff[[#This Row],[Rating]],[1]Mapping!$C$16:$C$20,[1]Mapping!$D$16:$D$20)</f>
        <v>#NAME?</v>
      </c>
      <c r="M27" t="s">
        <v>222</v>
      </c>
    </row>
    <row r="28" spans="1:15" x14ac:dyDescent="0.3">
      <c r="A28" t="s">
        <v>58</v>
      </c>
      <c r="B28" t="s">
        <v>9</v>
      </c>
      <c r="C28" t="s">
        <v>24</v>
      </c>
      <c r="D28">
        <v>31</v>
      </c>
      <c r="E28" s="4">
        <v>44511</v>
      </c>
      <c r="F28" s="24">
        <v>48950</v>
      </c>
      <c r="G28" t="s">
        <v>14</v>
      </c>
      <c r="H28" t="s">
        <v>239</v>
      </c>
      <c r="I28" s="22">
        <f ca="1">(TODAY()-Table_staff[[#This Row],[Date Joined]])/365</f>
        <v>1.6958904109589041</v>
      </c>
      <c r="J28" s="24">
        <f ca="1">ROUNDUP(IF(Table_staff[[#This Row],[Tenure]]&gt;2,3%,2%)*Table_staff[[#This Row],[Salary]],0)</f>
        <v>979</v>
      </c>
      <c r="K28" t="e">
        <f ca="1">XLOOKUP(Table_staff[[#This Row],[Rating]],[1]Mapping!$C$16:$C$20,[1]Mapping!$D$16:$D$20)</f>
        <v>#NAME?</v>
      </c>
      <c r="M28" t="s">
        <v>223</v>
      </c>
    </row>
    <row r="29" spans="1:15" x14ac:dyDescent="0.3">
      <c r="A29" t="s">
        <v>168</v>
      </c>
      <c r="B29" t="s">
        <v>9</v>
      </c>
      <c r="C29" t="s">
        <v>24</v>
      </c>
      <c r="D29">
        <v>31</v>
      </c>
      <c r="E29" s="4">
        <v>44450</v>
      </c>
      <c r="F29" s="24">
        <v>48950</v>
      </c>
      <c r="G29" t="s">
        <v>14</v>
      </c>
      <c r="H29" t="s">
        <v>240</v>
      </c>
      <c r="I29" s="22">
        <f ca="1">(TODAY()-Table_staff[[#This Row],[Date Joined]])/365</f>
        <v>1.8630136986301369</v>
      </c>
      <c r="J29" s="24">
        <f ca="1">ROUNDUP(IF(Table_staff[[#This Row],[Tenure]]&gt;2,3%,2%)*Table_staff[[#This Row],[Salary]],0)</f>
        <v>979</v>
      </c>
      <c r="K29" t="e">
        <f ca="1">XLOOKUP(Table_staff[[#This Row],[Rating]],[1]Mapping!$C$16:$C$20,[1]Mapping!$D$16:$D$20)</f>
        <v>#NAME?</v>
      </c>
      <c r="M29" t="s">
        <v>224</v>
      </c>
    </row>
    <row r="30" spans="1:15" x14ac:dyDescent="0.3">
      <c r="A30" t="s">
        <v>41</v>
      </c>
      <c r="B30" t="s">
        <v>9</v>
      </c>
      <c r="C30" t="s">
        <v>18</v>
      </c>
      <c r="D30">
        <v>27</v>
      </c>
      <c r="E30" s="4">
        <v>44567</v>
      </c>
      <c r="F30" s="24">
        <v>48980</v>
      </c>
      <c r="G30" t="s">
        <v>14</v>
      </c>
      <c r="H30" t="s">
        <v>239</v>
      </c>
      <c r="I30" s="22">
        <f ca="1">(TODAY()-Table_staff[[#This Row],[Date Joined]])/365</f>
        <v>1.5424657534246575</v>
      </c>
      <c r="J30" s="24">
        <f ca="1">ROUNDUP(IF(Table_staff[[#This Row],[Tenure]]&gt;2,3%,2%)*Table_staff[[#This Row],[Salary]],0)</f>
        <v>980</v>
      </c>
      <c r="K30" t="e">
        <f ca="1">XLOOKUP(Table_staff[[#This Row],[Rating]],[1]Mapping!$C$16:$C$20,[1]Mapping!$D$16:$D$20)</f>
        <v>#NAME?</v>
      </c>
    </row>
    <row r="31" spans="1:15" x14ac:dyDescent="0.3">
      <c r="A31" t="s">
        <v>150</v>
      </c>
      <c r="B31" t="s">
        <v>9</v>
      </c>
      <c r="C31" t="s">
        <v>18</v>
      </c>
      <c r="D31">
        <v>27</v>
      </c>
      <c r="E31" s="4">
        <v>44506</v>
      </c>
      <c r="F31" s="24">
        <v>48980</v>
      </c>
      <c r="G31" t="s">
        <v>14</v>
      </c>
      <c r="H31" t="s">
        <v>240</v>
      </c>
      <c r="I31" s="22">
        <f ca="1">(TODAY()-Table_staff[[#This Row],[Date Joined]])/365</f>
        <v>1.7095890410958905</v>
      </c>
      <c r="J31" s="24">
        <f ca="1">ROUNDUP(IF(Table_staff[[#This Row],[Tenure]]&gt;2,3%,2%)*Table_staff[[#This Row],[Salary]],0)</f>
        <v>980</v>
      </c>
      <c r="K31" t="e">
        <f ca="1">XLOOKUP(Table_staff[[#This Row],[Rating]],[1]Mapping!$C$16:$C$20,[1]Mapping!$D$16:$D$20)</f>
        <v>#NAME?</v>
      </c>
      <c r="N31" s="9" t="s">
        <v>225</v>
      </c>
    </row>
    <row r="32" spans="1:15" x14ac:dyDescent="0.3">
      <c r="A32" t="s">
        <v>54</v>
      </c>
      <c r="B32" t="s">
        <v>16</v>
      </c>
      <c r="C32" t="s">
        <v>10</v>
      </c>
      <c r="D32">
        <v>34</v>
      </c>
      <c r="E32" s="4">
        <v>44721</v>
      </c>
      <c r="F32" s="24">
        <v>49630</v>
      </c>
      <c r="G32" t="s">
        <v>19</v>
      </c>
      <c r="H32" t="s">
        <v>239</v>
      </c>
      <c r="I32" s="22">
        <f ca="1">(TODAY()-Table_staff[[#This Row],[Date Joined]])/365</f>
        <v>1.1205479452054794</v>
      </c>
      <c r="J32" s="24">
        <f ca="1">ROUNDUP(IF(Table_staff[[#This Row],[Tenure]]&gt;2,3%,2%)*Table_staff[[#This Row],[Salary]],0)</f>
        <v>993</v>
      </c>
      <c r="K32" t="e">
        <f ca="1">XLOOKUP(Table_staff[[#This Row],[Rating]],[1]Mapping!$C$16:$C$20,[1]Mapping!$D$16:$D$20)</f>
        <v>#NAME?</v>
      </c>
    </row>
    <row r="33" spans="1:13" x14ac:dyDescent="0.3">
      <c r="A33" t="s">
        <v>126</v>
      </c>
      <c r="B33" t="s">
        <v>16</v>
      </c>
      <c r="C33" t="s">
        <v>10</v>
      </c>
      <c r="D33">
        <v>34</v>
      </c>
      <c r="E33" s="4">
        <v>44660</v>
      </c>
      <c r="F33" s="24">
        <v>49630</v>
      </c>
      <c r="G33" t="s">
        <v>19</v>
      </c>
      <c r="H33" t="s">
        <v>240</v>
      </c>
      <c r="I33" s="22">
        <f ca="1">(TODAY()-Table_staff[[#This Row],[Date Joined]])/365</f>
        <v>1.2876712328767124</v>
      </c>
      <c r="J33" s="24">
        <f ca="1">ROUNDUP(IF(Table_staff[[#This Row],[Tenure]]&gt;2,3%,2%)*Table_staff[[#This Row],[Salary]],0)</f>
        <v>993</v>
      </c>
      <c r="K33" t="e">
        <f ca="1">XLOOKUP(Table_staff[[#This Row],[Rating]],[1]Mapping!$C$16:$C$20,[1]Mapping!$D$16:$D$20)</f>
        <v>#NAME?</v>
      </c>
      <c r="M33">
        <f>VLOOKUP(M20,Table_staff[],6,FALSE)</f>
        <v>43840</v>
      </c>
    </row>
    <row r="34" spans="1:13" x14ac:dyDescent="0.3">
      <c r="A34" t="s">
        <v>59</v>
      </c>
      <c r="B34" t="s">
        <v>9</v>
      </c>
      <c r="C34" t="s">
        <v>18</v>
      </c>
      <c r="D34">
        <v>24</v>
      </c>
      <c r="E34" s="4">
        <v>44436</v>
      </c>
      <c r="F34" s="24">
        <v>52610</v>
      </c>
      <c r="G34" t="s">
        <v>19</v>
      </c>
      <c r="H34" t="s">
        <v>239</v>
      </c>
      <c r="I34" s="22">
        <f ca="1">(TODAY()-Table_staff[[#This Row],[Date Joined]])/365</f>
        <v>1.9013698630136986</v>
      </c>
      <c r="J34" s="24">
        <f ca="1">ROUNDUP(IF(Table_staff[[#This Row],[Tenure]]&gt;2,3%,2%)*Table_staff[[#This Row],[Salary]],0)</f>
        <v>1053</v>
      </c>
      <c r="K34" t="e">
        <f ca="1">XLOOKUP(Table_staff[[#This Row],[Rating]],[1]Mapping!$C$16:$C$20,[1]Mapping!$D$16:$D$20)</f>
        <v>#NAME?</v>
      </c>
    </row>
    <row r="35" spans="1:13" x14ac:dyDescent="0.3">
      <c r="A35" t="s">
        <v>145</v>
      </c>
      <c r="B35" t="s">
        <v>9</v>
      </c>
      <c r="C35" t="s">
        <v>18</v>
      </c>
      <c r="D35">
        <v>24</v>
      </c>
      <c r="E35" s="4">
        <v>44375</v>
      </c>
      <c r="F35" s="24">
        <v>52610</v>
      </c>
      <c r="G35" t="s">
        <v>19</v>
      </c>
      <c r="H35" t="s">
        <v>240</v>
      </c>
      <c r="I35" s="22">
        <f ca="1">(TODAY()-Table_staff[[#This Row],[Date Joined]])/365</f>
        <v>2.0684931506849313</v>
      </c>
      <c r="J35" s="24">
        <f ca="1">ROUNDUP(IF(Table_staff[[#This Row],[Tenure]]&gt;2,3%,2%)*Table_staff[[#This Row],[Salary]],0)</f>
        <v>1579</v>
      </c>
      <c r="K35" t="e">
        <f ca="1">XLOOKUP(Table_staff[[#This Row],[Rating]],[1]Mapping!$C$16:$C$20,[1]Mapping!$D$16:$D$20)</f>
        <v>#NAME?</v>
      </c>
    </row>
    <row r="36" spans="1:13" x14ac:dyDescent="0.3">
      <c r="A36" t="s">
        <v>15</v>
      </c>
      <c r="B36" t="s">
        <v>16</v>
      </c>
      <c r="C36" t="s">
        <v>10</v>
      </c>
      <c r="D36">
        <v>28</v>
      </c>
      <c r="E36" s="4">
        <v>44357</v>
      </c>
      <c r="F36" s="24">
        <v>53240</v>
      </c>
      <c r="G36" t="s">
        <v>14</v>
      </c>
      <c r="H36" t="s">
        <v>239</v>
      </c>
      <c r="I36" s="22">
        <f ca="1">(TODAY()-Table_staff[[#This Row],[Date Joined]])/365</f>
        <v>2.117808219178082</v>
      </c>
      <c r="J36" s="24">
        <f ca="1">ROUNDUP(IF(Table_staff[[#This Row],[Tenure]]&gt;2,3%,2%)*Table_staff[[#This Row],[Salary]],0)</f>
        <v>1598</v>
      </c>
      <c r="K36" t="e">
        <f ca="1">XLOOKUP(Table_staff[[#This Row],[Rating]],[1]Mapping!$C$16:$C$20,[1]Mapping!$D$16:$D$20)</f>
        <v>#NAME?</v>
      </c>
    </row>
    <row r="37" spans="1:13" x14ac:dyDescent="0.3">
      <c r="A37" t="s">
        <v>152</v>
      </c>
      <c r="B37" t="s">
        <v>16</v>
      </c>
      <c r="C37" t="s">
        <v>10</v>
      </c>
      <c r="D37">
        <v>28</v>
      </c>
      <c r="E37" s="4">
        <v>44296</v>
      </c>
      <c r="F37" s="24">
        <v>53240</v>
      </c>
      <c r="G37" t="s">
        <v>14</v>
      </c>
      <c r="H37" t="s">
        <v>240</v>
      </c>
      <c r="I37" s="22">
        <f ca="1">(TODAY()-Table_staff[[#This Row],[Date Joined]])/365</f>
        <v>2.2849315068493152</v>
      </c>
      <c r="J37" s="24">
        <f ca="1">ROUNDUP(IF(Table_staff[[#This Row],[Tenure]]&gt;2,3%,2%)*Table_staff[[#This Row],[Salary]],0)</f>
        <v>1598</v>
      </c>
      <c r="K37" t="e">
        <f ca="1">XLOOKUP(Table_staff[[#This Row],[Rating]],[1]Mapping!$C$16:$C$20,[1]Mapping!$D$16:$D$20)</f>
        <v>#NAME?</v>
      </c>
    </row>
    <row r="38" spans="1:13" x14ac:dyDescent="0.3">
      <c r="A38" t="s">
        <v>20</v>
      </c>
      <c r="B38" t="s">
        <v>9</v>
      </c>
      <c r="C38" t="s">
        <v>10</v>
      </c>
      <c r="D38">
        <v>32</v>
      </c>
      <c r="E38" s="4">
        <v>44465</v>
      </c>
      <c r="F38" s="24">
        <v>53540</v>
      </c>
      <c r="G38" t="s">
        <v>14</v>
      </c>
      <c r="H38" t="s">
        <v>239</v>
      </c>
      <c r="I38" s="22">
        <f ca="1">(TODAY()-Table_staff[[#This Row],[Date Joined]])/365</f>
        <v>1.821917808219178</v>
      </c>
      <c r="J38" s="24">
        <f ca="1">ROUNDUP(IF(Table_staff[[#This Row],[Tenure]]&gt;2,3%,2%)*Table_staff[[#This Row],[Salary]],0)</f>
        <v>1071</v>
      </c>
      <c r="K38" t="e">
        <f ca="1">XLOOKUP(Table_staff[[#This Row],[Rating]],[1]Mapping!$C$16:$C$20,[1]Mapping!$D$16:$D$20)</f>
        <v>#NAME?</v>
      </c>
    </row>
    <row r="39" spans="1:13" x14ac:dyDescent="0.3">
      <c r="A39" t="s">
        <v>110</v>
      </c>
      <c r="B39" t="s">
        <v>9</v>
      </c>
      <c r="C39" t="s">
        <v>13</v>
      </c>
      <c r="D39">
        <v>26</v>
      </c>
      <c r="E39" s="4">
        <v>44411</v>
      </c>
      <c r="F39" s="24">
        <v>53540</v>
      </c>
      <c r="G39" t="s">
        <v>14</v>
      </c>
      <c r="H39" t="s">
        <v>239</v>
      </c>
      <c r="I39" s="22">
        <f ca="1">(TODAY()-Table_staff[[#This Row],[Date Joined]])/365</f>
        <v>1.9698630136986301</v>
      </c>
      <c r="J39" s="24">
        <f ca="1">ROUNDUP(IF(Table_staff[[#This Row],[Tenure]]&gt;2,3%,2%)*Table_staff[[#This Row],[Salary]],0)</f>
        <v>1071</v>
      </c>
      <c r="K39" t="e">
        <f ca="1">XLOOKUP(Table_staff[[#This Row],[Rating]],[1]Mapping!$C$16:$C$20,[1]Mapping!$D$16:$D$20)</f>
        <v>#NAME?</v>
      </c>
    </row>
    <row r="40" spans="1:13" x14ac:dyDescent="0.3">
      <c r="A40" t="s">
        <v>172</v>
      </c>
      <c r="B40" t="s">
        <v>9</v>
      </c>
      <c r="C40" t="s">
        <v>10</v>
      </c>
      <c r="D40">
        <v>32</v>
      </c>
      <c r="E40" s="4">
        <v>44403</v>
      </c>
      <c r="F40" s="24">
        <v>53540</v>
      </c>
      <c r="G40" t="s">
        <v>14</v>
      </c>
      <c r="H40" t="s">
        <v>240</v>
      </c>
      <c r="I40" s="22">
        <f ca="1">(TODAY()-Table_staff[[#This Row],[Date Joined]])/365</f>
        <v>1.9917808219178081</v>
      </c>
      <c r="J40" s="24">
        <f ca="1">ROUNDUP(IF(Table_staff[[#This Row],[Tenure]]&gt;2,3%,2%)*Table_staff[[#This Row],[Salary]],0)</f>
        <v>1071</v>
      </c>
      <c r="K40" t="e">
        <f ca="1">XLOOKUP(Table_staff[[#This Row],[Rating]],[1]Mapping!$C$16:$C$20,[1]Mapping!$D$16:$D$20)</f>
        <v>#NAME?</v>
      </c>
    </row>
    <row r="41" spans="1:13" x14ac:dyDescent="0.3">
      <c r="A41" t="s">
        <v>180</v>
      </c>
      <c r="B41" t="s">
        <v>9</v>
      </c>
      <c r="C41" t="s">
        <v>13</v>
      </c>
      <c r="D41">
        <v>26</v>
      </c>
      <c r="E41" s="4">
        <v>44350</v>
      </c>
      <c r="F41" s="24">
        <v>53540</v>
      </c>
      <c r="G41" t="s">
        <v>14</v>
      </c>
      <c r="H41" t="s">
        <v>240</v>
      </c>
      <c r="I41" s="22">
        <f ca="1">(TODAY()-Table_staff[[#This Row],[Date Joined]])/365</f>
        <v>2.1369863013698631</v>
      </c>
      <c r="J41" s="24">
        <f ca="1">ROUNDUP(IF(Table_staff[[#This Row],[Tenure]]&gt;2,3%,2%)*Table_staff[[#This Row],[Salary]],0)</f>
        <v>1607</v>
      </c>
      <c r="K41" t="e">
        <f ca="1">XLOOKUP(Table_staff[[#This Row],[Rating]],[1]Mapping!$C$16:$C$20,[1]Mapping!$D$16:$D$20)</f>
        <v>#NAME?</v>
      </c>
    </row>
    <row r="42" spans="1:13" x14ac:dyDescent="0.3">
      <c r="A42" t="s">
        <v>25</v>
      </c>
      <c r="B42" t="s">
        <v>9</v>
      </c>
      <c r="C42" t="s">
        <v>24</v>
      </c>
      <c r="D42">
        <v>33</v>
      </c>
      <c r="E42" s="4">
        <v>44509</v>
      </c>
      <c r="F42" s="24">
        <v>53870</v>
      </c>
      <c r="G42" t="s">
        <v>14</v>
      </c>
      <c r="H42" t="s">
        <v>239</v>
      </c>
      <c r="I42" s="22">
        <f ca="1">(TODAY()-Table_staff[[#This Row],[Date Joined]])/365</f>
        <v>1.7013698630136986</v>
      </c>
      <c r="J42" s="24">
        <f ca="1">ROUNDUP(IF(Table_staff[[#This Row],[Tenure]]&gt;2,3%,2%)*Table_staff[[#This Row],[Salary]],0)</f>
        <v>1078</v>
      </c>
      <c r="K42" t="e">
        <f ca="1">XLOOKUP(Table_staff[[#This Row],[Rating]],[1]Mapping!$C$16:$C$20,[1]Mapping!$D$16:$D$20)</f>
        <v>#NAME?</v>
      </c>
    </row>
    <row r="43" spans="1:13" x14ac:dyDescent="0.3">
      <c r="A43" t="s">
        <v>196</v>
      </c>
      <c r="B43" t="s">
        <v>9</v>
      </c>
      <c r="C43" t="s">
        <v>24</v>
      </c>
      <c r="D43">
        <v>33</v>
      </c>
      <c r="E43" s="4">
        <v>44448</v>
      </c>
      <c r="F43" s="24">
        <v>53870</v>
      </c>
      <c r="G43" t="s">
        <v>14</v>
      </c>
      <c r="H43" t="s">
        <v>240</v>
      </c>
      <c r="I43" s="22">
        <f ca="1">(TODAY()-Table_staff[[#This Row],[Date Joined]])/365</f>
        <v>1.8684931506849316</v>
      </c>
      <c r="J43" s="24">
        <f ca="1">ROUNDUP(IF(Table_staff[[#This Row],[Tenure]]&gt;2,3%,2%)*Table_staff[[#This Row],[Salary]],0)</f>
        <v>1078</v>
      </c>
      <c r="K43" t="e">
        <f ca="1">XLOOKUP(Table_staff[[#This Row],[Rating]],[1]Mapping!$C$16:$C$20,[1]Mapping!$D$16:$D$20)</f>
        <v>#NAME?</v>
      </c>
    </row>
    <row r="44" spans="1:13" x14ac:dyDescent="0.3">
      <c r="A44" t="s">
        <v>83</v>
      </c>
      <c r="B44" t="s">
        <v>9</v>
      </c>
      <c r="C44" t="s">
        <v>10</v>
      </c>
      <c r="D44">
        <v>27</v>
      </c>
      <c r="E44" s="4">
        <v>44134</v>
      </c>
      <c r="F44" s="24">
        <v>54970</v>
      </c>
      <c r="G44" t="s">
        <v>14</v>
      </c>
      <c r="H44" t="s">
        <v>239</v>
      </c>
      <c r="I44" s="22">
        <f ca="1">(TODAY()-Table_staff[[#This Row],[Date Joined]])/365</f>
        <v>2.7287671232876711</v>
      </c>
      <c r="J44" s="24">
        <f ca="1">ROUNDUP(IF(Table_staff[[#This Row],[Tenure]]&gt;2,3%,2%)*Table_staff[[#This Row],[Salary]],0)</f>
        <v>1650</v>
      </c>
      <c r="K44" t="e">
        <f ca="1">XLOOKUP(Table_staff[[#This Row],[Rating]],[1]Mapping!$C$16:$C$20,[1]Mapping!$D$16:$D$20)</f>
        <v>#NAME?</v>
      </c>
    </row>
    <row r="45" spans="1:13" x14ac:dyDescent="0.3">
      <c r="A45" t="s">
        <v>131</v>
      </c>
      <c r="B45" t="s">
        <v>9</v>
      </c>
      <c r="C45" t="s">
        <v>10</v>
      </c>
      <c r="D45">
        <v>27</v>
      </c>
      <c r="E45" s="4">
        <v>44073</v>
      </c>
      <c r="F45" s="24">
        <v>54970</v>
      </c>
      <c r="G45" t="s">
        <v>14</v>
      </c>
      <c r="H45" t="s">
        <v>240</v>
      </c>
      <c r="I45" s="22">
        <f ca="1">(TODAY()-Table_staff[[#This Row],[Date Joined]])/365</f>
        <v>2.8958904109589043</v>
      </c>
      <c r="J45" s="24">
        <f ca="1">ROUNDUP(IF(Table_staff[[#This Row],[Tenure]]&gt;2,3%,2%)*Table_staff[[#This Row],[Salary]],0)</f>
        <v>1650</v>
      </c>
      <c r="K45" t="e">
        <f ca="1">XLOOKUP(Table_staff[[#This Row],[Rating]],[1]Mapping!$C$16:$C$20,[1]Mapping!$D$16:$D$20)</f>
        <v>#NAME?</v>
      </c>
    </row>
    <row r="46" spans="1:13" x14ac:dyDescent="0.3">
      <c r="A46" t="s">
        <v>85</v>
      </c>
      <c r="B46" t="s">
        <v>16</v>
      </c>
      <c r="C46" t="s">
        <v>10</v>
      </c>
      <c r="D46">
        <v>38</v>
      </c>
      <c r="E46" s="4">
        <v>44329</v>
      </c>
      <c r="F46" s="24">
        <v>56870</v>
      </c>
      <c r="G46" t="s">
        <v>11</v>
      </c>
      <c r="H46" t="s">
        <v>239</v>
      </c>
      <c r="I46" s="22">
        <f ca="1">(TODAY()-Table_staff[[#This Row],[Date Joined]])/365</f>
        <v>2.1945205479452055</v>
      </c>
      <c r="J46" s="24">
        <f ca="1">ROUNDUP(IF(Table_staff[[#This Row],[Tenure]]&gt;2,3%,2%)*Table_staff[[#This Row],[Salary]],0)</f>
        <v>1707</v>
      </c>
      <c r="K46" t="e">
        <f ca="1">XLOOKUP(Table_staff[[#This Row],[Rating]],[1]Mapping!$C$16:$C$20,[1]Mapping!$D$16:$D$20)</f>
        <v>#NAME?</v>
      </c>
    </row>
    <row r="47" spans="1:13" x14ac:dyDescent="0.3">
      <c r="A47" t="s">
        <v>116</v>
      </c>
      <c r="B47" t="s">
        <v>16</v>
      </c>
      <c r="C47" t="s">
        <v>10</v>
      </c>
      <c r="D47">
        <v>38</v>
      </c>
      <c r="E47" s="4">
        <v>44268</v>
      </c>
      <c r="F47" s="24">
        <v>56870</v>
      </c>
      <c r="G47" t="s">
        <v>11</v>
      </c>
      <c r="H47" t="s">
        <v>240</v>
      </c>
      <c r="I47" s="22">
        <f ca="1">(TODAY()-Table_staff[[#This Row],[Date Joined]])/365</f>
        <v>2.3616438356164382</v>
      </c>
      <c r="J47" s="24">
        <f ca="1">ROUNDUP(IF(Table_staff[[#This Row],[Tenure]]&gt;2,3%,2%)*Table_staff[[#This Row],[Salary]],0)</f>
        <v>1707</v>
      </c>
      <c r="K47" t="e">
        <f ca="1">XLOOKUP(Table_staff[[#This Row],[Rating]],[1]Mapping!$C$16:$C$20,[1]Mapping!$D$16:$D$20)</f>
        <v>#NAME?</v>
      </c>
    </row>
    <row r="48" spans="1:13" x14ac:dyDescent="0.3">
      <c r="A48" t="s">
        <v>35</v>
      </c>
      <c r="B48" t="s">
        <v>9</v>
      </c>
      <c r="C48" t="s">
        <v>13</v>
      </c>
      <c r="D48">
        <v>21</v>
      </c>
      <c r="E48" s="4">
        <v>44762</v>
      </c>
      <c r="F48" s="24">
        <v>57090</v>
      </c>
      <c r="G48" t="s">
        <v>14</v>
      </c>
      <c r="H48" t="s">
        <v>239</v>
      </c>
      <c r="I48" s="22">
        <f ca="1">(TODAY()-Table_staff[[#This Row],[Date Joined]])/365</f>
        <v>1.0082191780821919</v>
      </c>
      <c r="J48" s="24">
        <f ca="1">ROUNDUP(IF(Table_staff[[#This Row],[Tenure]]&gt;2,3%,2%)*Table_staff[[#This Row],[Salary]],0)</f>
        <v>1142</v>
      </c>
      <c r="K48" t="e">
        <f ca="1">XLOOKUP(Table_staff[[#This Row],[Rating]],[1]Mapping!$C$16:$C$20,[1]Mapping!$D$16:$D$20)</f>
        <v>#NAME?</v>
      </c>
    </row>
    <row r="49" spans="1:11" x14ac:dyDescent="0.3">
      <c r="A49" t="s">
        <v>158</v>
      </c>
      <c r="B49" t="s">
        <v>9</v>
      </c>
      <c r="C49" t="s">
        <v>13</v>
      </c>
      <c r="D49">
        <v>21</v>
      </c>
      <c r="E49" s="4">
        <v>44701</v>
      </c>
      <c r="F49" s="24">
        <v>57090</v>
      </c>
      <c r="G49" t="s">
        <v>14</v>
      </c>
      <c r="H49" t="s">
        <v>240</v>
      </c>
      <c r="I49" s="22">
        <f ca="1">(TODAY()-Table_staff[[#This Row],[Date Joined]])/365</f>
        <v>1.1753424657534246</v>
      </c>
      <c r="J49" s="24">
        <f ca="1">ROUNDUP(IF(Table_staff[[#This Row],[Tenure]]&gt;2,3%,2%)*Table_staff[[#This Row],[Salary]],0)</f>
        <v>1142</v>
      </c>
      <c r="K49" t="e">
        <f ca="1">XLOOKUP(Table_staff[[#This Row],[Rating]],[1]Mapping!$C$16:$C$20,[1]Mapping!$D$16:$D$20)</f>
        <v>#NAME?</v>
      </c>
    </row>
    <row r="50" spans="1:11" x14ac:dyDescent="0.3">
      <c r="A50" t="s">
        <v>40</v>
      </c>
      <c r="B50" t="s">
        <v>16</v>
      </c>
      <c r="C50" t="s">
        <v>24</v>
      </c>
      <c r="D50">
        <v>31</v>
      </c>
      <c r="E50" s="4">
        <v>44663</v>
      </c>
      <c r="F50" s="24">
        <v>58100</v>
      </c>
      <c r="G50" t="s">
        <v>14</v>
      </c>
      <c r="H50" t="s">
        <v>239</v>
      </c>
      <c r="I50" s="22">
        <f ca="1">(TODAY()-Table_staff[[#This Row],[Date Joined]])/365</f>
        <v>1.2794520547945205</v>
      </c>
      <c r="J50" s="24">
        <f ca="1">ROUNDUP(IF(Table_staff[[#This Row],[Tenure]]&gt;2,3%,2%)*Table_staff[[#This Row],[Salary]],0)</f>
        <v>1162</v>
      </c>
      <c r="K50" t="e">
        <f ca="1">XLOOKUP(Table_staff[[#This Row],[Rating]],[1]Mapping!$C$16:$C$20,[1]Mapping!$D$16:$D$20)</f>
        <v>#NAME?</v>
      </c>
    </row>
    <row r="51" spans="1:11" x14ac:dyDescent="0.3">
      <c r="A51" t="s">
        <v>137</v>
      </c>
      <c r="B51" t="s">
        <v>16</v>
      </c>
      <c r="C51" t="s">
        <v>24</v>
      </c>
      <c r="D51">
        <v>31</v>
      </c>
      <c r="E51" s="4">
        <v>44604</v>
      </c>
      <c r="F51" s="24">
        <v>58100</v>
      </c>
      <c r="G51" t="s">
        <v>14</v>
      </c>
      <c r="H51" t="s">
        <v>240</v>
      </c>
      <c r="I51" s="22">
        <f ca="1">(TODAY()-Table_staff[[#This Row],[Date Joined]])/365</f>
        <v>1.441095890410959</v>
      </c>
      <c r="J51" s="24">
        <f ca="1">ROUNDUP(IF(Table_staff[[#This Row],[Tenure]]&gt;2,3%,2%)*Table_staff[[#This Row],[Salary]],0)</f>
        <v>1162</v>
      </c>
      <c r="K51" t="e">
        <f ca="1">XLOOKUP(Table_staff[[#This Row],[Rating]],[1]Mapping!$C$16:$C$20,[1]Mapping!$D$16:$D$20)</f>
        <v>#NAME?</v>
      </c>
    </row>
    <row r="52" spans="1:11" x14ac:dyDescent="0.3">
      <c r="A52" t="s">
        <v>38</v>
      </c>
      <c r="B52" t="s">
        <v>16</v>
      </c>
      <c r="C52" t="s">
        <v>18</v>
      </c>
      <c r="D52">
        <v>34</v>
      </c>
      <c r="E52" s="4">
        <v>44653</v>
      </c>
      <c r="F52" s="24">
        <v>58940</v>
      </c>
      <c r="G52" t="s">
        <v>14</v>
      </c>
      <c r="H52" t="s">
        <v>239</v>
      </c>
      <c r="I52" s="22">
        <f ca="1">(TODAY()-Table_staff[[#This Row],[Date Joined]])/365</f>
        <v>1.3068493150684932</v>
      </c>
      <c r="J52" s="24">
        <f ca="1">ROUNDUP(IF(Table_staff[[#This Row],[Tenure]]&gt;2,3%,2%)*Table_staff[[#This Row],[Salary]],0)</f>
        <v>1179</v>
      </c>
      <c r="K52" t="e">
        <f ca="1">XLOOKUP(Table_staff[[#This Row],[Rating]],[1]Mapping!$C$16:$C$20,[1]Mapping!$D$16:$D$20)</f>
        <v>#NAME?</v>
      </c>
    </row>
    <row r="53" spans="1:11" x14ac:dyDescent="0.3">
      <c r="A53" t="s">
        <v>156</v>
      </c>
      <c r="B53" t="s">
        <v>16</v>
      </c>
      <c r="C53" t="s">
        <v>18</v>
      </c>
      <c r="D53">
        <v>34</v>
      </c>
      <c r="E53" s="4">
        <v>44594</v>
      </c>
      <c r="F53" s="24">
        <v>58940</v>
      </c>
      <c r="G53" t="s">
        <v>14</v>
      </c>
      <c r="H53" t="s">
        <v>240</v>
      </c>
      <c r="I53" s="22">
        <f ca="1">(TODAY()-Table_staff[[#This Row],[Date Joined]])/365</f>
        <v>1.4684931506849315</v>
      </c>
      <c r="J53" s="24">
        <f ca="1">ROUNDUP(IF(Table_staff[[#This Row],[Tenure]]&gt;2,3%,2%)*Table_staff[[#This Row],[Salary]],0)</f>
        <v>1179</v>
      </c>
      <c r="K53" t="e">
        <f ca="1">XLOOKUP(Table_staff[[#This Row],[Rating]],[1]Mapping!$C$16:$C$20,[1]Mapping!$D$16:$D$20)</f>
        <v>#NAME?</v>
      </c>
    </row>
    <row r="54" spans="1:11" x14ac:dyDescent="0.3">
      <c r="A54" t="s">
        <v>68</v>
      </c>
      <c r="B54" t="s">
        <v>9</v>
      </c>
      <c r="C54" t="s">
        <v>13</v>
      </c>
      <c r="D54">
        <v>19</v>
      </c>
      <c r="E54" s="4">
        <v>44277</v>
      </c>
      <c r="F54" s="24">
        <v>58960</v>
      </c>
      <c r="G54" t="s">
        <v>14</v>
      </c>
      <c r="H54" t="s">
        <v>239</v>
      </c>
      <c r="I54" s="22">
        <f ca="1">(TODAY()-Table_staff[[#This Row],[Date Joined]])/365</f>
        <v>2.3369863013698629</v>
      </c>
      <c r="J54" s="24">
        <f ca="1">ROUNDUP(IF(Table_staff[[#This Row],[Tenure]]&gt;2,3%,2%)*Table_staff[[#This Row],[Salary]],0)</f>
        <v>1769</v>
      </c>
      <c r="K54" t="e">
        <f ca="1">XLOOKUP(Table_staff[[#This Row],[Rating]],[1]Mapping!$C$16:$C$20,[1]Mapping!$D$16:$D$20)</f>
        <v>#NAME?</v>
      </c>
    </row>
    <row r="55" spans="1:11" x14ac:dyDescent="0.3">
      <c r="A55" t="s">
        <v>198</v>
      </c>
      <c r="B55" t="s">
        <v>9</v>
      </c>
      <c r="C55" t="s">
        <v>13</v>
      </c>
      <c r="D55">
        <v>19</v>
      </c>
      <c r="E55" s="4">
        <v>44218</v>
      </c>
      <c r="F55" s="24">
        <v>58960</v>
      </c>
      <c r="G55" t="s">
        <v>14</v>
      </c>
      <c r="H55" t="s">
        <v>240</v>
      </c>
      <c r="I55" s="22">
        <f ca="1">(TODAY()-Table_staff[[#This Row],[Date Joined]])/365</f>
        <v>2.4986301369863013</v>
      </c>
      <c r="J55" s="24">
        <f ca="1">ROUNDUP(IF(Table_staff[[#This Row],[Tenure]]&gt;2,3%,2%)*Table_staff[[#This Row],[Salary]],0)</f>
        <v>1769</v>
      </c>
      <c r="K55" t="e">
        <f ca="1">XLOOKUP(Table_staff[[#This Row],[Rating]],[1]Mapping!$C$16:$C$20,[1]Mapping!$D$16:$D$20)</f>
        <v>#NAME?</v>
      </c>
    </row>
    <row r="56" spans="1:11" x14ac:dyDescent="0.3">
      <c r="A56" t="s">
        <v>103</v>
      </c>
      <c r="B56" t="s">
        <v>9</v>
      </c>
      <c r="C56" t="s">
        <v>18</v>
      </c>
      <c r="D56">
        <v>33</v>
      </c>
      <c r="E56" s="4">
        <v>44243</v>
      </c>
      <c r="F56" s="24">
        <v>59430</v>
      </c>
      <c r="G56" t="s">
        <v>14</v>
      </c>
      <c r="H56" t="s">
        <v>239</v>
      </c>
      <c r="I56" s="22">
        <f ca="1">(TODAY()-Table_staff[[#This Row],[Date Joined]])/365</f>
        <v>2.43013698630137</v>
      </c>
      <c r="J56" s="24">
        <f ca="1">ROUNDUP(IF(Table_staff[[#This Row],[Tenure]]&gt;2,3%,2%)*Table_staff[[#This Row],[Salary]],0)</f>
        <v>1783</v>
      </c>
      <c r="K56" t="e">
        <f ca="1">XLOOKUP(Table_staff[[#This Row],[Rating]],[1]Mapping!$C$16:$C$20,[1]Mapping!$D$16:$D$20)</f>
        <v>#NAME?</v>
      </c>
    </row>
    <row r="57" spans="1:11" x14ac:dyDescent="0.3">
      <c r="A57" t="s">
        <v>200</v>
      </c>
      <c r="B57" t="s">
        <v>9</v>
      </c>
      <c r="C57" t="s">
        <v>18</v>
      </c>
      <c r="D57">
        <v>33</v>
      </c>
      <c r="E57" s="4">
        <v>44181</v>
      </c>
      <c r="F57" s="24">
        <v>59430</v>
      </c>
      <c r="G57" t="s">
        <v>14</v>
      </c>
      <c r="H57" t="s">
        <v>240</v>
      </c>
      <c r="I57" s="22">
        <f ca="1">(TODAY()-Table_staff[[#This Row],[Date Joined]])/365</f>
        <v>2.6</v>
      </c>
      <c r="J57" s="24">
        <f ca="1">ROUNDUP(IF(Table_staff[[#This Row],[Tenure]]&gt;2,3%,2%)*Table_staff[[#This Row],[Salary]],0)</f>
        <v>1783</v>
      </c>
      <c r="K57" t="e">
        <f ca="1">XLOOKUP(Table_staff[[#This Row],[Rating]],[1]Mapping!$C$16:$C$20,[1]Mapping!$D$16:$D$20)</f>
        <v>#NAME?</v>
      </c>
    </row>
    <row r="58" spans="1:11" x14ac:dyDescent="0.3">
      <c r="A58" t="s">
        <v>48</v>
      </c>
      <c r="B58" t="s">
        <v>16</v>
      </c>
      <c r="C58" t="s">
        <v>18</v>
      </c>
      <c r="D58">
        <v>34</v>
      </c>
      <c r="E58" s="4">
        <v>44612</v>
      </c>
      <c r="F58" s="24">
        <v>60130</v>
      </c>
      <c r="G58" t="s">
        <v>14</v>
      </c>
      <c r="H58" t="s">
        <v>239</v>
      </c>
      <c r="I58" s="22">
        <f ca="1">(TODAY()-Table_staff[[#This Row],[Date Joined]])/365</f>
        <v>1.4191780821917808</v>
      </c>
      <c r="J58" s="24">
        <f ca="1">ROUNDUP(IF(Table_staff[[#This Row],[Tenure]]&gt;2,3%,2%)*Table_staff[[#This Row],[Salary]],0)</f>
        <v>1203</v>
      </c>
      <c r="K58" t="e">
        <f ca="1">XLOOKUP(Table_staff[[#This Row],[Rating]],[1]Mapping!$C$16:$C$20,[1]Mapping!$D$16:$D$20)</f>
        <v>#NAME?</v>
      </c>
    </row>
    <row r="59" spans="1:11" x14ac:dyDescent="0.3">
      <c r="A59" t="s">
        <v>184</v>
      </c>
      <c r="B59" t="s">
        <v>16</v>
      </c>
      <c r="C59" t="s">
        <v>18</v>
      </c>
      <c r="D59">
        <v>34</v>
      </c>
      <c r="E59" s="4">
        <v>44550</v>
      </c>
      <c r="F59" s="24">
        <v>60130</v>
      </c>
      <c r="G59" t="s">
        <v>14</v>
      </c>
      <c r="H59" t="s">
        <v>240</v>
      </c>
      <c r="I59" s="22">
        <f ca="1">(TODAY()-Table_staff[[#This Row],[Date Joined]])/365</f>
        <v>1.5890410958904109</v>
      </c>
      <c r="J59" s="24">
        <f ca="1">ROUNDUP(IF(Table_staff[[#This Row],[Tenure]]&gt;2,3%,2%)*Table_staff[[#This Row],[Salary]],0)</f>
        <v>1203</v>
      </c>
      <c r="K59" t="e">
        <f ca="1">XLOOKUP(Table_staff[[#This Row],[Rating]],[1]Mapping!$C$16:$C$20,[1]Mapping!$D$16:$D$20)</f>
        <v>#NAME?</v>
      </c>
    </row>
    <row r="60" spans="1:11" x14ac:dyDescent="0.3">
      <c r="A60" t="s">
        <v>89</v>
      </c>
      <c r="B60" t="s">
        <v>9</v>
      </c>
      <c r="C60" t="s">
        <v>13</v>
      </c>
      <c r="D60">
        <v>30</v>
      </c>
      <c r="E60" s="4">
        <v>44666</v>
      </c>
      <c r="F60" s="24">
        <v>60570</v>
      </c>
      <c r="G60" t="s">
        <v>14</v>
      </c>
      <c r="H60" t="s">
        <v>239</v>
      </c>
      <c r="I60" s="22">
        <f ca="1">(TODAY()-Table_staff[[#This Row],[Date Joined]])/365</f>
        <v>1.2712328767123289</v>
      </c>
      <c r="J60" s="24">
        <f ca="1">ROUNDUP(IF(Table_staff[[#This Row],[Tenure]]&gt;2,3%,2%)*Table_staff[[#This Row],[Salary]],0)</f>
        <v>1212</v>
      </c>
      <c r="K60" t="e">
        <f ca="1">XLOOKUP(Table_staff[[#This Row],[Rating]],[1]Mapping!$C$16:$C$20,[1]Mapping!$D$16:$D$20)</f>
        <v>#NAME?</v>
      </c>
    </row>
    <row r="61" spans="1:11" x14ac:dyDescent="0.3">
      <c r="A61" t="s">
        <v>163</v>
      </c>
      <c r="B61" t="s">
        <v>9</v>
      </c>
      <c r="C61" t="s">
        <v>13</v>
      </c>
      <c r="D61">
        <v>30</v>
      </c>
      <c r="E61" s="4">
        <v>44607</v>
      </c>
      <c r="F61" s="24">
        <v>60570</v>
      </c>
      <c r="G61" t="s">
        <v>14</v>
      </c>
      <c r="H61" t="s">
        <v>240</v>
      </c>
      <c r="I61" s="22">
        <f ca="1">(TODAY()-Table_staff[[#This Row],[Date Joined]])/365</f>
        <v>1.4328767123287671</v>
      </c>
      <c r="J61" s="24">
        <f ca="1">ROUNDUP(IF(Table_staff[[#This Row],[Tenure]]&gt;2,3%,2%)*Table_staff[[#This Row],[Salary]],0)</f>
        <v>1212</v>
      </c>
      <c r="K61" t="e">
        <f ca="1">XLOOKUP(Table_staff[[#This Row],[Rating]],[1]Mapping!$C$16:$C$20,[1]Mapping!$D$16:$D$20)</f>
        <v>#NAME?</v>
      </c>
    </row>
    <row r="62" spans="1:11" x14ac:dyDescent="0.3">
      <c r="A62" t="s">
        <v>23</v>
      </c>
      <c r="B62" t="s">
        <v>16</v>
      </c>
      <c r="C62" t="s">
        <v>24</v>
      </c>
      <c r="D62">
        <v>24</v>
      </c>
      <c r="E62" s="4">
        <v>44148</v>
      </c>
      <c r="F62" s="24">
        <v>62780</v>
      </c>
      <c r="G62" t="s">
        <v>14</v>
      </c>
      <c r="H62" t="s">
        <v>239</v>
      </c>
      <c r="I62" s="22">
        <f ca="1">(TODAY()-Table_staff[[#This Row],[Date Joined]])/365</f>
        <v>2.6904109589041094</v>
      </c>
      <c r="J62" s="24">
        <f ca="1">ROUNDUP(IF(Table_staff[[#This Row],[Tenure]]&gt;2,3%,2%)*Table_staff[[#This Row],[Salary]],0)</f>
        <v>1884</v>
      </c>
      <c r="K62" t="e">
        <f ca="1">XLOOKUP(Table_staff[[#This Row],[Rating]],[1]Mapping!$C$16:$C$20,[1]Mapping!$D$16:$D$20)</f>
        <v>#NAME?</v>
      </c>
    </row>
    <row r="63" spans="1:11" x14ac:dyDescent="0.3">
      <c r="A63" t="s">
        <v>192</v>
      </c>
      <c r="B63" t="s">
        <v>16</v>
      </c>
      <c r="C63" t="s">
        <v>24</v>
      </c>
      <c r="D63">
        <v>24</v>
      </c>
      <c r="E63" s="4">
        <v>44087</v>
      </c>
      <c r="F63" s="24">
        <v>62780</v>
      </c>
      <c r="G63" t="s">
        <v>14</v>
      </c>
      <c r="H63" t="s">
        <v>240</v>
      </c>
      <c r="I63" s="22">
        <f ca="1">(TODAY()-Table_staff[[#This Row],[Date Joined]])/365</f>
        <v>2.8575342465753426</v>
      </c>
      <c r="J63" s="24">
        <f ca="1">ROUNDUP(IF(Table_staff[[#This Row],[Tenure]]&gt;2,3%,2%)*Table_staff[[#This Row],[Salary]],0)</f>
        <v>1884</v>
      </c>
      <c r="K63" t="e">
        <f ca="1">XLOOKUP(Table_staff[[#This Row],[Rating]],[1]Mapping!$C$16:$C$20,[1]Mapping!$D$16:$D$20)</f>
        <v>#NAME?</v>
      </c>
    </row>
    <row r="64" spans="1:11" x14ac:dyDescent="0.3">
      <c r="A64" t="s">
        <v>42</v>
      </c>
      <c r="B64" t="s">
        <v>205</v>
      </c>
      <c r="C64" t="s">
        <v>18</v>
      </c>
      <c r="D64">
        <v>30</v>
      </c>
      <c r="E64" s="4">
        <v>44597</v>
      </c>
      <c r="F64" s="24">
        <v>64000</v>
      </c>
      <c r="G64" t="s">
        <v>14</v>
      </c>
      <c r="H64" t="s">
        <v>239</v>
      </c>
      <c r="I64" s="22">
        <f ca="1">(TODAY()-Table_staff[[#This Row],[Date Joined]])/365</f>
        <v>1.4602739726027398</v>
      </c>
      <c r="J64" s="24">
        <f ca="1">ROUNDUP(IF(Table_staff[[#This Row],[Tenure]]&gt;2,3%,2%)*Table_staff[[#This Row],[Salary]],0)</f>
        <v>1280</v>
      </c>
      <c r="K64" t="e">
        <f ca="1">XLOOKUP(Table_staff[[#This Row],[Rating]],[1]Mapping!$C$16:$C$20,[1]Mapping!$D$16:$D$20)</f>
        <v>#NAME?</v>
      </c>
    </row>
    <row r="65" spans="1:11" x14ac:dyDescent="0.3">
      <c r="A65" t="s">
        <v>166</v>
      </c>
      <c r="B65" t="s">
        <v>205</v>
      </c>
      <c r="C65" t="s">
        <v>18</v>
      </c>
      <c r="D65">
        <v>30</v>
      </c>
      <c r="E65" s="4">
        <v>44535</v>
      </c>
      <c r="F65" s="24">
        <v>64000</v>
      </c>
      <c r="G65" t="s">
        <v>14</v>
      </c>
      <c r="H65" t="s">
        <v>240</v>
      </c>
      <c r="I65" s="22">
        <f ca="1">(TODAY()-Table_staff[[#This Row],[Date Joined]])/365</f>
        <v>1.6301369863013699</v>
      </c>
      <c r="J65" s="24">
        <f ca="1">ROUNDUP(IF(Table_staff[[#This Row],[Tenure]]&gt;2,3%,2%)*Table_staff[[#This Row],[Salary]],0)</f>
        <v>1280</v>
      </c>
      <c r="K65" t="e">
        <f ca="1">XLOOKUP(Table_staff[[#This Row],[Rating]],[1]Mapping!$C$16:$C$20,[1]Mapping!$D$16:$D$20)</f>
        <v>#NAME?</v>
      </c>
    </row>
    <row r="66" spans="1:11" x14ac:dyDescent="0.3">
      <c r="A66" t="s">
        <v>104</v>
      </c>
      <c r="B66" t="s">
        <v>16</v>
      </c>
      <c r="C66" t="s">
        <v>18</v>
      </c>
      <c r="D66">
        <v>33</v>
      </c>
      <c r="E66" s="4">
        <v>44067</v>
      </c>
      <c r="F66" s="24">
        <v>65360</v>
      </c>
      <c r="G66" t="s">
        <v>14</v>
      </c>
      <c r="H66" t="s">
        <v>239</v>
      </c>
      <c r="I66" s="22">
        <f ca="1">(TODAY()-Table_staff[[#This Row],[Date Joined]])/365</f>
        <v>2.9123287671232876</v>
      </c>
      <c r="J66" s="24">
        <f ca="1">ROUNDUP(IF(Table_staff[[#This Row],[Tenure]]&gt;2,3%,2%)*Table_staff[[#This Row],[Salary]],0)</f>
        <v>1961</v>
      </c>
      <c r="K66" t="e">
        <f ca="1">XLOOKUP(Table_staff[[#This Row],[Rating]],[1]Mapping!$C$16:$C$20,[1]Mapping!$D$16:$D$20)</f>
        <v>#NAME?</v>
      </c>
    </row>
    <row r="67" spans="1:11" x14ac:dyDescent="0.3">
      <c r="A67" t="s">
        <v>165</v>
      </c>
      <c r="B67" t="s">
        <v>16</v>
      </c>
      <c r="C67" t="s">
        <v>18</v>
      </c>
      <c r="D67">
        <v>33</v>
      </c>
      <c r="E67" s="4">
        <v>44006</v>
      </c>
      <c r="F67" s="24">
        <v>65360</v>
      </c>
      <c r="G67" t="s">
        <v>14</v>
      </c>
      <c r="H67" t="s">
        <v>240</v>
      </c>
      <c r="I67" s="22">
        <f ca="1">(TODAY()-Table_staff[[#This Row],[Date Joined]])/365</f>
        <v>3.0794520547945203</v>
      </c>
      <c r="J67" s="24">
        <f ca="1">ROUNDUP(IF(Table_staff[[#This Row],[Tenure]]&gt;2,3%,2%)*Table_staff[[#This Row],[Salary]],0)</f>
        <v>1961</v>
      </c>
      <c r="K67" t="e">
        <f ca="1">XLOOKUP(Table_staff[[#This Row],[Rating]],[1]Mapping!$C$16:$C$20,[1]Mapping!$D$16:$D$20)</f>
        <v>#NAME?</v>
      </c>
    </row>
    <row r="68" spans="1:11" x14ac:dyDescent="0.3">
      <c r="A68" t="s">
        <v>29</v>
      </c>
      <c r="B68" t="s">
        <v>9</v>
      </c>
      <c r="C68" t="s">
        <v>10</v>
      </c>
      <c r="D68">
        <v>25</v>
      </c>
      <c r="E68" s="4">
        <v>44383</v>
      </c>
      <c r="F68" s="24">
        <v>65700</v>
      </c>
      <c r="G68" t="s">
        <v>14</v>
      </c>
      <c r="H68" t="s">
        <v>239</v>
      </c>
      <c r="I68" s="22">
        <f ca="1">(TODAY()-Table_staff[[#This Row],[Date Joined]])/365</f>
        <v>2.0465753424657533</v>
      </c>
      <c r="J68" s="24">
        <f ca="1">ROUNDUP(IF(Table_staff[[#This Row],[Tenure]]&gt;2,3%,2%)*Table_staff[[#This Row],[Salary]],0)</f>
        <v>1971</v>
      </c>
      <c r="K68" t="e">
        <f ca="1">XLOOKUP(Table_staff[[#This Row],[Rating]],[1]Mapping!$C$16:$C$20,[1]Mapping!$D$16:$D$20)</f>
        <v>#NAME?</v>
      </c>
    </row>
    <row r="69" spans="1:11" x14ac:dyDescent="0.3">
      <c r="A69" t="s">
        <v>194</v>
      </c>
      <c r="B69" t="s">
        <v>9</v>
      </c>
      <c r="C69" t="s">
        <v>10</v>
      </c>
      <c r="D69">
        <v>25</v>
      </c>
      <c r="E69" s="4">
        <v>44322</v>
      </c>
      <c r="F69" s="24">
        <v>65700</v>
      </c>
      <c r="G69" t="s">
        <v>14</v>
      </c>
      <c r="H69" t="s">
        <v>240</v>
      </c>
      <c r="I69" s="22">
        <f ca="1">(TODAY()-Table_staff[[#This Row],[Date Joined]])/365</f>
        <v>2.2136986301369861</v>
      </c>
      <c r="J69" s="24">
        <f ca="1">ROUNDUP(IF(Table_staff[[#This Row],[Tenure]]&gt;2,3%,2%)*Table_staff[[#This Row],[Salary]],0)</f>
        <v>1971</v>
      </c>
      <c r="K69" t="e">
        <f ca="1">XLOOKUP(Table_staff[[#This Row],[Rating]],[1]Mapping!$C$16:$C$20,[1]Mapping!$D$16:$D$20)</f>
        <v>#NAME?</v>
      </c>
    </row>
    <row r="70" spans="1:11" x14ac:dyDescent="0.3">
      <c r="A70" t="s">
        <v>87</v>
      </c>
      <c r="B70" t="s">
        <v>16</v>
      </c>
      <c r="C70" t="s">
        <v>18</v>
      </c>
      <c r="D70">
        <v>21</v>
      </c>
      <c r="E70" s="4">
        <v>44317</v>
      </c>
      <c r="F70" s="24">
        <v>65920</v>
      </c>
      <c r="G70" t="s">
        <v>14</v>
      </c>
      <c r="H70" t="s">
        <v>239</v>
      </c>
      <c r="I70" s="22">
        <f ca="1">(TODAY()-Table_staff[[#This Row],[Date Joined]])/365</f>
        <v>2.2273972602739724</v>
      </c>
      <c r="J70" s="24">
        <f ca="1">ROUNDUP(IF(Table_staff[[#This Row],[Tenure]]&gt;2,3%,2%)*Table_staff[[#This Row],[Salary]],0)</f>
        <v>1978</v>
      </c>
      <c r="K70" t="e">
        <f ca="1">XLOOKUP(Table_staff[[#This Row],[Rating]],[1]Mapping!$C$16:$C$20,[1]Mapping!$D$16:$D$20)</f>
        <v>#NAME?</v>
      </c>
    </row>
    <row r="71" spans="1:11" x14ac:dyDescent="0.3">
      <c r="A71" t="s">
        <v>142</v>
      </c>
      <c r="B71" t="s">
        <v>16</v>
      </c>
      <c r="C71" t="s">
        <v>18</v>
      </c>
      <c r="D71">
        <v>21</v>
      </c>
      <c r="E71" s="4">
        <v>44256</v>
      </c>
      <c r="F71" s="24">
        <v>65920</v>
      </c>
      <c r="G71" t="s">
        <v>14</v>
      </c>
      <c r="H71" t="s">
        <v>240</v>
      </c>
      <c r="I71" s="22">
        <f ca="1">(TODAY()-Table_staff[[#This Row],[Date Joined]])/365</f>
        <v>2.3945205479452056</v>
      </c>
      <c r="J71" s="24">
        <f ca="1">ROUNDUP(IF(Table_staff[[#This Row],[Tenure]]&gt;2,3%,2%)*Table_staff[[#This Row],[Salary]],0)</f>
        <v>1978</v>
      </c>
      <c r="K71" t="e">
        <f ca="1">XLOOKUP(Table_staff[[#This Row],[Rating]],[1]Mapping!$C$16:$C$20,[1]Mapping!$D$16:$D$20)</f>
        <v>#NAME?</v>
      </c>
    </row>
    <row r="72" spans="1:11" x14ac:dyDescent="0.3">
      <c r="A72" t="s">
        <v>39</v>
      </c>
      <c r="B72" t="s">
        <v>16</v>
      </c>
      <c r="C72" t="s">
        <v>18</v>
      </c>
      <c r="D72">
        <v>30</v>
      </c>
      <c r="E72" s="4">
        <v>44389</v>
      </c>
      <c r="F72" s="24">
        <v>67910</v>
      </c>
      <c r="G72" t="s">
        <v>19</v>
      </c>
      <c r="H72" t="s">
        <v>239</v>
      </c>
      <c r="I72" s="22">
        <f ca="1">(TODAY()-Table_staff[[#This Row],[Date Joined]])/365</f>
        <v>2.0301369863013701</v>
      </c>
      <c r="J72" s="24">
        <f ca="1">ROUNDUP(IF(Table_staff[[#This Row],[Tenure]]&gt;2,3%,2%)*Table_staff[[#This Row],[Salary]],0)</f>
        <v>2038</v>
      </c>
      <c r="K72" t="e">
        <f ca="1">XLOOKUP(Table_staff[[#This Row],[Rating]],[1]Mapping!$C$16:$C$20,[1]Mapping!$D$16:$D$20)</f>
        <v>#NAME?</v>
      </c>
    </row>
    <row r="73" spans="1:11" x14ac:dyDescent="0.3">
      <c r="A73" t="s">
        <v>182</v>
      </c>
      <c r="B73" t="s">
        <v>16</v>
      </c>
      <c r="C73" t="s">
        <v>18</v>
      </c>
      <c r="D73">
        <v>30</v>
      </c>
      <c r="E73" s="4">
        <v>44328</v>
      </c>
      <c r="F73" s="24">
        <v>67910</v>
      </c>
      <c r="G73" t="s">
        <v>19</v>
      </c>
      <c r="H73" t="s">
        <v>240</v>
      </c>
      <c r="I73" s="22">
        <f ca="1">(TODAY()-Table_staff[[#This Row],[Date Joined]])/365</f>
        <v>2.1972602739726028</v>
      </c>
      <c r="J73" s="24">
        <f ca="1">ROUNDUP(IF(Table_staff[[#This Row],[Tenure]]&gt;2,3%,2%)*Table_staff[[#This Row],[Salary]],0)</f>
        <v>2038</v>
      </c>
      <c r="K73" t="e">
        <f ca="1">XLOOKUP(Table_staff[[#This Row],[Rating]],[1]Mapping!$C$16:$C$20,[1]Mapping!$D$16:$D$20)</f>
        <v>#NAME?</v>
      </c>
    </row>
    <row r="74" spans="1:11" x14ac:dyDescent="0.3">
      <c r="A74" t="s">
        <v>108</v>
      </c>
      <c r="B74" t="s">
        <v>9</v>
      </c>
      <c r="C74" t="s">
        <v>13</v>
      </c>
      <c r="D74">
        <v>30</v>
      </c>
      <c r="E74" s="4">
        <v>44701</v>
      </c>
      <c r="F74" s="24">
        <v>67950</v>
      </c>
      <c r="G74" t="s">
        <v>14</v>
      </c>
      <c r="H74" t="s">
        <v>239</v>
      </c>
      <c r="I74" s="22">
        <f ca="1">(TODAY()-Table_staff[[#This Row],[Date Joined]])/365</f>
        <v>1.1753424657534246</v>
      </c>
      <c r="J74" s="24">
        <f ca="1">ROUNDUP(IF(Table_staff[[#This Row],[Tenure]]&gt;2,3%,2%)*Table_staff[[#This Row],[Salary]],0)</f>
        <v>1359</v>
      </c>
      <c r="K74" t="e">
        <f ca="1">XLOOKUP(Table_staff[[#This Row],[Rating]],[1]Mapping!$C$16:$C$20,[1]Mapping!$D$16:$D$20)</f>
        <v>#NAME?</v>
      </c>
    </row>
    <row r="75" spans="1:11" x14ac:dyDescent="0.3">
      <c r="A75" t="s">
        <v>190</v>
      </c>
      <c r="B75" t="s">
        <v>9</v>
      </c>
      <c r="C75" t="s">
        <v>13</v>
      </c>
      <c r="D75">
        <v>30</v>
      </c>
      <c r="E75" s="4">
        <v>44640</v>
      </c>
      <c r="F75" s="24">
        <v>67950</v>
      </c>
      <c r="G75" t="s">
        <v>14</v>
      </c>
      <c r="H75" t="s">
        <v>240</v>
      </c>
      <c r="I75" s="22">
        <f ca="1">(TODAY()-Table_staff[[#This Row],[Date Joined]])/365</f>
        <v>1.3424657534246576</v>
      </c>
      <c r="J75" s="24">
        <f ca="1">ROUNDUP(IF(Table_staff[[#This Row],[Tenure]]&gt;2,3%,2%)*Table_staff[[#This Row],[Salary]],0)</f>
        <v>1359</v>
      </c>
      <c r="K75" t="e">
        <f ca="1">XLOOKUP(Table_staff[[#This Row],[Rating]],[1]Mapping!$C$16:$C$20,[1]Mapping!$D$16:$D$20)</f>
        <v>#NAME?</v>
      </c>
    </row>
    <row r="76" spans="1:11" x14ac:dyDescent="0.3">
      <c r="A76" t="s">
        <v>66</v>
      </c>
      <c r="B76" t="s">
        <v>16</v>
      </c>
      <c r="C76" t="s">
        <v>10</v>
      </c>
      <c r="D76">
        <v>20</v>
      </c>
      <c r="E76" s="4">
        <v>44537</v>
      </c>
      <c r="F76" s="24">
        <v>68900</v>
      </c>
      <c r="G76" t="s">
        <v>19</v>
      </c>
      <c r="H76" t="s">
        <v>239</v>
      </c>
      <c r="I76" s="22">
        <f ca="1">(TODAY()-Table_staff[[#This Row],[Date Joined]])/365</f>
        <v>1.6246575342465754</v>
      </c>
      <c r="J76" s="24">
        <f ca="1">ROUNDUP(IF(Table_staff[[#This Row],[Tenure]]&gt;2,3%,2%)*Table_staff[[#This Row],[Salary]],0)</f>
        <v>1378</v>
      </c>
      <c r="K76" t="e">
        <f ca="1">XLOOKUP(Table_staff[[#This Row],[Rating]],[1]Mapping!$C$16:$C$20,[1]Mapping!$D$16:$D$20)</f>
        <v>#NAME?</v>
      </c>
    </row>
    <row r="77" spans="1:11" x14ac:dyDescent="0.3">
      <c r="A77" t="s">
        <v>171</v>
      </c>
      <c r="B77" t="s">
        <v>16</v>
      </c>
      <c r="C77" t="s">
        <v>10</v>
      </c>
      <c r="D77">
        <v>20</v>
      </c>
      <c r="E77" s="4">
        <v>44476</v>
      </c>
      <c r="F77" s="24">
        <v>68900</v>
      </c>
      <c r="G77" t="s">
        <v>19</v>
      </c>
      <c r="H77" t="s">
        <v>240</v>
      </c>
      <c r="I77" s="22">
        <f ca="1">(TODAY()-Table_staff[[#This Row],[Date Joined]])/365</f>
        <v>1.7917808219178082</v>
      </c>
      <c r="J77" s="24">
        <f ca="1">ROUNDUP(IF(Table_staff[[#This Row],[Tenure]]&gt;2,3%,2%)*Table_staff[[#This Row],[Salary]],0)</f>
        <v>1378</v>
      </c>
      <c r="K77" t="e">
        <f ca="1">XLOOKUP(Table_staff[[#This Row],[Rating]],[1]Mapping!$C$16:$C$20,[1]Mapping!$D$16:$D$20)</f>
        <v>#NAME?</v>
      </c>
    </row>
    <row r="78" spans="1:11" x14ac:dyDescent="0.3">
      <c r="A78" t="s">
        <v>30</v>
      </c>
      <c r="B78" t="s">
        <v>9</v>
      </c>
      <c r="C78" t="s">
        <v>24</v>
      </c>
      <c r="D78">
        <v>37</v>
      </c>
      <c r="E78" s="4">
        <v>44701</v>
      </c>
      <c r="F78" s="24">
        <v>69070</v>
      </c>
      <c r="G78" t="s">
        <v>14</v>
      </c>
      <c r="H78" t="s">
        <v>239</v>
      </c>
      <c r="I78" s="22">
        <f ca="1">(TODAY()-Table_staff[[#This Row],[Date Joined]])/365</f>
        <v>1.1753424657534246</v>
      </c>
      <c r="J78" s="24">
        <f ca="1">ROUNDUP(IF(Table_staff[[#This Row],[Tenure]]&gt;2,3%,2%)*Table_staff[[#This Row],[Salary]],0)</f>
        <v>1382</v>
      </c>
      <c r="K78" t="e">
        <f ca="1">XLOOKUP(Table_staff[[#This Row],[Rating]],[1]Mapping!$C$16:$C$20,[1]Mapping!$D$16:$D$20)</f>
        <v>#NAME?</v>
      </c>
    </row>
    <row r="79" spans="1:11" x14ac:dyDescent="0.3">
      <c r="A79" t="s">
        <v>181</v>
      </c>
      <c r="B79" t="s">
        <v>9</v>
      </c>
      <c r="C79" t="s">
        <v>24</v>
      </c>
      <c r="D79">
        <v>37</v>
      </c>
      <c r="E79" s="4">
        <v>44640</v>
      </c>
      <c r="F79" s="24">
        <v>69070</v>
      </c>
      <c r="G79" t="s">
        <v>14</v>
      </c>
      <c r="H79" t="s">
        <v>240</v>
      </c>
      <c r="I79" s="22">
        <f ca="1">(TODAY()-Table_staff[[#This Row],[Date Joined]])/365</f>
        <v>1.3424657534246576</v>
      </c>
      <c r="J79" s="24">
        <f ca="1">ROUNDUP(IF(Table_staff[[#This Row],[Tenure]]&gt;2,3%,2%)*Table_staff[[#This Row],[Salary]],0)</f>
        <v>1382</v>
      </c>
      <c r="K79" t="e">
        <f ca="1">XLOOKUP(Table_staff[[#This Row],[Rating]],[1]Mapping!$C$16:$C$20,[1]Mapping!$D$16:$D$20)</f>
        <v>#NAME?</v>
      </c>
    </row>
    <row r="80" spans="1:11" x14ac:dyDescent="0.3">
      <c r="A80" t="s">
        <v>77</v>
      </c>
      <c r="B80" t="s">
        <v>9</v>
      </c>
      <c r="C80" t="s">
        <v>24</v>
      </c>
      <c r="D80">
        <v>30</v>
      </c>
      <c r="E80" s="4">
        <v>44273</v>
      </c>
      <c r="F80" s="24">
        <v>69120</v>
      </c>
      <c r="G80" t="s">
        <v>14</v>
      </c>
      <c r="H80" t="s">
        <v>239</v>
      </c>
      <c r="I80" s="22">
        <f ca="1">(TODAY()-Table_staff[[#This Row],[Date Joined]])/365</f>
        <v>2.3479452054794518</v>
      </c>
      <c r="J80" s="24">
        <f ca="1">ROUNDUP(IF(Table_staff[[#This Row],[Tenure]]&gt;2,3%,2%)*Table_staff[[#This Row],[Salary]],0)</f>
        <v>2074</v>
      </c>
      <c r="K80" t="e">
        <f ca="1">XLOOKUP(Table_staff[[#This Row],[Rating]],[1]Mapping!$C$16:$C$20,[1]Mapping!$D$16:$D$20)</f>
        <v>#NAME?</v>
      </c>
    </row>
    <row r="81" spans="1:11" x14ac:dyDescent="0.3">
      <c r="A81" t="s">
        <v>183</v>
      </c>
      <c r="B81" t="s">
        <v>9</v>
      </c>
      <c r="C81" t="s">
        <v>24</v>
      </c>
      <c r="D81">
        <v>30</v>
      </c>
      <c r="E81" s="4">
        <v>44214</v>
      </c>
      <c r="F81" s="24">
        <v>69120</v>
      </c>
      <c r="G81" t="s">
        <v>14</v>
      </c>
      <c r="H81" t="s">
        <v>240</v>
      </c>
      <c r="I81" s="22">
        <f ca="1">(TODAY()-Table_staff[[#This Row],[Date Joined]])/365</f>
        <v>2.5095890410958903</v>
      </c>
      <c r="J81" s="24">
        <f ca="1">ROUNDUP(IF(Table_staff[[#This Row],[Tenure]]&gt;2,3%,2%)*Table_staff[[#This Row],[Salary]],0)</f>
        <v>2074</v>
      </c>
      <c r="K81" t="e">
        <f ca="1">XLOOKUP(Table_staff[[#This Row],[Rating]],[1]Mapping!$C$16:$C$20,[1]Mapping!$D$16:$D$20)</f>
        <v>#NAME?</v>
      </c>
    </row>
    <row r="82" spans="1:11" x14ac:dyDescent="0.3">
      <c r="A82" t="s">
        <v>73</v>
      </c>
      <c r="B82" t="s">
        <v>9</v>
      </c>
      <c r="C82" t="s">
        <v>24</v>
      </c>
      <c r="D82">
        <v>30</v>
      </c>
      <c r="E82" s="4">
        <v>44850</v>
      </c>
      <c r="F82" s="24">
        <v>69710</v>
      </c>
      <c r="G82" t="s">
        <v>14</v>
      </c>
      <c r="H82" t="s">
        <v>239</v>
      </c>
      <c r="I82" s="22">
        <f ca="1">(TODAY()-Table_staff[[#This Row],[Date Joined]])/365</f>
        <v>0.76712328767123283</v>
      </c>
      <c r="J82" s="24">
        <f ca="1">ROUNDUP(IF(Table_staff[[#This Row],[Tenure]]&gt;2,3%,2%)*Table_staff[[#This Row],[Salary]],0)</f>
        <v>1395</v>
      </c>
      <c r="K82" t="e">
        <f ca="1">XLOOKUP(Table_staff[[#This Row],[Rating]],[1]Mapping!$C$16:$C$20,[1]Mapping!$D$16:$D$20)</f>
        <v>#NAME?</v>
      </c>
    </row>
    <row r="83" spans="1:11" x14ac:dyDescent="0.3">
      <c r="A83" t="s">
        <v>128</v>
      </c>
      <c r="B83" t="s">
        <v>9</v>
      </c>
      <c r="C83" t="s">
        <v>24</v>
      </c>
      <c r="D83">
        <v>30</v>
      </c>
      <c r="E83" s="4">
        <v>44789</v>
      </c>
      <c r="F83" s="24">
        <v>69710</v>
      </c>
      <c r="G83" t="s">
        <v>14</v>
      </c>
      <c r="H83" t="s">
        <v>240</v>
      </c>
      <c r="I83" s="22">
        <f ca="1">(TODAY()-Table_staff[[#This Row],[Date Joined]])/365</f>
        <v>0.9342465753424658</v>
      </c>
      <c r="J83" s="24">
        <f ca="1">ROUNDUP(IF(Table_staff[[#This Row],[Tenure]]&gt;2,3%,2%)*Table_staff[[#This Row],[Salary]],0)</f>
        <v>1395</v>
      </c>
      <c r="K83" t="e">
        <f ca="1">XLOOKUP(Table_staff[[#This Row],[Rating]],[1]Mapping!$C$16:$C$20,[1]Mapping!$D$16:$D$20)</f>
        <v>#NAME?</v>
      </c>
    </row>
    <row r="84" spans="1:11" x14ac:dyDescent="0.3">
      <c r="A84" t="s">
        <v>109</v>
      </c>
      <c r="B84" t="s">
        <v>9</v>
      </c>
      <c r="C84" t="s">
        <v>18</v>
      </c>
      <c r="D84">
        <v>42</v>
      </c>
      <c r="E84" s="4">
        <v>44731</v>
      </c>
      <c r="F84" s="24">
        <v>70270</v>
      </c>
      <c r="G84" t="s">
        <v>19</v>
      </c>
      <c r="H84" t="s">
        <v>239</v>
      </c>
      <c r="I84" s="22">
        <f ca="1">(TODAY()-Table_staff[[#This Row],[Date Joined]])/365</f>
        <v>1.0931506849315069</v>
      </c>
      <c r="J84" s="24">
        <f ca="1">ROUNDUP(IF(Table_staff[[#This Row],[Tenure]]&gt;2,3%,2%)*Table_staff[[#This Row],[Salary]],0)</f>
        <v>1406</v>
      </c>
      <c r="K84" t="e">
        <f ca="1">XLOOKUP(Table_staff[[#This Row],[Rating]],[1]Mapping!$C$16:$C$20,[1]Mapping!$D$16:$D$20)</f>
        <v>#NAME?</v>
      </c>
    </row>
    <row r="85" spans="1:11" x14ac:dyDescent="0.3">
      <c r="A85" t="s">
        <v>160</v>
      </c>
      <c r="B85" t="s">
        <v>9</v>
      </c>
      <c r="C85" t="s">
        <v>18</v>
      </c>
      <c r="D85">
        <v>42</v>
      </c>
      <c r="E85" s="4">
        <v>44670</v>
      </c>
      <c r="F85" s="24">
        <v>70270</v>
      </c>
      <c r="G85" t="s">
        <v>19</v>
      </c>
      <c r="H85" t="s">
        <v>240</v>
      </c>
      <c r="I85" s="22">
        <f ca="1">(TODAY()-Table_staff[[#This Row],[Date Joined]])/365</f>
        <v>1.2602739726027397</v>
      </c>
      <c r="J85" s="24">
        <f ca="1">ROUNDUP(IF(Table_staff[[#This Row],[Tenure]]&gt;2,3%,2%)*Table_staff[[#This Row],[Salary]],0)</f>
        <v>1406</v>
      </c>
      <c r="K85" t="e">
        <f ca="1">XLOOKUP(Table_staff[[#This Row],[Rating]],[1]Mapping!$C$16:$C$20,[1]Mapping!$D$16:$D$20)</f>
        <v>#NAME?</v>
      </c>
    </row>
    <row r="86" spans="1:11" x14ac:dyDescent="0.3">
      <c r="A86" t="s">
        <v>12</v>
      </c>
      <c r="B86" t="s">
        <v>9</v>
      </c>
      <c r="C86" t="s">
        <v>13</v>
      </c>
      <c r="D86">
        <v>46</v>
      </c>
      <c r="E86" s="4">
        <v>44758</v>
      </c>
      <c r="F86" s="24">
        <v>70610</v>
      </c>
      <c r="G86" t="s">
        <v>14</v>
      </c>
      <c r="H86" t="s">
        <v>239</v>
      </c>
      <c r="I86" s="22">
        <f ca="1">(TODAY()-Table_staff[[#This Row],[Date Joined]])/365</f>
        <v>1.0191780821917809</v>
      </c>
      <c r="J86" s="24">
        <f ca="1">ROUNDUP(IF(Table_staff[[#This Row],[Tenure]]&gt;2,3%,2%)*Table_staff[[#This Row],[Salary]],0)</f>
        <v>1413</v>
      </c>
      <c r="K86" t="e">
        <f ca="1">XLOOKUP(Table_staff[[#This Row],[Rating]],[1]Mapping!$C$16:$C$20,[1]Mapping!$D$16:$D$20)</f>
        <v>#NAME?</v>
      </c>
    </row>
    <row r="87" spans="1:11" x14ac:dyDescent="0.3">
      <c r="A87" t="s">
        <v>199</v>
      </c>
      <c r="B87" t="s">
        <v>9</v>
      </c>
      <c r="C87" t="s">
        <v>13</v>
      </c>
      <c r="D87">
        <v>46</v>
      </c>
      <c r="E87" s="4">
        <v>44697</v>
      </c>
      <c r="F87" s="24">
        <v>70610</v>
      </c>
      <c r="G87" t="s">
        <v>14</v>
      </c>
      <c r="H87" t="s">
        <v>240</v>
      </c>
      <c r="I87" s="22">
        <f ca="1">(TODAY()-Table_staff[[#This Row],[Date Joined]])/365</f>
        <v>1.1863013698630136</v>
      </c>
      <c r="J87" s="24">
        <f ca="1">ROUNDUP(IF(Table_staff[[#This Row],[Tenure]]&gt;2,3%,2%)*Table_staff[[#This Row],[Salary]],0)</f>
        <v>1413</v>
      </c>
      <c r="K87" t="e">
        <f ca="1">XLOOKUP(Table_staff[[#This Row],[Rating]],[1]Mapping!$C$16:$C$20,[1]Mapping!$D$16:$D$20)</f>
        <v>#NAME?</v>
      </c>
    </row>
    <row r="88" spans="1:11" x14ac:dyDescent="0.3">
      <c r="A88" t="s">
        <v>74</v>
      </c>
      <c r="B88" t="s">
        <v>9</v>
      </c>
      <c r="C88" t="s">
        <v>18</v>
      </c>
      <c r="D88">
        <v>36</v>
      </c>
      <c r="E88" s="4">
        <v>44333</v>
      </c>
      <c r="F88" s="24">
        <v>71380</v>
      </c>
      <c r="G88" t="s">
        <v>14</v>
      </c>
      <c r="H88" t="s">
        <v>239</v>
      </c>
      <c r="I88" s="22">
        <f ca="1">(TODAY()-Table_staff[[#This Row],[Date Joined]])/365</f>
        <v>2.1835616438356165</v>
      </c>
      <c r="J88" s="24">
        <f ca="1">ROUNDUP(IF(Table_staff[[#This Row],[Tenure]]&gt;2,3%,2%)*Table_staff[[#This Row],[Salary]],0)</f>
        <v>2142</v>
      </c>
      <c r="K88" t="e">
        <f ca="1">XLOOKUP(Table_staff[[#This Row],[Rating]],[1]Mapping!$C$16:$C$20,[1]Mapping!$D$16:$D$20)</f>
        <v>#NAME?</v>
      </c>
    </row>
    <row r="89" spans="1:11" x14ac:dyDescent="0.3">
      <c r="A89" t="s">
        <v>177</v>
      </c>
      <c r="B89" t="s">
        <v>9</v>
      </c>
      <c r="C89" t="s">
        <v>18</v>
      </c>
      <c r="D89">
        <v>36</v>
      </c>
      <c r="E89" s="4">
        <v>44272</v>
      </c>
      <c r="F89" s="24">
        <v>71380</v>
      </c>
      <c r="G89" t="s">
        <v>14</v>
      </c>
      <c r="H89" t="s">
        <v>240</v>
      </c>
      <c r="I89" s="22">
        <f ca="1">(TODAY()-Table_staff[[#This Row],[Date Joined]])/365</f>
        <v>2.3506849315068492</v>
      </c>
      <c r="J89" s="24">
        <f ca="1">ROUNDUP(IF(Table_staff[[#This Row],[Tenure]]&gt;2,3%,2%)*Table_staff[[#This Row],[Salary]],0)</f>
        <v>2142</v>
      </c>
      <c r="K89" t="e">
        <f ca="1">XLOOKUP(Table_staff[[#This Row],[Rating]],[1]Mapping!$C$16:$C$20,[1]Mapping!$D$16:$D$20)</f>
        <v>#NAME?</v>
      </c>
    </row>
    <row r="90" spans="1:11" x14ac:dyDescent="0.3">
      <c r="A90" t="s">
        <v>107</v>
      </c>
      <c r="B90" t="s">
        <v>9</v>
      </c>
      <c r="C90" t="s">
        <v>10</v>
      </c>
      <c r="D90">
        <v>33</v>
      </c>
      <c r="E90" s="4">
        <v>44385</v>
      </c>
      <c r="F90" s="24">
        <v>74550</v>
      </c>
      <c r="G90" t="s">
        <v>14</v>
      </c>
      <c r="H90" t="s">
        <v>239</v>
      </c>
      <c r="I90" s="22">
        <f ca="1">(TODAY()-Table_staff[[#This Row],[Date Joined]])/365</f>
        <v>2.0410958904109591</v>
      </c>
      <c r="J90" s="24">
        <f ca="1">ROUNDUP(IF(Table_staff[[#This Row],[Tenure]]&gt;2,3%,2%)*Table_staff[[#This Row],[Salary]],0)</f>
        <v>2237</v>
      </c>
      <c r="K90" t="e">
        <f ca="1">XLOOKUP(Table_staff[[#This Row],[Rating]],[1]Mapping!$C$16:$C$20,[1]Mapping!$D$16:$D$20)</f>
        <v>#NAME?</v>
      </c>
    </row>
    <row r="91" spans="1:11" x14ac:dyDescent="0.3">
      <c r="A91" t="s">
        <v>119</v>
      </c>
      <c r="B91" t="s">
        <v>9</v>
      </c>
      <c r="C91" t="s">
        <v>10</v>
      </c>
      <c r="D91">
        <v>33</v>
      </c>
      <c r="E91" s="4">
        <v>44324</v>
      </c>
      <c r="F91" s="24">
        <v>74550</v>
      </c>
      <c r="G91" t="s">
        <v>14</v>
      </c>
      <c r="H91" t="s">
        <v>240</v>
      </c>
      <c r="I91" s="22">
        <f ca="1">(TODAY()-Table_staff[[#This Row],[Date Joined]])/365</f>
        <v>2.2082191780821918</v>
      </c>
      <c r="J91" s="24">
        <f ca="1">ROUNDUP(IF(Table_staff[[#This Row],[Tenure]]&gt;2,3%,2%)*Table_staff[[#This Row],[Salary]],0)</f>
        <v>2237</v>
      </c>
      <c r="K91" t="e">
        <f ca="1">XLOOKUP(Table_staff[[#This Row],[Rating]],[1]Mapping!$C$16:$C$20,[1]Mapping!$D$16:$D$20)</f>
        <v>#NAME?</v>
      </c>
    </row>
    <row r="92" spans="1:11" x14ac:dyDescent="0.3">
      <c r="A92" t="s">
        <v>43</v>
      </c>
      <c r="B92" t="s">
        <v>16</v>
      </c>
      <c r="C92" t="s">
        <v>13</v>
      </c>
      <c r="D92">
        <v>42</v>
      </c>
      <c r="E92" s="4">
        <v>44779</v>
      </c>
      <c r="F92" s="24">
        <v>75000</v>
      </c>
      <c r="G92" t="s">
        <v>44</v>
      </c>
      <c r="H92" t="s">
        <v>239</v>
      </c>
      <c r="I92" s="22">
        <f ca="1">(TODAY()-Table_staff[[#This Row],[Date Joined]])/365</f>
        <v>0.9616438356164384</v>
      </c>
      <c r="J92" s="24">
        <f ca="1">ROUNDUP(IF(Table_staff[[#This Row],[Tenure]]&gt;2,3%,2%)*Table_staff[[#This Row],[Salary]],0)</f>
        <v>1500</v>
      </c>
      <c r="K92" t="e">
        <f ca="1">XLOOKUP(Table_staff[[#This Row],[Rating]],[1]Mapping!$C$16:$C$20,[1]Mapping!$D$16:$D$20)</f>
        <v>#NAME?</v>
      </c>
    </row>
    <row r="93" spans="1:11" x14ac:dyDescent="0.3">
      <c r="A93" t="s">
        <v>134</v>
      </c>
      <c r="B93" t="s">
        <v>16</v>
      </c>
      <c r="C93" t="s">
        <v>13</v>
      </c>
      <c r="D93">
        <v>42</v>
      </c>
      <c r="E93" s="4">
        <v>44718</v>
      </c>
      <c r="F93" s="24">
        <v>75000</v>
      </c>
      <c r="G93" t="s">
        <v>44</v>
      </c>
      <c r="H93" t="s">
        <v>240</v>
      </c>
      <c r="I93" s="22">
        <f ca="1">(TODAY()-Table_staff[[#This Row],[Date Joined]])/365</f>
        <v>1.1287671232876713</v>
      </c>
      <c r="J93" s="24">
        <f ca="1">ROUNDUP(IF(Table_staff[[#This Row],[Tenure]]&gt;2,3%,2%)*Table_staff[[#This Row],[Salary]],0)</f>
        <v>1500</v>
      </c>
      <c r="K93" t="e">
        <f ca="1">XLOOKUP(Table_staff[[#This Row],[Rating]],[1]Mapping!$C$16:$C$20,[1]Mapping!$D$16:$D$20)</f>
        <v>#NAME?</v>
      </c>
    </row>
    <row r="94" spans="1:11" x14ac:dyDescent="0.3">
      <c r="A94" t="s">
        <v>106</v>
      </c>
      <c r="B94" t="s">
        <v>16</v>
      </c>
      <c r="C94" t="s">
        <v>24</v>
      </c>
      <c r="D94">
        <v>33</v>
      </c>
      <c r="E94" s="4">
        <v>44312</v>
      </c>
      <c r="F94" s="24">
        <v>75280</v>
      </c>
      <c r="G94" t="s">
        <v>14</v>
      </c>
      <c r="H94" t="s">
        <v>239</v>
      </c>
      <c r="I94" s="22">
        <f ca="1">(TODAY()-Table_staff[[#This Row],[Date Joined]])/365</f>
        <v>2.2410958904109588</v>
      </c>
      <c r="J94" s="24">
        <f ca="1">ROUNDUP(IF(Table_staff[[#This Row],[Tenure]]&gt;2,3%,2%)*Table_staff[[#This Row],[Salary]],0)</f>
        <v>2259</v>
      </c>
      <c r="K94" t="e">
        <f ca="1">XLOOKUP(Table_staff[[#This Row],[Rating]],[1]Mapping!$C$16:$C$20,[1]Mapping!$D$16:$D$20)</f>
        <v>#NAME?</v>
      </c>
    </row>
    <row r="95" spans="1:11" x14ac:dyDescent="0.3">
      <c r="A95" t="s">
        <v>155</v>
      </c>
      <c r="B95" t="s">
        <v>16</v>
      </c>
      <c r="C95" t="s">
        <v>24</v>
      </c>
      <c r="D95">
        <v>33</v>
      </c>
      <c r="E95" s="4">
        <v>44253</v>
      </c>
      <c r="F95" s="24">
        <v>75280</v>
      </c>
      <c r="G95" t="s">
        <v>14</v>
      </c>
      <c r="H95" t="s">
        <v>240</v>
      </c>
      <c r="I95" s="22">
        <f ca="1">(TODAY()-Table_staff[[#This Row],[Date Joined]])/365</f>
        <v>2.4027397260273973</v>
      </c>
      <c r="J95" s="24">
        <f ca="1">ROUNDUP(IF(Table_staff[[#This Row],[Tenure]]&gt;2,3%,2%)*Table_staff[[#This Row],[Salary]],0)</f>
        <v>2259</v>
      </c>
      <c r="K95" t="e">
        <f ca="1">XLOOKUP(Table_staff[[#This Row],[Rating]],[1]Mapping!$C$16:$C$20,[1]Mapping!$D$16:$D$20)</f>
        <v>#NAME?</v>
      </c>
    </row>
    <row r="96" spans="1:11" x14ac:dyDescent="0.3">
      <c r="A96" t="s">
        <v>49</v>
      </c>
      <c r="B96" t="s">
        <v>16</v>
      </c>
      <c r="C96" t="s">
        <v>24</v>
      </c>
      <c r="D96">
        <v>33</v>
      </c>
      <c r="E96" s="4">
        <v>44374</v>
      </c>
      <c r="F96" s="24">
        <v>75480</v>
      </c>
      <c r="G96" t="s">
        <v>50</v>
      </c>
      <c r="H96" t="s">
        <v>239</v>
      </c>
      <c r="I96" s="22">
        <f ca="1">(TODAY()-Table_staff[[#This Row],[Date Joined]])/365</f>
        <v>2.0712328767123287</v>
      </c>
      <c r="J96" s="24">
        <f ca="1">ROUNDUP(IF(Table_staff[[#This Row],[Tenure]]&gt;2,3%,2%)*Table_staff[[#This Row],[Salary]],0)</f>
        <v>2265</v>
      </c>
      <c r="K96" t="e">
        <f ca="1">XLOOKUP(Table_staff[[#This Row],[Rating]],[1]Mapping!$C$16:$C$20,[1]Mapping!$D$16:$D$20)</f>
        <v>#NAME?</v>
      </c>
    </row>
    <row r="97" spans="1:11" x14ac:dyDescent="0.3">
      <c r="A97" t="s">
        <v>195</v>
      </c>
      <c r="B97" t="s">
        <v>16</v>
      </c>
      <c r="C97" t="s">
        <v>24</v>
      </c>
      <c r="D97">
        <v>33</v>
      </c>
      <c r="E97" s="4">
        <v>44313</v>
      </c>
      <c r="F97" s="24">
        <v>75480</v>
      </c>
      <c r="G97" t="s">
        <v>50</v>
      </c>
      <c r="H97" t="s">
        <v>240</v>
      </c>
      <c r="I97" s="22">
        <f ca="1">(TODAY()-Table_staff[[#This Row],[Date Joined]])/365</f>
        <v>2.2383561643835614</v>
      </c>
      <c r="J97" s="24">
        <f ca="1">ROUNDUP(IF(Table_staff[[#This Row],[Tenure]]&gt;2,3%,2%)*Table_staff[[#This Row],[Salary]],0)</f>
        <v>2265</v>
      </c>
      <c r="K97" t="e">
        <f ca="1">XLOOKUP(Table_staff[[#This Row],[Rating]],[1]Mapping!$C$16:$C$20,[1]Mapping!$D$16:$D$20)</f>
        <v>#NAME?</v>
      </c>
    </row>
    <row r="98" spans="1:11" x14ac:dyDescent="0.3">
      <c r="A98" t="s">
        <v>37</v>
      </c>
      <c r="B98" t="s">
        <v>9</v>
      </c>
      <c r="C98" t="s">
        <v>27</v>
      </c>
      <c r="D98">
        <v>21</v>
      </c>
      <c r="E98" s="4">
        <v>44242</v>
      </c>
      <c r="F98" s="24">
        <v>75880</v>
      </c>
      <c r="G98" t="s">
        <v>14</v>
      </c>
      <c r="H98" t="s">
        <v>239</v>
      </c>
      <c r="I98" s="22">
        <f ca="1">(TODAY()-Table_staff[[#This Row],[Date Joined]])/365</f>
        <v>2.4328767123287673</v>
      </c>
      <c r="J98" s="24">
        <f ca="1">ROUNDUP(IF(Table_staff[[#This Row],[Tenure]]&gt;2,3%,2%)*Table_staff[[#This Row],[Salary]],0)</f>
        <v>2277</v>
      </c>
      <c r="K98" t="e">
        <f ca="1">XLOOKUP(Table_staff[[#This Row],[Rating]],[1]Mapping!$C$16:$C$20,[1]Mapping!$D$16:$D$20)</f>
        <v>#NAME?</v>
      </c>
    </row>
    <row r="99" spans="1:11" x14ac:dyDescent="0.3">
      <c r="A99" t="s">
        <v>151</v>
      </c>
      <c r="B99" t="s">
        <v>9</v>
      </c>
      <c r="C99" t="s">
        <v>27</v>
      </c>
      <c r="D99">
        <v>21</v>
      </c>
      <c r="E99" s="4">
        <v>44180</v>
      </c>
      <c r="F99" s="24">
        <v>75880</v>
      </c>
      <c r="G99" t="s">
        <v>14</v>
      </c>
      <c r="H99" t="s">
        <v>240</v>
      </c>
      <c r="I99" s="22">
        <f ca="1">(TODAY()-Table_staff[[#This Row],[Date Joined]])/365</f>
        <v>2.6027397260273974</v>
      </c>
      <c r="J99" s="24">
        <f ca="1">ROUNDUP(IF(Table_staff[[#This Row],[Tenure]]&gt;2,3%,2%)*Table_staff[[#This Row],[Salary]],0)</f>
        <v>2277</v>
      </c>
      <c r="K99" t="e">
        <f ca="1">XLOOKUP(Table_staff[[#This Row],[Rating]],[1]Mapping!$C$16:$C$20,[1]Mapping!$D$16:$D$20)</f>
        <v>#NAME?</v>
      </c>
    </row>
    <row r="100" spans="1:11" x14ac:dyDescent="0.3">
      <c r="A100" t="s">
        <v>47</v>
      </c>
      <c r="B100" t="s">
        <v>16</v>
      </c>
      <c r="C100" t="s">
        <v>18</v>
      </c>
      <c r="D100">
        <v>28</v>
      </c>
      <c r="E100" s="4">
        <v>44185</v>
      </c>
      <c r="F100" s="24">
        <v>75970</v>
      </c>
      <c r="G100" t="s">
        <v>14</v>
      </c>
      <c r="H100" t="s">
        <v>239</v>
      </c>
      <c r="I100" s="22">
        <f ca="1">(TODAY()-Table_staff[[#This Row],[Date Joined]])/365</f>
        <v>2.5890410958904111</v>
      </c>
      <c r="J100" s="24">
        <f ca="1">ROUNDUP(IF(Table_staff[[#This Row],[Tenure]]&gt;2,3%,2%)*Table_staff[[#This Row],[Salary]],0)</f>
        <v>2280</v>
      </c>
      <c r="K100" t="e">
        <f ca="1">XLOOKUP(Table_staff[[#This Row],[Rating]],[1]Mapping!$C$16:$C$20,[1]Mapping!$D$16:$D$20)</f>
        <v>#NAME?</v>
      </c>
    </row>
    <row r="101" spans="1:11" x14ac:dyDescent="0.3">
      <c r="A101" t="s">
        <v>161</v>
      </c>
      <c r="B101" t="s">
        <v>16</v>
      </c>
      <c r="C101" t="s">
        <v>18</v>
      </c>
      <c r="D101">
        <v>28</v>
      </c>
      <c r="E101" s="4">
        <v>44124</v>
      </c>
      <c r="F101" s="24">
        <v>75970</v>
      </c>
      <c r="G101" t="s">
        <v>14</v>
      </c>
      <c r="H101" t="s">
        <v>240</v>
      </c>
      <c r="I101" s="22">
        <f ca="1">(TODAY()-Table_staff[[#This Row],[Date Joined]])/365</f>
        <v>2.7561643835616438</v>
      </c>
      <c r="J101" s="24">
        <f ca="1">ROUNDUP(IF(Table_staff[[#This Row],[Tenure]]&gt;2,3%,2%)*Table_staff[[#This Row],[Salary]],0)</f>
        <v>2280</v>
      </c>
      <c r="K101" t="e">
        <f ca="1">XLOOKUP(Table_staff[[#This Row],[Rating]],[1]Mapping!$C$16:$C$20,[1]Mapping!$D$16:$D$20)</f>
        <v>#NAME?</v>
      </c>
    </row>
    <row r="102" spans="1:11" x14ac:dyDescent="0.3">
      <c r="A102" t="s">
        <v>79</v>
      </c>
      <c r="B102" t="s">
        <v>16</v>
      </c>
      <c r="C102" t="s">
        <v>13</v>
      </c>
      <c r="D102">
        <v>22</v>
      </c>
      <c r="E102" s="4">
        <v>44450</v>
      </c>
      <c r="F102" s="24">
        <v>76900</v>
      </c>
      <c r="G102" t="s">
        <v>11</v>
      </c>
      <c r="H102" t="s">
        <v>239</v>
      </c>
      <c r="I102" s="22">
        <f ca="1">(TODAY()-Table_staff[[#This Row],[Date Joined]])/365</f>
        <v>1.8630136986301369</v>
      </c>
      <c r="J102" s="24">
        <f ca="1">ROUNDUP(IF(Table_staff[[#This Row],[Tenure]]&gt;2,3%,2%)*Table_staff[[#This Row],[Salary]],0)</f>
        <v>1538</v>
      </c>
      <c r="K102" t="e">
        <f ca="1">XLOOKUP(Table_staff[[#This Row],[Rating]],[1]Mapping!$C$16:$C$20,[1]Mapping!$D$16:$D$20)</f>
        <v>#NAME?</v>
      </c>
    </row>
    <row r="103" spans="1:11" x14ac:dyDescent="0.3">
      <c r="A103" t="s">
        <v>130</v>
      </c>
      <c r="B103" t="s">
        <v>16</v>
      </c>
      <c r="C103" t="s">
        <v>13</v>
      </c>
      <c r="D103">
        <v>22</v>
      </c>
      <c r="E103" s="4">
        <v>44388</v>
      </c>
      <c r="F103" s="24">
        <v>76900</v>
      </c>
      <c r="G103" t="s">
        <v>11</v>
      </c>
      <c r="H103" t="s">
        <v>240</v>
      </c>
      <c r="I103" s="22">
        <f ca="1">(TODAY()-Table_staff[[#This Row],[Date Joined]])/365</f>
        <v>2.032876712328767</v>
      </c>
      <c r="J103" s="24">
        <f ca="1">ROUNDUP(IF(Table_staff[[#This Row],[Tenure]]&gt;2,3%,2%)*Table_staff[[#This Row],[Salary]],0)</f>
        <v>2307</v>
      </c>
      <c r="K103" t="e">
        <f ca="1">XLOOKUP(Table_staff[[#This Row],[Rating]],[1]Mapping!$C$16:$C$20,[1]Mapping!$D$16:$D$20)</f>
        <v>#NAME?</v>
      </c>
    </row>
    <row r="104" spans="1:11" x14ac:dyDescent="0.3">
      <c r="A104" t="s">
        <v>203</v>
      </c>
      <c r="B104" t="s">
        <v>205</v>
      </c>
      <c r="D104">
        <v>30.52</v>
      </c>
      <c r="E104" s="4"/>
      <c r="F104" s="24">
        <v>77472.100000000006</v>
      </c>
      <c r="G104">
        <v>100</v>
      </c>
      <c r="H104" t="s">
        <v>239</v>
      </c>
      <c r="I104" s="22">
        <f ca="1">(TODAY()-Table_staff[[#This Row],[Date Joined]])/365</f>
        <v>123.64383561643835</v>
      </c>
      <c r="J104" s="24">
        <f ca="1">ROUNDUP(IF(Table_staff[[#This Row],[Tenure]]&gt;2,3%,2%)*Table_staff[[#This Row],[Salary]],0)</f>
        <v>2325</v>
      </c>
      <c r="K104" t="e">
        <f ca="1">XLOOKUP(Table_staff[[#This Row],[Rating]],[1]Mapping!$C$16:$C$20,[1]Mapping!$D$16:$D$20)</f>
        <v>#NAME?</v>
      </c>
    </row>
    <row r="105" spans="1:11" x14ac:dyDescent="0.3">
      <c r="A105" t="s">
        <v>60</v>
      </c>
      <c r="B105" t="s">
        <v>16</v>
      </c>
      <c r="C105" t="s">
        <v>13</v>
      </c>
      <c r="D105">
        <v>36</v>
      </c>
      <c r="E105" s="4">
        <v>44529</v>
      </c>
      <c r="F105" s="24">
        <v>78390</v>
      </c>
      <c r="G105" t="s">
        <v>14</v>
      </c>
      <c r="H105" t="s">
        <v>239</v>
      </c>
      <c r="I105" s="22">
        <f ca="1">(TODAY()-Table_staff[[#This Row],[Date Joined]])/365</f>
        <v>1.6465753424657534</v>
      </c>
      <c r="J105" s="24">
        <f ca="1">ROUNDUP(IF(Table_staff[[#This Row],[Tenure]]&gt;2,3%,2%)*Table_staff[[#This Row],[Salary]],0)</f>
        <v>1568</v>
      </c>
      <c r="K105" t="e">
        <f ca="1">XLOOKUP(Table_staff[[#This Row],[Rating]],[1]Mapping!$C$16:$C$20,[1]Mapping!$D$16:$D$20)</f>
        <v>#NAME?</v>
      </c>
    </row>
    <row r="106" spans="1:11" x14ac:dyDescent="0.3">
      <c r="A106" t="s">
        <v>187</v>
      </c>
      <c r="B106" t="s">
        <v>16</v>
      </c>
      <c r="C106" t="s">
        <v>13</v>
      </c>
      <c r="D106">
        <v>36</v>
      </c>
      <c r="E106" s="4">
        <v>44468</v>
      </c>
      <c r="F106" s="24">
        <v>78390</v>
      </c>
      <c r="G106" t="s">
        <v>14</v>
      </c>
      <c r="H106" t="s">
        <v>240</v>
      </c>
      <c r="I106" s="22">
        <f ca="1">(TODAY()-Table_staff[[#This Row],[Date Joined]])/365</f>
        <v>1.8136986301369864</v>
      </c>
      <c r="J106" s="24">
        <f ca="1">ROUNDUP(IF(Table_staff[[#This Row],[Tenure]]&gt;2,3%,2%)*Table_staff[[#This Row],[Salary]],0)</f>
        <v>1568</v>
      </c>
      <c r="K106" t="e">
        <f ca="1">XLOOKUP(Table_staff[[#This Row],[Rating]],[1]Mapping!$C$16:$C$20,[1]Mapping!$D$16:$D$20)</f>
        <v>#NAME?</v>
      </c>
    </row>
    <row r="107" spans="1:11" x14ac:dyDescent="0.3">
      <c r="A107" t="s">
        <v>52</v>
      </c>
      <c r="B107" t="s">
        <v>16</v>
      </c>
      <c r="C107" t="s">
        <v>10</v>
      </c>
      <c r="D107">
        <v>36</v>
      </c>
      <c r="E107" s="4">
        <v>44494</v>
      </c>
      <c r="F107" s="24">
        <v>78540</v>
      </c>
      <c r="G107" t="s">
        <v>14</v>
      </c>
      <c r="H107" t="s">
        <v>239</v>
      </c>
      <c r="I107" s="22">
        <f ca="1">(TODAY()-Table_staff[[#This Row],[Date Joined]])/365</f>
        <v>1.7424657534246575</v>
      </c>
      <c r="J107" s="24">
        <f ca="1">ROUNDUP(IF(Table_staff[[#This Row],[Tenure]]&gt;2,3%,2%)*Table_staff[[#This Row],[Salary]],0)</f>
        <v>1571</v>
      </c>
      <c r="K107" t="e">
        <f ca="1">XLOOKUP(Table_staff[[#This Row],[Rating]],[1]Mapping!$C$16:$C$20,[1]Mapping!$D$16:$D$20)</f>
        <v>#NAME?</v>
      </c>
    </row>
    <row r="108" spans="1:11" x14ac:dyDescent="0.3">
      <c r="A108" t="s">
        <v>197</v>
      </c>
      <c r="B108" t="s">
        <v>16</v>
      </c>
      <c r="C108" t="s">
        <v>10</v>
      </c>
      <c r="D108">
        <v>36</v>
      </c>
      <c r="E108" s="4">
        <v>44433</v>
      </c>
      <c r="F108" s="24">
        <v>78540</v>
      </c>
      <c r="G108" t="s">
        <v>14</v>
      </c>
      <c r="H108" t="s">
        <v>240</v>
      </c>
      <c r="I108" s="22">
        <f ca="1">(TODAY()-Table_staff[[#This Row],[Date Joined]])/365</f>
        <v>1.9095890410958904</v>
      </c>
      <c r="J108" s="24">
        <f ca="1">ROUNDUP(IF(Table_staff[[#This Row],[Tenure]]&gt;2,3%,2%)*Table_staff[[#This Row],[Salary]],0)</f>
        <v>1571</v>
      </c>
      <c r="K108" t="e">
        <f ca="1">XLOOKUP(Table_staff[[#This Row],[Rating]],[1]Mapping!$C$16:$C$20,[1]Mapping!$D$16:$D$20)</f>
        <v>#NAME?</v>
      </c>
    </row>
    <row r="109" spans="1:11" x14ac:dyDescent="0.3">
      <c r="A109" t="s">
        <v>65</v>
      </c>
      <c r="B109" t="s">
        <v>9</v>
      </c>
      <c r="C109" t="s">
        <v>13</v>
      </c>
      <c r="D109">
        <v>20</v>
      </c>
      <c r="E109" s="4">
        <v>44744</v>
      </c>
      <c r="F109" s="24">
        <v>79570</v>
      </c>
      <c r="G109" t="s">
        <v>14</v>
      </c>
      <c r="H109" t="s">
        <v>239</v>
      </c>
      <c r="I109" s="22">
        <f ca="1">(TODAY()-Table_staff[[#This Row],[Date Joined]])/365</f>
        <v>1.0575342465753426</v>
      </c>
      <c r="J109" s="24">
        <f ca="1">ROUNDUP(IF(Table_staff[[#This Row],[Tenure]]&gt;2,3%,2%)*Table_staff[[#This Row],[Salary]],0)</f>
        <v>1592</v>
      </c>
      <c r="K109" t="e">
        <f ca="1">XLOOKUP(Table_staff[[#This Row],[Rating]],[1]Mapping!$C$16:$C$20,[1]Mapping!$D$16:$D$20)</f>
        <v>#NAME?</v>
      </c>
    </row>
    <row r="110" spans="1:11" x14ac:dyDescent="0.3">
      <c r="A110" t="s">
        <v>129</v>
      </c>
      <c r="B110" t="s">
        <v>9</v>
      </c>
      <c r="C110" t="s">
        <v>13</v>
      </c>
      <c r="D110">
        <v>20</v>
      </c>
      <c r="E110" s="4">
        <v>44683</v>
      </c>
      <c r="F110" s="24">
        <v>79570</v>
      </c>
      <c r="G110" t="s">
        <v>14</v>
      </c>
      <c r="H110" t="s">
        <v>240</v>
      </c>
      <c r="I110" s="22">
        <f ca="1">(TODAY()-Table_staff[[#This Row],[Date Joined]])/365</f>
        <v>1.2246575342465753</v>
      </c>
      <c r="J110" s="24">
        <f ca="1">ROUNDUP(IF(Table_staff[[#This Row],[Tenure]]&gt;2,3%,2%)*Table_staff[[#This Row],[Salary]],0)</f>
        <v>1592</v>
      </c>
      <c r="K110" t="e">
        <f ca="1">XLOOKUP(Table_staff[[#This Row],[Rating]],[1]Mapping!$C$16:$C$20,[1]Mapping!$D$16:$D$20)</f>
        <v>#NAME?</v>
      </c>
    </row>
    <row r="111" spans="1:11" x14ac:dyDescent="0.3">
      <c r="A111" t="s">
        <v>67</v>
      </c>
      <c r="B111" t="s">
        <v>16</v>
      </c>
      <c r="C111" t="s">
        <v>24</v>
      </c>
      <c r="D111">
        <v>25</v>
      </c>
      <c r="E111" s="4">
        <v>44694</v>
      </c>
      <c r="F111" s="24">
        <v>80700</v>
      </c>
      <c r="G111" t="s">
        <v>11</v>
      </c>
      <c r="H111" t="s">
        <v>239</v>
      </c>
      <c r="I111" s="22">
        <f ca="1">(TODAY()-Table_staff[[#This Row],[Date Joined]])/365</f>
        <v>1.1945205479452055</v>
      </c>
      <c r="J111" s="24">
        <f ca="1">ROUNDUP(IF(Table_staff[[#This Row],[Tenure]]&gt;2,3%,2%)*Table_staff[[#This Row],[Salary]],0)</f>
        <v>1614</v>
      </c>
      <c r="K111" t="e">
        <f ca="1">XLOOKUP(Table_staff[[#This Row],[Rating]],[1]Mapping!$C$16:$C$20,[1]Mapping!$D$16:$D$20)</f>
        <v>#NAME?</v>
      </c>
    </row>
    <row r="112" spans="1:11" x14ac:dyDescent="0.3">
      <c r="A112" t="s">
        <v>144</v>
      </c>
      <c r="B112" t="s">
        <v>16</v>
      </c>
      <c r="C112" t="s">
        <v>24</v>
      </c>
      <c r="D112">
        <v>25</v>
      </c>
      <c r="E112" s="4">
        <v>44633</v>
      </c>
      <c r="F112" s="24">
        <v>80700</v>
      </c>
      <c r="G112" t="s">
        <v>11</v>
      </c>
      <c r="H112" t="s">
        <v>240</v>
      </c>
      <c r="I112" s="22">
        <f ca="1">(TODAY()-Table_staff[[#This Row],[Date Joined]])/365</f>
        <v>1.3616438356164384</v>
      </c>
      <c r="J112" s="24">
        <f ca="1">ROUNDUP(IF(Table_staff[[#This Row],[Tenure]]&gt;2,3%,2%)*Table_staff[[#This Row],[Salary]],0)</f>
        <v>1614</v>
      </c>
      <c r="K112" t="e">
        <f ca="1">XLOOKUP(Table_staff[[#This Row],[Rating]],[1]Mapping!$C$16:$C$20,[1]Mapping!$D$16:$D$20)</f>
        <v>#NAME?</v>
      </c>
    </row>
    <row r="113" spans="1:11" x14ac:dyDescent="0.3">
      <c r="A113" t="s">
        <v>62</v>
      </c>
      <c r="B113" t="s">
        <v>16</v>
      </c>
      <c r="C113" t="s">
        <v>24</v>
      </c>
      <c r="D113">
        <v>27</v>
      </c>
      <c r="E113" s="4">
        <v>44686</v>
      </c>
      <c r="F113" s="24">
        <v>83750</v>
      </c>
      <c r="G113" t="s">
        <v>14</v>
      </c>
      <c r="H113" t="s">
        <v>239</v>
      </c>
      <c r="I113" s="22">
        <f ca="1">(TODAY()-Table_staff[[#This Row],[Date Joined]])/365</f>
        <v>1.2164383561643837</v>
      </c>
      <c r="J113" s="24">
        <f ca="1">ROUNDUP(IF(Table_staff[[#This Row],[Tenure]]&gt;2,3%,2%)*Table_staff[[#This Row],[Salary]],0)</f>
        <v>1675</v>
      </c>
      <c r="K113" t="e">
        <f ca="1">XLOOKUP(Table_staff[[#This Row],[Rating]],[1]Mapping!$C$16:$C$20,[1]Mapping!$D$16:$D$20)</f>
        <v>#NAME?</v>
      </c>
    </row>
    <row r="114" spans="1:11" x14ac:dyDescent="0.3">
      <c r="A114" t="s">
        <v>169</v>
      </c>
      <c r="B114" t="s">
        <v>16</v>
      </c>
      <c r="C114" t="s">
        <v>24</v>
      </c>
      <c r="D114">
        <v>27</v>
      </c>
      <c r="E114" s="4">
        <v>44625</v>
      </c>
      <c r="F114" s="24">
        <v>83750</v>
      </c>
      <c r="G114" t="s">
        <v>14</v>
      </c>
      <c r="H114" t="s">
        <v>240</v>
      </c>
      <c r="I114" s="22">
        <f ca="1">(TODAY()-Table_staff[[#This Row],[Date Joined]])/365</f>
        <v>1.3835616438356164</v>
      </c>
      <c r="J114" s="24">
        <f ca="1">ROUNDUP(IF(Table_staff[[#This Row],[Tenure]]&gt;2,3%,2%)*Table_staff[[#This Row],[Salary]],0)</f>
        <v>1675</v>
      </c>
      <c r="K114" t="e">
        <f ca="1">XLOOKUP(Table_staff[[#This Row],[Rating]],[1]Mapping!$C$16:$C$20,[1]Mapping!$D$16:$D$20)</f>
        <v>#NAME?</v>
      </c>
    </row>
    <row r="115" spans="1:11" x14ac:dyDescent="0.3">
      <c r="A115" t="s">
        <v>101</v>
      </c>
      <c r="B115" t="s">
        <v>16</v>
      </c>
      <c r="C115" t="s">
        <v>18</v>
      </c>
      <c r="D115">
        <v>34</v>
      </c>
      <c r="E115" s="4">
        <v>44459</v>
      </c>
      <c r="F115" s="24">
        <v>85000</v>
      </c>
      <c r="G115" t="s">
        <v>14</v>
      </c>
      <c r="H115" t="s">
        <v>239</v>
      </c>
      <c r="I115" s="22">
        <f ca="1">(TODAY()-Table_staff[[#This Row],[Date Joined]])/365</f>
        <v>1.8383561643835618</v>
      </c>
      <c r="J115" s="24">
        <f ca="1">ROUNDUP(IF(Table_staff[[#This Row],[Tenure]]&gt;2,3%,2%)*Table_staff[[#This Row],[Salary]],0)</f>
        <v>1700</v>
      </c>
      <c r="K115" t="e">
        <f ca="1">XLOOKUP(Table_staff[[#This Row],[Rating]],[1]Mapping!$C$16:$C$20,[1]Mapping!$D$16:$D$20)</f>
        <v>#NAME?</v>
      </c>
    </row>
    <row r="116" spans="1:11" x14ac:dyDescent="0.3">
      <c r="A116" t="s">
        <v>153</v>
      </c>
      <c r="B116" t="s">
        <v>16</v>
      </c>
      <c r="C116" t="s">
        <v>18</v>
      </c>
      <c r="D116">
        <v>34</v>
      </c>
      <c r="E116" s="4">
        <v>44397</v>
      </c>
      <c r="F116" s="24">
        <v>85000</v>
      </c>
      <c r="G116" t="s">
        <v>14</v>
      </c>
      <c r="H116" t="s">
        <v>240</v>
      </c>
      <c r="I116" s="22">
        <f ca="1">(TODAY()-Table_staff[[#This Row],[Date Joined]])/365</f>
        <v>2.0082191780821916</v>
      </c>
      <c r="J116" s="24">
        <f ca="1">ROUNDUP(IF(Table_staff[[#This Row],[Tenure]]&gt;2,3%,2%)*Table_staff[[#This Row],[Salary]],0)</f>
        <v>2550</v>
      </c>
      <c r="K116" t="e">
        <f ca="1">XLOOKUP(Table_staff[[#This Row],[Rating]],[1]Mapping!$C$16:$C$20,[1]Mapping!$D$16:$D$20)</f>
        <v>#NAME?</v>
      </c>
    </row>
    <row r="117" spans="1:11" x14ac:dyDescent="0.3">
      <c r="A117" t="s">
        <v>61</v>
      </c>
      <c r="B117" t="s">
        <v>16</v>
      </c>
      <c r="C117" t="s">
        <v>18</v>
      </c>
      <c r="D117">
        <v>33</v>
      </c>
      <c r="E117" s="4">
        <v>44809</v>
      </c>
      <c r="F117" s="24">
        <v>86570</v>
      </c>
      <c r="G117" t="s">
        <v>14</v>
      </c>
      <c r="H117" t="s">
        <v>239</v>
      </c>
      <c r="I117" s="22">
        <f ca="1">(TODAY()-Table_staff[[#This Row],[Date Joined]])/365</f>
        <v>0.8794520547945206</v>
      </c>
      <c r="J117" s="24">
        <f ca="1">ROUNDUP(IF(Table_staff[[#This Row],[Tenure]]&gt;2,3%,2%)*Table_staff[[#This Row],[Salary]],0)</f>
        <v>1732</v>
      </c>
      <c r="K117" t="e">
        <f ca="1">XLOOKUP(Table_staff[[#This Row],[Rating]],[1]Mapping!$C$16:$C$20,[1]Mapping!$D$16:$D$20)</f>
        <v>#NAME?</v>
      </c>
    </row>
    <row r="118" spans="1:11" x14ac:dyDescent="0.3">
      <c r="A118" t="s">
        <v>179</v>
      </c>
      <c r="B118" t="s">
        <v>16</v>
      </c>
      <c r="C118" t="s">
        <v>18</v>
      </c>
      <c r="D118">
        <v>33</v>
      </c>
      <c r="E118" s="4">
        <v>44747</v>
      </c>
      <c r="F118" s="24">
        <v>86570</v>
      </c>
      <c r="G118" t="s">
        <v>14</v>
      </c>
      <c r="H118" t="s">
        <v>240</v>
      </c>
      <c r="I118" s="22">
        <f ca="1">(TODAY()-Table_staff[[#This Row],[Date Joined]])/365</f>
        <v>1.0493150684931507</v>
      </c>
      <c r="J118" s="24">
        <f ca="1">ROUNDUP(IF(Table_staff[[#This Row],[Tenure]]&gt;2,3%,2%)*Table_staff[[#This Row],[Salary]],0)</f>
        <v>1732</v>
      </c>
      <c r="K118" t="e">
        <f ca="1">XLOOKUP(Table_staff[[#This Row],[Rating]],[1]Mapping!$C$16:$C$20,[1]Mapping!$D$16:$D$20)</f>
        <v>#NAME?</v>
      </c>
    </row>
    <row r="119" spans="1:11" x14ac:dyDescent="0.3">
      <c r="A119" t="s">
        <v>45</v>
      </c>
      <c r="B119" t="s">
        <v>16</v>
      </c>
      <c r="C119" t="s">
        <v>24</v>
      </c>
      <c r="D119">
        <v>40</v>
      </c>
      <c r="E119" s="4">
        <v>44337</v>
      </c>
      <c r="F119" s="24">
        <v>87620</v>
      </c>
      <c r="G119" t="s">
        <v>14</v>
      </c>
      <c r="H119" t="s">
        <v>239</v>
      </c>
      <c r="I119" s="22">
        <f ca="1">(TODAY()-Table_staff[[#This Row],[Date Joined]])/365</f>
        <v>2.1726027397260275</v>
      </c>
      <c r="J119" s="24">
        <f ca="1">ROUNDUP(IF(Table_staff[[#This Row],[Tenure]]&gt;2,3%,2%)*Table_staff[[#This Row],[Salary]],0)</f>
        <v>2629</v>
      </c>
      <c r="K119" t="e">
        <f ca="1">XLOOKUP(Table_staff[[#This Row],[Rating]],[1]Mapping!$C$16:$C$20,[1]Mapping!$D$16:$D$20)</f>
        <v>#NAME?</v>
      </c>
    </row>
    <row r="120" spans="1:11" x14ac:dyDescent="0.3">
      <c r="A120" t="s">
        <v>170</v>
      </c>
      <c r="B120" t="s">
        <v>16</v>
      </c>
      <c r="C120" t="s">
        <v>24</v>
      </c>
      <c r="D120">
        <v>40</v>
      </c>
      <c r="E120" s="4">
        <v>44276</v>
      </c>
      <c r="F120" s="24">
        <v>87620</v>
      </c>
      <c r="G120" t="s">
        <v>14</v>
      </c>
      <c r="H120" t="s">
        <v>240</v>
      </c>
      <c r="I120" s="22">
        <f ca="1">(TODAY()-Table_staff[[#This Row],[Date Joined]])/365</f>
        <v>2.3397260273972602</v>
      </c>
      <c r="J120" s="24">
        <f ca="1">ROUNDUP(IF(Table_staff[[#This Row],[Tenure]]&gt;2,3%,2%)*Table_staff[[#This Row],[Salary]],0)</f>
        <v>2629</v>
      </c>
      <c r="K120" t="e">
        <f ca="1">XLOOKUP(Table_staff[[#This Row],[Rating]],[1]Mapping!$C$16:$C$20,[1]Mapping!$D$16:$D$20)</f>
        <v>#NAME?</v>
      </c>
    </row>
    <row r="121" spans="1:11" x14ac:dyDescent="0.3">
      <c r="A121" t="s">
        <v>91</v>
      </c>
      <c r="B121" t="s">
        <v>9</v>
      </c>
      <c r="C121" t="s">
        <v>24</v>
      </c>
      <c r="D121">
        <v>37</v>
      </c>
      <c r="E121" s="4">
        <v>44338</v>
      </c>
      <c r="F121" s="24">
        <v>88050</v>
      </c>
      <c r="G121" t="s">
        <v>19</v>
      </c>
      <c r="H121" t="s">
        <v>239</v>
      </c>
      <c r="I121" s="22">
        <f ca="1">(TODAY()-Table_staff[[#This Row],[Date Joined]])/365</f>
        <v>2.1698630136986301</v>
      </c>
      <c r="J121" s="24">
        <f ca="1">ROUNDUP(IF(Table_staff[[#This Row],[Tenure]]&gt;2,3%,2%)*Table_staff[[#This Row],[Salary]],0)</f>
        <v>2642</v>
      </c>
      <c r="K121" t="e">
        <f ca="1">XLOOKUP(Table_staff[[#This Row],[Rating]],[1]Mapping!$C$16:$C$20,[1]Mapping!$D$16:$D$20)</f>
        <v>#NAME?</v>
      </c>
    </row>
    <row r="122" spans="1:11" x14ac:dyDescent="0.3">
      <c r="A122" t="s">
        <v>132</v>
      </c>
      <c r="B122" t="s">
        <v>9</v>
      </c>
      <c r="C122" t="s">
        <v>24</v>
      </c>
      <c r="D122">
        <v>37</v>
      </c>
      <c r="E122" s="4">
        <v>44277</v>
      </c>
      <c r="F122" s="24">
        <v>88050</v>
      </c>
      <c r="G122" t="s">
        <v>19</v>
      </c>
      <c r="H122" t="s">
        <v>240</v>
      </c>
      <c r="I122" s="22">
        <f ca="1">(TODAY()-Table_staff[[#This Row],[Date Joined]])/365</f>
        <v>2.3369863013698629</v>
      </c>
      <c r="J122" s="24">
        <f ca="1">ROUNDUP(IF(Table_staff[[#This Row],[Tenure]]&gt;2,3%,2%)*Table_staff[[#This Row],[Salary]],0)</f>
        <v>2642</v>
      </c>
      <c r="K122" t="e">
        <f ca="1">XLOOKUP(Table_staff[[#This Row],[Rating]],[1]Mapping!$C$16:$C$20,[1]Mapping!$D$16:$D$20)</f>
        <v>#NAME?</v>
      </c>
    </row>
    <row r="123" spans="1:11" x14ac:dyDescent="0.3">
      <c r="A123" t="s">
        <v>84</v>
      </c>
      <c r="B123" t="s">
        <v>205</v>
      </c>
      <c r="C123" t="s">
        <v>24</v>
      </c>
      <c r="D123">
        <v>26</v>
      </c>
      <c r="E123" s="4">
        <v>44271</v>
      </c>
      <c r="F123" s="24">
        <v>90700</v>
      </c>
      <c r="G123" t="s">
        <v>11</v>
      </c>
      <c r="H123" t="s">
        <v>239</v>
      </c>
      <c r="I123" s="22">
        <f ca="1">(TODAY()-Table_staff[[#This Row],[Date Joined]])/365</f>
        <v>2.3534246575342466</v>
      </c>
      <c r="J123" s="24">
        <f ca="1">ROUNDUP(IF(Table_staff[[#This Row],[Tenure]]&gt;2,3%,2%)*Table_staff[[#This Row],[Salary]],0)</f>
        <v>2721</v>
      </c>
      <c r="K123" t="e">
        <f ca="1">XLOOKUP(Table_staff[[#This Row],[Rating]],[1]Mapping!$C$16:$C$20,[1]Mapping!$D$16:$D$20)</f>
        <v>#NAME?</v>
      </c>
    </row>
    <row r="124" spans="1:11" x14ac:dyDescent="0.3">
      <c r="A124" t="s">
        <v>162</v>
      </c>
      <c r="B124" t="s">
        <v>205</v>
      </c>
      <c r="C124" t="s">
        <v>24</v>
      </c>
      <c r="D124">
        <v>27</v>
      </c>
      <c r="E124" s="4">
        <v>44212</v>
      </c>
      <c r="F124" s="24">
        <v>90700</v>
      </c>
      <c r="G124" t="s">
        <v>11</v>
      </c>
      <c r="H124" t="s">
        <v>240</v>
      </c>
      <c r="I124" s="22">
        <f ca="1">(TODAY()-Table_staff[[#This Row],[Date Joined]])/365</f>
        <v>2.515068493150685</v>
      </c>
      <c r="J124" s="24">
        <f ca="1">ROUNDUP(IF(Table_staff[[#This Row],[Tenure]]&gt;2,3%,2%)*Table_staff[[#This Row],[Salary]],0)</f>
        <v>2721</v>
      </c>
      <c r="K124" t="e">
        <f ca="1">XLOOKUP(Table_staff[[#This Row],[Rating]],[1]Mapping!$C$16:$C$20,[1]Mapping!$D$16:$D$20)</f>
        <v>#NAME?</v>
      </c>
    </row>
    <row r="125" spans="1:11" x14ac:dyDescent="0.3">
      <c r="A125" t="s">
        <v>81</v>
      </c>
      <c r="B125" t="s">
        <v>205</v>
      </c>
      <c r="C125" t="s">
        <v>24</v>
      </c>
      <c r="D125">
        <v>32</v>
      </c>
      <c r="E125" s="4">
        <v>44774</v>
      </c>
      <c r="F125" s="24">
        <v>91310</v>
      </c>
      <c r="G125" t="s">
        <v>14</v>
      </c>
      <c r="H125" t="s">
        <v>239</v>
      </c>
      <c r="I125" s="22">
        <f ca="1">(TODAY()-Table_staff[[#This Row],[Date Joined]])/365</f>
        <v>0.97534246575342465</v>
      </c>
      <c r="J125" s="24">
        <f ca="1">ROUNDUP(IF(Table_staff[[#This Row],[Tenure]]&gt;2,3%,2%)*Table_staff[[#This Row],[Salary]],0)</f>
        <v>1827</v>
      </c>
      <c r="K125" t="e">
        <f ca="1">XLOOKUP(Table_staff[[#This Row],[Rating]],[1]Mapping!$C$16:$C$20,[1]Mapping!$D$16:$D$20)</f>
        <v>#NAME?</v>
      </c>
    </row>
    <row r="126" spans="1:11" x14ac:dyDescent="0.3">
      <c r="A126" t="s">
        <v>118</v>
      </c>
      <c r="B126" t="s">
        <v>205</v>
      </c>
      <c r="C126" t="s">
        <v>24</v>
      </c>
      <c r="D126">
        <v>32</v>
      </c>
      <c r="E126" s="4">
        <v>44713</v>
      </c>
      <c r="F126" s="24">
        <v>91310</v>
      </c>
      <c r="G126" t="s">
        <v>14</v>
      </c>
      <c r="H126" t="s">
        <v>240</v>
      </c>
      <c r="I126" s="22">
        <f ca="1">(TODAY()-Table_staff[[#This Row],[Date Joined]])/365</f>
        <v>1.1424657534246576</v>
      </c>
      <c r="J126" s="24">
        <f ca="1">ROUNDUP(IF(Table_staff[[#This Row],[Tenure]]&gt;2,3%,2%)*Table_staff[[#This Row],[Salary]],0)</f>
        <v>1827</v>
      </c>
      <c r="K126" t="e">
        <f ca="1">XLOOKUP(Table_staff[[#This Row],[Rating]],[1]Mapping!$C$16:$C$20,[1]Mapping!$D$16:$D$20)</f>
        <v>#NAME?</v>
      </c>
    </row>
    <row r="127" spans="1:11" x14ac:dyDescent="0.3">
      <c r="A127" t="s">
        <v>97</v>
      </c>
      <c r="B127" t="s">
        <v>9</v>
      </c>
      <c r="C127" t="s">
        <v>18</v>
      </c>
      <c r="D127">
        <v>27</v>
      </c>
      <c r="E127" s="4">
        <v>44236</v>
      </c>
      <c r="F127" s="24">
        <v>91650</v>
      </c>
      <c r="G127" t="s">
        <v>11</v>
      </c>
      <c r="H127" t="s">
        <v>239</v>
      </c>
      <c r="I127" s="22">
        <f ca="1">(TODAY()-Table_staff[[#This Row],[Date Joined]])/365</f>
        <v>2.4493150684931506</v>
      </c>
      <c r="J127" s="24">
        <f ca="1">ROUNDUP(IF(Table_staff[[#This Row],[Tenure]]&gt;2,3%,2%)*Table_staff[[#This Row],[Salary]],0)</f>
        <v>2750</v>
      </c>
      <c r="K127" t="e">
        <f ca="1">XLOOKUP(Table_staff[[#This Row],[Rating]],[1]Mapping!$C$16:$C$20,[1]Mapping!$D$16:$D$20)</f>
        <v>#NAME?</v>
      </c>
    </row>
    <row r="128" spans="1:11" x14ac:dyDescent="0.3">
      <c r="A128" t="s">
        <v>159</v>
      </c>
      <c r="B128" t="s">
        <v>9</v>
      </c>
      <c r="C128" t="s">
        <v>18</v>
      </c>
      <c r="D128">
        <v>27</v>
      </c>
      <c r="E128" s="4">
        <v>44174</v>
      </c>
      <c r="F128" s="24">
        <v>91650</v>
      </c>
      <c r="G128" t="s">
        <v>11</v>
      </c>
      <c r="H128" t="s">
        <v>240</v>
      </c>
      <c r="I128" s="22">
        <f ca="1">(TODAY()-Table_staff[[#This Row],[Date Joined]])/365</f>
        <v>2.6191780821917807</v>
      </c>
      <c r="J128" s="24">
        <f ca="1">ROUNDUP(IF(Table_staff[[#This Row],[Tenure]]&gt;2,3%,2%)*Table_staff[[#This Row],[Salary]],0)</f>
        <v>2750</v>
      </c>
      <c r="K128" t="e">
        <f ca="1">XLOOKUP(Table_staff[[#This Row],[Rating]],[1]Mapping!$C$16:$C$20,[1]Mapping!$D$16:$D$20)</f>
        <v>#NAME?</v>
      </c>
    </row>
    <row r="129" spans="1:11" x14ac:dyDescent="0.3">
      <c r="A129" t="s">
        <v>63</v>
      </c>
      <c r="B129" t="s">
        <v>16</v>
      </c>
      <c r="C129" t="s">
        <v>18</v>
      </c>
      <c r="D129">
        <v>34</v>
      </c>
      <c r="E129" s="4">
        <v>44445</v>
      </c>
      <c r="F129" s="24">
        <v>92450</v>
      </c>
      <c r="G129" t="s">
        <v>14</v>
      </c>
      <c r="H129" t="s">
        <v>239</v>
      </c>
      <c r="I129" s="22">
        <f ca="1">(TODAY()-Table_staff[[#This Row],[Date Joined]])/365</f>
        <v>1.8767123287671232</v>
      </c>
      <c r="J129" s="24">
        <f ca="1">ROUNDUP(IF(Table_staff[[#This Row],[Tenure]]&gt;2,3%,2%)*Table_staff[[#This Row],[Salary]],0)</f>
        <v>1849</v>
      </c>
      <c r="K129" t="e">
        <f ca="1">XLOOKUP(Table_staff[[#This Row],[Rating]],[1]Mapping!$C$16:$C$20,[1]Mapping!$D$16:$D$20)</f>
        <v>#NAME?</v>
      </c>
    </row>
    <row r="130" spans="1:11" x14ac:dyDescent="0.3">
      <c r="A130" t="s">
        <v>167</v>
      </c>
      <c r="B130" t="s">
        <v>16</v>
      </c>
      <c r="C130" t="s">
        <v>18</v>
      </c>
      <c r="D130">
        <v>34</v>
      </c>
      <c r="E130" s="4">
        <v>44383</v>
      </c>
      <c r="F130" s="24">
        <v>92450</v>
      </c>
      <c r="G130" t="s">
        <v>14</v>
      </c>
      <c r="H130" t="s">
        <v>240</v>
      </c>
      <c r="I130" s="22">
        <f ca="1">(TODAY()-Table_staff[[#This Row],[Date Joined]])/365</f>
        <v>2.0465753424657533</v>
      </c>
      <c r="J130" s="24">
        <f ca="1">ROUNDUP(IF(Table_staff[[#This Row],[Tenure]]&gt;2,3%,2%)*Table_staff[[#This Row],[Salary]],0)</f>
        <v>2774</v>
      </c>
      <c r="K130" t="e">
        <f ca="1">XLOOKUP(Table_staff[[#This Row],[Rating]],[1]Mapping!$C$16:$C$20,[1]Mapping!$D$16:$D$20)</f>
        <v>#NAME?</v>
      </c>
    </row>
    <row r="131" spans="1:11" x14ac:dyDescent="0.3">
      <c r="A131" t="s">
        <v>86</v>
      </c>
      <c r="B131" t="s">
        <v>16</v>
      </c>
      <c r="C131" t="s">
        <v>10</v>
      </c>
      <c r="D131">
        <v>25</v>
      </c>
      <c r="E131" s="4">
        <v>44205</v>
      </c>
      <c r="F131" s="24">
        <v>92700</v>
      </c>
      <c r="G131" t="s">
        <v>14</v>
      </c>
      <c r="H131" t="s">
        <v>239</v>
      </c>
      <c r="I131" s="22">
        <f ca="1">(TODAY()-Table_staff[[#This Row],[Date Joined]])/365</f>
        <v>2.5342465753424657</v>
      </c>
      <c r="J131" s="24">
        <f ca="1">ROUNDUP(IF(Table_staff[[#This Row],[Tenure]]&gt;2,3%,2%)*Table_staff[[#This Row],[Salary]],0)</f>
        <v>2781</v>
      </c>
      <c r="K131" t="e">
        <f ca="1">XLOOKUP(Table_staff[[#This Row],[Rating]],[1]Mapping!$C$16:$C$20,[1]Mapping!$D$16:$D$20)</f>
        <v>#NAME?</v>
      </c>
    </row>
    <row r="132" spans="1:11" x14ac:dyDescent="0.3">
      <c r="A132" t="s">
        <v>117</v>
      </c>
      <c r="B132" t="s">
        <v>16</v>
      </c>
      <c r="C132" t="s">
        <v>10</v>
      </c>
      <c r="D132">
        <v>25</v>
      </c>
      <c r="E132" s="4">
        <v>44144</v>
      </c>
      <c r="F132" s="24">
        <v>92700</v>
      </c>
      <c r="G132" t="s">
        <v>14</v>
      </c>
      <c r="H132" t="s">
        <v>240</v>
      </c>
      <c r="I132" s="22">
        <f ca="1">(TODAY()-Table_staff[[#This Row],[Date Joined]])/365</f>
        <v>2.7013698630136984</v>
      </c>
      <c r="J132" s="24">
        <f ca="1">ROUNDUP(IF(Table_staff[[#This Row],[Tenure]]&gt;2,3%,2%)*Table_staff[[#This Row],[Salary]],0)</f>
        <v>2781</v>
      </c>
      <c r="K132" t="e">
        <f ca="1">XLOOKUP(Table_staff[[#This Row],[Rating]],[1]Mapping!$C$16:$C$20,[1]Mapping!$D$16:$D$20)</f>
        <v>#NAME?</v>
      </c>
    </row>
    <row r="133" spans="1:11" x14ac:dyDescent="0.3">
      <c r="A133" t="s">
        <v>56</v>
      </c>
      <c r="B133" t="s">
        <v>16</v>
      </c>
      <c r="C133" t="s">
        <v>24</v>
      </c>
      <c r="D133">
        <v>33</v>
      </c>
      <c r="E133" s="4">
        <v>44190</v>
      </c>
      <c r="F133" s="24">
        <v>96140</v>
      </c>
      <c r="G133" t="s">
        <v>14</v>
      </c>
      <c r="H133" t="s">
        <v>239</v>
      </c>
      <c r="I133" s="22">
        <f ca="1">(TODAY()-Table_staff[[#This Row],[Date Joined]])/365</f>
        <v>2.5753424657534247</v>
      </c>
      <c r="J133" s="24">
        <f ca="1">ROUNDUP(IF(Table_staff[[#This Row],[Tenure]]&gt;2,3%,2%)*Table_staff[[#This Row],[Salary]],0)</f>
        <v>2885</v>
      </c>
      <c r="K133" t="e">
        <f ca="1">XLOOKUP(Table_staff[[#This Row],[Rating]],[1]Mapping!$C$16:$C$20,[1]Mapping!$D$16:$D$20)</f>
        <v>#NAME?</v>
      </c>
    </row>
    <row r="134" spans="1:11" x14ac:dyDescent="0.3">
      <c r="A134" t="s">
        <v>202</v>
      </c>
      <c r="B134" t="s">
        <v>16</v>
      </c>
      <c r="C134" t="s">
        <v>24</v>
      </c>
      <c r="D134">
        <v>33</v>
      </c>
      <c r="E134" s="4">
        <v>44129</v>
      </c>
      <c r="F134" s="24">
        <v>96140</v>
      </c>
      <c r="G134" t="s">
        <v>14</v>
      </c>
      <c r="H134" t="s">
        <v>240</v>
      </c>
      <c r="I134" s="22">
        <f ca="1">(TODAY()-Table_staff[[#This Row],[Date Joined]])/365</f>
        <v>2.7424657534246575</v>
      </c>
      <c r="J134" s="24">
        <f ca="1">ROUNDUP(IF(Table_staff[[#This Row],[Tenure]]&gt;2,3%,2%)*Table_staff[[#This Row],[Salary]],0)</f>
        <v>2885</v>
      </c>
      <c r="K134" t="e">
        <f ca="1">XLOOKUP(Table_staff[[#This Row],[Rating]],[1]Mapping!$C$16:$C$20,[1]Mapping!$D$16:$D$20)</f>
        <v>#NAME?</v>
      </c>
    </row>
    <row r="135" spans="1:11" x14ac:dyDescent="0.3">
      <c r="A135" t="s">
        <v>100</v>
      </c>
      <c r="B135" t="s">
        <v>9</v>
      </c>
      <c r="C135" t="s">
        <v>18</v>
      </c>
      <c r="D135">
        <v>30</v>
      </c>
      <c r="E135" s="4">
        <v>44606</v>
      </c>
      <c r="F135" s="24">
        <v>96800</v>
      </c>
      <c r="G135" t="s">
        <v>14</v>
      </c>
      <c r="H135" t="s">
        <v>239</v>
      </c>
      <c r="I135" s="22">
        <f ca="1">(TODAY()-Table_staff[[#This Row],[Date Joined]])/365</f>
        <v>1.4356164383561645</v>
      </c>
      <c r="J135" s="24">
        <f ca="1">ROUNDUP(IF(Table_staff[[#This Row],[Tenure]]&gt;2,3%,2%)*Table_staff[[#This Row],[Salary]],0)</f>
        <v>1936</v>
      </c>
      <c r="K135" t="e">
        <f ca="1">XLOOKUP(Table_staff[[#This Row],[Rating]],[1]Mapping!$C$16:$C$20,[1]Mapping!$D$16:$D$20)</f>
        <v>#NAME?</v>
      </c>
    </row>
    <row r="136" spans="1:11" x14ac:dyDescent="0.3">
      <c r="A136" t="s">
        <v>122</v>
      </c>
      <c r="B136" t="s">
        <v>9</v>
      </c>
      <c r="C136" t="s">
        <v>18</v>
      </c>
      <c r="D136">
        <v>30</v>
      </c>
      <c r="E136" s="4">
        <v>44544</v>
      </c>
      <c r="F136" s="24">
        <v>96800</v>
      </c>
      <c r="G136" t="s">
        <v>14</v>
      </c>
      <c r="H136" t="s">
        <v>240</v>
      </c>
      <c r="I136" s="22">
        <f ca="1">(TODAY()-Table_staff[[#This Row],[Date Joined]])/365</f>
        <v>1.6054794520547946</v>
      </c>
      <c r="J136" s="24">
        <f ca="1">ROUNDUP(IF(Table_staff[[#This Row],[Tenure]]&gt;2,3%,2%)*Table_staff[[#This Row],[Salary]],0)</f>
        <v>1936</v>
      </c>
      <c r="K136" t="e">
        <f ca="1">XLOOKUP(Table_staff[[#This Row],[Rating]],[1]Mapping!$C$16:$C$20,[1]Mapping!$D$16:$D$20)</f>
        <v>#NAME?</v>
      </c>
    </row>
    <row r="137" spans="1:11" x14ac:dyDescent="0.3">
      <c r="A137" t="s">
        <v>33</v>
      </c>
      <c r="B137" t="s">
        <v>9</v>
      </c>
      <c r="C137" t="s">
        <v>13</v>
      </c>
      <c r="D137">
        <v>40</v>
      </c>
      <c r="E137" s="4">
        <v>44263</v>
      </c>
      <c r="F137" s="24">
        <v>99750</v>
      </c>
      <c r="G137" t="s">
        <v>14</v>
      </c>
      <c r="H137" t="s">
        <v>239</v>
      </c>
      <c r="I137" s="22">
        <f ca="1">(TODAY()-Table_staff[[#This Row],[Date Joined]])/365</f>
        <v>2.3753424657534246</v>
      </c>
      <c r="J137" s="24">
        <f ca="1">ROUNDUP(IF(Table_staff[[#This Row],[Tenure]]&gt;2,3%,2%)*Table_staff[[#This Row],[Salary]],0)</f>
        <v>2993</v>
      </c>
      <c r="K137" t="e">
        <f ca="1">XLOOKUP(Table_staff[[#This Row],[Rating]],[1]Mapping!$C$16:$C$20,[1]Mapping!$D$16:$D$20)</f>
        <v>#NAME?</v>
      </c>
    </row>
    <row r="138" spans="1:11" x14ac:dyDescent="0.3">
      <c r="A138" t="s">
        <v>175</v>
      </c>
      <c r="B138" t="s">
        <v>9</v>
      </c>
      <c r="C138" t="s">
        <v>13</v>
      </c>
      <c r="D138">
        <v>40</v>
      </c>
      <c r="E138" s="4">
        <v>44204</v>
      </c>
      <c r="F138" s="24">
        <v>99750</v>
      </c>
      <c r="G138" t="s">
        <v>14</v>
      </c>
      <c r="H138" t="s">
        <v>240</v>
      </c>
      <c r="I138" s="22">
        <f ca="1">(TODAY()-Table_staff[[#This Row],[Date Joined]])/365</f>
        <v>2.536986301369863</v>
      </c>
      <c r="J138" s="24">
        <f ca="1">ROUNDUP(IF(Table_staff[[#This Row],[Tenure]]&gt;2,3%,2%)*Table_staff[[#This Row],[Salary]],0)</f>
        <v>2993</v>
      </c>
      <c r="K138" t="e">
        <f ca="1">XLOOKUP(Table_staff[[#This Row],[Rating]],[1]Mapping!$C$16:$C$20,[1]Mapping!$D$16:$D$20)</f>
        <v>#NAME?</v>
      </c>
    </row>
    <row r="139" spans="1:11" x14ac:dyDescent="0.3">
      <c r="A139" t="s">
        <v>55</v>
      </c>
      <c r="B139" t="s">
        <v>16</v>
      </c>
      <c r="C139" t="s">
        <v>13</v>
      </c>
      <c r="D139">
        <v>28</v>
      </c>
      <c r="E139" s="4">
        <v>44630</v>
      </c>
      <c r="F139" s="24">
        <v>99970</v>
      </c>
      <c r="G139" t="s">
        <v>14</v>
      </c>
      <c r="H139" t="s">
        <v>239</v>
      </c>
      <c r="I139" s="22">
        <f ca="1">(TODAY()-Table_staff[[#This Row],[Date Joined]])/365</f>
        <v>1.3698630136986301</v>
      </c>
      <c r="J139" s="24">
        <f ca="1">ROUNDUP(IF(Table_staff[[#This Row],[Tenure]]&gt;2,3%,2%)*Table_staff[[#This Row],[Salary]],0)</f>
        <v>2000</v>
      </c>
      <c r="K139" t="e">
        <f ca="1">XLOOKUP(Table_staff[[#This Row],[Rating]],[1]Mapping!$C$16:$C$20,[1]Mapping!$D$16:$D$20)</f>
        <v>#NAME?</v>
      </c>
    </row>
    <row r="140" spans="1:11" x14ac:dyDescent="0.3">
      <c r="A140" t="s">
        <v>143</v>
      </c>
      <c r="B140" t="s">
        <v>16</v>
      </c>
      <c r="C140" t="s">
        <v>13</v>
      </c>
      <c r="D140">
        <v>28</v>
      </c>
      <c r="E140" s="4">
        <v>44571</v>
      </c>
      <c r="F140" s="24">
        <v>99970</v>
      </c>
      <c r="G140" t="s">
        <v>14</v>
      </c>
      <c r="H140" t="s">
        <v>240</v>
      </c>
      <c r="I140" s="22">
        <f ca="1">(TODAY()-Table_staff[[#This Row],[Date Joined]])/365</f>
        <v>1.5315068493150685</v>
      </c>
      <c r="J140" s="24">
        <f ca="1">ROUNDUP(IF(Table_staff[[#This Row],[Tenure]]&gt;2,3%,2%)*Table_staff[[#This Row],[Salary]],0)</f>
        <v>2000</v>
      </c>
      <c r="K140" t="e">
        <f ca="1">XLOOKUP(Table_staff[[#This Row],[Rating]],[1]Mapping!$C$16:$C$20,[1]Mapping!$D$16:$D$20)</f>
        <v>#NAME?</v>
      </c>
    </row>
    <row r="141" spans="1:11" x14ac:dyDescent="0.3">
      <c r="A141" t="s">
        <v>92</v>
      </c>
      <c r="B141" t="s">
        <v>9</v>
      </c>
      <c r="C141" t="s">
        <v>24</v>
      </c>
      <c r="D141">
        <v>24</v>
      </c>
      <c r="E141" s="4">
        <v>44686</v>
      </c>
      <c r="F141" s="24">
        <v>100420</v>
      </c>
      <c r="G141" t="s">
        <v>14</v>
      </c>
      <c r="H141" t="s">
        <v>239</v>
      </c>
      <c r="I141" s="22">
        <f ca="1">(TODAY()-Table_staff[[#This Row],[Date Joined]])/365</f>
        <v>1.2164383561643837</v>
      </c>
      <c r="J141" s="24">
        <f ca="1">ROUNDUP(IF(Table_staff[[#This Row],[Tenure]]&gt;2,3%,2%)*Table_staff[[#This Row],[Salary]],0)</f>
        <v>2009</v>
      </c>
      <c r="K141" t="e">
        <f ca="1">XLOOKUP(Table_staff[[#This Row],[Rating]],[1]Mapping!$C$16:$C$20,[1]Mapping!$D$16:$D$20)</f>
        <v>#NAME?</v>
      </c>
    </row>
    <row r="142" spans="1:11" x14ac:dyDescent="0.3">
      <c r="A142" t="s">
        <v>136</v>
      </c>
      <c r="B142" t="s">
        <v>9</v>
      </c>
      <c r="C142" t="s">
        <v>24</v>
      </c>
      <c r="D142">
        <v>24</v>
      </c>
      <c r="E142" s="4">
        <v>44625</v>
      </c>
      <c r="F142" s="24">
        <v>100420</v>
      </c>
      <c r="G142" t="s">
        <v>14</v>
      </c>
      <c r="H142" t="s">
        <v>240</v>
      </c>
      <c r="I142" s="22">
        <f ca="1">(TODAY()-Table_staff[[#This Row],[Date Joined]])/365</f>
        <v>1.3835616438356164</v>
      </c>
      <c r="J142" s="24">
        <f ca="1">ROUNDUP(IF(Table_staff[[#This Row],[Tenure]]&gt;2,3%,2%)*Table_staff[[#This Row],[Salary]],0)</f>
        <v>2009</v>
      </c>
      <c r="K142" t="e">
        <f ca="1">XLOOKUP(Table_staff[[#This Row],[Rating]],[1]Mapping!$C$16:$C$20,[1]Mapping!$D$16:$D$20)</f>
        <v>#NAME?</v>
      </c>
    </row>
    <row r="143" spans="1:11" x14ac:dyDescent="0.3">
      <c r="A143" t="s">
        <v>57</v>
      </c>
      <c r="B143" t="s">
        <v>9</v>
      </c>
      <c r="C143" t="s">
        <v>13</v>
      </c>
      <c r="D143">
        <v>31</v>
      </c>
      <c r="E143" s="4">
        <v>44724</v>
      </c>
      <c r="F143" s="24">
        <v>103550</v>
      </c>
      <c r="G143" t="s">
        <v>14</v>
      </c>
      <c r="H143" t="s">
        <v>239</v>
      </c>
      <c r="I143" s="22">
        <f ca="1">(TODAY()-Table_staff[[#This Row],[Date Joined]])/365</f>
        <v>1.1123287671232878</v>
      </c>
      <c r="J143" s="24">
        <f ca="1">ROUNDUP(IF(Table_staff[[#This Row],[Tenure]]&gt;2,3%,2%)*Table_staff[[#This Row],[Salary]],0)</f>
        <v>2071</v>
      </c>
      <c r="K143" t="e">
        <f ca="1">XLOOKUP(Table_staff[[#This Row],[Rating]],[1]Mapping!$C$16:$C$20,[1]Mapping!$D$16:$D$20)</f>
        <v>#NAME?</v>
      </c>
    </row>
    <row r="144" spans="1:11" x14ac:dyDescent="0.3">
      <c r="A144" t="s">
        <v>113</v>
      </c>
      <c r="B144" t="s">
        <v>9</v>
      </c>
      <c r="C144" t="s">
        <v>13</v>
      </c>
      <c r="D144">
        <v>31</v>
      </c>
      <c r="E144" s="4">
        <v>44663</v>
      </c>
      <c r="F144" s="24">
        <v>103550</v>
      </c>
      <c r="G144" t="s">
        <v>14</v>
      </c>
      <c r="H144" t="s">
        <v>240</v>
      </c>
      <c r="I144" s="22">
        <f ca="1">(TODAY()-Table_staff[[#This Row],[Date Joined]])/365</f>
        <v>1.2794520547945205</v>
      </c>
      <c r="J144" s="24">
        <f ca="1">ROUNDUP(IF(Table_staff[[#This Row],[Tenure]]&gt;2,3%,2%)*Table_staff[[#This Row],[Salary]],0)</f>
        <v>2071</v>
      </c>
      <c r="K144" t="e">
        <f ca="1">XLOOKUP(Table_staff[[#This Row],[Rating]],[1]Mapping!$C$16:$C$20,[1]Mapping!$D$16:$D$20)</f>
        <v>#NAME?</v>
      </c>
    </row>
    <row r="145" spans="1:11" x14ac:dyDescent="0.3">
      <c r="A145" t="s">
        <v>90</v>
      </c>
      <c r="B145" t="s">
        <v>16</v>
      </c>
      <c r="C145" t="s">
        <v>13</v>
      </c>
      <c r="D145">
        <v>28</v>
      </c>
      <c r="E145" s="4">
        <v>44649</v>
      </c>
      <c r="F145" s="24">
        <v>104120</v>
      </c>
      <c r="G145" t="s">
        <v>14</v>
      </c>
      <c r="H145" t="s">
        <v>239</v>
      </c>
      <c r="I145" s="22">
        <f ca="1">(TODAY()-Table_staff[[#This Row],[Date Joined]])/365</f>
        <v>1.3178082191780822</v>
      </c>
      <c r="J145" s="24">
        <f ca="1">ROUNDUP(IF(Table_staff[[#This Row],[Tenure]]&gt;2,3%,2%)*Table_staff[[#This Row],[Salary]],0)</f>
        <v>2083</v>
      </c>
      <c r="K145" t="e">
        <f ca="1">XLOOKUP(Table_staff[[#This Row],[Rating]],[1]Mapping!$C$16:$C$20,[1]Mapping!$D$16:$D$20)</f>
        <v>#NAME?</v>
      </c>
    </row>
    <row r="146" spans="1:11" x14ac:dyDescent="0.3">
      <c r="A146" t="s">
        <v>189</v>
      </c>
      <c r="B146" t="s">
        <v>16</v>
      </c>
      <c r="C146" t="s">
        <v>13</v>
      </c>
      <c r="D146">
        <v>28</v>
      </c>
      <c r="E146" s="4">
        <v>44590</v>
      </c>
      <c r="F146" s="24">
        <v>104120</v>
      </c>
      <c r="G146" t="s">
        <v>14</v>
      </c>
      <c r="H146" t="s">
        <v>240</v>
      </c>
      <c r="I146" s="22">
        <f ca="1">(TODAY()-Table_staff[[#This Row],[Date Joined]])/365</f>
        <v>1.4794520547945205</v>
      </c>
      <c r="J146" s="24">
        <f ca="1">ROUNDUP(IF(Table_staff[[#This Row],[Tenure]]&gt;2,3%,2%)*Table_staff[[#This Row],[Salary]],0)</f>
        <v>2083</v>
      </c>
      <c r="K146" t="e">
        <f ca="1">XLOOKUP(Table_staff[[#This Row],[Rating]],[1]Mapping!$C$16:$C$20,[1]Mapping!$D$16:$D$20)</f>
        <v>#NAME?</v>
      </c>
    </row>
    <row r="147" spans="1:11" x14ac:dyDescent="0.3">
      <c r="A147" t="s">
        <v>99</v>
      </c>
      <c r="B147" t="s">
        <v>16</v>
      </c>
      <c r="C147" t="s">
        <v>24</v>
      </c>
      <c r="D147">
        <v>40</v>
      </c>
      <c r="E147" s="4">
        <v>44381</v>
      </c>
      <c r="F147" s="24">
        <v>104410</v>
      </c>
      <c r="G147" t="s">
        <v>14</v>
      </c>
      <c r="H147" t="s">
        <v>239</v>
      </c>
      <c r="I147" s="22">
        <f ca="1">(TODAY()-Table_staff[[#This Row],[Date Joined]])/365</f>
        <v>2.0520547945205481</v>
      </c>
      <c r="J147" s="24">
        <f ca="1">ROUNDUP(IF(Table_staff[[#This Row],[Tenure]]&gt;2,3%,2%)*Table_staff[[#This Row],[Salary]],0)</f>
        <v>3133</v>
      </c>
      <c r="K147" t="e">
        <f ca="1">XLOOKUP(Table_staff[[#This Row],[Rating]],[1]Mapping!$C$16:$C$20,[1]Mapping!$D$16:$D$20)</f>
        <v>#NAME?</v>
      </c>
    </row>
    <row r="148" spans="1:11" x14ac:dyDescent="0.3">
      <c r="A148" t="s">
        <v>121</v>
      </c>
      <c r="B148" t="s">
        <v>16</v>
      </c>
      <c r="C148" t="s">
        <v>24</v>
      </c>
      <c r="D148">
        <v>40</v>
      </c>
      <c r="E148" s="4">
        <v>44320</v>
      </c>
      <c r="F148" s="24">
        <v>104410</v>
      </c>
      <c r="G148" t="s">
        <v>14</v>
      </c>
      <c r="H148" t="s">
        <v>240</v>
      </c>
      <c r="I148" s="22">
        <f ca="1">(TODAY()-Table_staff[[#This Row],[Date Joined]])/365</f>
        <v>2.2191780821917808</v>
      </c>
      <c r="J148" s="24">
        <f ca="1">ROUNDUP(IF(Table_staff[[#This Row],[Tenure]]&gt;2,3%,2%)*Table_staff[[#This Row],[Salary]],0)</f>
        <v>3133</v>
      </c>
      <c r="K148" t="e">
        <f ca="1">XLOOKUP(Table_staff[[#This Row],[Rating]],[1]Mapping!$C$16:$C$20,[1]Mapping!$D$16:$D$20)</f>
        <v>#NAME?</v>
      </c>
    </row>
    <row r="149" spans="1:11" x14ac:dyDescent="0.3">
      <c r="A149" t="s">
        <v>82</v>
      </c>
      <c r="B149" t="s">
        <v>16</v>
      </c>
      <c r="C149" t="s">
        <v>13</v>
      </c>
      <c r="D149">
        <v>28</v>
      </c>
      <c r="E149" s="4">
        <v>44486</v>
      </c>
      <c r="F149" s="24">
        <v>104770</v>
      </c>
      <c r="G149" t="s">
        <v>14</v>
      </c>
      <c r="H149" t="s">
        <v>239</v>
      </c>
      <c r="I149" s="22">
        <f ca="1">(TODAY()-Table_staff[[#This Row],[Date Joined]])/365</f>
        <v>1.7643835616438357</v>
      </c>
      <c r="J149" s="24">
        <f ca="1">ROUNDUP(IF(Table_staff[[#This Row],[Tenure]]&gt;2,3%,2%)*Table_staff[[#This Row],[Salary]],0)</f>
        <v>2096</v>
      </c>
      <c r="K149" t="e">
        <f ca="1">XLOOKUP(Table_staff[[#This Row],[Rating]],[1]Mapping!$C$16:$C$20,[1]Mapping!$D$16:$D$20)</f>
        <v>#NAME?</v>
      </c>
    </row>
    <row r="150" spans="1:11" x14ac:dyDescent="0.3">
      <c r="A150" t="s">
        <v>157</v>
      </c>
      <c r="B150" t="s">
        <v>16</v>
      </c>
      <c r="C150" t="s">
        <v>13</v>
      </c>
      <c r="D150">
        <v>28</v>
      </c>
      <c r="E150" s="4">
        <v>44425</v>
      </c>
      <c r="F150" s="24">
        <v>104770</v>
      </c>
      <c r="G150" t="s">
        <v>14</v>
      </c>
      <c r="H150" t="s">
        <v>240</v>
      </c>
      <c r="I150" s="22">
        <f ca="1">(TODAY()-Table_staff[[#This Row],[Date Joined]])/365</f>
        <v>1.9315068493150684</v>
      </c>
      <c r="J150" s="24">
        <f ca="1">ROUNDUP(IF(Table_staff[[#This Row],[Tenure]]&gt;2,3%,2%)*Table_staff[[#This Row],[Salary]],0)</f>
        <v>2096</v>
      </c>
      <c r="K150" t="e">
        <f ca="1">XLOOKUP(Table_staff[[#This Row],[Rating]],[1]Mapping!$C$16:$C$20,[1]Mapping!$D$16:$D$20)</f>
        <v>#NAME?</v>
      </c>
    </row>
    <row r="151" spans="1:11" x14ac:dyDescent="0.3">
      <c r="A151" t="s">
        <v>95</v>
      </c>
      <c r="B151" t="s">
        <v>9</v>
      </c>
      <c r="C151" t="s">
        <v>13</v>
      </c>
      <c r="D151">
        <v>23</v>
      </c>
      <c r="E151" s="4">
        <v>44440</v>
      </c>
      <c r="F151" s="24">
        <v>106460</v>
      </c>
      <c r="G151" t="s">
        <v>14</v>
      </c>
      <c r="H151" t="s">
        <v>239</v>
      </c>
      <c r="I151" s="22">
        <f ca="1">(TODAY()-Table_staff[[#This Row],[Date Joined]])/365</f>
        <v>1.8904109589041096</v>
      </c>
      <c r="J151" s="24">
        <f ca="1">ROUNDUP(IF(Table_staff[[#This Row],[Tenure]]&gt;2,3%,2%)*Table_staff[[#This Row],[Salary]],0)</f>
        <v>2130</v>
      </c>
      <c r="K151" t="e">
        <f ca="1">XLOOKUP(Table_staff[[#This Row],[Rating]],[1]Mapping!$C$16:$C$20,[1]Mapping!$D$16:$D$20)</f>
        <v>#NAME?</v>
      </c>
    </row>
    <row r="152" spans="1:11" x14ac:dyDescent="0.3">
      <c r="A152" t="s">
        <v>185</v>
      </c>
      <c r="B152" t="s">
        <v>9</v>
      </c>
      <c r="C152" t="s">
        <v>13</v>
      </c>
      <c r="D152">
        <v>23</v>
      </c>
      <c r="E152" s="4">
        <v>44378</v>
      </c>
      <c r="F152" s="24">
        <v>106460</v>
      </c>
      <c r="G152" t="s">
        <v>14</v>
      </c>
      <c r="H152" t="s">
        <v>240</v>
      </c>
      <c r="I152" s="22">
        <f ca="1">(TODAY()-Table_staff[[#This Row],[Date Joined]])/365</f>
        <v>2.0602739726027397</v>
      </c>
      <c r="J152" s="24">
        <f ca="1">ROUNDUP(IF(Table_staff[[#This Row],[Tenure]]&gt;2,3%,2%)*Table_staff[[#This Row],[Salary]],0)</f>
        <v>3194</v>
      </c>
      <c r="K152" t="e">
        <f ca="1">XLOOKUP(Table_staff[[#This Row],[Rating]],[1]Mapping!$C$16:$C$20,[1]Mapping!$D$16:$D$20)</f>
        <v>#NAME?</v>
      </c>
    </row>
    <row r="153" spans="1:11" x14ac:dyDescent="0.3">
      <c r="A153" t="s">
        <v>31</v>
      </c>
      <c r="B153" t="s">
        <v>9</v>
      </c>
      <c r="C153" t="s">
        <v>24</v>
      </c>
      <c r="D153">
        <v>20</v>
      </c>
      <c r="E153" s="4">
        <v>44459</v>
      </c>
      <c r="F153" s="24">
        <v>107700</v>
      </c>
      <c r="G153" t="s">
        <v>14</v>
      </c>
      <c r="H153" t="s">
        <v>239</v>
      </c>
      <c r="I153" s="22">
        <f ca="1">(TODAY()-Table_staff[[#This Row],[Date Joined]])/365</f>
        <v>1.8383561643835618</v>
      </c>
      <c r="J153" s="24">
        <f ca="1">ROUNDUP(IF(Table_staff[[#This Row],[Tenure]]&gt;2,3%,2%)*Table_staff[[#This Row],[Salary]],0)</f>
        <v>2154</v>
      </c>
      <c r="K153" t="e">
        <f ca="1">XLOOKUP(Table_staff[[#This Row],[Rating]],[1]Mapping!$C$16:$C$20,[1]Mapping!$D$16:$D$20)</f>
        <v>#NAME?</v>
      </c>
    </row>
    <row r="154" spans="1:11" x14ac:dyDescent="0.3">
      <c r="A154" t="s">
        <v>193</v>
      </c>
      <c r="B154" t="s">
        <v>9</v>
      </c>
      <c r="C154" t="s">
        <v>24</v>
      </c>
      <c r="D154">
        <v>20</v>
      </c>
      <c r="E154" s="4">
        <v>44397</v>
      </c>
      <c r="F154" s="24">
        <v>107700</v>
      </c>
      <c r="G154" t="s">
        <v>14</v>
      </c>
      <c r="H154" t="s">
        <v>240</v>
      </c>
      <c r="I154" s="22">
        <f ca="1">(TODAY()-Table_staff[[#This Row],[Date Joined]])/365</f>
        <v>2.0082191780821916</v>
      </c>
      <c r="J154" s="24">
        <f ca="1">ROUNDUP(IF(Table_staff[[#This Row],[Tenure]]&gt;2,3%,2%)*Table_staff[[#This Row],[Salary]],0)</f>
        <v>3231</v>
      </c>
      <c r="K154" t="e">
        <f ca="1">XLOOKUP(Table_staff[[#This Row],[Rating]],[1]Mapping!$C$16:$C$20,[1]Mapping!$D$16:$D$20)</f>
        <v>#NAME?</v>
      </c>
    </row>
    <row r="155" spans="1:11" x14ac:dyDescent="0.3">
      <c r="A155" t="s">
        <v>75</v>
      </c>
      <c r="B155" t="s">
        <v>16</v>
      </c>
      <c r="C155" t="s">
        <v>10</v>
      </c>
      <c r="D155">
        <v>38</v>
      </c>
      <c r="E155" s="4">
        <v>44377</v>
      </c>
      <c r="F155" s="24">
        <v>109160</v>
      </c>
      <c r="G155" t="s">
        <v>44</v>
      </c>
      <c r="H155" t="s">
        <v>239</v>
      </c>
      <c r="I155" s="22">
        <f ca="1">(TODAY()-Table_staff[[#This Row],[Date Joined]])/365</f>
        <v>2.0630136986301371</v>
      </c>
      <c r="J155" s="24">
        <f ca="1">ROUNDUP(IF(Table_staff[[#This Row],[Tenure]]&gt;2,3%,2%)*Table_staff[[#This Row],[Salary]],0)</f>
        <v>3275</v>
      </c>
      <c r="K155" t="e">
        <f ca="1">XLOOKUP(Table_staff[[#This Row],[Rating]],[1]Mapping!$C$16:$C$20,[1]Mapping!$D$16:$D$20)</f>
        <v>#NAME?</v>
      </c>
    </row>
    <row r="156" spans="1:11" x14ac:dyDescent="0.3">
      <c r="A156" t="s">
        <v>174</v>
      </c>
      <c r="B156" t="s">
        <v>16</v>
      </c>
      <c r="C156" t="s">
        <v>10</v>
      </c>
      <c r="D156">
        <v>38</v>
      </c>
      <c r="E156" s="4">
        <v>44316</v>
      </c>
      <c r="F156" s="24">
        <v>109160</v>
      </c>
      <c r="G156" t="s">
        <v>44</v>
      </c>
      <c r="H156" t="s">
        <v>240</v>
      </c>
      <c r="I156" s="22">
        <f ca="1">(TODAY()-Table_staff[[#This Row],[Date Joined]])/365</f>
        <v>2.2301369863013698</v>
      </c>
      <c r="J156" s="24">
        <f ca="1">ROUNDUP(IF(Table_staff[[#This Row],[Tenure]]&gt;2,3%,2%)*Table_staff[[#This Row],[Salary]],0)</f>
        <v>3275</v>
      </c>
      <c r="K156" t="e">
        <f ca="1">XLOOKUP(Table_staff[[#This Row],[Rating]],[1]Mapping!$C$16:$C$20,[1]Mapping!$D$16:$D$20)</f>
        <v>#NAME?</v>
      </c>
    </row>
    <row r="157" spans="1:11" x14ac:dyDescent="0.3">
      <c r="A157" t="s">
        <v>53</v>
      </c>
      <c r="B157" t="s">
        <v>9</v>
      </c>
      <c r="C157" t="s">
        <v>13</v>
      </c>
      <c r="D157">
        <v>25</v>
      </c>
      <c r="E157" s="4">
        <v>44726</v>
      </c>
      <c r="F157" s="24">
        <v>109190</v>
      </c>
      <c r="G157" t="s">
        <v>11</v>
      </c>
      <c r="H157" t="s">
        <v>239</v>
      </c>
      <c r="I157" s="22">
        <f ca="1">(TODAY()-Table_staff[[#This Row],[Date Joined]])/365</f>
        <v>1.106849315068493</v>
      </c>
      <c r="J157" s="24">
        <f ca="1">ROUNDUP(IF(Table_staff[[#This Row],[Tenure]]&gt;2,3%,2%)*Table_staff[[#This Row],[Salary]],0)</f>
        <v>2184</v>
      </c>
      <c r="K157" t="e">
        <f ca="1">XLOOKUP(Table_staff[[#This Row],[Rating]],[1]Mapping!$C$16:$C$20,[1]Mapping!$D$16:$D$20)</f>
        <v>#NAME?</v>
      </c>
    </row>
    <row r="158" spans="1:11" x14ac:dyDescent="0.3">
      <c r="A158" t="s">
        <v>120</v>
      </c>
      <c r="B158" t="s">
        <v>9</v>
      </c>
      <c r="C158" t="s">
        <v>13</v>
      </c>
      <c r="D158">
        <v>25</v>
      </c>
      <c r="E158" s="4">
        <v>44665</v>
      </c>
      <c r="F158" s="24">
        <v>109190</v>
      </c>
      <c r="G158" t="s">
        <v>11</v>
      </c>
      <c r="H158" t="s">
        <v>240</v>
      </c>
      <c r="I158" s="22">
        <f ca="1">(TODAY()-Table_staff[[#This Row],[Date Joined]])/365</f>
        <v>1.273972602739726</v>
      </c>
      <c r="J158" s="24">
        <f ca="1">ROUNDUP(IF(Table_staff[[#This Row],[Tenure]]&gt;2,3%,2%)*Table_staff[[#This Row],[Salary]],0)</f>
        <v>2184</v>
      </c>
      <c r="K158" t="e">
        <f ca="1">XLOOKUP(Table_staff[[#This Row],[Rating]],[1]Mapping!$C$16:$C$20,[1]Mapping!$D$16:$D$20)</f>
        <v>#NAME?</v>
      </c>
    </row>
    <row r="159" spans="1:11" x14ac:dyDescent="0.3">
      <c r="A159" t="s">
        <v>28</v>
      </c>
      <c r="B159" t="s">
        <v>9</v>
      </c>
      <c r="C159" t="s">
        <v>24</v>
      </c>
      <c r="D159">
        <v>29</v>
      </c>
      <c r="E159" s="4">
        <v>44180</v>
      </c>
      <c r="F159" s="24">
        <v>112110</v>
      </c>
      <c r="G159" t="s">
        <v>19</v>
      </c>
      <c r="H159" t="s">
        <v>239</v>
      </c>
      <c r="I159" s="22">
        <f ca="1">(TODAY()-Table_staff[[#This Row],[Date Joined]])/365</f>
        <v>2.6027397260273974</v>
      </c>
      <c r="J159" s="24">
        <f ca="1">ROUNDUP(IF(Table_staff[[#This Row],[Tenure]]&gt;2,3%,2%)*Table_staff[[#This Row],[Salary]],0)</f>
        <v>3364</v>
      </c>
      <c r="K159" t="e">
        <f ca="1">XLOOKUP(Table_staff[[#This Row],[Rating]],[1]Mapping!$C$16:$C$20,[1]Mapping!$D$16:$D$20)</f>
        <v>#NAME?</v>
      </c>
    </row>
    <row r="160" spans="1:11" x14ac:dyDescent="0.3">
      <c r="A160" t="s">
        <v>146</v>
      </c>
      <c r="B160" t="s">
        <v>9</v>
      </c>
      <c r="C160" t="s">
        <v>24</v>
      </c>
      <c r="D160">
        <v>29</v>
      </c>
      <c r="E160" s="4">
        <v>44119</v>
      </c>
      <c r="F160" s="24">
        <v>112110</v>
      </c>
      <c r="G160" t="s">
        <v>19</v>
      </c>
      <c r="H160" t="s">
        <v>240</v>
      </c>
      <c r="I160" s="22">
        <f ca="1">(TODAY()-Table_staff[[#This Row],[Date Joined]])/365</f>
        <v>2.7698630136986302</v>
      </c>
      <c r="J160" s="24">
        <f ca="1">ROUNDUP(IF(Table_staff[[#This Row],[Tenure]]&gt;2,3%,2%)*Table_staff[[#This Row],[Salary]],0)</f>
        <v>3364</v>
      </c>
      <c r="K160" t="e">
        <f ca="1">XLOOKUP(Table_staff[[#This Row],[Rating]],[1]Mapping!$C$16:$C$20,[1]Mapping!$D$16:$D$20)</f>
        <v>#NAME?</v>
      </c>
    </row>
    <row r="161" spans="1:11" x14ac:dyDescent="0.3">
      <c r="A161" t="s">
        <v>21</v>
      </c>
      <c r="B161" t="s">
        <v>16</v>
      </c>
      <c r="C161" t="s">
        <v>13</v>
      </c>
      <c r="D161">
        <v>30</v>
      </c>
      <c r="E161" s="4">
        <v>44861</v>
      </c>
      <c r="F161" s="24">
        <v>112570</v>
      </c>
      <c r="G161" t="s">
        <v>14</v>
      </c>
      <c r="H161" t="s">
        <v>239</v>
      </c>
      <c r="I161" s="22">
        <f ca="1">(TODAY()-Table_staff[[#This Row],[Date Joined]])/365</f>
        <v>0.73698630136986298</v>
      </c>
      <c r="J161" s="24">
        <f ca="1">ROUNDUP(IF(Table_staff[[#This Row],[Tenure]]&gt;2,3%,2%)*Table_staff[[#This Row],[Salary]],0)</f>
        <v>2252</v>
      </c>
      <c r="K161" t="e">
        <f ca="1">XLOOKUP(Table_staff[[#This Row],[Rating]],[1]Mapping!$C$16:$C$20,[1]Mapping!$D$16:$D$20)</f>
        <v>#NAME?</v>
      </c>
    </row>
    <row r="162" spans="1:11" x14ac:dyDescent="0.3">
      <c r="A162" t="s">
        <v>140</v>
      </c>
      <c r="B162" t="s">
        <v>16</v>
      </c>
      <c r="C162" t="s">
        <v>13</v>
      </c>
      <c r="D162">
        <v>30</v>
      </c>
      <c r="E162" s="4">
        <v>44800</v>
      </c>
      <c r="F162" s="24">
        <v>112570</v>
      </c>
      <c r="G162" t="s">
        <v>14</v>
      </c>
      <c r="H162" t="s">
        <v>240</v>
      </c>
      <c r="I162" s="22">
        <f ca="1">(TODAY()-Table_staff[[#This Row],[Date Joined]])/365</f>
        <v>0.90410958904109584</v>
      </c>
      <c r="J162" s="24">
        <f ca="1">ROUNDUP(IF(Table_staff[[#This Row],[Tenure]]&gt;2,3%,2%)*Table_staff[[#This Row],[Salary]],0)</f>
        <v>2252</v>
      </c>
      <c r="K162" t="e">
        <f ca="1">XLOOKUP(Table_staff[[#This Row],[Rating]],[1]Mapping!$C$16:$C$20,[1]Mapping!$D$16:$D$20)</f>
        <v>#NAME?</v>
      </c>
    </row>
    <row r="163" spans="1:11" x14ac:dyDescent="0.3">
      <c r="A163" t="s">
        <v>64</v>
      </c>
      <c r="B163" t="s">
        <v>9</v>
      </c>
      <c r="C163" t="s">
        <v>24</v>
      </c>
      <c r="D163">
        <v>20</v>
      </c>
      <c r="E163" s="4">
        <v>44183</v>
      </c>
      <c r="F163" s="24">
        <v>112650</v>
      </c>
      <c r="G163" t="s">
        <v>14</v>
      </c>
      <c r="H163" t="s">
        <v>239</v>
      </c>
      <c r="I163" s="22">
        <f ca="1">(TODAY()-Table_staff[[#This Row],[Date Joined]])/365</f>
        <v>2.5945205479452054</v>
      </c>
      <c r="J163" s="24">
        <f ca="1">ROUNDUP(IF(Table_staff[[#This Row],[Tenure]]&gt;2,3%,2%)*Table_staff[[#This Row],[Salary]],0)</f>
        <v>3380</v>
      </c>
      <c r="K163" t="e">
        <f ca="1">XLOOKUP(Table_staff[[#This Row],[Rating]],[1]Mapping!$C$16:$C$20,[1]Mapping!$D$16:$D$20)</f>
        <v>#NAME?</v>
      </c>
    </row>
    <row r="164" spans="1:11" x14ac:dyDescent="0.3">
      <c r="A164" t="s">
        <v>111</v>
      </c>
      <c r="B164" t="s">
        <v>9</v>
      </c>
      <c r="C164" t="s">
        <v>24</v>
      </c>
      <c r="D164">
        <v>20</v>
      </c>
      <c r="E164" s="4">
        <v>44122</v>
      </c>
      <c r="F164" s="24">
        <v>112650</v>
      </c>
      <c r="G164" t="s">
        <v>14</v>
      </c>
      <c r="H164" t="s">
        <v>240</v>
      </c>
      <c r="I164" s="22">
        <f ca="1">(TODAY()-Table_staff[[#This Row],[Date Joined]])/365</f>
        <v>2.7616438356164386</v>
      </c>
      <c r="J164" s="24">
        <f ca="1">ROUNDUP(IF(Table_staff[[#This Row],[Tenure]]&gt;2,3%,2%)*Table_staff[[#This Row],[Salary]],0)</f>
        <v>3380</v>
      </c>
      <c r="K164" t="e">
        <f ca="1">XLOOKUP(Table_staff[[#This Row],[Rating]],[1]Mapping!$C$16:$C$20,[1]Mapping!$D$16:$D$20)</f>
        <v>#NAME?</v>
      </c>
    </row>
    <row r="165" spans="1:11" x14ac:dyDescent="0.3">
      <c r="A165" t="s">
        <v>125</v>
      </c>
      <c r="B165" t="s">
        <v>9</v>
      </c>
      <c r="C165" t="s">
        <v>13</v>
      </c>
      <c r="D165">
        <v>34</v>
      </c>
      <c r="E165" s="4">
        <v>44642</v>
      </c>
      <c r="F165" s="24">
        <v>112650</v>
      </c>
      <c r="G165" t="s">
        <v>14</v>
      </c>
      <c r="H165" t="s">
        <v>240</v>
      </c>
      <c r="I165" s="22">
        <f ca="1">(TODAY()-Table_staff[[#This Row],[Date Joined]])/365</f>
        <v>1.3369863013698631</v>
      </c>
      <c r="J165" s="24">
        <f ca="1">ROUNDUP(IF(Table_staff[[#This Row],[Tenure]]&gt;2,3%,2%)*Table_staff[[#This Row],[Salary]],0)</f>
        <v>2253</v>
      </c>
      <c r="K165" t="e">
        <f ca="1">XLOOKUP(Table_staff[[#This Row],[Rating]],[1]Mapping!$C$16:$C$20,[1]Mapping!$D$16:$D$20)</f>
        <v>#NAME?</v>
      </c>
    </row>
    <row r="166" spans="1:11" x14ac:dyDescent="0.3">
      <c r="A166" t="s">
        <v>8</v>
      </c>
      <c r="B166" t="s">
        <v>9</v>
      </c>
      <c r="C166" t="s">
        <v>10</v>
      </c>
      <c r="D166">
        <v>22</v>
      </c>
      <c r="E166" s="4">
        <v>44446</v>
      </c>
      <c r="F166" s="24">
        <v>112780</v>
      </c>
      <c r="G166" t="s">
        <v>11</v>
      </c>
      <c r="H166" t="s">
        <v>239</v>
      </c>
      <c r="I166" s="22">
        <f ca="1">(TODAY()-Table_staff[[#This Row],[Date Joined]])/365</f>
        <v>1.8739726027397261</v>
      </c>
      <c r="J166" s="24">
        <f ca="1">ROUNDUP(IF(Table_staff[[#This Row],[Tenure]]&gt;2,3%,2%)*Table_staff[[#This Row],[Salary]],0)</f>
        <v>2256</v>
      </c>
      <c r="K166" t="e">
        <f ca="1">XLOOKUP(Table_staff[[#This Row],[Rating]],[1]Mapping!$C$16:$C$20,[1]Mapping!$D$16:$D$20)</f>
        <v>#NAME?</v>
      </c>
    </row>
    <row r="167" spans="1:11" x14ac:dyDescent="0.3">
      <c r="A167" t="s">
        <v>148</v>
      </c>
      <c r="B167" t="s">
        <v>9</v>
      </c>
      <c r="C167" t="s">
        <v>10</v>
      </c>
      <c r="D167">
        <v>22</v>
      </c>
      <c r="E167" s="4">
        <v>44384</v>
      </c>
      <c r="F167" s="24">
        <v>112780</v>
      </c>
      <c r="G167" t="s">
        <v>11</v>
      </c>
      <c r="H167" t="s">
        <v>240</v>
      </c>
      <c r="I167" s="22">
        <f ca="1">(TODAY()-Table_staff[[#This Row],[Date Joined]])/365</f>
        <v>2.043835616438356</v>
      </c>
      <c r="J167" s="24">
        <f ca="1">ROUNDUP(IF(Table_staff[[#This Row],[Tenure]]&gt;2,3%,2%)*Table_staff[[#This Row],[Salary]],0)</f>
        <v>3384</v>
      </c>
      <c r="K167" t="e">
        <f ca="1">XLOOKUP(Table_staff[[#This Row],[Rating]],[1]Mapping!$C$16:$C$20,[1]Mapping!$D$16:$D$20)</f>
        <v>#NAME?</v>
      </c>
    </row>
    <row r="168" spans="1:11" x14ac:dyDescent="0.3">
      <c r="A168" t="s">
        <v>76</v>
      </c>
      <c r="B168" t="s">
        <v>9</v>
      </c>
      <c r="C168" t="s">
        <v>13</v>
      </c>
      <c r="D168">
        <v>27</v>
      </c>
      <c r="E168" s="4">
        <v>44609</v>
      </c>
      <c r="F168" s="24">
        <v>113280</v>
      </c>
      <c r="G168" t="s">
        <v>50</v>
      </c>
      <c r="H168" t="s">
        <v>239</v>
      </c>
      <c r="I168" s="22">
        <f ca="1">(TODAY()-Table_staff[[#This Row],[Date Joined]])/365</f>
        <v>1.4273972602739726</v>
      </c>
      <c r="J168" s="24">
        <f ca="1">ROUNDUP(IF(Table_staff[[#This Row],[Tenure]]&gt;2,3%,2%)*Table_staff[[#This Row],[Salary]],0)</f>
        <v>2266</v>
      </c>
      <c r="K168" t="e">
        <f ca="1">XLOOKUP(Table_staff[[#This Row],[Rating]],[1]Mapping!$C$16:$C$20,[1]Mapping!$D$16:$D$20)</f>
        <v>#NAME?</v>
      </c>
    </row>
    <row r="169" spans="1:11" x14ac:dyDescent="0.3">
      <c r="A169" t="s">
        <v>178</v>
      </c>
      <c r="B169" t="s">
        <v>9</v>
      </c>
      <c r="C169" t="s">
        <v>13</v>
      </c>
      <c r="D169">
        <v>27</v>
      </c>
      <c r="E169" s="4">
        <v>44547</v>
      </c>
      <c r="F169" s="24">
        <v>113280</v>
      </c>
      <c r="G169" t="s">
        <v>50</v>
      </c>
      <c r="H169" t="s">
        <v>240</v>
      </c>
      <c r="I169" s="22">
        <f ca="1">(TODAY()-Table_staff[[#This Row],[Date Joined]])/365</f>
        <v>1.5972602739726027</v>
      </c>
      <c r="J169" s="24">
        <f ca="1">ROUNDUP(IF(Table_staff[[#This Row],[Tenure]]&gt;2,3%,2%)*Table_staff[[#This Row],[Salary]],0)</f>
        <v>2266</v>
      </c>
      <c r="K169" t="e">
        <f ca="1">XLOOKUP(Table_staff[[#This Row],[Rating]],[1]Mapping!$C$16:$C$20,[1]Mapping!$D$16:$D$20)</f>
        <v>#NAME?</v>
      </c>
    </row>
    <row r="170" spans="1:11" x14ac:dyDescent="0.3">
      <c r="A170" t="s">
        <v>93</v>
      </c>
      <c r="B170" t="s">
        <v>16</v>
      </c>
      <c r="C170" t="s">
        <v>13</v>
      </c>
      <c r="D170">
        <v>30</v>
      </c>
      <c r="E170" s="4">
        <v>44850</v>
      </c>
      <c r="F170" s="24">
        <v>114180</v>
      </c>
      <c r="G170" t="s">
        <v>14</v>
      </c>
      <c r="H170" t="s">
        <v>239</v>
      </c>
      <c r="I170" s="22">
        <f ca="1">(TODAY()-Table_staff[[#This Row],[Date Joined]])/365</f>
        <v>0.76712328767123283</v>
      </c>
      <c r="J170" s="24">
        <f ca="1">ROUNDUP(IF(Table_staff[[#This Row],[Tenure]]&gt;2,3%,2%)*Table_staff[[#This Row],[Salary]],0)</f>
        <v>2284</v>
      </c>
      <c r="K170" t="e">
        <f ca="1">XLOOKUP(Table_staff[[#This Row],[Rating]],[1]Mapping!$C$16:$C$20,[1]Mapping!$D$16:$D$20)</f>
        <v>#NAME?</v>
      </c>
    </row>
    <row r="171" spans="1:11" x14ac:dyDescent="0.3">
      <c r="A171" t="s">
        <v>188</v>
      </c>
      <c r="B171" t="s">
        <v>16</v>
      </c>
      <c r="C171" t="s">
        <v>13</v>
      </c>
      <c r="D171">
        <v>30</v>
      </c>
      <c r="E171" s="4">
        <v>44789</v>
      </c>
      <c r="F171" s="24">
        <v>114180</v>
      </c>
      <c r="G171" t="s">
        <v>14</v>
      </c>
      <c r="H171" t="s">
        <v>240</v>
      </c>
      <c r="I171" s="22">
        <f ca="1">(TODAY()-Table_staff[[#This Row],[Date Joined]])/365</f>
        <v>0.9342465753424658</v>
      </c>
      <c r="J171" s="24">
        <f ca="1">ROUNDUP(IF(Table_staff[[#This Row],[Tenure]]&gt;2,3%,2%)*Table_staff[[#This Row],[Salary]],0)</f>
        <v>2284</v>
      </c>
      <c r="K171" t="e">
        <f ca="1">XLOOKUP(Table_staff[[#This Row],[Rating]],[1]Mapping!$C$16:$C$20,[1]Mapping!$D$16:$D$20)</f>
        <v>#NAME?</v>
      </c>
    </row>
    <row r="172" spans="1:11" x14ac:dyDescent="0.3">
      <c r="A172" t="s">
        <v>80</v>
      </c>
      <c r="B172" t="s">
        <v>16</v>
      </c>
      <c r="C172" t="s">
        <v>24</v>
      </c>
      <c r="D172">
        <v>43</v>
      </c>
      <c r="E172" s="4">
        <v>45045</v>
      </c>
      <c r="F172" s="24">
        <v>114870</v>
      </c>
      <c r="G172" t="s">
        <v>14</v>
      </c>
      <c r="H172" t="s">
        <v>239</v>
      </c>
      <c r="I172" s="22">
        <f ca="1">(TODAY()-Table_staff[[#This Row],[Date Joined]])/365</f>
        <v>0.23287671232876711</v>
      </c>
      <c r="J172" s="24">
        <f ca="1">ROUNDUP(IF(Table_staff[[#This Row],[Tenure]]&gt;2,3%,2%)*Table_staff[[#This Row],[Salary]],0)</f>
        <v>2298</v>
      </c>
      <c r="K172" t="e">
        <f ca="1">XLOOKUP(Table_staff[[#This Row],[Rating]],[1]Mapping!$C$16:$C$20,[1]Mapping!$D$16:$D$20)</f>
        <v>#NAME?</v>
      </c>
    </row>
    <row r="173" spans="1:11" x14ac:dyDescent="0.3">
      <c r="A173" t="s">
        <v>138</v>
      </c>
      <c r="B173" t="s">
        <v>16</v>
      </c>
      <c r="C173" t="s">
        <v>24</v>
      </c>
      <c r="D173">
        <v>44</v>
      </c>
      <c r="E173" s="4">
        <v>44985</v>
      </c>
      <c r="F173" s="24">
        <v>114870</v>
      </c>
      <c r="G173" t="s">
        <v>14</v>
      </c>
      <c r="H173" t="s">
        <v>240</v>
      </c>
      <c r="I173" s="22">
        <f ca="1">(TODAY()-Table_staff[[#This Row],[Date Joined]])/365</f>
        <v>0.39726027397260272</v>
      </c>
      <c r="J173" s="24">
        <f ca="1">ROUNDUP(IF(Table_staff[[#This Row],[Tenure]]&gt;2,3%,2%)*Table_staff[[#This Row],[Salary]],0)</f>
        <v>2298</v>
      </c>
      <c r="K173" t="e">
        <f ca="1">XLOOKUP(Table_staff[[#This Row],[Rating]],[1]Mapping!$C$16:$C$20,[1]Mapping!$D$16:$D$20)</f>
        <v>#NAME?</v>
      </c>
    </row>
    <row r="174" spans="1:11" x14ac:dyDescent="0.3">
      <c r="A174" t="s">
        <v>72</v>
      </c>
      <c r="B174" t="s">
        <v>16</v>
      </c>
      <c r="C174" t="s">
        <v>13</v>
      </c>
      <c r="D174">
        <v>36</v>
      </c>
      <c r="E174" s="4">
        <v>44085</v>
      </c>
      <c r="F174" s="24">
        <v>114890</v>
      </c>
      <c r="G174" t="s">
        <v>14</v>
      </c>
      <c r="H174" t="s">
        <v>239</v>
      </c>
      <c r="I174" s="22">
        <f ca="1">(TODAY()-Table_staff[[#This Row],[Date Joined]])/365</f>
        <v>2.8630136986301369</v>
      </c>
      <c r="J174" s="24">
        <f ca="1">ROUNDUP(IF(Table_staff[[#This Row],[Tenure]]&gt;2,3%,2%)*Table_staff[[#This Row],[Salary]],0)</f>
        <v>3447</v>
      </c>
      <c r="K174" t="e">
        <f ca="1">XLOOKUP(Table_staff[[#This Row],[Rating]],[1]Mapping!$C$16:$C$20,[1]Mapping!$D$16:$D$20)</f>
        <v>#NAME?</v>
      </c>
    </row>
    <row r="175" spans="1:11" x14ac:dyDescent="0.3">
      <c r="A175" t="s">
        <v>149</v>
      </c>
      <c r="B175" t="s">
        <v>16</v>
      </c>
      <c r="C175" t="s">
        <v>13</v>
      </c>
      <c r="D175">
        <v>36</v>
      </c>
      <c r="E175" s="4">
        <v>44023</v>
      </c>
      <c r="F175" s="24">
        <v>114890</v>
      </c>
      <c r="G175" t="s">
        <v>14</v>
      </c>
      <c r="H175" t="s">
        <v>240</v>
      </c>
      <c r="I175" s="22">
        <f ca="1">(TODAY()-Table_staff[[#This Row],[Date Joined]])/365</f>
        <v>3.032876712328767</v>
      </c>
      <c r="J175" s="24">
        <f ca="1">ROUNDUP(IF(Table_staff[[#This Row],[Tenure]]&gt;2,3%,2%)*Table_staff[[#This Row],[Salary]],0)</f>
        <v>3447</v>
      </c>
      <c r="K175" t="e">
        <f ca="1">XLOOKUP(Table_staff[[#This Row],[Rating]],[1]Mapping!$C$16:$C$20,[1]Mapping!$D$16:$D$20)</f>
        <v>#NAME?</v>
      </c>
    </row>
    <row r="176" spans="1:11" x14ac:dyDescent="0.3">
      <c r="A176" t="s">
        <v>17</v>
      </c>
      <c r="B176" t="s">
        <v>205</v>
      </c>
      <c r="C176" t="s">
        <v>18</v>
      </c>
      <c r="D176">
        <v>37</v>
      </c>
      <c r="E176" s="4">
        <v>44146</v>
      </c>
      <c r="F176" s="24">
        <v>115440</v>
      </c>
      <c r="G176" t="s">
        <v>19</v>
      </c>
      <c r="H176" t="s">
        <v>239</v>
      </c>
      <c r="I176" s="22">
        <f ca="1">(TODAY()-Table_staff[[#This Row],[Date Joined]])/365</f>
        <v>2.6958904109589041</v>
      </c>
      <c r="J176" s="24">
        <f ca="1">ROUNDUP(IF(Table_staff[[#This Row],[Tenure]]&gt;2,3%,2%)*Table_staff[[#This Row],[Salary]],0)</f>
        <v>3464</v>
      </c>
      <c r="K176" t="e">
        <f ca="1">XLOOKUP(Table_staff[[#This Row],[Rating]],[1]Mapping!$C$16:$C$20,[1]Mapping!$D$16:$D$20)</f>
        <v>#NAME?</v>
      </c>
    </row>
    <row r="177" spans="1:11" x14ac:dyDescent="0.3">
      <c r="A177" t="s">
        <v>115</v>
      </c>
      <c r="B177" t="s">
        <v>205</v>
      </c>
      <c r="C177" t="s">
        <v>18</v>
      </c>
      <c r="D177">
        <v>37</v>
      </c>
      <c r="E177" s="4">
        <v>44085</v>
      </c>
      <c r="F177" s="24">
        <v>115440</v>
      </c>
      <c r="G177" t="s">
        <v>19</v>
      </c>
      <c r="H177" t="s">
        <v>240</v>
      </c>
      <c r="I177" s="22">
        <f ca="1">(TODAY()-Table_staff[[#This Row],[Date Joined]])/365</f>
        <v>2.8630136986301369</v>
      </c>
      <c r="J177" s="24">
        <f ca="1">ROUNDUP(IF(Table_staff[[#This Row],[Tenure]]&gt;2,3%,2%)*Table_staff[[#This Row],[Salary]],0)</f>
        <v>3464</v>
      </c>
      <c r="K177" t="e">
        <f ca="1">XLOOKUP(Table_staff[[#This Row],[Rating]],[1]Mapping!$C$16:$C$20,[1]Mapping!$D$16:$D$20)</f>
        <v>#NAME?</v>
      </c>
    </row>
    <row r="178" spans="1:11" x14ac:dyDescent="0.3">
      <c r="A178" t="s">
        <v>51</v>
      </c>
      <c r="B178" t="s">
        <v>9</v>
      </c>
      <c r="C178" t="s">
        <v>13</v>
      </c>
      <c r="D178">
        <v>33</v>
      </c>
      <c r="E178" s="4">
        <v>44164</v>
      </c>
      <c r="F178" s="24">
        <v>115920</v>
      </c>
      <c r="G178" t="s">
        <v>14</v>
      </c>
      <c r="H178" t="s">
        <v>239</v>
      </c>
      <c r="I178" s="22">
        <f ca="1">(TODAY()-Table_staff[[#This Row],[Date Joined]])/365</f>
        <v>2.6465753424657534</v>
      </c>
      <c r="J178" s="24">
        <f ca="1">ROUNDUP(IF(Table_staff[[#This Row],[Tenure]]&gt;2,3%,2%)*Table_staff[[#This Row],[Salary]],0)</f>
        <v>3478</v>
      </c>
      <c r="K178" t="e">
        <f ca="1">XLOOKUP(Table_staff[[#This Row],[Rating]],[1]Mapping!$C$16:$C$20,[1]Mapping!$D$16:$D$20)</f>
        <v>#NAME?</v>
      </c>
    </row>
    <row r="179" spans="1:11" x14ac:dyDescent="0.3">
      <c r="A179" t="s">
        <v>164</v>
      </c>
      <c r="B179" t="s">
        <v>9</v>
      </c>
      <c r="C179" t="s">
        <v>13</v>
      </c>
      <c r="D179">
        <v>33</v>
      </c>
      <c r="E179" s="4">
        <v>44103</v>
      </c>
      <c r="F179" s="24">
        <v>115920</v>
      </c>
      <c r="G179" t="s">
        <v>14</v>
      </c>
      <c r="H179" t="s">
        <v>240</v>
      </c>
      <c r="I179" s="22">
        <f ca="1">(TODAY()-Table_staff[[#This Row],[Date Joined]])/365</f>
        <v>2.8136986301369862</v>
      </c>
      <c r="J179" s="24">
        <f ca="1">ROUNDUP(IF(Table_staff[[#This Row],[Tenure]]&gt;2,3%,2%)*Table_staff[[#This Row],[Salary]],0)</f>
        <v>3478</v>
      </c>
      <c r="K179" t="e">
        <f ca="1">XLOOKUP(Table_staff[[#This Row],[Rating]],[1]Mapping!$C$16:$C$20,[1]Mapping!$D$16:$D$20)</f>
        <v>#NAME?</v>
      </c>
    </row>
    <row r="180" spans="1:11" x14ac:dyDescent="0.3">
      <c r="A180" t="s">
        <v>78</v>
      </c>
      <c r="B180" t="s">
        <v>16</v>
      </c>
      <c r="C180" t="s">
        <v>27</v>
      </c>
      <c r="D180">
        <v>37</v>
      </c>
      <c r="E180" s="4">
        <v>44451</v>
      </c>
      <c r="F180" s="24">
        <v>118100</v>
      </c>
      <c r="G180" t="s">
        <v>14</v>
      </c>
      <c r="H180" t="s">
        <v>239</v>
      </c>
      <c r="I180" s="22">
        <f ca="1">(TODAY()-Table_staff[[#This Row],[Date Joined]])/365</f>
        <v>1.8602739726027397</v>
      </c>
      <c r="J180" s="24">
        <f ca="1">ROUNDUP(IF(Table_staff[[#This Row],[Tenure]]&gt;2,3%,2%)*Table_staff[[#This Row],[Salary]],0)</f>
        <v>2362</v>
      </c>
      <c r="K180" t="e">
        <f ca="1">XLOOKUP(Table_staff[[#This Row],[Rating]],[1]Mapping!$C$16:$C$20,[1]Mapping!$D$16:$D$20)</f>
        <v>#NAME?</v>
      </c>
    </row>
    <row r="181" spans="1:11" x14ac:dyDescent="0.3">
      <c r="A181" t="s">
        <v>186</v>
      </c>
      <c r="B181" t="s">
        <v>16</v>
      </c>
      <c r="C181" t="s">
        <v>27</v>
      </c>
      <c r="D181">
        <v>37</v>
      </c>
      <c r="E181" s="4">
        <v>44389</v>
      </c>
      <c r="F181" s="24">
        <v>118100</v>
      </c>
      <c r="G181" t="s">
        <v>14</v>
      </c>
      <c r="H181" t="s">
        <v>240</v>
      </c>
      <c r="I181" s="22">
        <f ca="1">(TODAY()-Table_staff[[#This Row],[Date Joined]])/365</f>
        <v>2.0301369863013701</v>
      </c>
      <c r="J181" s="24">
        <f ca="1">ROUNDUP(IF(Table_staff[[#This Row],[Tenure]]&gt;2,3%,2%)*Table_staff[[#This Row],[Salary]],0)</f>
        <v>3543</v>
      </c>
      <c r="K181" t="e">
        <f ca="1">XLOOKUP(Table_staff[[#This Row],[Rating]],[1]Mapping!$C$16:$C$20,[1]Mapping!$D$16:$D$20)</f>
        <v>#NAME?</v>
      </c>
    </row>
    <row r="182" spans="1:11" x14ac:dyDescent="0.3">
      <c r="A182" t="s">
        <v>69</v>
      </c>
      <c r="B182" t="s">
        <v>9</v>
      </c>
      <c r="C182" t="s">
        <v>24</v>
      </c>
      <c r="D182">
        <v>36</v>
      </c>
      <c r="E182" s="4">
        <v>44019</v>
      </c>
      <c r="F182" s="24">
        <v>118840</v>
      </c>
      <c r="G182" t="s">
        <v>14</v>
      </c>
      <c r="H182" t="s">
        <v>239</v>
      </c>
      <c r="I182" s="22">
        <f ca="1">(TODAY()-Table_staff[[#This Row],[Date Joined]])/365</f>
        <v>3.043835616438356</v>
      </c>
      <c r="J182" s="24">
        <f ca="1">ROUNDUP(IF(Table_staff[[#This Row],[Tenure]]&gt;2,3%,2%)*Table_staff[[#This Row],[Salary]],0)</f>
        <v>3566</v>
      </c>
      <c r="K182" t="e">
        <f ca="1">XLOOKUP(Table_staff[[#This Row],[Rating]],[1]Mapping!$C$16:$C$20,[1]Mapping!$D$16:$D$20)</f>
        <v>#NAME?</v>
      </c>
    </row>
    <row r="183" spans="1:11" x14ac:dyDescent="0.3">
      <c r="A183" t="s">
        <v>127</v>
      </c>
      <c r="B183" t="s">
        <v>9</v>
      </c>
      <c r="C183" t="s">
        <v>24</v>
      </c>
      <c r="D183">
        <v>36</v>
      </c>
      <c r="E183" s="4">
        <v>43958</v>
      </c>
      <c r="F183" s="24">
        <v>118840</v>
      </c>
      <c r="G183" t="s">
        <v>14</v>
      </c>
      <c r="H183" t="s">
        <v>240</v>
      </c>
      <c r="I183" s="22">
        <f ca="1">(TODAY()-Table_staff[[#This Row],[Date Joined]])/365</f>
        <v>3.2109589041095892</v>
      </c>
      <c r="J183" s="24">
        <f ca="1">ROUNDUP(IF(Table_staff[[#This Row],[Tenure]]&gt;2,3%,2%)*Table_staff[[#This Row],[Salary]],0)</f>
        <v>3566</v>
      </c>
      <c r="K183" t="e">
        <f ca="1">XLOOKUP(Table_staff[[#This Row],[Rating]],[1]Mapping!$C$16:$C$20,[1]Mapping!$D$16:$D$20)</f>
        <v>#NAME?</v>
      </c>
    </row>
    <row r="184" spans="1:11" x14ac:dyDescent="0.3">
      <c r="A184" t="s">
        <v>26</v>
      </c>
      <c r="B184" t="s">
        <v>16</v>
      </c>
      <c r="C184" t="s">
        <v>27</v>
      </c>
      <c r="D184">
        <v>27</v>
      </c>
      <c r="E184" s="4">
        <v>44122</v>
      </c>
      <c r="F184" s="24">
        <v>119110</v>
      </c>
      <c r="G184" t="s">
        <v>14</v>
      </c>
      <c r="H184" t="s">
        <v>239</v>
      </c>
      <c r="I184" s="22">
        <f ca="1">(TODAY()-Table_staff[[#This Row],[Date Joined]])/365</f>
        <v>2.7616438356164386</v>
      </c>
      <c r="J184" s="24">
        <f ca="1">ROUNDUP(IF(Table_staff[[#This Row],[Tenure]]&gt;2,3%,2%)*Table_staff[[#This Row],[Salary]],0)</f>
        <v>3574</v>
      </c>
      <c r="K184" t="e">
        <f ca="1">XLOOKUP(Table_staff[[#This Row],[Rating]],[1]Mapping!$C$16:$C$20,[1]Mapping!$D$16:$D$20)</f>
        <v>#NAME?</v>
      </c>
    </row>
    <row r="185" spans="1:11" x14ac:dyDescent="0.3">
      <c r="A185" t="s">
        <v>147</v>
      </c>
      <c r="B185" t="s">
        <v>16</v>
      </c>
      <c r="C185" t="s">
        <v>27</v>
      </c>
      <c r="D185">
        <v>27</v>
      </c>
      <c r="E185" s="4">
        <v>44061</v>
      </c>
      <c r="F185" s="24">
        <v>119110</v>
      </c>
      <c r="G185" t="s">
        <v>14</v>
      </c>
      <c r="H185" t="s">
        <v>240</v>
      </c>
      <c r="I185" s="22">
        <f ca="1">(TODAY()-Table_staff[[#This Row],[Date Joined]])/365</f>
        <v>2.9287671232876713</v>
      </c>
      <c r="J185" s="24">
        <f ca="1">ROUNDUP(IF(Table_staff[[#This Row],[Tenure]]&gt;2,3%,2%)*Table_staff[[#This Row],[Salary]],0)</f>
        <v>3574</v>
      </c>
      <c r="K185" t="e">
        <f ca="1">XLOOKUP(Table_staff[[#This Row],[Rating]],[1]Mapping!$C$16:$C$20,[1]Mapping!$D$16:$D$20)</f>
        <v>#NAME?</v>
      </c>
    </row>
  </sheetData>
  <conditionalFormatting sqref="F2:F185">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424EB-3601-4807-9C3F-FFFF00776855}">
  <sheetPr>
    <tabColor theme="5" tint="0.39997558519241921"/>
  </sheetPr>
  <dimension ref="D2:I6"/>
  <sheetViews>
    <sheetView workbookViewId="0">
      <selection activeCell="D8" sqref="D8"/>
    </sheetView>
  </sheetViews>
  <sheetFormatPr defaultRowHeight="14.4" x14ac:dyDescent="0.3"/>
  <cols>
    <col min="4" max="4" width="15.6640625" customWidth="1"/>
    <col min="5" max="5" width="16" customWidth="1"/>
    <col min="6" max="6" width="15.44140625" customWidth="1"/>
  </cols>
  <sheetData>
    <row r="2" spans="4:9" ht="31.2" customHeight="1" x14ac:dyDescent="0.5">
      <c r="D2" s="10"/>
      <c r="E2" s="11" t="s">
        <v>226</v>
      </c>
      <c r="F2" s="10"/>
      <c r="G2" s="10"/>
      <c r="H2" s="10"/>
      <c r="I2" s="10"/>
    </row>
    <row r="4" spans="4:9" ht="18" x14ac:dyDescent="0.35">
      <c r="D4" s="17" t="s">
        <v>227</v>
      </c>
      <c r="E4" s="17"/>
      <c r="F4" s="12" t="s">
        <v>228</v>
      </c>
    </row>
    <row r="6" spans="4:9" ht="18" x14ac:dyDescent="0.35">
      <c r="D6" s="17" t="s">
        <v>229</v>
      </c>
      <c r="E6" s="18"/>
      <c r="F6">
        <f>COUNTIFS(Table_staff[Department],F4)</f>
        <v>28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965BD-B2CE-4C1E-9EB1-03A7227BD891}">
  <sheetPr>
    <tabColor rgb="FFFFFF00"/>
  </sheetPr>
  <dimension ref="B1:M9"/>
  <sheetViews>
    <sheetView workbookViewId="0">
      <selection activeCell="C6" sqref="C6"/>
    </sheetView>
  </sheetViews>
  <sheetFormatPr defaultRowHeight="14.4" x14ac:dyDescent="0.3"/>
  <cols>
    <col min="2" max="2" width="14.33203125" bestFit="1" customWidth="1"/>
    <col min="3" max="3" width="15.5546875" bestFit="1" customWidth="1"/>
    <col min="4" max="4" width="8" bestFit="1" customWidth="1"/>
    <col min="5" max="5" width="10.77734375" bestFit="1" customWidth="1"/>
    <col min="6" max="6" width="12" bestFit="1" customWidth="1"/>
    <col min="7" max="7" width="15.5546875" bestFit="1" customWidth="1"/>
    <col min="8" max="9" width="18.6640625" bestFit="1" customWidth="1"/>
  </cols>
  <sheetData>
    <row r="1" spans="2:13" ht="35.4" customHeight="1" x14ac:dyDescent="0.3">
      <c r="D1" s="19"/>
      <c r="E1" s="19"/>
      <c r="F1" s="19"/>
      <c r="G1" s="20" t="s">
        <v>231</v>
      </c>
      <c r="H1" s="19"/>
      <c r="I1" s="19"/>
      <c r="J1" s="19"/>
      <c r="K1" s="19"/>
      <c r="L1" s="19"/>
      <c r="M1" s="19"/>
    </row>
    <row r="4" spans="2:13" x14ac:dyDescent="0.3">
      <c r="B4" s="23"/>
      <c r="C4" s="23" t="s">
        <v>232</v>
      </c>
      <c r="D4" s="23"/>
    </row>
    <row r="5" spans="2:13" x14ac:dyDescent="0.3">
      <c r="B5" s="23" t="s">
        <v>235</v>
      </c>
      <c r="C5" s="23" t="s">
        <v>16</v>
      </c>
      <c r="D5" s="23" t="s">
        <v>9</v>
      </c>
    </row>
    <row r="6" spans="2:13" x14ac:dyDescent="0.3">
      <c r="B6" s="21" t="s">
        <v>233</v>
      </c>
      <c r="C6">
        <v>43</v>
      </c>
      <c r="D6">
        <v>44</v>
      </c>
    </row>
    <row r="7" spans="2:13" x14ac:dyDescent="0.3">
      <c r="B7" s="21" t="s">
        <v>234</v>
      </c>
      <c r="C7" s="22">
        <v>31.395348837209301</v>
      </c>
      <c r="D7" s="22">
        <v>29.34090909090909</v>
      </c>
    </row>
    <row r="8" spans="2:13" x14ac:dyDescent="0.3">
      <c r="B8" s="21" t="s">
        <v>236</v>
      </c>
      <c r="C8">
        <v>3366220</v>
      </c>
      <c r="D8">
        <v>3277400</v>
      </c>
    </row>
    <row r="9" spans="2:13" x14ac:dyDescent="0.3">
      <c r="B9" s="21" t="s">
        <v>237</v>
      </c>
      <c r="C9">
        <v>43</v>
      </c>
      <c r="D9">
        <v>44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5E246-FE9A-49E5-8569-70257C945CE5}">
  <sheetPr>
    <tabColor theme="5"/>
  </sheetPr>
  <dimension ref="A1"/>
  <sheetViews>
    <sheetView workbookViewId="0">
      <selection activeCell="G30" sqref="G30"/>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5F033-F740-4798-B1CB-C871777016D6}">
  <sheetPr>
    <tabColor rgb="FF00B050"/>
  </sheetPr>
  <dimension ref="C3:E20"/>
  <sheetViews>
    <sheetView workbookViewId="0">
      <selection activeCell="C16" sqref="C16"/>
    </sheetView>
  </sheetViews>
  <sheetFormatPr defaultRowHeight="14.4" x14ac:dyDescent="0.3"/>
  <cols>
    <col min="3" max="3" width="13.109375" bestFit="1" customWidth="1"/>
    <col min="4" max="4" width="13.88671875" bestFit="1" customWidth="1"/>
    <col min="5" max="5" width="15.77734375" style="26" bestFit="1" customWidth="1"/>
    <col min="8" max="8" width="13.109375" bestFit="1" customWidth="1"/>
    <col min="9" max="9" width="8.5546875" customWidth="1"/>
  </cols>
  <sheetData>
    <row r="3" spans="3:5" x14ac:dyDescent="0.3">
      <c r="C3" s="27" t="s">
        <v>241</v>
      </c>
      <c r="D3" s="27" t="s">
        <v>233</v>
      </c>
      <c r="E3" s="28" t="s">
        <v>243</v>
      </c>
    </row>
    <row r="4" spans="3:5" x14ac:dyDescent="0.3">
      <c r="C4" s="21" t="s">
        <v>44</v>
      </c>
      <c r="D4">
        <v>4</v>
      </c>
      <c r="E4" s="24">
        <v>92080</v>
      </c>
    </row>
    <row r="5" spans="3:5" x14ac:dyDescent="0.3">
      <c r="C5" s="21" t="s">
        <v>11</v>
      </c>
      <c r="D5">
        <v>20</v>
      </c>
      <c r="E5" s="24">
        <v>75933</v>
      </c>
    </row>
    <row r="6" spans="3:5" x14ac:dyDescent="0.3">
      <c r="C6" s="21" t="s">
        <v>14</v>
      </c>
      <c r="D6">
        <v>137</v>
      </c>
      <c r="E6" s="24">
        <v>76798.759124087592</v>
      </c>
    </row>
    <row r="7" spans="3:5" x14ac:dyDescent="0.3">
      <c r="C7" s="21" t="s">
        <v>19</v>
      </c>
      <c r="D7">
        <v>16</v>
      </c>
      <c r="E7" s="24">
        <v>78115</v>
      </c>
    </row>
    <row r="8" spans="3:5" x14ac:dyDescent="0.3">
      <c r="C8" s="21" t="s">
        <v>50</v>
      </c>
      <c r="D8">
        <v>6</v>
      </c>
      <c r="E8" s="24">
        <v>77423.333333333328</v>
      </c>
    </row>
    <row r="9" spans="3:5" x14ac:dyDescent="0.3">
      <c r="C9" s="29" t="s">
        <v>242</v>
      </c>
      <c r="D9" s="27">
        <v>183</v>
      </c>
      <c r="E9" s="30">
        <v>77173.715846994543</v>
      </c>
    </row>
    <row r="16" spans="3:5" x14ac:dyDescent="0.3">
      <c r="C16" s="31" t="s">
        <v>44</v>
      </c>
      <c r="D16" s="32">
        <v>5</v>
      </c>
    </row>
    <row r="17" spans="3:4" x14ac:dyDescent="0.3">
      <c r="C17" s="31" t="s">
        <v>11</v>
      </c>
      <c r="D17" s="32">
        <v>4</v>
      </c>
    </row>
    <row r="18" spans="3:4" x14ac:dyDescent="0.3">
      <c r="C18" s="31" t="s">
        <v>14</v>
      </c>
      <c r="D18" s="32">
        <v>3</v>
      </c>
    </row>
    <row r="19" spans="3:4" x14ac:dyDescent="0.3">
      <c r="C19" s="31" t="s">
        <v>19</v>
      </c>
      <c r="D19" s="32">
        <v>2</v>
      </c>
    </row>
    <row r="20" spans="3:4" x14ac:dyDescent="0.3">
      <c r="C20" s="31" t="s">
        <v>50</v>
      </c>
      <c r="D20" s="32">
        <v>1</v>
      </c>
    </row>
  </sheetData>
  <conditionalFormatting pivot="1" sqref="E4:E9">
    <cfRule type="dataBar" priority="1">
      <dataBar>
        <cfvo type="min"/>
        <cfvo type="max"/>
        <color rgb="FF63C384"/>
      </dataBar>
      <extLst>
        <ext xmlns:x14="http://schemas.microsoft.com/office/spreadsheetml/2009/9/main" uri="{B025F937-C7B1-47D3-B67F-A62EFF666E3E}">
          <x14:id>{8E29BCD4-1E5C-4393-8AEF-0BEFDC299AF6}</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8E29BCD4-1E5C-4393-8AEF-0BEFDC299AF6}">
            <x14:dataBar minLength="0" maxLength="100" border="1" negativeBarBorderColorSameAsPositive="0">
              <x14:cfvo type="autoMin"/>
              <x14:cfvo type="autoMax"/>
              <x14:borderColor rgb="FF63C384"/>
              <x14:negativeFillColor rgb="FFFF0000"/>
              <x14:negativeBorderColor rgb="FFFF0000"/>
              <x14:axisColor rgb="FF000000"/>
            </x14:dataBar>
          </x14:cfRule>
          <xm:sqref>E4:E9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947CD-BF85-4A8F-9EA0-27DC3F9D4C78}">
  <dimension ref="B3:C8"/>
  <sheetViews>
    <sheetView workbookViewId="0">
      <selection activeCell="B4" sqref="B4"/>
    </sheetView>
  </sheetViews>
  <sheetFormatPr defaultRowHeight="14.4" x14ac:dyDescent="0.3"/>
  <cols>
    <col min="2" max="2" width="12.5546875" bestFit="1" customWidth="1"/>
    <col min="3" max="3" width="13.88671875" bestFit="1" customWidth="1"/>
  </cols>
  <sheetData>
    <row r="3" spans="2:3" x14ac:dyDescent="0.3">
      <c r="B3" s="25" t="s">
        <v>241</v>
      </c>
      <c r="C3" t="s">
        <v>233</v>
      </c>
    </row>
    <row r="4" spans="2:3" x14ac:dyDescent="0.3">
      <c r="B4" s="21" t="s">
        <v>245</v>
      </c>
      <c r="C4">
        <v>37</v>
      </c>
    </row>
    <row r="5" spans="2:3" x14ac:dyDescent="0.3">
      <c r="B5" s="21" t="s">
        <v>246</v>
      </c>
      <c r="C5">
        <v>82</v>
      </c>
    </row>
    <row r="6" spans="2:3" x14ac:dyDescent="0.3">
      <c r="B6" s="21" t="s">
        <v>247</v>
      </c>
      <c r="C6">
        <v>62</v>
      </c>
    </row>
    <row r="7" spans="2:3" x14ac:dyDescent="0.3">
      <c r="B7" s="21" t="s">
        <v>248</v>
      </c>
      <c r="C7">
        <v>2</v>
      </c>
    </row>
    <row r="8" spans="2:3" x14ac:dyDescent="0.3">
      <c r="B8" s="21" t="s">
        <v>242</v>
      </c>
      <c r="C8">
        <v>183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d 7 f e 0 5 e - 9 e 8 3 - 4 e 8 6 - a a 2 5 - a 1 f 2 1 4 1 8 8 7 3 0 "   x m l n s = " h t t p : / / s c h e m a s . m i c r o s o f t . c o m / D a t a M a s h u p " > A A A A A K 4 E A A B Q S w M E F A A C A A g A e 2 T Z V 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H t k 2 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Z N l W s 1 G s H K c B A A D R B Q A A E w A c A E Z v c m 1 1 b G F z L 1 N l Y 3 R p b 2 4 x L m 0 g o h g A K K A U A A A A A A A A A A A A A A A A A A A A A A A A A A A A 7 Z N L S w N B D M f v h X 6 H Y b x s Y R D 0 K h 5 k K 6 K H H m x R U D y k u 2 k 7 O I 8 y m x H r 0 u 9 u t t t 2 + x Q f V / e y k E z y S / J P C s x I e y f 6 9 f / s o t 1 q t 4 o J B M w F e Q J T E I x G 4 l I Y p H Z L 8 N f 3 M W T I l u v 3 D M 1 p G k N A R 4 8 + v A 6 9 f 0 0 6 5 X M P L F 7 K J l q + z J 9 T 7 4 i f v a g 6 y Y l M J + D G D B n M p i g 5 2 w C G B k 8 H A V w x 8 s G m 3 k T r K m e R 1 E R V l r L K L J U g N g v C d 5 o r U c o b d D m G P X M X p x D I M n T P d T V e Z 3 H R D j H U A U A o 7 r x 2 m K + 8 O Z t I W 1 z 4 + 2 A g z A 4 E 3 g N p N 1 4 5 w M 3 m 8 8 6 6 z 6 s 8 5 y 7 T W J C 3 T Z 9 s r T t M d i a h h E x 9 d L Q A I W Q T I T 9 k p 9 3 S 7 m D C T b l O 5 K 3 L N T h R D / 0 3 m u l F g n / R / i 4 a T / K b s h 0 / s J q a e j v k 9 p K y O S i 1 q / V G 6 f d o / R u n 7 c a p 0 R m P o m g a 6 O q C m 8 5 o J Y 5 Y i r M V P j W Q c f w D m I h n T e z S s T A n B z H K R W O U 9 D S p h F 2 + D 1 u B a i 3 8 U e Q X x O 3 K F B + G k r 2 n f d S A V 4 Z J K 0 m O o s 6 / y W J M J a e S t 7 3 u T 2 g / u J b 9 0 q r L O b L c v K m b m 7 W F u f g E U E s B A i 0 A F A A C A A g A e 2 T Z V s b R O X K l A A A A 9 g A A A B I A A A A A A A A A A A A A A A A A A A A A A E N v b m Z p Z y 9 Q Y W N r Y W d l L n h t b F B L A Q I t A B Q A A g A I A H t k 2 V Y P y u m r p A A A A O k A A A A T A A A A A A A A A A A A A A A A A P E A A A B b Q 2 9 u d G V u d F 9 U e X B l c 1 0 u e G 1 s U E s B A i 0 A F A A C A A g A e 2 T Z V r N R r B y n A Q A A 0 Q U A A B M A A A A A A A A A A A A A A A A A 4 g E A A E Z v c m 1 1 b G F z L 1 N l Y 3 R p b 2 4 x L m 1 Q S w U G A A A A A A M A A w D C A A A A 1 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B c A A A A A A A C + 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9 0 Y W x z d G F m Z 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Y t M j R U M T U 6 N T g 6 M z M u M D E 3 M T U 2 N 1 o i I C 8 + P E V u d H J 5 I F R 5 c G U 9 I k Z p b G x T d G F 0 d X M i I F Z h b H V l P S J z Q 2 9 t c G x l d G U i I C 8 + P C 9 T d G F i b G V F b n R y a W V z P j w v S X R l b T 4 8 S X R l b T 4 8 S X R l b U x v Y 2 F 0 a W 9 u P j x J d G V t V H l w Z T 5 G b 3 J t d W x h P C 9 J d G V t V H l w Z T 4 8 S X R l b V B h d G g + U 2 V j d G l v b j E v d G 9 0 Y W x z d G F m Z i 9 T b 3 V y Y 2 U 8 L 0 l 0 Z W 1 Q Y X R o P j w v S X R l b U x v Y 2 F 0 a W 9 u P j x T d G F i b G V F b n R y a W V z I C 8 + P C 9 J d G V t P j x J d G V t P j x J d G V t T G 9 j Y X R p b 2 4 + P E l 0 Z W 1 U e X B l P k Z v c m 1 1 b G E 8 L 0 l 0 Z W 1 U e X B l P j x J d G V t U G F 0 a D 5 T Z W N 0 a W 9 u M S 9 0 b 3 R h b H N 0 Y W Z m L 0 N o Y W 5 n Z W Q l M j B U e X B l P C 9 J d G V t U G F 0 a D 4 8 L 0 l 0 Z W 1 M b 2 N h d G l v b j 4 8 U 3 R h Y m x l R W 5 0 c m l l c y A v P j w v S X R l b T 4 8 S X R l b T 4 8 S X R l b U x v Y 2 F 0 a W 9 u P j x J d G V t V H l w Z T 5 G b 3 J t d W x h P C 9 J d G V t V H l w Z T 4 8 S X R l b V B h d G g + U 2 V j d G l v b j E v S W 5 k a W F u J T I w c 3 R h Z m Y 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z L T A 2 L T I 0 V D E 1 O j U 4 O j M z L j A x O D E 1 N j F a I i A v P j x F b n R y e S B U e X B l P S J G a W x s R X J y b 3 J D b 2 R l I i B W Y W x 1 Z T 0 i c 1 V u a 2 5 v d 2 4 i I C 8 + P E V u d H J 5 I F R 5 c G U 9 I k F k Z G V k V G 9 E Y X R h T W 9 k Z W w 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L 1 N 0 Y W J s Z U V u d H J p Z X M + P C 9 J d G V t P j x J d G V t P j x J d G V t T G 9 j Y X R p b 2 4 + P E l 0 Z W 1 U e X B l P k Z v c m 1 1 b G E 8 L 0 l 0 Z W 1 U e X B l P j x J d G V t U G F 0 a D 5 T Z W N 0 a W 9 u M S 9 J b m R p Y W 4 l M j B z d G F m Z i 9 T b 3 V y Y 2 U 8 L 0 l 0 Z W 1 Q Y X R o P j w v S X R l b U x v Y 2 F 0 a W 9 u P j x T d G F i b G V F b n R y a W V z I C 8 + P C 9 J d G V t P j x J d G V t P j x J d G V t T G 9 j Y X R p b 2 4 + P E l 0 Z W 1 U e X B l P k Z v c m 1 1 b G E 8 L 0 l 0 Z W 1 U e X B l P j x J d G V t U G F 0 a D 5 T Z W N 0 a W 9 u M S 9 J b m R p Y W 4 l M j B z d G F m Z i 9 D a G F u Z 2 V k J T I w V H l w Z T w v S X R l b V B h d G g + P C 9 J d G V t T G 9 j Y X R p b 2 4 + P F N 0 Y W J s Z U V u d H J p Z X M g L z 4 8 L 0 l 0 Z W 0 + P E l 0 Z W 0 + P E l 0 Z W 1 M b 2 N h d G l v b j 4 8 S X R l b V R 5 c G U + R m 9 y b X V s Y T w v S X R l b V R 5 c G U + P E l 0 Z W 1 Q Y X R o P l N l Y 3 R p b 2 4 x L 3 R v d G F s c 3 R h Z m Y v Q W R k Z W Q l M j B D d X N 0 b 2 0 8 L 0 l 0 Z W 1 Q Y X R o P j w v S X R l b U x v Y 2 F 0 a W 9 u P j x T d G F i b G V F b n R y a W V z I C 8 + P C 9 J d G V t P j x J d G V t P j x J d G V t T G 9 j Y X R p b 2 4 + P E l 0 Z W 1 U e X B l P k Z v c m 1 1 b G E 8 L 0 l 0 Z W 1 U e X B l P j x J d G V t U G F 0 a D 5 T Z W N 0 a W 9 u M S 9 J b m R p Y W 4 l M j B z d G F m Z i 9 B Z G R l Z C U y M E N 1 c 3 R v b T w v S X R l b V B h d G g + P C 9 J d G V t T G 9 j Y X R p b 2 4 + P F N 0 Y W J s Z U V u d H J p Z X M g L z 4 8 L 0 l 0 Z W 0 + P E l 0 Z W 0 + P E l 0 Z W 1 M b 2 N h d G l v b j 4 8 S X R l b V R 5 c G U + R m 9 y b X V s Y T w v S X R l b V R 5 c G U + P E l 0 Z W 1 Q Y X R o P l N l Y 3 R p b 2 4 x L 3 N 0 Y W Z m 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T d G F 0 d X M i I F Z h b H V l P S J z Q 2 9 t c G x l d G U i I C 8 + P E V u d H J 5 I F R 5 c G U 9 I k Z p b G x D b 2 x 1 b W 5 O Y W 1 l c y I g V m F s d W U 9 I n N b J n F 1 b 3 Q 7 T m F t Z S Z x d W 9 0 O y w m c X V v d D t H Z W 5 k Z X I m c X V v d D s s J n F 1 b 3 Q 7 R G V w Y X J 0 b W V u d C Z x d W 9 0 O y w m c X V v d D t B Z 2 U m c X V v d D s s J n F 1 b 3 Q 7 R G F 0 Z S B K b 2 l u Z W Q m c X V v d D s s J n F 1 b 3 Q 7 U 2 F s Y X J 5 J n F 1 b 3 Q 7 L C Z x d W 9 0 O 1 J h d G l u Z y Z x d W 9 0 O y w m c X V v d D t D b 3 V u d H J 5 J n F 1 b 3 Q 7 X S I g L z 4 8 R W 5 0 c n k g V H l w Z T 0 i R m l s b E N v b H V t b l R 5 c G V z I i B W Y W x 1 Z T 0 i c 0 J n W U d C U W t G Q U F Z P S I g L z 4 8 R W 5 0 c n k g V H l w Z T 0 i R m l s b E x h c 3 R V c G R h d G V k I i B W Y W x 1 Z T 0 i Z D I w M j M t M D Y t M j V U M D c 6 M D U 6 N T Q u O D c x M T c 3 M l o i I C 8 + P E V u d H J 5 I F R 5 c G U 9 I k Z p b G x F c n J v c k N v d W 5 0 I i B W Y W x 1 Z T 0 i b D A i I C 8 + P E V u d H J 5 I F R 5 c G U 9 I k Z p b G x F c n J v c k N v Z G U i I F Z h b H V l P S J z V W 5 r b m 9 3 b i I g L z 4 8 R W 5 0 c n k g V H l w Z T 0 i R m l s b E N v d W 5 0 I i B W Y W x 1 Z T 0 i b D E 4 N C I g L z 4 8 R W 5 0 c n k g V H l w Z T 0 i Q W R k Z W R U b 0 R h d G F N b 2 R l b C I g V m F s d W U 9 I m w w I i A v P j x F b n R y e S B U e X B l P S J S Z W N v d m V y e V R h c m d l d F J v d y I g V m F s d W U 9 I m w x I i A v P j x F b n R y e S B U e X B l P S J S Z W N v d m V y e V R h c m d l d E N v b H V t b i I g V m F s d W U 9 I m w x I i A v P j x F b n R y e S B U e X B l P S J S Z W N v d m V y e V R h c m d l d F N o Z W V 0 I i B W Y W x 1 Z T 0 i c 0 F s b C B z d G F m Z i I g L z 4 8 R W 5 0 c n k g V H l w Z T 0 i R m l s b F R h c m d l d C I g V m F s d W U 9 I n N U Y W J s Z V 9 z d G F m Z i I g L z 4 8 R W 5 0 c n k g V H l w Z T 0 i U X V l c n l J R C I g V m F s d W U 9 I n M 4 Z W U y M m M 4 N y 0 1 M W J m L T R l M W M t Y j I 2 O C 0 2 Y m I w O W J h M 2 M 3 O D I i I C 8 + P E V u d H J 5 I F R 5 c G U 9 I l J l b G F 0 a W 9 u c 2 h p c E l u Z m 9 D b 2 5 0 Y W l u Z X I i I F Z h b H V l P S J z e y Z x d W 9 0 O 2 N v b H V t b k N v d W 5 0 J n F 1 b 3 Q 7 O j g s J n F 1 b 3 Q 7 a 2 V 5 Q 2 9 s d W 1 u T m F t Z X M m c X V v d D s 6 W y Z x d W 9 0 O 0 5 h b W U m c X V v d D t d L C Z x d W 9 0 O 3 F 1 Z X J 5 U m V s Y X R p b 2 5 z a G l w c y Z x d W 9 0 O z p b X S w m c X V v d D t j b 2 x 1 b W 5 J Z G V u d G l 0 a W V z J n F 1 b 3 Q 7 O l s m c X V v d D t T Z W N 0 a W 9 u M S 9 z d G F m Z i 9 T b 3 V y Y 2 U u e 0 5 h b W U s M H 0 m c X V v d D s s J n F 1 b 3 Q 7 U 2 V j d G l v b j E v c 3 R h Z m Y v U m V w b G F j Z W Q g V m F s d W U x L n t H Z W 5 k Z X I s M X 0 m c X V v d D s s J n F 1 b 3 Q 7 U 2 V j d G l v b j E v c 3 R h Z m Y v U 2 9 1 c m N l L n t E Z X B h c n R t Z W 5 0 L D J 9 J n F 1 b 3 Q 7 L C Z x d W 9 0 O 1 N l Y 3 R p b 2 4 x L 3 N 0 Y W Z m L 1 N v d X J j Z S 5 7 Q W d l L D N 9 J n F 1 b 3 Q 7 L C Z x d W 9 0 O 1 N l Y 3 R p b 2 4 x L 3 N 0 Y W Z m L 0 N o Y W 5 n Z W Q g V H l w Z S 5 7 R G F 0 Z S B K b 2 l u Z W Q s N H 0 m c X V v d D s s J n F 1 b 3 Q 7 U 2 V j d G l v b j E v c 3 R h Z m Y v U 2 9 1 c m N l L n t T Y W x h c n k s N X 0 m c X V v d D s s J n F 1 b 3 Q 7 U 2 V j d G l v b j E v c 3 R h Z m Y v U 2 9 1 c m N l L n t S Y X R p b m c s N n 0 m c X V v d D s s J n F 1 b 3 Q 7 U 2 V j d G l v b j E v c 3 R h Z m Y v U m V w b G F j Z W Q g V m F s d W U y L n t D b 3 V u d H J 5 L D d 9 J n F 1 b 3 Q 7 X S w m c X V v d D t D b 2 x 1 b W 5 D b 3 V u d C Z x d W 9 0 O z o 4 L C Z x d W 9 0 O 0 t l e U N v b H V t b k 5 h b W V z J n F 1 b 3 Q 7 O l s m c X V v d D t O Y W 1 l J n F 1 b 3 Q 7 X S w m c X V v d D t D b 2 x 1 b W 5 J Z G V u d G l 0 a W V z J n F 1 b 3 Q 7 O l s m c X V v d D t T Z W N 0 a W 9 u M S 9 z d G F m Z i 9 T b 3 V y Y 2 U u e 0 5 h b W U s M H 0 m c X V v d D s s J n F 1 b 3 Q 7 U 2 V j d G l v b j E v c 3 R h Z m Y v U m V w b G F j Z W Q g V m F s d W U x L n t H Z W 5 k Z X I s M X 0 m c X V v d D s s J n F 1 b 3 Q 7 U 2 V j d G l v b j E v c 3 R h Z m Y v U 2 9 1 c m N l L n t E Z X B h c n R t Z W 5 0 L D J 9 J n F 1 b 3 Q 7 L C Z x d W 9 0 O 1 N l Y 3 R p b 2 4 x L 3 N 0 Y W Z m L 1 N v d X J j Z S 5 7 Q W d l L D N 9 J n F 1 b 3 Q 7 L C Z x d W 9 0 O 1 N l Y 3 R p b 2 4 x L 3 N 0 Y W Z m L 0 N o Y W 5 n Z W Q g V H l w Z S 5 7 R G F 0 Z S B K b 2 l u Z W Q s N H 0 m c X V v d D s s J n F 1 b 3 Q 7 U 2 V j d G l v b j E v c 3 R h Z m Y v U 2 9 1 c m N l L n t T Y W x h c n k s N X 0 m c X V v d D s s J n F 1 b 3 Q 7 U 2 V j d G l v b j E v c 3 R h Z m Y v U 2 9 1 c m N l L n t S Y X R p b m c s N n 0 m c X V v d D s s J n F 1 b 3 Q 7 U 2 V j d G l v b j E v c 3 R h Z m Y v U m V w b G F j Z W Q g V m F s d W U y L n t D b 3 V u d H J 5 L D d 9 J n F 1 b 3 Q 7 X S w m c X V v d D t S Z W x h d G l v b n N o a X B J b m Z v J n F 1 b 3 Q 7 O l t d f S I g L z 4 8 L 1 N 0 Y W J s Z U V u d H J p Z X M + P C 9 J d G V t P j x J d G V t P j x J d G V t T G 9 j Y X R p b 2 4 + P E l 0 Z W 1 U e X B l P k Z v c m 1 1 b G E 8 L 0 l 0 Z W 1 U e X B l P j x J d G V t U G F 0 a D 5 T Z W N 0 a W 9 u M S 9 z d G F m Z i 9 T b 3 V y Y 2 U 8 L 0 l 0 Z W 1 Q Y X R o P j w v S X R l b U x v Y 2 F 0 a W 9 u P j x T d G F i b G V F b n R y a W V z I C 8 + P C 9 J d G V t P j x J d G V t P j x J d G V t T G 9 j Y X R p b 2 4 + P E l 0 Z W 1 U e X B l P k Z v c m 1 1 b G E 8 L 0 l 0 Z W 1 U e X B l P j x J d G V t U G F 0 a D 5 T Z W N 0 a W 9 u M S 9 z d G F m Z i 9 S Z W 1 v d m V k J T I w R H V w b G l j Y X R l c z w v S X R l b V B h d G g + P C 9 J d G V t T G 9 j Y X R p b 2 4 + P F N 0 Y W J s Z U V u d H J p Z X M g L z 4 8 L 0 l 0 Z W 0 + P E l 0 Z W 0 + P E l 0 Z W 1 M b 2 N h d G l v b j 4 8 S X R l b V R 5 c G U + R m 9 y b X V s Y T w v S X R l b V R 5 c G U + P E l 0 Z W 1 Q Y X R o P l N l Y 3 R p b 2 4 x L 3 N 0 Y W Z m L 1 J l c G x h Y 2 V k J T I w V m F s d W U x P C 9 J d G V t U G F 0 a D 4 8 L 0 l 0 Z W 1 M b 2 N h d G l v b j 4 8 U 3 R h Y m x l R W 5 0 c m l l c y A v P j w v S X R l b T 4 8 S X R l b T 4 8 S X R l b U x v Y 2 F 0 a W 9 u P j x J d G V t V H l w Z T 5 G b 3 J t d W x h P C 9 J d G V t V H l w Z T 4 8 S X R l b V B h d G g + U 2 V j d G l v b j E v c 3 R h Z m Y v Q 2 h h b m d l Z C U y M F R 5 c G U 8 L 0 l 0 Z W 1 Q Y X R o P j w v S X R l b U x v Y 2 F 0 a W 9 u P j x T d G F i b G V F b n R y a W V z I C 8 + P C 9 J d G V t P j x J d G V t P j x J d G V t T G 9 j Y X R p b 2 4 + P E l 0 Z W 1 U e X B l P k Z v c m 1 1 b G E 8 L 0 l 0 Z W 1 U e X B l P j x J d G V t U G F 0 a D 5 T Z W N 0 a W 9 u M S 9 z d G F m Z i 9 S Z X B s Y W N l Z C U y M F Z h b H V l P C 9 J d G V t U G F 0 a D 4 8 L 0 l 0 Z W 1 M b 2 N h d G l v b j 4 8 U 3 R h Y m x l R W 5 0 c m l l c y A v P j w v S X R l b T 4 8 S X R l b T 4 8 S X R l b U x v Y 2 F 0 a W 9 u P j x J d G V t V H l w Z T 5 G b 3 J t d W x h P C 9 J d G V t V H l w Z T 4 8 S X R l b V B h d G g + U 2 V j d G l v b j E v c 3 R h Z m Y v U m V w b G F j Z W Q l M j B W Y W x 1 Z T I 8 L 0 l 0 Z W 1 Q Y X R o P j w v S X R l b U x v Y 2 F 0 a W 9 u P j x T d G F i b G V F b n R y a W V z I C 8 + P C 9 J d G V t P j w v S X R l b X M + P C 9 M b 2 N h b F B h Y 2 t h Z 2 V N Z X R h Z G F 0 Y U Z p b G U + F g A A A F B L B Q Y A A A A A A A A A A A A A A A A A A A A A A A A m A Q A A A Q A A A N C M n d 8 B F d E R j H o A w E / C l + s B A A A A 5 L c g 7 G J U x k i h j u N Z f Y 8 9 d Q A A A A A C A A A A A A A Q Z g A A A A E A A C A A A A B M c 4 2 t w h e a V 4 Q E W g Q H 8 Q b 5 m z 2 B G b s 3 x M l E / x f a N 8 K 3 4 A A A A A A O g A A A A A I A A C A A A A A v p w f e v g Q i I W j q t V / v U / 4 4 V M k j 9 + w 6 y c 1 r c E g H i V l t w V A A A A B P n T / 1 n 6 L 5 A Z 1 t t 6 Z A T 4 Z 6 w I 0 u t e 4 u Y c e S 4 U s I 0 K m t x 7 M S g 2 + V I z 4 o 2 J B k h q U J Q b 8 w V W w s 3 6 N U + d I j J j v X a 4 a a O C Y 1 B 3 8 V k A q w o t u S k t m q u E A A A A D 8 F r P o d J 1 T h c D w F k i T c 3 d B 5 6 3 6 1 U N X y 2 Z Z 4 N a z 7 7 z E I 2 w h O 7 9 s e h U h / g d x j 6 n 7 / K g 6 p i a Z v g A U b W 7 O h U u c J Z q u < / D a t a M a s h u p > 
</file>

<file path=customXml/itemProps1.xml><?xml version="1.0" encoding="utf-8"?>
<ds:datastoreItem xmlns:ds="http://schemas.openxmlformats.org/officeDocument/2006/customXml" ds:itemID="{B5170A15-A1EF-41AE-9A51-B5F850BEB4D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New zealand staff</vt:lpstr>
      <vt:lpstr>Indian staff</vt:lpstr>
      <vt:lpstr>All staff</vt:lpstr>
      <vt:lpstr>Build info 2.0</vt:lpstr>
      <vt:lpstr>Male vs Female</vt:lpstr>
      <vt:lpstr>Salary Chart</vt:lpstr>
      <vt:lpstr>Salary vs Rating</vt:lpstr>
      <vt:lpstr>Employee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Hemamalini M</dc:creator>
  <cp:lastModifiedBy>Hemamalini M</cp:lastModifiedBy>
  <dcterms:created xsi:type="dcterms:W3CDTF">2023-06-24T14:14:02Z</dcterms:created>
  <dcterms:modified xsi:type="dcterms:W3CDTF">2023-07-23T16:04:53Z</dcterms:modified>
</cp:coreProperties>
</file>