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Excel fisa 3\"/>
    </mc:Choice>
  </mc:AlternateContent>
  <xr:revisionPtr revIDLastSave="0" documentId="13_ncr:40001_{DB9436D7-8E9F-414F-B1F4-FC9A2BCE0196}" xr6:coauthVersionLast="47" xr6:coauthVersionMax="47" xr10:uidLastSave="{00000000-0000-0000-0000-000000000000}"/>
  <bookViews>
    <workbookView xWindow="19275" yWindow="0" windowWidth="32070" windowHeight="19695" activeTab="5"/>
  </bookViews>
  <sheets>
    <sheet name="Exercitiul1" sheetId="1" r:id="rId1"/>
    <sheet name="Exercitiul2" sheetId="2" r:id="rId2"/>
    <sheet name="Exercitiul3" sheetId="3" r:id="rId3"/>
    <sheet name="Exercitiul4" sheetId="4" r:id="rId4"/>
    <sheet name="Exercitiul5" sheetId="5" r:id="rId5"/>
    <sheet name="Exercitiul6" sheetId="8" r:id="rId6"/>
  </sheets>
  <definedNames>
    <definedName name="TAXE">Exercitiul4!#REF!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8" l="1" a="1"/>
  <c r="I7" i="8" s="1"/>
  <c r="I6" i="8"/>
  <c r="E6" i="8" a="1"/>
  <c r="E6" i="8" s="1"/>
  <c r="A6" i="8" a="1"/>
  <c r="A6" i="8" s="1"/>
  <c r="D27" i="5"/>
  <c r="D26" i="5"/>
  <c r="D25" i="5"/>
  <c r="D24" i="5"/>
  <c r="D23" i="5"/>
  <c r="D22" i="5"/>
  <c r="D21" i="5"/>
  <c r="D20" i="5"/>
  <c r="D19" i="5"/>
  <c r="E16" i="5"/>
  <c r="E15" i="5"/>
  <c r="E14" i="5"/>
  <c r="E13" i="5"/>
  <c r="E12" i="5"/>
  <c r="F2" i="5"/>
  <c r="C12" i="5" s="1"/>
  <c r="D12" i="5" s="1"/>
  <c r="F12" i="5" s="1"/>
  <c r="F3" i="5"/>
  <c r="C13" i="5" s="1"/>
  <c r="D13" i="5" s="1"/>
  <c r="F13" i="5" s="1"/>
  <c r="F4" i="5"/>
  <c r="C14" i="5" s="1"/>
  <c r="D14" i="5" s="1"/>
  <c r="F14" i="5" s="1"/>
  <c r="F5" i="5"/>
  <c r="C15" i="5" s="1"/>
  <c r="D15" i="5" s="1"/>
  <c r="F15" i="5" s="1"/>
  <c r="F6" i="5"/>
  <c r="C16" i="5" s="1"/>
  <c r="D16" i="5" s="1"/>
  <c r="F16" i="5" s="1"/>
  <c r="A16" i="4"/>
  <c r="G15" i="4"/>
  <c r="F15" i="4"/>
  <c r="E15" i="4"/>
  <c r="D15" i="4"/>
  <c r="C15" i="4"/>
  <c r="B15" i="4"/>
  <c r="D14" i="4"/>
  <c r="C14" i="4"/>
  <c r="G10" i="4"/>
  <c r="F10" i="4"/>
  <c r="E10" i="4"/>
  <c r="D10" i="4"/>
  <c r="C10" i="4"/>
  <c r="B10" i="4"/>
  <c r="G9" i="4"/>
  <c r="F9" i="4"/>
  <c r="E9" i="4"/>
  <c r="D9" i="4"/>
  <c r="C9" i="4"/>
  <c r="B9" i="4"/>
  <c r="B14" i="4"/>
  <c r="F10" i="3"/>
  <c r="F9" i="3"/>
  <c r="F8" i="3"/>
  <c r="I4" i="3"/>
  <c r="I3" i="3"/>
  <c r="I5" i="3"/>
  <c r="I2" i="3"/>
  <c r="D5" i="3"/>
  <c r="D4" i="3"/>
  <c r="D3" i="3"/>
  <c r="D2" i="3"/>
  <c r="A4" i="2"/>
  <c r="A3" i="2"/>
  <c r="A2" i="2"/>
  <c r="H17" i="1"/>
  <c r="H15" i="1" a="1"/>
  <c r="H15" i="1" s="1"/>
  <c r="H14" i="1"/>
  <c r="H13" i="1"/>
  <c r="H12" i="1"/>
  <c r="I11" i="1"/>
  <c r="H11" i="1"/>
  <c r="H10" i="1"/>
  <c r="H9" i="1"/>
  <c r="H4" i="1" a="1"/>
  <c r="H4" i="1" s="1"/>
  <c r="H3" i="1"/>
  <c r="K9" i="8" l="1"/>
  <c r="I9" i="8"/>
  <c r="K8" i="8"/>
  <c r="J8" i="8"/>
  <c r="I8" i="8"/>
  <c r="K7" i="8"/>
  <c r="J7" i="8"/>
  <c r="J9" i="8"/>
  <c r="E7" i="8"/>
  <c r="G8" i="8"/>
  <c r="F8" i="8"/>
  <c r="G6" i="8"/>
  <c r="E8" i="8"/>
  <c r="G7" i="8"/>
  <c r="F7" i="8"/>
  <c r="F6" i="8"/>
  <c r="C8" i="8"/>
  <c r="B8" i="8"/>
  <c r="A8" i="8"/>
  <c r="C7" i="8"/>
  <c r="B7" i="8"/>
  <c r="A7" i="8"/>
  <c r="C6" i="8"/>
  <c r="B6" i="8"/>
  <c r="I13" i="5"/>
  <c r="I14" i="5"/>
  <c r="I15" i="5"/>
  <c r="I16" i="5"/>
  <c r="I12" i="5"/>
  <c r="H13" i="5"/>
  <c r="H14" i="5"/>
  <c r="H15" i="5"/>
  <c r="H16" i="5"/>
  <c r="H12" i="5"/>
  <c r="G13" i="5"/>
  <c r="G14" i="5"/>
  <c r="G15" i="5"/>
  <c r="G16" i="5"/>
  <c r="G12" i="5"/>
  <c r="I15" i="1"/>
  <c r="I16" i="1"/>
  <c r="H16" i="1"/>
  <c r="J6" i="1"/>
  <c r="I6" i="1"/>
  <c r="H6" i="1"/>
  <c r="K5" i="1"/>
  <c r="J5" i="1"/>
  <c r="I5" i="1"/>
  <c r="H5" i="1"/>
  <c r="K4" i="1"/>
  <c r="J4" i="1"/>
  <c r="H7" i="1"/>
  <c r="K6" i="1"/>
  <c r="K7" i="1"/>
  <c r="J7" i="1"/>
  <c r="I7" i="1"/>
  <c r="I4" i="1"/>
  <c r="J16" i="5" l="1"/>
  <c r="K16" i="5" s="1"/>
  <c r="J15" i="5"/>
  <c r="K15" i="5" s="1"/>
  <c r="J14" i="5"/>
  <c r="K14" i="5" s="1"/>
  <c r="J13" i="5"/>
  <c r="K13" i="5" s="1"/>
  <c r="J12" i="5"/>
  <c r="K12" i="5" s="1"/>
</calcChain>
</file>

<file path=xl/sharedStrings.xml><?xml version="1.0" encoding="utf-8"?>
<sst xmlns="http://schemas.openxmlformats.org/spreadsheetml/2006/main" count="81" uniqueCount="68">
  <si>
    <t>f(x):</t>
  </si>
  <si>
    <t>x</t>
  </si>
  <si>
    <t>Anul</t>
  </si>
  <si>
    <t>Nr. Stud.</t>
  </si>
  <si>
    <t>Fete</t>
  </si>
  <si>
    <t>Baieti</t>
  </si>
  <si>
    <t>Nr. Caministi</t>
  </si>
  <si>
    <t>Burse1</t>
  </si>
  <si>
    <t>Burse2</t>
  </si>
  <si>
    <t>Repetenti</t>
  </si>
  <si>
    <t>Raport sintentic pentru</t>
  </si>
  <si>
    <t>anul</t>
  </si>
  <si>
    <t>Nr. Studenti</t>
  </si>
  <si>
    <t>Nr. Bursieri</t>
  </si>
  <si>
    <t>Total Burse</t>
  </si>
  <si>
    <t>Capacit.cil.</t>
  </si>
  <si>
    <t>PF-1 an</t>
  </si>
  <si>
    <t>PF-rataI</t>
  </si>
  <si>
    <t>PF-rataII</t>
  </si>
  <si>
    <t>PJ-1 an</t>
  </si>
  <si>
    <t>PJ-rataI</t>
  </si>
  <si>
    <t>PJ-rataII</t>
  </si>
  <si>
    <t>Cod</t>
  </si>
  <si>
    <t>Capacitate cilindrica</t>
  </si>
  <si>
    <t>Lei/Asigurare</t>
  </si>
  <si>
    <t>Nr. Crt.</t>
  </si>
  <si>
    <t>Numele si prenumele
 angajatorului</t>
  </si>
  <si>
    <t>Categorie</t>
  </si>
  <si>
    <t>Salariul de
baza</t>
  </si>
  <si>
    <t>Data 
incadrarii</t>
  </si>
  <si>
    <t>Vechime</t>
  </si>
  <si>
    <t>Nume de
copii</t>
  </si>
  <si>
    <t>Prima</t>
  </si>
  <si>
    <t>Vasile Mariana</t>
  </si>
  <si>
    <t>Florescu Irimie</t>
  </si>
  <si>
    <t>Marian Dumitru</t>
  </si>
  <si>
    <t>Iordache Ioana</t>
  </si>
  <si>
    <t>Ionescu Maria</t>
  </si>
  <si>
    <t>pers munc</t>
  </si>
  <si>
    <t>tesa</t>
  </si>
  <si>
    <t>Sporuri</t>
  </si>
  <si>
    <t>Venitul 
brut</t>
  </si>
  <si>
    <t>Deduceri</t>
  </si>
  <si>
    <t>Pensie
suplimentara</t>
  </si>
  <si>
    <t>Fond
somaj</t>
  </si>
  <si>
    <t>CASS</t>
  </si>
  <si>
    <t>Venit
brut+prime</t>
  </si>
  <si>
    <t>Impozit
pe
salariu</t>
  </si>
  <si>
    <t>Venitul
net</t>
  </si>
  <si>
    <t>Salariul mediu</t>
  </si>
  <si>
    <t>Salariul minim</t>
  </si>
  <si>
    <t>Salariul maxim</t>
  </si>
  <si>
    <t>Nr. De angajati care primesc prima</t>
  </si>
  <si>
    <t>Nr. De angajati care au salariul mai mare de 500</t>
  </si>
  <si>
    <t>Salariul mediu TESA</t>
  </si>
  <si>
    <t>Salariul mediu Personal muncitor</t>
  </si>
  <si>
    <t>Salariul total TESA</t>
  </si>
  <si>
    <t>Salariul total Personal Muncitor</t>
  </si>
  <si>
    <t>Martie</t>
  </si>
  <si>
    <t>Produs1</t>
  </si>
  <si>
    <t>Produs2</t>
  </si>
  <si>
    <t>Produs3</t>
  </si>
  <si>
    <t>Ianuarie</t>
  </si>
  <si>
    <t>febraurie</t>
  </si>
  <si>
    <t>produs1</t>
  </si>
  <si>
    <t>produs2</t>
  </si>
  <si>
    <t>produs3</t>
  </si>
  <si>
    <t>Februarie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</si>
</sst>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4" fontId="1" fillId="3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3" borderId="1" xfId="0" applyFont="1" applyFill="1" applyBorder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8" sqref="H18"/>
    </sheetView>
  </sheetViews>
  <sheetFormatPr defaultRowHeight="15" x14ac:dyDescent="0.25"/>
  <cols>
    <col min="1" max="5" width="9.140625" style="1"/>
    <col min="8" max="8" width="14.7109375" customWidth="1"/>
    <col min="9" max="9" width="11.42578125" customWidth="1"/>
    <col min="10" max="10" width="11.140625" customWidth="1"/>
    <col min="11" max="11" width="11.85546875" customWidth="1"/>
  </cols>
  <sheetData>
    <row r="1" spans="1:11" x14ac:dyDescent="0.25">
      <c r="A1" s="1">
        <v>-2</v>
      </c>
      <c r="B1" s="1">
        <v>5</v>
      </c>
      <c r="C1" s="1">
        <v>0</v>
      </c>
      <c r="D1" s="1">
        <v>-1</v>
      </c>
      <c r="E1" s="2">
        <v>27.53</v>
      </c>
    </row>
    <row r="2" spans="1:11" x14ac:dyDescent="0.25">
      <c r="A2" s="1">
        <v>1</v>
      </c>
      <c r="B2" s="1">
        <v>0</v>
      </c>
      <c r="C2" s="1">
        <v>3</v>
      </c>
      <c r="D2" s="1">
        <v>7</v>
      </c>
      <c r="E2" s="1">
        <v>42.1</v>
      </c>
    </row>
    <row r="3" spans="1:11" x14ac:dyDescent="0.25">
      <c r="A3" s="1">
        <v>3</v>
      </c>
      <c r="B3" s="1">
        <v>-1</v>
      </c>
      <c r="C3" s="1">
        <v>0</v>
      </c>
      <c r="D3" s="1">
        <v>5</v>
      </c>
      <c r="E3" s="4">
        <v>-9.5</v>
      </c>
      <c r="H3">
        <f>MDETERM(A1:D4)</f>
        <v>37.000000000000028</v>
      </c>
    </row>
    <row r="4" spans="1:11" x14ac:dyDescent="0.25">
      <c r="A4" s="1">
        <v>2</v>
      </c>
      <c r="B4" s="1">
        <v>6</v>
      </c>
      <c r="C4" s="1">
        <v>-4</v>
      </c>
      <c r="D4" s="1">
        <v>1</v>
      </c>
      <c r="E4" s="4">
        <v>-12.3</v>
      </c>
      <c r="H4">
        <f t="array" ref="H4:K7">MINVERSE(A1:D4)</f>
        <v>3.270270270270268</v>
      </c>
      <c r="I4">
        <v>-2.5945945945945925</v>
      </c>
      <c r="J4">
        <v>4.6756756756756728</v>
      </c>
      <c r="K4">
        <v>-1.9459459459459438</v>
      </c>
    </row>
    <row r="5" spans="1:11" x14ac:dyDescent="0.25">
      <c r="H5">
        <v>1.1621621621621614</v>
      </c>
      <c r="I5">
        <v>-0.75675675675675591</v>
      </c>
      <c r="J5">
        <v>1.4054054054054044</v>
      </c>
      <c r="K5">
        <v>-0.56756756756756699</v>
      </c>
    </row>
    <row r="6" spans="1:11" x14ac:dyDescent="0.25">
      <c r="H6">
        <v>2.9459459459459438</v>
      </c>
      <c r="I6">
        <v>-2.0810810810810789</v>
      </c>
      <c r="J6">
        <v>3.8648648648648614</v>
      </c>
      <c r="K6">
        <v>-1.8108108108108092</v>
      </c>
    </row>
    <row r="7" spans="1:11" x14ac:dyDescent="0.25">
      <c r="H7">
        <v>-1.7297297297297285</v>
      </c>
      <c r="I7">
        <v>1.4054054054054042</v>
      </c>
      <c r="J7">
        <v>-2.3243243243243223</v>
      </c>
      <c r="K7">
        <v>1.0540540540540531</v>
      </c>
    </row>
    <row r="9" spans="1:11" x14ac:dyDescent="0.25">
      <c r="H9" s="3">
        <f>INT(E1)</f>
        <v>27</v>
      </c>
    </row>
    <row r="10" spans="1:11" x14ac:dyDescent="0.25">
      <c r="H10" s="3">
        <f>ROUND(E1,0)</f>
        <v>28</v>
      </c>
    </row>
    <row r="11" spans="1:11" x14ac:dyDescent="0.25">
      <c r="H11">
        <f>MAX(A1:E4)</f>
        <v>42.1</v>
      </c>
      <c r="I11">
        <f>MIN(A1:E4)</f>
        <v>-12.3</v>
      </c>
    </row>
    <row r="12" spans="1:11" x14ac:dyDescent="0.25">
      <c r="H12">
        <f>SQRT(AVERAGE(A1:E1))</f>
        <v>2.4302263269086688</v>
      </c>
    </row>
    <row r="13" spans="1:11" x14ac:dyDescent="0.25">
      <c r="H13">
        <f>ABS(GEOMEAN(D2:D4,A2:A4))</f>
        <v>2.438015986978578</v>
      </c>
    </row>
    <row r="14" spans="1:11" x14ac:dyDescent="0.25">
      <c r="H14">
        <f>SUMPRODUCT(A1:E1,A2:E2)</f>
        <v>1150.0130000000001</v>
      </c>
    </row>
    <row r="15" spans="1:11" x14ac:dyDescent="0.25">
      <c r="H15">
        <f t="array" ref="H15:I16">MMULT(A1:B2,A3:B4)</f>
        <v>4</v>
      </c>
      <c r="I15">
        <v>32</v>
      </c>
    </row>
    <row r="16" spans="1:11" x14ac:dyDescent="0.25">
      <c r="H16">
        <v>3</v>
      </c>
      <c r="I16">
        <v>-1</v>
      </c>
    </row>
    <row r="17" spans="8:8" x14ac:dyDescent="0.25">
      <c r="H17">
        <f>COUNT(A1:B5)</f>
        <v>8</v>
      </c>
    </row>
  </sheetData>
  <pageMargins left="0.7" right="0.7" top="0.75" bottom="0.75" header="0.3" footer="0.3"/>
  <pageSetup paperSize="9" orientation="portrait" r:id="rId1"/>
  <ignoredErrors>
    <ignoredError sqref="H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1.42578125" style="1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1">
        <f>_xlfn.IFS(B2&lt;= -2,B2*B2-5*B2+4,-2 &lt; B2 &lt; 0,(-2+B2)/(B2*B2),B2 &gt;= 0,5*B2+7)</f>
        <v>28</v>
      </c>
      <c r="B2" s="1">
        <v>-3</v>
      </c>
    </row>
    <row r="3" spans="1:2" x14ac:dyDescent="0.25">
      <c r="A3" s="1">
        <f t="shared" ref="A3:A4" si="0">_xlfn.IFS(B3&lt;= -2,B3*B3-5*B3+4,-2 &lt; B3 &lt; 0,(-2+B3)/(B3*B3),B3 &gt;= 0,5*B3+7)</f>
        <v>18</v>
      </c>
      <c r="B3" s="1">
        <v>-2</v>
      </c>
    </row>
    <row r="4" spans="1:2" x14ac:dyDescent="0.25">
      <c r="A4" s="1">
        <f t="shared" si="0"/>
        <v>17</v>
      </c>
      <c r="B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defaultRowHeight="15" x14ac:dyDescent="0.25"/>
  <cols>
    <col min="1" max="1" width="18.140625" style="1" customWidth="1"/>
    <col min="2" max="2" width="18.42578125" style="1" customWidth="1"/>
    <col min="3" max="4" width="18.140625" style="1" customWidth="1"/>
    <col min="5" max="6" width="18.42578125" style="1" customWidth="1"/>
    <col min="7" max="9" width="18.28515625" style="1" customWidth="1"/>
  </cols>
  <sheetData>
    <row r="1" spans="1:9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14</v>
      </c>
    </row>
    <row r="2" spans="1:9" x14ac:dyDescent="0.25">
      <c r="A2" s="6">
        <v>1</v>
      </c>
      <c r="B2" s="6">
        <v>23</v>
      </c>
      <c r="C2" s="6">
        <v>10</v>
      </c>
      <c r="D2" s="6">
        <f>B2-C2</f>
        <v>13</v>
      </c>
      <c r="E2" s="6">
        <v>8</v>
      </c>
      <c r="F2" s="6">
        <v>7</v>
      </c>
      <c r="G2" s="6">
        <v>10</v>
      </c>
      <c r="H2" s="6">
        <v>0</v>
      </c>
      <c r="I2" s="1">
        <f>SUM(F2:G2)</f>
        <v>17</v>
      </c>
    </row>
    <row r="3" spans="1:9" x14ac:dyDescent="0.25">
      <c r="A3" s="6">
        <v>2</v>
      </c>
      <c r="B3" s="6">
        <v>20</v>
      </c>
      <c r="C3" s="6">
        <v>12</v>
      </c>
      <c r="D3" s="6">
        <f t="shared" ref="D3:D5" si="0">B3-C3</f>
        <v>8</v>
      </c>
      <c r="E3" s="6">
        <v>5</v>
      </c>
      <c r="F3" s="6">
        <v>8</v>
      </c>
      <c r="G3" s="6">
        <v>9</v>
      </c>
      <c r="H3" s="6">
        <v>1</v>
      </c>
      <c r="I3" s="1">
        <f>SUM(F3:G3)</f>
        <v>17</v>
      </c>
    </row>
    <row r="4" spans="1:9" x14ac:dyDescent="0.25">
      <c r="A4" s="6">
        <v>3</v>
      </c>
      <c r="B4" s="6">
        <v>22</v>
      </c>
      <c r="C4" s="6">
        <v>9</v>
      </c>
      <c r="D4" s="6">
        <f t="shared" si="0"/>
        <v>13</v>
      </c>
      <c r="E4" s="6">
        <v>7</v>
      </c>
      <c r="F4" s="6">
        <v>6</v>
      </c>
      <c r="G4" s="6">
        <v>10</v>
      </c>
      <c r="H4" s="6">
        <v>2</v>
      </c>
      <c r="I4" s="1">
        <f t="shared" ref="I4:I5" si="1">SUM(F4:G4)</f>
        <v>16</v>
      </c>
    </row>
    <row r="5" spans="1:9" x14ac:dyDescent="0.25">
      <c r="A5" s="6">
        <v>4</v>
      </c>
      <c r="B5" s="6">
        <v>18</v>
      </c>
      <c r="C5" s="6">
        <v>10</v>
      </c>
      <c r="D5" s="6">
        <f t="shared" si="0"/>
        <v>8</v>
      </c>
      <c r="E5" s="6">
        <v>9</v>
      </c>
      <c r="F5" s="6">
        <v>7</v>
      </c>
      <c r="G5" s="6">
        <v>5</v>
      </c>
      <c r="H5" s="6">
        <v>1</v>
      </c>
      <c r="I5" s="1">
        <f t="shared" si="1"/>
        <v>12</v>
      </c>
    </row>
    <row r="6" spans="1:9" x14ac:dyDescent="0.25">
      <c r="G6" s="6"/>
      <c r="H6" s="6"/>
    </row>
    <row r="7" spans="1:9" x14ac:dyDescent="0.25">
      <c r="A7" s="7" t="s">
        <v>10</v>
      </c>
      <c r="B7" s="7"/>
      <c r="C7" s="7"/>
      <c r="D7" s="7"/>
      <c r="E7" s="6" t="s">
        <v>11</v>
      </c>
      <c r="F7" s="6">
        <v>1</v>
      </c>
    </row>
    <row r="8" spans="1:9" x14ac:dyDescent="0.25">
      <c r="A8" s="1" t="s">
        <v>12</v>
      </c>
      <c r="F8" s="1">
        <f>CHOOSE($F$7,B2,B3,B4,B5)</f>
        <v>23</v>
      </c>
    </row>
    <row r="9" spans="1:9" x14ac:dyDescent="0.25">
      <c r="A9" s="1" t="s">
        <v>13</v>
      </c>
      <c r="F9" s="1">
        <f>CHOOSE($F$7,12,13,14,15)</f>
        <v>12</v>
      </c>
    </row>
    <row r="10" spans="1:9" x14ac:dyDescent="0.25">
      <c r="A10" s="1" t="s">
        <v>6</v>
      </c>
      <c r="F10" s="1">
        <f>CHOOSE($F$7,E2,E3,E4,E5)</f>
        <v>8</v>
      </c>
    </row>
  </sheetData>
  <mergeCells count="1">
    <mergeCell ref="A7:D7"/>
  </mergeCells>
  <pageMargins left="0.7" right="0.7" top="0.75" bottom="0.75" header="0.3" footer="0.3"/>
  <ignoredErrors>
    <ignoredError sqref="I2:I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A16" sqref="A16:E16"/>
    </sheetView>
  </sheetViews>
  <sheetFormatPr defaultRowHeight="15" x14ac:dyDescent="0.25"/>
  <cols>
    <col min="1" max="1" width="32.28515625" style="8" customWidth="1"/>
    <col min="2" max="5" width="18.28515625" style="8" customWidth="1"/>
    <col min="6" max="6" width="18.5703125" style="8" customWidth="1"/>
    <col min="7" max="7" width="18.28515625" style="8" customWidth="1"/>
    <col min="8" max="16384" width="9.140625" style="8"/>
  </cols>
  <sheetData>
    <row r="1" spans="1:7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</row>
    <row r="2" spans="1:7" x14ac:dyDescent="0.25">
      <c r="A2" s="8">
        <v>0</v>
      </c>
      <c r="B2" s="8">
        <v>240</v>
      </c>
      <c r="C2" s="8">
        <v>102</v>
      </c>
      <c r="D2" s="8">
        <v>138</v>
      </c>
      <c r="E2" s="8">
        <v>286</v>
      </c>
      <c r="F2" s="8">
        <v>121</v>
      </c>
      <c r="G2" s="8">
        <v>165</v>
      </c>
    </row>
    <row r="3" spans="1:7" x14ac:dyDescent="0.25">
      <c r="A3" s="8">
        <v>1200</v>
      </c>
      <c r="B3" s="8">
        <v>275</v>
      </c>
      <c r="C3" s="8">
        <v>115</v>
      </c>
      <c r="D3" s="8">
        <v>160</v>
      </c>
      <c r="E3" s="8">
        <v>355</v>
      </c>
      <c r="F3" s="8">
        <v>149</v>
      </c>
      <c r="G3" s="8">
        <v>206</v>
      </c>
    </row>
    <row r="4" spans="1:7" x14ac:dyDescent="0.25">
      <c r="A4" s="8">
        <v>1400</v>
      </c>
      <c r="B4" s="8">
        <v>328</v>
      </c>
      <c r="C4" s="8">
        <v>140</v>
      </c>
      <c r="D4" s="8">
        <v>188</v>
      </c>
      <c r="E4" s="8">
        <v>480</v>
      </c>
      <c r="F4" s="8">
        <v>204</v>
      </c>
      <c r="G4" s="8">
        <v>276</v>
      </c>
    </row>
    <row r="5" spans="1:7" x14ac:dyDescent="0.25">
      <c r="A5" s="8">
        <v>2700</v>
      </c>
      <c r="B5" s="8">
        <v>424</v>
      </c>
      <c r="C5" s="8">
        <v>176</v>
      </c>
      <c r="D5" s="8">
        <v>248</v>
      </c>
      <c r="E5" s="8">
        <v>578</v>
      </c>
      <c r="F5" s="8">
        <v>243</v>
      </c>
      <c r="G5" s="8">
        <v>335</v>
      </c>
    </row>
    <row r="6" spans="1:7" x14ac:dyDescent="0.25">
      <c r="A6" s="8">
        <v>2000</v>
      </c>
      <c r="B6" s="8">
        <v>507</v>
      </c>
      <c r="C6" s="8">
        <v>213</v>
      </c>
      <c r="D6" s="8">
        <v>294</v>
      </c>
      <c r="E6" s="8">
        <v>700</v>
      </c>
      <c r="F6" s="8">
        <v>296</v>
      </c>
      <c r="G6" s="8">
        <v>404</v>
      </c>
    </row>
    <row r="9" spans="1:7" x14ac:dyDescent="0.25">
      <c r="B9" s="8" t="str">
        <f>_xlfn.IFS(B12=1,"fizica",B12=2,"fizica",B12=3,"fizica",B12=4,"juridica",B12=5,"juridica",B12=6,"juridica")</f>
        <v>fizica</v>
      </c>
      <c r="C9" s="8" t="str">
        <f t="shared" ref="C9:G9" si="0">_xlfn.IFS(C12=1,"fizica",C12=2,"fizica",C12=3,"fizica",C12=4,"juridica",C12=5,"juridica",C12=6,"juridica")</f>
        <v>fizica</v>
      </c>
      <c r="D9" s="8" t="str">
        <f t="shared" si="0"/>
        <v>fizica</v>
      </c>
      <c r="E9" s="8" t="str">
        <f t="shared" si="0"/>
        <v>juridica</v>
      </c>
      <c r="F9" s="8" t="str">
        <f t="shared" si="0"/>
        <v>juridica</v>
      </c>
      <c r="G9" s="8" t="str">
        <f t="shared" si="0"/>
        <v>juridica</v>
      </c>
    </row>
    <row r="10" spans="1:7" x14ac:dyDescent="0.25">
      <c r="B10" s="8" t="str">
        <f>_xlfn.IFS(B12=1,"suma totala",B12=4,"suma totala",B12=2,"rata 1",B12=5,"rata 1",B12=3,"rata 2",B12=6,"rata 2")</f>
        <v>suma totala</v>
      </c>
      <c r="C10" s="8" t="str">
        <f t="shared" ref="C10:G10" si="1">_xlfn.IFS(C12=1,"suma totala",C12=4,"suma totala",C12=2,"rata 1",C12=5,"rata 1",C12=3,"rata 2",C12=6,"rata 2")</f>
        <v>rata 1</v>
      </c>
      <c r="D10" s="8" t="str">
        <f t="shared" si="1"/>
        <v>rata 2</v>
      </c>
      <c r="E10" s="8" t="str">
        <f t="shared" si="1"/>
        <v>suma totala</v>
      </c>
      <c r="F10" s="8" t="str">
        <f t="shared" si="1"/>
        <v>rata 1</v>
      </c>
      <c r="G10" s="8" t="str">
        <f t="shared" si="1"/>
        <v>rata 2</v>
      </c>
    </row>
    <row r="12" spans="1:7" x14ac:dyDescent="0.25">
      <c r="A12" s="8" t="s">
        <v>22</v>
      </c>
      <c r="B12" s="8">
        <v>1</v>
      </c>
      <c r="C12" s="8">
        <v>2</v>
      </c>
      <c r="D12" s="8">
        <v>3</v>
      </c>
      <c r="E12" s="8">
        <v>4</v>
      </c>
      <c r="F12" s="8">
        <v>5</v>
      </c>
      <c r="G12" s="8">
        <v>6</v>
      </c>
    </row>
    <row r="13" spans="1:7" x14ac:dyDescent="0.25">
      <c r="A13" s="8" t="s">
        <v>23</v>
      </c>
      <c r="B13" s="8">
        <v>1300</v>
      </c>
    </row>
    <row r="14" spans="1:7" x14ac:dyDescent="0.25">
      <c r="A14" s="8" t="s">
        <v>24</v>
      </c>
      <c r="B14" s="8">
        <f>VLOOKUP($B$13,A2:G6,B12+1)</f>
        <v>275</v>
      </c>
      <c r="C14" s="8">
        <f t="shared" ref="C14:D14" si="2">VLOOKUP($B$13,B2:H6,C12+1)</f>
        <v>294</v>
      </c>
      <c r="D14" s="8">
        <f t="shared" si="2"/>
        <v>296</v>
      </c>
    </row>
    <row r="15" spans="1:7" ht="21" customHeight="1" x14ac:dyDescent="0.25">
      <c r="B15" s="8" t="str">
        <f>TEXT(B14,0)</f>
        <v>275</v>
      </c>
      <c r="C15" s="8" t="str">
        <f t="shared" ref="C15:G15" si="3">TEXT(C14,0)</f>
        <v>294</v>
      </c>
      <c r="D15" s="8" t="str">
        <f t="shared" si="3"/>
        <v>296</v>
      </c>
      <c r="E15" s="8" t="str">
        <f t="shared" si="3"/>
        <v>0</v>
      </c>
      <c r="F15" s="8" t="str">
        <f t="shared" si="3"/>
        <v>0</v>
      </c>
      <c r="G15" s="8" t="str">
        <f t="shared" si="3"/>
        <v>0</v>
      </c>
    </row>
    <row r="16" spans="1:7" x14ac:dyDescent="0.25">
      <c r="A16" s="9" t="str">
        <f>CONCATENATE(" Clientul este ",B9," si a platit ",B15," RON, reprezentand ",B10)</f>
        <v xml:space="preserve"> Clientul este fizica si a platit 275 RON, reprezentand suma totala</v>
      </c>
      <c r="B16" s="9"/>
      <c r="C16" s="9"/>
      <c r="D16" s="9"/>
      <c r="E16" s="9"/>
    </row>
  </sheetData>
  <mergeCells count="1">
    <mergeCell ref="A16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130" zoomScaleNormal="130" workbookViewId="0">
      <selection activeCell="D31" sqref="D31"/>
    </sheetView>
  </sheetViews>
  <sheetFormatPr defaultRowHeight="15" x14ac:dyDescent="0.25"/>
  <cols>
    <col min="1" max="1" width="11.28515625" customWidth="1"/>
    <col min="2" max="2" width="22.5703125" customWidth="1"/>
    <col min="3" max="3" width="18.28515625" customWidth="1"/>
    <col min="4" max="4" width="18.140625" customWidth="1"/>
    <col min="5" max="5" width="18.42578125" customWidth="1"/>
    <col min="6" max="6" width="19.28515625" customWidth="1"/>
  </cols>
  <sheetData>
    <row r="1" spans="1:11" ht="56.25" customHeight="1" x14ac:dyDescent="0.25">
      <c r="A1" s="11" t="s">
        <v>25</v>
      </c>
      <c r="B1" s="12" t="s">
        <v>26</v>
      </c>
      <c r="C1" s="11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</row>
    <row r="2" spans="1:11" x14ac:dyDescent="0.25">
      <c r="A2" s="13">
        <v>1</v>
      </c>
      <c r="B2" s="14" t="s">
        <v>37</v>
      </c>
      <c r="C2" s="13" t="s">
        <v>38</v>
      </c>
      <c r="D2" s="13">
        <v>700</v>
      </c>
      <c r="E2" s="15">
        <v>37259</v>
      </c>
      <c r="F2" s="19">
        <f ca="1">INT((TODAY()-DATE(YEAR(E2),MONTH(E2),DAY(E2)))/365)</f>
        <v>19</v>
      </c>
      <c r="G2" s="13">
        <v>4</v>
      </c>
      <c r="H2" s="13">
        <v>0</v>
      </c>
    </row>
    <row r="3" spans="1:11" x14ac:dyDescent="0.25">
      <c r="A3" s="13">
        <v>4</v>
      </c>
      <c r="B3" s="14" t="s">
        <v>36</v>
      </c>
      <c r="C3" s="13" t="s">
        <v>38</v>
      </c>
      <c r="D3" s="13">
        <v>2000</v>
      </c>
      <c r="E3" s="15">
        <v>32064</v>
      </c>
      <c r="F3" s="19">
        <f ca="1">INT((TODAY()-DATE(YEAR(E3),MONTH(E3),DAY(E3)))/365)</f>
        <v>34</v>
      </c>
      <c r="G3" s="13">
        <v>1</v>
      </c>
      <c r="H3" s="13">
        <v>0</v>
      </c>
    </row>
    <row r="4" spans="1:11" x14ac:dyDescent="0.25">
      <c r="A4" s="13">
        <v>2</v>
      </c>
      <c r="B4" s="14" t="s">
        <v>35</v>
      </c>
      <c r="C4" s="13" t="s">
        <v>38</v>
      </c>
      <c r="D4" s="13">
        <v>1400</v>
      </c>
      <c r="E4" s="15">
        <v>36571</v>
      </c>
      <c r="F4" s="19">
        <f ca="1">INT((TODAY()-DATE(YEAR(E4),MONTH(E4),DAY(E4)))/365)</f>
        <v>21</v>
      </c>
      <c r="G4" s="13">
        <v>1</v>
      </c>
      <c r="H4" s="13">
        <v>10</v>
      </c>
    </row>
    <row r="5" spans="1:11" x14ac:dyDescent="0.25">
      <c r="A5" s="13">
        <v>3</v>
      </c>
      <c r="B5" s="14" t="s">
        <v>34</v>
      </c>
      <c r="C5" s="13" t="s">
        <v>39</v>
      </c>
      <c r="D5" s="13">
        <v>450</v>
      </c>
      <c r="E5" s="15">
        <v>32926</v>
      </c>
      <c r="F5" s="19">
        <f ca="1">INT((TODAY()-DATE(YEAR(E5),MONTH(E5),DAY(E5)))/365)</f>
        <v>31</v>
      </c>
      <c r="G5" s="13">
        <v>0</v>
      </c>
      <c r="H5" s="13">
        <v>10</v>
      </c>
    </row>
    <row r="6" spans="1:11" x14ac:dyDescent="0.25">
      <c r="A6" s="13">
        <v>5</v>
      </c>
      <c r="B6" s="14" t="s">
        <v>33</v>
      </c>
      <c r="C6" s="13" t="s">
        <v>39</v>
      </c>
      <c r="D6" s="13">
        <v>400</v>
      </c>
      <c r="E6" s="15">
        <v>39786</v>
      </c>
      <c r="F6" s="19">
        <f ca="1">INT((TODAY()-DATE(YEAR(E6),MONTH(E6),DAY(E6)))/365)</f>
        <v>12</v>
      </c>
      <c r="G6" s="13">
        <v>3</v>
      </c>
      <c r="H6" s="13">
        <v>30</v>
      </c>
    </row>
    <row r="9" spans="1:11" x14ac:dyDescent="0.25">
      <c r="F9" s="10"/>
    </row>
    <row r="10" spans="1:11" x14ac:dyDescent="0.25">
      <c r="F10" s="16"/>
      <c r="G10" s="17"/>
    </row>
    <row r="11" spans="1:11" ht="42.75" x14ac:dyDescent="0.25">
      <c r="A11" s="11" t="s">
        <v>25</v>
      </c>
      <c r="B11" s="12" t="s">
        <v>26</v>
      </c>
      <c r="C11" s="12" t="s">
        <v>40</v>
      </c>
      <c r="D11" s="12" t="s">
        <v>41</v>
      </c>
      <c r="E11" s="12" t="s">
        <v>42</v>
      </c>
      <c r="F11" s="12" t="s">
        <v>43</v>
      </c>
      <c r="G11" s="12" t="s">
        <v>44</v>
      </c>
      <c r="H11" s="12" t="s">
        <v>45</v>
      </c>
      <c r="I11" s="12" t="s">
        <v>46</v>
      </c>
      <c r="J11" s="12" t="s">
        <v>47</v>
      </c>
      <c r="K11" s="12" t="s">
        <v>48</v>
      </c>
    </row>
    <row r="12" spans="1:11" x14ac:dyDescent="0.25">
      <c r="A12" s="13">
        <v>1</v>
      </c>
      <c r="B12" s="14" t="s">
        <v>37</v>
      </c>
      <c r="C12" s="19">
        <f ca="1">_xlfn.IFS(F2 &lt;= 3,3% * D2,F2 &lt;= 6,6% * D2,F2 &lt;= 15,7% * D2,F2 &gt; 15,15% * D2)</f>
        <v>105</v>
      </c>
      <c r="D12" s="19">
        <f ca="1">SUM(D2,C12)</f>
        <v>805</v>
      </c>
      <c r="E12" s="19">
        <f>_xlfn.IFS(G2 &lt;= 2,28*2 + (G2-2) * 16,G2 &gt; 2,G2 * 28)</f>
        <v>112</v>
      </c>
      <c r="F12" s="19">
        <f ca="1">5%*D12</f>
        <v>40.25</v>
      </c>
      <c r="G12" s="19">
        <f ca="1">1% * D12</f>
        <v>8.0500000000000007</v>
      </c>
      <c r="H12" s="19">
        <f ca="1">7% * D12</f>
        <v>56.350000000000009</v>
      </c>
      <c r="I12" s="19">
        <f ca="1">D12+H2</f>
        <v>805</v>
      </c>
      <c r="J12" s="19">
        <f ca="1">_xlfn.IFS(I12 &lt;= 92,18%,I12 &lt;= 226,17+ 23%,I12 &lt;= 359,48 + 28%,I12 &lt;= 500,85 + 34%,I12 &gt; 500,133 + 40%)</f>
        <v>133.4</v>
      </c>
      <c r="K12" s="19">
        <f ca="1">I12-G12-F12-H12-E12-J12</f>
        <v>454.95000000000005</v>
      </c>
    </row>
    <row r="13" spans="1:11" x14ac:dyDescent="0.25">
      <c r="A13" s="13">
        <v>4</v>
      </c>
      <c r="B13" s="14" t="s">
        <v>36</v>
      </c>
      <c r="C13" s="19">
        <f t="shared" ref="C13:C16" ca="1" si="0">_xlfn.IFS(F3 &lt;= 3,3% * D3,F3 &lt;= 6,6% * D3,F3 &lt;= 15,7% * D3,F3 &gt; 15,15% * D3)</f>
        <v>300</v>
      </c>
      <c r="D13" s="19">
        <f t="shared" ref="D13:D16" ca="1" si="1">SUM(D3,C13)</f>
        <v>2300</v>
      </c>
      <c r="E13" s="19">
        <f t="shared" ref="E13:E16" si="2">_xlfn.IFS(G3 &lt;= 2,28*2 + (G3-2) * 16,G3 &gt; 2,G3 * 28)</f>
        <v>40</v>
      </c>
      <c r="F13" s="19">
        <f t="shared" ref="F13:F16" ca="1" si="3">5%*D13</f>
        <v>115</v>
      </c>
      <c r="G13" s="19">
        <f t="shared" ref="G13:G16" ca="1" si="4">1% * D13</f>
        <v>23</v>
      </c>
      <c r="H13" s="19">
        <f t="shared" ref="H13:H16" ca="1" si="5">7% * D13</f>
        <v>161.00000000000003</v>
      </c>
      <c r="I13" s="19">
        <f t="shared" ref="I13:I16" ca="1" si="6">D13+H3</f>
        <v>2300</v>
      </c>
      <c r="J13" s="19">
        <f t="shared" ref="J13:J16" ca="1" si="7">_xlfn.IFS(I13 &lt;= 92,18%,I13 &lt;= 226,17+ 23%,I13 &lt;= 359,48 + 28%,I13 &lt;= 500,85 + 34%,I13 &gt; 500,133 + 40%)</f>
        <v>133.4</v>
      </c>
      <c r="K13" s="19">
        <f t="shared" ref="K13:K16" ca="1" si="8">I13-G13-F13-H13-E13-J13</f>
        <v>1827.6</v>
      </c>
    </row>
    <row r="14" spans="1:11" x14ac:dyDescent="0.25">
      <c r="A14" s="13">
        <v>2</v>
      </c>
      <c r="B14" s="14" t="s">
        <v>35</v>
      </c>
      <c r="C14" s="19">
        <f t="shared" ca="1" si="0"/>
        <v>210</v>
      </c>
      <c r="D14" s="19">
        <f t="shared" ca="1" si="1"/>
        <v>1610</v>
      </c>
      <c r="E14" s="19">
        <f t="shared" si="2"/>
        <v>40</v>
      </c>
      <c r="F14" s="19">
        <f t="shared" ca="1" si="3"/>
        <v>80.5</v>
      </c>
      <c r="G14" s="19">
        <f t="shared" ca="1" si="4"/>
        <v>16.100000000000001</v>
      </c>
      <c r="H14" s="19">
        <f t="shared" ca="1" si="5"/>
        <v>112.70000000000002</v>
      </c>
      <c r="I14" s="19">
        <f t="shared" ca="1" si="6"/>
        <v>1620</v>
      </c>
      <c r="J14" s="19">
        <f t="shared" ca="1" si="7"/>
        <v>133.4</v>
      </c>
      <c r="K14" s="19">
        <f t="shared" ca="1" si="8"/>
        <v>1237.3</v>
      </c>
    </row>
    <row r="15" spans="1:11" x14ac:dyDescent="0.25">
      <c r="A15" s="13">
        <v>3</v>
      </c>
      <c r="B15" s="14" t="s">
        <v>34</v>
      </c>
      <c r="C15" s="19">
        <f t="shared" ca="1" si="0"/>
        <v>67.5</v>
      </c>
      <c r="D15" s="19">
        <f t="shared" ca="1" si="1"/>
        <v>517.5</v>
      </c>
      <c r="E15" s="19">
        <f t="shared" si="2"/>
        <v>24</v>
      </c>
      <c r="F15" s="19">
        <f t="shared" ca="1" si="3"/>
        <v>25.875</v>
      </c>
      <c r="G15" s="19">
        <f t="shared" ca="1" si="4"/>
        <v>5.1749999999999998</v>
      </c>
      <c r="H15" s="19">
        <f t="shared" ca="1" si="5"/>
        <v>36.225000000000001</v>
      </c>
      <c r="I15" s="19">
        <f t="shared" ca="1" si="6"/>
        <v>527.5</v>
      </c>
      <c r="J15" s="19">
        <f t="shared" ca="1" si="7"/>
        <v>133.4</v>
      </c>
      <c r="K15" s="19">
        <f t="shared" ca="1" si="8"/>
        <v>302.82500000000005</v>
      </c>
    </row>
    <row r="16" spans="1:11" x14ac:dyDescent="0.25">
      <c r="A16" s="13">
        <v>5</v>
      </c>
      <c r="B16" s="14" t="s">
        <v>33</v>
      </c>
      <c r="C16" s="19">
        <f t="shared" ca="1" si="0"/>
        <v>28.000000000000004</v>
      </c>
      <c r="D16" s="19">
        <f t="shared" ca="1" si="1"/>
        <v>428</v>
      </c>
      <c r="E16" s="19">
        <f t="shared" si="2"/>
        <v>84</v>
      </c>
      <c r="F16" s="19">
        <f t="shared" ca="1" si="3"/>
        <v>21.400000000000002</v>
      </c>
      <c r="G16" s="19">
        <f t="shared" ca="1" si="4"/>
        <v>4.28</v>
      </c>
      <c r="H16" s="19">
        <f t="shared" ca="1" si="5"/>
        <v>29.960000000000004</v>
      </c>
      <c r="I16" s="19">
        <f t="shared" ca="1" si="6"/>
        <v>458</v>
      </c>
      <c r="J16" s="19">
        <f t="shared" ca="1" si="7"/>
        <v>85.34</v>
      </c>
      <c r="K16" s="19">
        <f t="shared" ca="1" si="8"/>
        <v>233.02000000000007</v>
      </c>
    </row>
    <row r="17" spans="1:4" x14ac:dyDescent="0.25">
      <c r="B17" s="17"/>
    </row>
    <row r="18" spans="1:4" x14ac:dyDescent="0.25">
      <c r="B18" s="17"/>
    </row>
    <row r="19" spans="1:4" x14ac:dyDescent="0.25">
      <c r="A19" s="22" t="s">
        <v>49</v>
      </c>
      <c r="B19" s="22"/>
      <c r="C19" s="22"/>
      <c r="D19" s="18">
        <f>ROUND(AVERAGE(D2:D6),2)</f>
        <v>990</v>
      </c>
    </row>
    <row r="20" spans="1:4" x14ac:dyDescent="0.25">
      <c r="A20" s="22" t="s">
        <v>50</v>
      </c>
      <c r="B20" s="22"/>
      <c r="C20" s="22"/>
      <c r="D20" s="18">
        <f>MIN(D2:D6)</f>
        <v>400</v>
      </c>
    </row>
    <row r="21" spans="1:4" x14ac:dyDescent="0.25">
      <c r="A21" s="22" t="s">
        <v>51</v>
      </c>
      <c r="B21" s="22"/>
      <c r="C21" s="22"/>
      <c r="D21" s="18">
        <f>MAX(D2:D6)</f>
        <v>2000</v>
      </c>
    </row>
    <row r="22" spans="1:4" x14ac:dyDescent="0.25">
      <c r="A22" s="23" t="s">
        <v>52</v>
      </c>
      <c r="B22" s="23"/>
      <c r="C22" s="22"/>
      <c r="D22" s="18">
        <f>COUNTIF(H2:H6,"&gt;0")</f>
        <v>3</v>
      </c>
    </row>
    <row r="23" spans="1:4" x14ac:dyDescent="0.25">
      <c r="A23" s="23" t="s">
        <v>53</v>
      </c>
      <c r="B23" s="23"/>
      <c r="C23" s="22"/>
      <c r="D23" s="18">
        <f>COUNTIF(D2:D6,"&gt;500")</f>
        <v>3</v>
      </c>
    </row>
    <row r="24" spans="1:4" x14ac:dyDescent="0.25">
      <c r="A24" s="23" t="s">
        <v>54</v>
      </c>
      <c r="B24" s="23"/>
      <c r="C24" s="22"/>
      <c r="D24" s="25">
        <f>ROUND(AVERAGE(D5:D6),2)</f>
        <v>425</v>
      </c>
    </row>
    <row r="25" spans="1:4" x14ac:dyDescent="0.25">
      <c r="A25" s="23" t="s">
        <v>55</v>
      </c>
      <c r="B25" s="23"/>
      <c r="C25" s="22"/>
      <c r="D25" s="25">
        <f>ROUND(AVERAGE(D2:D4),2)</f>
        <v>1366.67</v>
      </c>
    </row>
    <row r="26" spans="1:4" x14ac:dyDescent="0.25">
      <c r="A26" s="23" t="s">
        <v>56</v>
      </c>
      <c r="B26" s="23"/>
      <c r="C26" s="22"/>
      <c r="D26" s="25">
        <f>SUM(D5:D6)</f>
        <v>850</v>
      </c>
    </row>
    <row r="27" spans="1:4" x14ac:dyDescent="0.25">
      <c r="A27" s="24" t="s">
        <v>57</v>
      </c>
      <c r="B27" s="24"/>
      <c r="C27" s="22"/>
      <c r="D27" s="25">
        <f>SUM(D2:D4)</f>
        <v>4100</v>
      </c>
    </row>
    <row r="28" spans="1:4" x14ac:dyDescent="0.25">
      <c r="A28" s="21"/>
      <c r="B28" s="20"/>
      <c r="C28" s="17"/>
    </row>
    <row r="29" spans="1:4" x14ac:dyDescent="0.25">
      <c r="A29" s="21"/>
      <c r="B29" s="20"/>
      <c r="C29" s="17"/>
    </row>
    <row r="30" spans="1:4" x14ac:dyDescent="0.25">
      <c r="A30" s="21"/>
      <c r="B30" s="20"/>
      <c r="C30" s="17"/>
    </row>
    <row r="31" spans="1:4" x14ac:dyDescent="0.25">
      <c r="A31" s="21"/>
      <c r="B31" s="20"/>
      <c r="C31" s="17"/>
    </row>
    <row r="32" spans="1:4" x14ac:dyDescent="0.25">
      <c r="A32" s="17"/>
    </row>
    <row r="33" spans="1:1" x14ac:dyDescent="0.25">
      <c r="A33" s="17"/>
    </row>
  </sheetData>
  <sortState xmlns:xlrd2="http://schemas.microsoft.com/office/spreadsheetml/2017/richdata2" ref="A2:H6">
    <sortCondition ref="C2:C6"/>
    <sortCondition ref="B2:B6"/>
  </sortState>
  <pageMargins left="0.7" right="0.7" top="0.75" bottom="0.75" header="0.3" footer="0.3"/>
  <ignoredErrors>
    <ignoredError sqref="D24:D2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  <col min="2" max="2" width="18.28515625" customWidth="1"/>
    <col min="3" max="3" width="19" customWidth="1"/>
    <col min="4" max="4" width="18.140625" customWidth="1"/>
    <col min="5" max="5" width="17.85546875" customWidth="1"/>
    <col min="6" max="6" width="22.28515625" customWidth="1"/>
    <col min="7" max="7" width="22.140625" customWidth="1"/>
    <col min="8" max="8" width="19.5703125" customWidth="1"/>
    <col min="9" max="9" width="27.28515625" customWidth="1"/>
    <col min="10" max="10" width="26.140625" customWidth="1"/>
    <col min="11" max="11" width="28.5703125" customWidth="1"/>
  </cols>
  <sheetData>
    <row r="1" spans="1:11" x14ac:dyDescent="0.25">
      <c r="B1" t="s">
        <v>62</v>
      </c>
      <c r="C1" t="s">
        <v>63</v>
      </c>
      <c r="D1" t="s">
        <v>58</v>
      </c>
      <c r="G1" t="s">
        <v>62</v>
      </c>
      <c r="H1" t="s">
        <v>67</v>
      </c>
      <c r="I1" t="s">
        <v>58</v>
      </c>
    </row>
    <row r="2" spans="1:11" x14ac:dyDescent="0.25">
      <c r="A2" t="s">
        <v>59</v>
      </c>
      <c r="B2">
        <v>10</v>
      </c>
      <c r="C2">
        <v>8</v>
      </c>
      <c r="D2">
        <v>6</v>
      </c>
      <c r="F2" t="s">
        <v>64</v>
      </c>
      <c r="G2">
        <v>100.5</v>
      </c>
      <c r="H2">
        <v>114</v>
      </c>
      <c r="I2">
        <v>129</v>
      </c>
    </row>
    <row r="3" spans="1:11" x14ac:dyDescent="0.25">
      <c r="A3" t="s">
        <v>60</v>
      </c>
      <c r="B3">
        <v>15</v>
      </c>
      <c r="C3">
        <v>11</v>
      </c>
      <c r="D3">
        <v>13</v>
      </c>
      <c r="F3" t="s">
        <v>65</v>
      </c>
      <c r="G3">
        <v>27.8</v>
      </c>
      <c r="H3">
        <v>29</v>
      </c>
      <c r="I3">
        <v>34</v>
      </c>
    </row>
    <row r="4" spans="1:11" x14ac:dyDescent="0.25">
      <c r="A4" t="s">
        <v>61</v>
      </c>
      <c r="B4">
        <v>22</v>
      </c>
      <c r="C4">
        <v>14</v>
      </c>
      <c r="D4">
        <v>11</v>
      </c>
      <c r="F4" t="s">
        <v>66</v>
      </c>
      <c r="G4">
        <v>19.329999999999998</v>
      </c>
      <c r="H4">
        <v>15</v>
      </c>
      <c r="I4">
        <v>18</v>
      </c>
    </row>
    <row r="6" spans="1:11" x14ac:dyDescent="0.25">
      <c r="A6">
        <f t="array" ref="A6:C8">MMULT(B2:D4,G2:I4)</f>
        <v>1343.38</v>
      </c>
      <c r="B6">
        <v>1462</v>
      </c>
      <c r="C6">
        <v>1670</v>
      </c>
      <c r="E6">
        <f t="array" ref="E6:G8">B2:D4+G2:I4</f>
        <v>110.5</v>
      </c>
      <c r="F6">
        <v>122</v>
      </c>
      <c r="G6">
        <v>135</v>
      </c>
      <c r="I6">
        <f>MDETERM(B2:D4)</f>
        <v>166.00000000000006</v>
      </c>
    </row>
    <row r="7" spans="1:11" x14ac:dyDescent="0.25">
      <c r="A7">
        <v>2064.59</v>
      </c>
      <c r="B7">
        <v>2224</v>
      </c>
      <c r="C7">
        <v>2543</v>
      </c>
      <c r="E7">
        <v>42.8</v>
      </c>
      <c r="F7">
        <v>40</v>
      </c>
      <c r="G7">
        <v>47</v>
      </c>
      <c r="I7">
        <f t="array" ref="I7:K9">MINVERSE(G2:I4)</f>
        <v>2.1316280309086048E-2</v>
      </c>
      <c r="J7">
        <v>-0.20783373301358934</v>
      </c>
      <c r="K7">
        <v>0.23980815347721826</v>
      </c>
    </row>
    <row r="8" spans="1:11" x14ac:dyDescent="0.25">
      <c r="A8">
        <v>2812.83</v>
      </c>
      <c r="B8">
        <v>3079</v>
      </c>
      <c r="C8">
        <v>3512</v>
      </c>
      <c r="E8">
        <v>41.33</v>
      </c>
      <c r="F8">
        <v>29</v>
      </c>
      <c r="G8">
        <v>29</v>
      </c>
      <c r="I8">
        <v>0.27856825650590628</v>
      </c>
      <c r="J8">
        <v>-1.2160405009325868</v>
      </c>
      <c r="K8">
        <v>0.30055955235811349</v>
      </c>
    </row>
    <row r="9" spans="1:11" x14ac:dyDescent="0.25">
      <c r="I9">
        <v>-0.25503153033129045</v>
      </c>
      <c r="J9">
        <v>1.2365574207300822</v>
      </c>
      <c r="K9">
        <v>-0.45243804956035177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Exercitiul1</vt:lpstr>
      <vt:lpstr>Exercitiul2</vt:lpstr>
      <vt:lpstr>Exercitiul3</vt:lpstr>
      <vt:lpstr>Exercitiul4</vt:lpstr>
      <vt:lpstr>Exercitiul5</vt:lpstr>
      <vt:lpstr>Exercitiul6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2021-10-28T11:17:27Z</dcterms:created>
  <dcterms:modified xsi:type="dcterms:W3CDTF">2021-10-28T16:18:55Z</dcterms:modified>
</cp:coreProperties>
</file>