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 (UCL)\UCL Dropbox\claire walsh\HiP-CT_Claire_analysis\LADAF-2021-17\Topology_paper\Skeleton_optimisation\"/>
    </mc:Choice>
  </mc:AlternateContent>
  <xr:revisionPtr revIDLastSave="0" documentId="13_ncr:1_{07B0E1BA-D5DD-47F7-A61D-9C549FC9CC94}" xr6:coauthVersionLast="47" xr6:coauthVersionMax="47" xr10:uidLastSave="{00000000-0000-0000-0000-000000000000}"/>
  <bookViews>
    <workbookView xWindow="41500" yWindow="2090" windowWidth="29590" windowHeight="15860" activeTab="1" xr2:uid="{D7F0AC4B-A058-47EF-A543-BAEC52D48A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/>
  <c r="I3" i="2"/>
  <c r="G4" i="2"/>
  <c r="H4" i="2"/>
  <c r="I4" i="2"/>
  <c r="G5" i="2"/>
  <c r="P4" i="2" s="1"/>
  <c r="H5" i="2"/>
  <c r="I5" i="2"/>
  <c r="G6" i="2"/>
  <c r="H6" i="2"/>
  <c r="I6" i="2"/>
  <c r="P6" i="2"/>
  <c r="F3" i="2"/>
  <c r="O3" i="2" s="1"/>
  <c r="F4" i="2"/>
  <c r="O4" i="2" s="1"/>
  <c r="F5" i="2"/>
  <c r="O5" i="2" s="1"/>
  <c r="F6" i="2"/>
  <c r="O6" i="2" s="1"/>
  <c r="B6" i="1"/>
  <c r="K6" i="2"/>
  <c r="Q6" i="2" s="1"/>
  <c r="L6" i="2"/>
  <c r="R6" i="2" s="1"/>
  <c r="K5" i="2"/>
  <c r="Q5" i="2" s="1"/>
  <c r="L4" i="2"/>
  <c r="R4" i="2" s="1"/>
  <c r="L5" i="2"/>
  <c r="R5" i="2" s="1"/>
  <c r="L3" i="2"/>
  <c r="R3" i="2" s="1"/>
  <c r="K4" i="2"/>
  <c r="Q4" i="2" s="1"/>
  <c r="K3" i="2"/>
  <c r="Q3" i="2" s="1"/>
  <c r="E2" i="2"/>
  <c r="E6" i="2" s="1"/>
  <c r="D2" i="2"/>
  <c r="D5" i="2" s="1"/>
  <c r="C2" i="2"/>
  <c r="C4" i="2" s="1"/>
  <c r="B2" i="2"/>
  <c r="B5" i="2" s="1"/>
  <c r="P5" i="2" l="1"/>
  <c r="E3" i="2"/>
  <c r="B3" i="2"/>
  <c r="D3" i="2"/>
  <c r="B4" i="2"/>
  <c r="C5" i="2"/>
  <c r="N5" i="2" s="1"/>
  <c r="S5" i="2" s="1"/>
  <c r="B6" i="2"/>
  <c r="E5" i="2"/>
  <c r="E4" i="2"/>
  <c r="D4" i="2"/>
  <c r="C3" i="2"/>
  <c r="D6" i="2"/>
  <c r="C6" i="2"/>
  <c r="P3" i="2"/>
  <c r="I5" i="1"/>
  <c r="H5" i="1"/>
  <c r="G5" i="1"/>
  <c r="I3" i="1"/>
  <c r="H3" i="1"/>
  <c r="G3" i="1"/>
  <c r="B2" i="1"/>
  <c r="E2" i="1"/>
  <c r="D2" i="1"/>
  <c r="C2" i="1"/>
  <c r="N6" i="2" l="1"/>
  <c r="S6" i="2" s="1"/>
  <c r="N4" i="2"/>
  <c r="S4" i="2" s="1"/>
  <c r="N3" i="2"/>
  <c r="S3" i="2" s="1"/>
</calcChain>
</file>

<file path=xl/sharedStrings.xml><?xml version="1.0" encoding="utf-8"?>
<sst xmlns="http://schemas.openxmlformats.org/spreadsheetml/2006/main" count="43" uniqueCount="35">
  <si>
    <t>Volume</t>
  </si>
  <si>
    <t>BB</t>
  </si>
  <si>
    <t>CL</t>
  </si>
  <si>
    <t>CC</t>
  </si>
  <si>
    <t>Binary</t>
  </si>
  <si>
    <t>AS</t>
  </si>
  <si>
    <t>VV</t>
  </si>
  <si>
    <t>Segments</t>
  </si>
  <si>
    <t>nodes</t>
  </si>
  <si>
    <t>Name</t>
  </si>
  <si>
    <t>concomm</t>
  </si>
  <si>
    <t>cl_sense</t>
  </si>
  <si>
    <t>DiceBB</t>
  </si>
  <si>
    <t>AS default</t>
  </si>
  <si>
    <t>CL Default</t>
  </si>
  <si>
    <t>VV Default</t>
  </si>
  <si>
    <t>Volume tot</t>
  </si>
  <si>
    <t>Volcc1</t>
  </si>
  <si>
    <t>vol cc2</t>
  </si>
  <si>
    <t>volcc3</t>
  </si>
  <si>
    <t>Euler 1</t>
  </si>
  <si>
    <t>Euler 2</t>
  </si>
  <si>
    <t>Euler 3</t>
  </si>
  <si>
    <t>0.9950016838728603</t>
  </si>
  <si>
    <t>0.9999382355583506</t>
  </si>
  <si>
    <t>0.5306620225822344</t>
  </si>
  <si>
    <t>Euler1</t>
  </si>
  <si>
    <t>Euler2</t>
  </si>
  <si>
    <t>Euler3</t>
  </si>
  <si>
    <t>CL_optimal</t>
  </si>
  <si>
    <t>Euler Number</t>
  </si>
  <si>
    <t>Bifircation dice</t>
  </si>
  <si>
    <t>Connected component</t>
  </si>
  <si>
    <t>Super-metric</t>
  </si>
  <si>
    <t>Center-line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</si>
</sst>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FAF4"/>
      <color rgb="FF9900CC"/>
      <color rgb="FF00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96145283819721"/>
          <c:y val="9.2970964981525586E-2"/>
          <c:w val="0.82276552064655284"/>
          <c:h val="0.58346051830800072"/>
        </c:manualLayout>
      </c:layout>
      <c:barChart>
        <c:barDir val="col"/>
        <c:grouping val="clustered"/>
        <c:varyColors val="0"/>
        <c:ser>
          <c:idx val="1"/>
          <c:order val="0"/>
          <c:tx>
            <c:v>AutoSkeleton</c:v>
          </c:tx>
          <c:spPr>
            <a:solidFill>
              <a:srgbClr val="9900CC"/>
            </a:solidFill>
            <a:ln>
              <a:noFill/>
            </a:ln>
            <a:effectLst/>
          </c:spPr>
          <c:invertIfNegative val="0"/>
          <c:cat>
            <c:strRef>
              <c:f>Sheet2!$N$1:$S$1</c:f>
              <c:strCache>
                <c:ptCount val="6"/>
                <c:pt idx="0">
                  <c:v>Volume</c:v>
                </c:pt>
                <c:pt idx="1">
                  <c:v>Connected component</c:v>
                </c:pt>
                <c:pt idx="2">
                  <c:v>Euler Number</c:v>
                </c:pt>
                <c:pt idx="3">
                  <c:v>Center-line sensitivity</c:v>
                </c:pt>
                <c:pt idx="4">
                  <c:v>Bifircation dice</c:v>
                </c:pt>
                <c:pt idx="5">
                  <c:v>Super-metric</c:v>
                </c:pt>
              </c:strCache>
            </c:strRef>
          </c:cat>
          <c:val>
            <c:numRef>
              <c:f>Sheet2!$N$3:$S$3</c:f>
              <c:numCache>
                <c:formatCode>0.000</c:formatCode>
                <c:ptCount val="6"/>
                <c:pt idx="0" formatCode="General">
                  <c:v>0.52660311435509144</c:v>
                </c:pt>
                <c:pt idx="1">
                  <c:v>2.6315789473684209E-2</c:v>
                </c:pt>
                <c:pt idx="2" formatCode="General">
                  <c:v>0.34094368340943682</c:v>
                </c:pt>
                <c:pt idx="3" formatCode="General">
                  <c:v>5.0740211506834915E-3</c:v>
                </c:pt>
                <c:pt idx="4" formatCode="General">
                  <c:v>0.90475563091240963</c:v>
                </c:pt>
                <c:pt idx="5">
                  <c:v>1.8036922393013055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D-4F89-8117-1EB1F445C0E9}"/>
            </c:ext>
          </c:extLst>
        </c:ser>
        <c:ser>
          <c:idx val="2"/>
          <c:order val="1"/>
          <c:tx>
            <c:v>Centerline Tree default</c:v>
          </c:tx>
          <c:spPr>
            <a:solidFill>
              <a:srgbClr val="0CFAF4"/>
            </a:solidFill>
            <a:ln>
              <a:noFill/>
            </a:ln>
            <a:effectLst/>
          </c:spPr>
          <c:invertIfNegative val="0"/>
          <c:cat>
            <c:strRef>
              <c:f>Sheet2!$N$1:$S$1</c:f>
              <c:strCache>
                <c:ptCount val="6"/>
                <c:pt idx="0">
                  <c:v>Volume</c:v>
                </c:pt>
                <c:pt idx="1">
                  <c:v>Connected component</c:v>
                </c:pt>
                <c:pt idx="2">
                  <c:v>Euler Number</c:v>
                </c:pt>
                <c:pt idx="3">
                  <c:v>Center-line sensitivity</c:v>
                </c:pt>
                <c:pt idx="4">
                  <c:v>Bifircation dice</c:v>
                </c:pt>
                <c:pt idx="5">
                  <c:v>Super-metric</c:v>
                </c:pt>
              </c:strCache>
            </c:strRef>
          </c:cat>
          <c:val>
            <c:numRef>
              <c:f>Sheet2!$N$4:$S$4</c:f>
              <c:numCache>
                <c:formatCode>0.000</c:formatCode>
                <c:ptCount val="6"/>
                <c:pt idx="0" formatCode="General">
                  <c:v>0.47169905403164264</c:v>
                </c:pt>
                <c:pt idx="1">
                  <c:v>0</c:v>
                </c:pt>
                <c:pt idx="2" formatCode="General">
                  <c:v>0.67427701674277019</c:v>
                </c:pt>
                <c:pt idx="3" formatCode="General">
                  <c:v>6.1775887602592172E-5</c:v>
                </c:pt>
                <c:pt idx="4" formatCode="General">
                  <c:v>0.95094484004676572</c:v>
                </c:pt>
                <c:pt idx="5">
                  <c:v>2.0969826867087811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6D-4F89-8117-1EB1F445C0E9}"/>
            </c:ext>
          </c:extLst>
        </c:ser>
        <c:ser>
          <c:idx val="3"/>
          <c:order val="2"/>
          <c:tx>
            <c:v>VesselVio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Sheet2!$N$1:$S$1</c:f>
              <c:strCache>
                <c:ptCount val="6"/>
                <c:pt idx="0">
                  <c:v>Volume</c:v>
                </c:pt>
                <c:pt idx="1">
                  <c:v>Connected component</c:v>
                </c:pt>
                <c:pt idx="2">
                  <c:v>Euler Number</c:v>
                </c:pt>
                <c:pt idx="3">
                  <c:v>Center-line sensitivity</c:v>
                </c:pt>
                <c:pt idx="4">
                  <c:v>Bifircation dice</c:v>
                </c:pt>
                <c:pt idx="5">
                  <c:v>Super-metric</c:v>
                </c:pt>
              </c:strCache>
            </c:strRef>
          </c:cat>
          <c:val>
            <c:numRef>
              <c:f>Sheet2!$N$5:$S$5</c:f>
              <c:numCache>
                <c:formatCode>0.000</c:formatCode>
                <c:ptCount val="6"/>
                <c:pt idx="0" formatCode="General">
                  <c:v>2.9515705846325069E-2</c:v>
                </c:pt>
                <c:pt idx="1">
                  <c:v>2.6315789473684209E-2</c:v>
                </c:pt>
                <c:pt idx="2" formatCode="General">
                  <c:v>0.33942161339421612</c:v>
                </c:pt>
                <c:pt idx="3" formatCode="General">
                  <c:v>3.1407377425606606</c:v>
                </c:pt>
                <c:pt idx="4" formatCode="General">
                  <c:v>3.7016035912904171</c:v>
                </c:pt>
                <c:pt idx="5">
                  <c:v>7.2375944425653032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6D-4F89-8117-1EB1F445C0E9}"/>
            </c:ext>
          </c:extLst>
        </c:ser>
        <c:ser>
          <c:idx val="4"/>
          <c:order val="3"/>
          <c:tx>
            <c:v>CenterLine Tree Optimised</c:v>
          </c:tx>
          <c:spPr>
            <a:solidFill>
              <a:srgbClr val="0099FF"/>
            </a:solidFill>
            <a:ln>
              <a:noFill/>
            </a:ln>
            <a:effectLst/>
          </c:spPr>
          <c:invertIfNegative val="0"/>
          <c:cat>
            <c:strRef>
              <c:f>Sheet2!$N$1:$S$1</c:f>
              <c:strCache>
                <c:ptCount val="6"/>
                <c:pt idx="0">
                  <c:v>Volume</c:v>
                </c:pt>
                <c:pt idx="1">
                  <c:v>Connected component</c:v>
                </c:pt>
                <c:pt idx="2">
                  <c:v>Euler Number</c:v>
                </c:pt>
                <c:pt idx="3">
                  <c:v>Center-line sensitivity</c:v>
                </c:pt>
                <c:pt idx="4">
                  <c:v>Bifircation dice</c:v>
                </c:pt>
                <c:pt idx="5">
                  <c:v>Super-metric</c:v>
                </c:pt>
              </c:strCache>
            </c:strRef>
          </c:cat>
          <c:val>
            <c:numRef>
              <c:f>Sheet2!$N$6:$S$6</c:f>
              <c:numCache>
                <c:formatCode>0.000</c:formatCode>
                <c:ptCount val="6"/>
                <c:pt idx="0" formatCode="General">
                  <c:v>0.21967802408360695</c:v>
                </c:pt>
                <c:pt idx="1">
                  <c:v>0</c:v>
                </c:pt>
                <c:pt idx="2" formatCode="General">
                  <c:v>0.33485540334855401</c:v>
                </c:pt>
                <c:pt idx="3" formatCode="General">
                  <c:v>1.7685454653490814E-5</c:v>
                </c:pt>
                <c:pt idx="4" formatCode="General">
                  <c:v>0.217079233920381</c:v>
                </c:pt>
                <c:pt idx="5">
                  <c:v>0.77163034680719544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6D-4F89-8117-1EB1F445C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9"/>
        <c:axId val="61587823"/>
        <c:axId val="61598383"/>
      </c:barChart>
      <c:catAx>
        <c:axId val="6158782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598383"/>
        <c:crosses val="autoZero"/>
        <c:auto val="1"/>
        <c:lblAlgn val="ctr"/>
        <c:lblOffset val="100"/>
        <c:noMultiLvlLbl val="0"/>
      </c:catAx>
      <c:valAx>
        <c:axId val="615983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Term value (AU)</a:t>
                </a:r>
              </a:p>
            </c:rich>
          </c:tx>
          <c:layout>
            <c:manualLayout>
              <c:xMode val="edge"/>
              <c:yMode val="edge"/>
              <c:x val="3.4065051055897168E-2"/>
              <c:y val="0.111815243902151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5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0925349878968303E-2"/>
          <c:y val="8.1211222693391691E-2"/>
          <c:w val="0.51198931582315466"/>
          <c:h val="0.26927027767960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14</xdr:row>
      <xdr:rowOff>123824</xdr:rowOff>
    </xdr:from>
    <xdr:to>
      <xdr:col>22</xdr:col>
      <xdr:colOff>336550</xdr:colOff>
      <xdr:row>37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843450-500A-9FBE-ACD3-48DA65390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7C44-452B-4EBC-AE5E-DFFB62C7C2F2}">
  <dimension ref="A1:T16"/>
  <sheetViews>
    <sheetView workbookViewId="0">
      <selection activeCell="L4" sqref="L4"/>
    </sheetView>
  </sheetViews>
  <sheetFormatPr defaultRowHeight="14.5" x14ac:dyDescent="0.35"/>
  <cols>
    <col min="2" max="2" width="11.81640625" bestFit="1" customWidth="1"/>
    <col min="3" max="6" width="11.81640625" customWidth="1"/>
    <col min="9" max="9" width="6.54296875" bestFit="1" customWidth="1"/>
    <col min="10" max="10" width="6.54296875" hidden="1" customWidth="1"/>
    <col min="13" max="13" width="12.6328125" bestFit="1" customWidth="1"/>
  </cols>
  <sheetData>
    <row r="1" spans="1:20" x14ac:dyDescent="0.35">
      <c r="B1" t="s">
        <v>16</v>
      </c>
      <c r="C1" t="s">
        <v>17</v>
      </c>
      <c r="D1" t="s">
        <v>18</v>
      </c>
      <c r="E1" t="s">
        <v>19</v>
      </c>
      <c r="F1" t="s">
        <v>3</v>
      </c>
      <c r="G1" t="s">
        <v>20</v>
      </c>
      <c r="H1" t="s">
        <v>21</v>
      </c>
      <c r="I1" t="s">
        <v>22</v>
      </c>
      <c r="K1" t="s">
        <v>2</v>
      </c>
      <c r="L1" t="s">
        <v>12</v>
      </c>
      <c r="Q1" t="s">
        <v>7</v>
      </c>
      <c r="R1" t="s">
        <v>8</v>
      </c>
      <c r="T1" t="s">
        <v>1</v>
      </c>
    </row>
    <row r="2" spans="1:20" x14ac:dyDescent="0.35">
      <c r="A2" t="s">
        <v>4</v>
      </c>
      <c r="B2">
        <f>17532426*50*50*50</f>
        <v>2191553250000</v>
      </c>
      <c r="C2">
        <f>9990472*50*50*50</f>
        <v>1248809000000</v>
      </c>
      <c r="D2">
        <f>4704908*50*50*50</f>
        <v>588113500000</v>
      </c>
      <c r="E2">
        <f>2831323*50*50*50</f>
        <v>353915375000</v>
      </c>
      <c r="F2">
        <v>38</v>
      </c>
      <c r="G2">
        <v>-219</v>
      </c>
      <c r="H2">
        <v>-124</v>
      </c>
      <c r="I2">
        <v>-80</v>
      </c>
      <c r="K2">
        <v>1</v>
      </c>
      <c r="T2">
        <v>1</v>
      </c>
    </row>
    <row r="3" spans="1:20" x14ac:dyDescent="0.35">
      <c r="A3" t="s">
        <v>5</v>
      </c>
      <c r="B3" s="1">
        <v>1020000000000</v>
      </c>
      <c r="C3" s="1">
        <v>619000000000</v>
      </c>
      <c r="D3" s="1">
        <v>270000000000</v>
      </c>
      <c r="E3" s="1">
        <v>134000000000</v>
      </c>
      <c r="F3">
        <v>37</v>
      </c>
      <c r="G3">
        <f>6602-6822</f>
        <v>-220</v>
      </c>
      <c r="H3">
        <f>3290-3410</f>
        <v>-120</v>
      </c>
      <c r="I3">
        <f>2529-2606</f>
        <v>-77</v>
      </c>
      <c r="K3" s="5" t="s">
        <v>23</v>
      </c>
      <c r="L3">
        <v>0.63508371385083695</v>
      </c>
    </row>
    <row r="4" spans="1:20" x14ac:dyDescent="0.35">
      <c r="A4" t="s">
        <v>2</v>
      </c>
      <c r="B4" s="1">
        <v>1147000000000</v>
      </c>
      <c r="C4" s="1">
        <v>686500000000</v>
      </c>
      <c r="D4" s="1">
        <v>301000000000</v>
      </c>
      <c r="E4" s="1">
        <v>158000000000</v>
      </c>
      <c r="F4">
        <v>38</v>
      </c>
      <c r="G4">
        <v>1</v>
      </c>
      <c r="H4">
        <v>1</v>
      </c>
      <c r="I4">
        <v>1</v>
      </c>
      <c r="K4" s="5" t="s">
        <v>24</v>
      </c>
      <c r="L4">
        <v>0.62661498708010299</v>
      </c>
    </row>
    <row r="5" spans="1:20" x14ac:dyDescent="0.35">
      <c r="A5" t="s">
        <v>6</v>
      </c>
      <c r="B5" s="1">
        <v>2217000000000</v>
      </c>
      <c r="C5" s="1">
        <v>1306000000000</v>
      </c>
      <c r="D5" s="1">
        <v>569800000000</v>
      </c>
      <c r="E5" s="1">
        <v>340550000000</v>
      </c>
      <c r="F5">
        <v>37</v>
      </c>
      <c r="G5">
        <f>9131-9353</f>
        <v>-222</v>
      </c>
      <c r="H5">
        <f>4650-4772</f>
        <v>-122</v>
      </c>
      <c r="I5">
        <f>3546-3624</f>
        <v>-78</v>
      </c>
      <c r="K5" s="5" t="s">
        <v>25</v>
      </c>
      <c r="L5">
        <v>0.40195121951219498</v>
      </c>
    </row>
    <row r="6" spans="1:20" x14ac:dyDescent="0.35">
      <c r="A6" t="s">
        <v>29</v>
      </c>
      <c r="B6" s="1">
        <f>SUM(C6:E6)</f>
        <v>1679549296816</v>
      </c>
      <c r="C6" s="1">
        <v>747445026816</v>
      </c>
      <c r="D6" s="1">
        <v>602189590000</v>
      </c>
      <c r="E6" s="1">
        <v>329914680000</v>
      </c>
      <c r="F6" s="1">
        <v>38</v>
      </c>
      <c r="G6">
        <v>1</v>
      </c>
      <c r="H6">
        <v>1</v>
      </c>
      <c r="I6">
        <v>1</v>
      </c>
      <c r="K6" s="5">
        <v>0.99998231548360605</v>
      </c>
      <c r="L6">
        <v>0.84499999999999997</v>
      </c>
    </row>
    <row r="7" spans="1:20" x14ac:dyDescent="0.35">
      <c r="Q7">
        <v>12882</v>
      </c>
      <c r="R7">
        <v>12499</v>
      </c>
      <c r="T7">
        <v>0.6351</v>
      </c>
    </row>
    <row r="12" spans="1:20" x14ac:dyDescent="0.35">
      <c r="Q12">
        <v>8506</v>
      </c>
      <c r="R12">
        <v>8554</v>
      </c>
      <c r="T12">
        <v>0.62660000000000005</v>
      </c>
    </row>
    <row r="16" spans="1:20" x14ac:dyDescent="0.35">
      <c r="Q16">
        <v>17807</v>
      </c>
      <c r="R16">
        <v>17419</v>
      </c>
      <c r="T16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7D00-FCFE-4577-819E-555732F25BA3}">
  <dimension ref="A1:S6"/>
  <sheetViews>
    <sheetView tabSelected="1" workbookViewId="0">
      <selection activeCell="F18" sqref="F18"/>
    </sheetView>
  </sheetViews>
  <sheetFormatPr defaultRowHeight="14.5" x14ac:dyDescent="0.35"/>
  <cols>
    <col min="1" max="1" width="10.08984375" bestFit="1" customWidth="1"/>
    <col min="10" max="10" width="0" hidden="1" customWidth="1"/>
    <col min="12" max="12" width="11.81640625" bestFit="1" customWidth="1"/>
    <col min="15" max="15" width="18.90625" customWidth="1"/>
  </cols>
  <sheetData>
    <row r="1" spans="1:19" x14ac:dyDescent="0.35">
      <c r="A1" t="s">
        <v>9</v>
      </c>
      <c r="B1" t="s">
        <v>0</v>
      </c>
      <c r="C1" t="s">
        <v>0</v>
      </c>
      <c r="D1" t="s">
        <v>0</v>
      </c>
      <c r="E1" t="s">
        <v>0</v>
      </c>
      <c r="F1" t="s">
        <v>10</v>
      </c>
      <c r="G1" t="s">
        <v>26</v>
      </c>
      <c r="H1" t="s">
        <v>27</v>
      </c>
      <c r="I1" t="s">
        <v>28</v>
      </c>
      <c r="K1" t="s">
        <v>11</v>
      </c>
      <c r="L1" t="s">
        <v>12</v>
      </c>
      <c r="N1" t="s">
        <v>0</v>
      </c>
      <c r="O1" t="s">
        <v>32</v>
      </c>
      <c r="P1" t="s">
        <v>30</v>
      </c>
      <c r="Q1" t="s">
        <v>34</v>
      </c>
      <c r="R1" t="s">
        <v>31</v>
      </c>
      <c r="S1" t="s">
        <v>33</v>
      </c>
    </row>
    <row r="2" spans="1:19" x14ac:dyDescent="0.35">
      <c r="A2" t="s">
        <v>4</v>
      </c>
      <c r="B2">
        <f>17532426*50*50*50</f>
        <v>2191553250000</v>
      </c>
      <c r="C2">
        <f>9990472*50*50*50</f>
        <v>1248809000000</v>
      </c>
      <c r="D2">
        <f>4704908*50*50*50</f>
        <v>588113500000</v>
      </c>
      <c r="E2">
        <f>2831323*50*50*50</f>
        <v>353915375000</v>
      </c>
      <c r="F2">
        <v>38</v>
      </c>
      <c r="G2">
        <v>-219</v>
      </c>
      <c r="H2">
        <v>-124</v>
      </c>
      <c r="I2">
        <v>-80</v>
      </c>
      <c r="J2">
        <v>1</v>
      </c>
      <c r="K2" s="3">
        <v>1</v>
      </c>
      <c r="L2" s="2">
        <v>1</v>
      </c>
      <c r="M2" s="4"/>
    </row>
    <row r="3" spans="1:19" x14ac:dyDescent="0.35">
      <c r="A3" t="s">
        <v>13</v>
      </c>
      <c r="B3" s="2">
        <f>ABS((Sheet2!B$2-Sheet1!B3)/(Sheet2!B$2))</f>
        <v>0.5345766752416351</v>
      </c>
      <c r="C3" s="2">
        <f>ABS((Sheet2!C$2-Sheet1!C3)/(Sheet2!C$2))</f>
        <v>0.50432772345490784</v>
      </c>
      <c r="D3" s="2">
        <f>ABS((Sheet2!D$2-Sheet1!D3)/(Sheet2!D$2))</f>
        <v>0.5409049443687316</v>
      </c>
      <c r="E3" s="2">
        <f>ABS((Sheet2!E$2-Sheet1!E3)/(Sheet2!E$2))</f>
        <v>0.62137841567352081</v>
      </c>
      <c r="F3" s="2">
        <f>ABS((Sheet2!F$2-Sheet1!F3)/(Sheet2!F$2))</f>
        <v>2.6315789473684209E-2</v>
      </c>
      <c r="G3" s="2">
        <f>ABS((Sheet2!G$2-Sheet1!G3)/(Sheet2!G$2))</f>
        <v>4.5662100456621002E-3</v>
      </c>
      <c r="H3" s="2">
        <f>ABS((Sheet2!H$2-Sheet1!H3)/(Sheet2!H$2))</f>
        <v>3.2258064516129031E-2</v>
      </c>
      <c r="I3" s="2">
        <f>ABS((Sheet2!I$2-Sheet1!I3)/(Sheet2!I$2))</f>
        <v>3.7499999999999999E-2</v>
      </c>
      <c r="K3">
        <f>ABS((Sheet2!$K$2-Sheet1!K3)/Sheet1!K3^3)</f>
        <v>5.0740211506834915E-3</v>
      </c>
      <c r="L3">
        <f>ABS((Sheet2!$L$2-Sheet1!L3)/Sheet1!L3^2)</f>
        <v>0.90475563091240963</v>
      </c>
      <c r="M3" s="4"/>
      <c r="N3">
        <f>(B3+C3+D3)/3</f>
        <v>0.52660311435509144</v>
      </c>
      <c r="O3" s="2">
        <f>F3</f>
        <v>2.6315789473684209E-2</v>
      </c>
      <c r="P3">
        <f>(G3+G4+G5)/3</f>
        <v>0.34094368340943682</v>
      </c>
      <c r="Q3">
        <f>K3</f>
        <v>5.0740211506834915E-3</v>
      </c>
      <c r="R3">
        <f>L3</f>
        <v>0.90475563091240963</v>
      </c>
      <c r="S3" s="2">
        <f>N3+O3+P3+Q3+R3</f>
        <v>1.8036922393013055</v>
      </c>
    </row>
    <row r="4" spans="1:19" x14ac:dyDescent="0.35">
      <c r="A4" t="s">
        <v>14</v>
      </c>
      <c r="B4" s="2">
        <f>ABS((Sheet2!B$2-Sheet1!B4)/(Sheet2!B$2))</f>
        <v>0.47662690833544658</v>
      </c>
      <c r="C4" s="2">
        <f>ABS((Sheet2!C$2-Sheet1!C4)/(Sheet2!C$2))</f>
        <v>0.45027622318545107</v>
      </c>
      <c r="D4" s="2">
        <f>ABS((Sheet2!D$2-Sheet1!D4)/(Sheet2!D$2))</f>
        <v>0.48819403057403038</v>
      </c>
      <c r="E4" s="2">
        <f>ABS((Sheet2!E$2-Sheet1!E4)/(Sheet2!E$2))</f>
        <v>0.55356559460012156</v>
      </c>
      <c r="F4" s="2">
        <f>ABS((Sheet2!F$2-Sheet1!F4)/(Sheet2!F$2))</f>
        <v>0</v>
      </c>
      <c r="G4" s="2">
        <f>ABS((Sheet2!G$2-Sheet1!G4)/(Sheet2!G$2))</f>
        <v>1.004566210045662</v>
      </c>
      <c r="H4" s="2">
        <f>ABS((Sheet2!H$2-Sheet1!H4)/(Sheet2!H$2))</f>
        <v>1.0080645161290323</v>
      </c>
      <c r="I4" s="2">
        <f>ABS((Sheet2!I$2-Sheet1!I4)/(Sheet2!I$2))</f>
        <v>1.0125</v>
      </c>
      <c r="K4">
        <f>ABS((Sheet2!$K$2-Sheet1!K4)/Sheet1!K4^3)</f>
        <v>6.1775887602592172E-5</v>
      </c>
      <c r="L4">
        <f>ABS((Sheet2!$L$2-Sheet1!L4)/Sheet1!L4^2)</f>
        <v>0.95094484004676572</v>
      </c>
      <c r="M4" s="4"/>
      <c r="N4">
        <f t="shared" ref="N4:N6" si="0">(B4+C4+D4)/3</f>
        <v>0.47169905403164264</v>
      </c>
      <c r="O4" s="2">
        <f t="shared" ref="O4:O6" si="1">F4</f>
        <v>0</v>
      </c>
      <c r="P4">
        <f t="shared" ref="P4:P6" si="2">(G4+G5+G6)/3</f>
        <v>0.67427701674277019</v>
      </c>
      <c r="Q4">
        <f t="shared" ref="Q4:Q6" si="3">K4</f>
        <v>6.1775887602592172E-5</v>
      </c>
      <c r="R4">
        <f t="shared" ref="R4:R6" si="4">L4</f>
        <v>0.95094484004676572</v>
      </c>
      <c r="S4" s="2">
        <f>N4+O4+P4+Q4+R4</f>
        <v>2.0969826867087811</v>
      </c>
    </row>
    <row r="5" spans="1:19" x14ac:dyDescent="0.35">
      <c r="A5" t="s">
        <v>15</v>
      </c>
      <c r="B5" s="2">
        <f>ABS((Sheet2!B$2-Sheet1!B5)/(Sheet2!B$2))</f>
        <v>1.1611285283622472E-2</v>
      </c>
      <c r="C5" s="2">
        <f>ABS((Sheet2!C$2-Sheet1!C5)/(Sheet2!C$2))</f>
        <v>4.5796434843118523E-2</v>
      </c>
      <c r="D5" s="2">
        <f>ABS((Sheet2!D$2-Sheet1!D5)/(Sheet2!D$2))</f>
        <v>3.1139397412234204E-2</v>
      </c>
      <c r="E5" s="2">
        <f>ABS((Sheet2!E$2-Sheet1!E5)/(Sheet2!E$2))</f>
        <v>3.7764324310578481E-2</v>
      </c>
      <c r="F5" s="2">
        <f>ABS((Sheet2!F$2-Sheet1!F5)/(Sheet2!F$2))</f>
        <v>2.6315789473684209E-2</v>
      </c>
      <c r="G5" s="2">
        <f>ABS((Sheet2!G$2-Sheet1!G5)/(Sheet2!G$2))</f>
        <v>1.3698630136986301E-2</v>
      </c>
      <c r="H5" s="2">
        <f>ABS((Sheet2!H$2-Sheet1!H5)/(Sheet2!H$2))</f>
        <v>1.6129032258064516E-2</v>
      </c>
      <c r="I5" s="2">
        <f>ABS((Sheet2!I$2-Sheet1!I5)/(Sheet2!I$2))</f>
        <v>2.5000000000000001E-2</v>
      </c>
      <c r="K5">
        <f>ABS((Sheet2!$K$2-Sheet1!K5)/Sheet1!K5^3)</f>
        <v>3.1407377425606606</v>
      </c>
      <c r="L5">
        <f>ABS((Sheet2!$L$2-Sheet1!L5)/Sheet1!L5^2)</f>
        <v>3.7016035912904171</v>
      </c>
      <c r="M5" s="4"/>
      <c r="N5">
        <f t="shared" si="0"/>
        <v>2.9515705846325069E-2</v>
      </c>
      <c r="O5" s="2">
        <f t="shared" si="1"/>
        <v>2.6315789473684209E-2</v>
      </c>
      <c r="P5">
        <f t="shared" si="2"/>
        <v>0.33942161339421612</v>
      </c>
      <c r="Q5">
        <f t="shared" si="3"/>
        <v>3.1407377425606606</v>
      </c>
      <c r="R5">
        <f t="shared" si="4"/>
        <v>3.7016035912904171</v>
      </c>
      <c r="S5" s="2">
        <f>N5+O5+P5+Q5+R5</f>
        <v>7.2375944425653032</v>
      </c>
    </row>
    <row r="6" spans="1:19" x14ac:dyDescent="0.35">
      <c r="A6" t="s">
        <v>29</v>
      </c>
      <c r="B6" s="2">
        <f>ABS((Sheet2!B$2-Sheet1!B6)/(Sheet2!B$2))</f>
        <v>0.23362606096110144</v>
      </c>
      <c r="C6" s="2">
        <f>ABS((Sheet2!C$2-Sheet1!C6)/(Sheet2!C$2))</f>
        <v>0.40147370269112409</v>
      </c>
      <c r="D6" s="2">
        <f>ABS((Sheet2!D$2-Sheet1!D6)/(Sheet2!D$2))</f>
        <v>2.3934308598595338E-2</v>
      </c>
      <c r="E6" s="2">
        <f>ABS((Sheet2!E$2-Sheet1!E6)/(Sheet2!E$2))</f>
        <v>6.7814784819676177E-2</v>
      </c>
      <c r="F6" s="2">
        <f>ABS((Sheet2!F$2-Sheet1!F6)/(Sheet2!F$2))</f>
        <v>0</v>
      </c>
      <c r="G6" s="2">
        <f>ABS((Sheet2!G$2-Sheet1!G6)/(Sheet2!G$2))</f>
        <v>1.004566210045662</v>
      </c>
      <c r="H6" s="2">
        <f>ABS((Sheet2!H$2-Sheet1!H6)/(Sheet2!H$2))</f>
        <v>1.0080645161290323</v>
      </c>
      <c r="I6" s="2">
        <f>ABS((Sheet2!I$2-Sheet1!I6)/(Sheet2!I$2))</f>
        <v>1.0125</v>
      </c>
      <c r="K6">
        <f>ABS((Sheet2!$K$2-Sheet1!K6)/Sheet1!K6^3)</f>
        <v>1.7685454653490814E-5</v>
      </c>
      <c r="L6">
        <f>ABS((Sheet2!$L$2-Sheet1!L6)/Sheet1!L6^2)</f>
        <v>0.217079233920381</v>
      </c>
      <c r="M6" s="4"/>
      <c r="N6">
        <f t="shared" si="0"/>
        <v>0.21967802408360695</v>
      </c>
      <c r="O6" s="2">
        <f t="shared" si="1"/>
        <v>0</v>
      </c>
      <c r="P6">
        <f t="shared" si="2"/>
        <v>0.33485540334855401</v>
      </c>
      <c r="Q6">
        <f t="shared" si="3"/>
        <v>1.7685454653490814E-5</v>
      </c>
      <c r="R6">
        <f t="shared" si="4"/>
        <v>0.217079233920381</v>
      </c>
      <c r="S6" s="2">
        <f>N6+O6+P6+Q6+R6</f>
        <v>0.77163034680719544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Claire</dc:creator>
  <cp:lastModifiedBy>Walsh, Claire</cp:lastModifiedBy>
  <dcterms:created xsi:type="dcterms:W3CDTF">2024-02-15T15:27:28Z</dcterms:created>
  <dcterms:modified xsi:type="dcterms:W3CDTF">2024-11-29T16:57:37Z</dcterms:modified>
</cp:coreProperties>
</file>