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ibaba\Desktop\Slot\"/>
    </mc:Choice>
  </mc:AlternateContent>
  <bookViews>
    <workbookView xWindow="0" yWindow="0" windowWidth="12570" windowHeight="7740"/>
  </bookViews>
  <sheets>
    <sheet name="Cấu hình Slot" sheetId="4" r:id="rId1"/>
    <sheet name="Sheet1" sheetId="1" state="hidden" r:id="rId2"/>
    <sheet name="Ch Reel"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4" l="1"/>
  <c r="P14" i="3" l="1"/>
  <c r="O14" i="3"/>
  <c r="N14" i="3"/>
  <c r="M14" i="3"/>
  <c r="L14" i="3"/>
  <c r="R10" i="4" l="1"/>
  <c r="D38" i="4" l="1"/>
  <c r="O7" i="4" l="1"/>
  <c r="N7" i="4"/>
  <c r="M7" i="4"/>
  <c r="L7" i="4"/>
  <c r="K7" i="4"/>
  <c r="D43" i="4"/>
  <c r="D42" i="4"/>
  <c r="D41" i="4"/>
  <c r="D40" i="4"/>
  <c r="D39" i="4"/>
  <c r="D37" i="4"/>
  <c r="D36" i="4"/>
  <c r="D35" i="4"/>
  <c r="H23" i="4"/>
  <c r="G23" i="4"/>
  <c r="F23" i="4"/>
  <c r="E23" i="4"/>
  <c r="M10" i="4" l="1"/>
  <c r="M14" i="4"/>
  <c r="R14" i="4"/>
  <c r="R25" i="4"/>
  <c r="R22" i="4"/>
  <c r="M25" i="4"/>
  <c r="M22" i="4"/>
  <c r="F43" i="4"/>
  <c r="R21" i="4"/>
  <c r="M21" i="4"/>
  <c r="R13" i="4"/>
  <c r="M13" i="4"/>
  <c r="M16" i="4"/>
  <c r="R30" i="4"/>
  <c r="R24" i="4"/>
  <c r="R16" i="4"/>
  <c r="M27" i="4"/>
  <c r="R29" i="4"/>
  <c r="M24" i="4"/>
  <c r="R27" i="4"/>
  <c r="M30" i="4"/>
  <c r="M29" i="4"/>
  <c r="E37" i="4"/>
  <c r="R12" i="4"/>
  <c r="M15" i="4"/>
  <c r="M28" i="4"/>
  <c r="R28" i="4"/>
  <c r="M23" i="4"/>
  <c r="R23" i="4"/>
  <c r="R15" i="4"/>
  <c r="M26" i="4"/>
  <c r="R26" i="4"/>
  <c r="E40" i="4"/>
  <c r="F35" i="4"/>
  <c r="F39" i="4"/>
  <c r="M12" i="4"/>
  <c r="D44" i="4"/>
  <c r="E39" i="4"/>
  <c r="E36" i="4"/>
  <c r="F41" i="4"/>
  <c r="F40" i="4"/>
  <c r="F37" i="4"/>
  <c r="F36" i="4"/>
  <c r="G47" i="4"/>
  <c r="E42" i="4"/>
  <c r="E38" i="4"/>
  <c r="E35" i="4"/>
  <c r="E41" i="4"/>
  <c r="F38" i="4"/>
  <c r="F42" i="4"/>
  <c r="E43" i="4"/>
  <c r="H35" i="4" l="1"/>
  <c r="H50" i="4" s="1"/>
  <c r="H39" i="4"/>
  <c r="H54" i="4" s="1"/>
  <c r="E52" i="4"/>
  <c r="M54" i="4" s="1"/>
  <c r="H37" i="4"/>
  <c r="H52" i="4" s="1"/>
  <c r="G51" i="4"/>
  <c r="O53" i="4" s="1"/>
  <c r="F54" i="4"/>
  <c r="N56" i="4" s="1"/>
  <c r="D50" i="4"/>
  <c r="L52" i="4" s="1"/>
  <c r="F56" i="4"/>
  <c r="N58" i="4" s="1"/>
  <c r="D55" i="4"/>
  <c r="L57" i="4" s="1"/>
  <c r="E51" i="4"/>
  <c r="M53" i="4" s="1"/>
  <c r="F53" i="4"/>
  <c r="N55" i="4" s="1"/>
  <c r="M17" i="4"/>
  <c r="R17" i="4"/>
  <c r="R31" i="4"/>
  <c r="F55" i="4"/>
  <c r="N57" i="4" s="1"/>
  <c r="E54" i="4"/>
  <c r="M56" i="4" s="1"/>
  <c r="M31" i="4"/>
  <c r="E55" i="4"/>
  <c r="M57" i="4" s="1"/>
  <c r="G52" i="4"/>
  <c r="O54" i="4" s="1"/>
  <c r="H36" i="4"/>
  <c r="H51" i="4" s="1"/>
  <c r="H42" i="4"/>
  <c r="H56" i="4" s="1"/>
  <c r="E56" i="4"/>
  <c r="M58" i="4" s="1"/>
  <c r="G44" i="4"/>
  <c r="G58" i="4" s="1"/>
  <c r="G50" i="4"/>
  <c r="O52" i="4" s="1"/>
  <c r="H41" i="4"/>
  <c r="H43" i="4"/>
  <c r="H57" i="4" s="1"/>
  <c r="E57" i="4"/>
  <c r="M59" i="4" s="1"/>
  <c r="H40" i="4"/>
  <c r="H55" i="4" s="1"/>
  <c r="E50" i="4"/>
  <c r="M52" i="4" s="1"/>
  <c r="E44" i="4"/>
  <c r="E58" i="4" s="1"/>
  <c r="G57" i="4"/>
  <c r="O59" i="4" s="1"/>
  <c r="G56" i="4"/>
  <c r="O58" i="4" s="1"/>
  <c r="G53" i="4"/>
  <c r="O55" i="4" s="1"/>
  <c r="G54" i="4"/>
  <c r="O56" i="4" s="1"/>
  <c r="G55" i="4"/>
  <c r="O57" i="4" s="1"/>
  <c r="D54" i="4"/>
  <c r="L56" i="4" s="1"/>
  <c r="D57" i="4"/>
  <c r="L59" i="4" s="1"/>
  <c r="D56" i="4"/>
  <c r="L58" i="4" s="1"/>
  <c r="F51" i="4"/>
  <c r="N53" i="4" s="1"/>
  <c r="D51" i="4"/>
  <c r="L53" i="4" s="1"/>
  <c r="D58" i="4"/>
  <c r="E53" i="4"/>
  <c r="M55" i="4" s="1"/>
  <c r="H38" i="4"/>
  <c r="H53" i="4" s="1"/>
  <c r="F44" i="4"/>
  <c r="F58" i="4" s="1"/>
  <c r="D53" i="4"/>
  <c r="L55" i="4" s="1"/>
  <c r="F52" i="4"/>
  <c r="N54" i="4" s="1"/>
  <c r="F57" i="4"/>
  <c r="N59" i="4" s="1"/>
  <c r="F50" i="4"/>
  <c r="N52" i="4" s="1"/>
  <c r="D52" i="4"/>
  <c r="L54" i="4" s="1"/>
  <c r="M50" i="1"/>
  <c r="M49" i="1"/>
  <c r="M48" i="1"/>
  <c r="N41" i="1"/>
  <c r="N42" i="1"/>
  <c r="N43" i="1"/>
  <c r="N44" i="1"/>
  <c r="N40" i="1"/>
  <c r="P53" i="4" l="1"/>
  <c r="P56" i="4"/>
  <c r="P57" i="4"/>
  <c r="M60" i="4"/>
  <c r="P54" i="4"/>
  <c r="P55" i="4"/>
  <c r="H44" i="4"/>
  <c r="H58" i="4" s="1"/>
  <c r="P58" i="4"/>
  <c r="L60" i="4"/>
  <c r="O60" i="4"/>
  <c r="N60" i="4"/>
  <c r="P59" i="4"/>
  <c r="P52" i="4"/>
  <c r="D26" i="1"/>
  <c r="D25" i="1"/>
  <c r="D33" i="1"/>
  <c r="D32" i="1"/>
  <c r="D31" i="1"/>
  <c r="D30" i="1"/>
  <c r="D29" i="1"/>
  <c r="D28" i="1"/>
  <c r="D27" i="1"/>
  <c r="D24" i="1"/>
  <c r="E15" i="1"/>
  <c r="F15" i="1"/>
  <c r="G15" i="1"/>
  <c r="H15" i="1"/>
  <c r="D15" i="1"/>
  <c r="P60" i="4" l="1"/>
  <c r="L66" i="4" s="1"/>
  <c r="G37" i="1"/>
  <c r="M51" i="1" s="1"/>
  <c r="G26" i="1"/>
  <c r="G27" i="1"/>
  <c r="G25" i="1"/>
  <c r="E31" i="1"/>
  <c r="E27" i="1"/>
  <c r="E26" i="1"/>
  <c r="E30" i="1"/>
  <c r="E28" i="1"/>
  <c r="F24" i="1"/>
  <c r="E32" i="1"/>
  <c r="E29" i="1"/>
  <c r="E25" i="1"/>
  <c r="E33" i="1"/>
  <c r="D34" i="1"/>
  <c r="F30" i="1"/>
  <c r="F26" i="1"/>
  <c r="G24" i="1"/>
  <c r="F27" i="1"/>
  <c r="F33" i="1"/>
  <c r="F29" i="1"/>
  <c r="F25" i="1"/>
  <c r="F32" i="1"/>
  <c r="F28" i="1"/>
  <c r="F31" i="1"/>
  <c r="E24" i="1"/>
  <c r="F48" i="1" l="1"/>
  <c r="N32" i="1" s="1"/>
  <c r="E45" i="1"/>
  <c r="M29" i="1" s="1"/>
  <c r="E46" i="1"/>
  <c r="M30" i="1" s="1"/>
  <c r="D45" i="1"/>
  <c r="L29" i="1" s="1"/>
  <c r="F43" i="1"/>
  <c r="N27" i="1" s="1"/>
  <c r="D43" i="1"/>
  <c r="L27" i="1" s="1"/>
  <c r="D49" i="1"/>
  <c r="L33" i="1" s="1"/>
  <c r="D42" i="1"/>
  <c r="L26" i="1" s="1"/>
  <c r="D50" i="1"/>
  <c r="F47" i="1"/>
  <c r="N31" i="1" s="1"/>
  <c r="F45" i="1"/>
  <c r="N29" i="1" s="1"/>
  <c r="D40" i="1"/>
  <c r="L24" i="1" s="1"/>
  <c r="E48" i="1"/>
  <c r="M32" i="1" s="1"/>
  <c r="E42" i="1"/>
  <c r="M26" i="1" s="1"/>
  <c r="G41" i="1"/>
  <c r="O25" i="1" s="1"/>
  <c r="D44" i="1"/>
  <c r="L28" i="1" s="1"/>
  <c r="F44" i="1"/>
  <c r="N28" i="1" s="1"/>
  <c r="F49" i="1"/>
  <c r="N33" i="1" s="1"/>
  <c r="F46" i="1"/>
  <c r="N30" i="1" s="1"/>
  <c r="E49" i="1"/>
  <c r="M33" i="1" s="1"/>
  <c r="E43" i="1"/>
  <c r="M27" i="1" s="1"/>
  <c r="G43" i="1"/>
  <c r="O27" i="1" s="1"/>
  <c r="D48" i="1"/>
  <c r="L32" i="1" s="1"/>
  <c r="D47" i="1"/>
  <c r="L31" i="1" s="1"/>
  <c r="F41" i="1"/>
  <c r="N25" i="1" s="1"/>
  <c r="D41" i="1"/>
  <c r="L25" i="1" s="1"/>
  <c r="G49" i="1"/>
  <c r="O33" i="1" s="1"/>
  <c r="G48" i="1"/>
  <c r="O32" i="1" s="1"/>
  <c r="G44" i="1"/>
  <c r="O28" i="1" s="1"/>
  <c r="F42" i="1"/>
  <c r="N26" i="1" s="1"/>
  <c r="D46" i="1"/>
  <c r="L30" i="1" s="1"/>
  <c r="E41" i="1"/>
  <c r="M25" i="1" s="1"/>
  <c r="E44" i="1"/>
  <c r="M28" i="1" s="1"/>
  <c r="E47" i="1"/>
  <c r="M31" i="1" s="1"/>
  <c r="G42" i="1"/>
  <c r="O26" i="1" s="1"/>
  <c r="G47" i="1"/>
  <c r="O31" i="1" s="1"/>
  <c r="G45" i="1"/>
  <c r="O29" i="1" s="1"/>
  <c r="G46" i="1"/>
  <c r="O30" i="1" s="1"/>
  <c r="N50" i="1"/>
  <c r="O50" i="1" s="1"/>
  <c r="N49" i="1"/>
  <c r="O49" i="1" s="1"/>
  <c r="N48" i="1"/>
  <c r="H26" i="1"/>
  <c r="H42" i="1" s="1"/>
  <c r="H28" i="1"/>
  <c r="H44" i="1" s="1"/>
  <c r="H32" i="1"/>
  <c r="H48" i="1" s="1"/>
  <c r="H27" i="1"/>
  <c r="H43" i="1" s="1"/>
  <c r="G34" i="1"/>
  <c r="G50" i="1" s="1"/>
  <c r="G40" i="1"/>
  <c r="O24" i="1" s="1"/>
  <c r="H25" i="1"/>
  <c r="H41" i="1" s="1"/>
  <c r="E34" i="1"/>
  <c r="E50" i="1" s="1"/>
  <c r="E40" i="1"/>
  <c r="M24" i="1" s="1"/>
  <c r="H24" i="1"/>
  <c r="H33" i="1"/>
  <c r="H49" i="1" s="1"/>
  <c r="F40" i="1"/>
  <c r="N24" i="1" s="1"/>
  <c r="F34" i="1"/>
  <c r="F50" i="1" s="1"/>
  <c r="H31" i="1"/>
  <c r="H47" i="1" s="1"/>
  <c r="H29" i="1"/>
  <c r="H45" i="1" s="1"/>
  <c r="H30" i="1"/>
  <c r="H46" i="1" s="1"/>
  <c r="P29" i="1" l="1"/>
  <c r="P33" i="1"/>
  <c r="P31" i="1"/>
  <c r="P28" i="1"/>
  <c r="P27" i="1"/>
  <c r="P32" i="1"/>
  <c r="N34" i="1"/>
  <c r="P30" i="1"/>
  <c r="P26" i="1"/>
  <c r="P25" i="1"/>
  <c r="L34" i="1"/>
  <c r="O34" i="1"/>
  <c r="M34" i="1"/>
  <c r="O48" i="1"/>
  <c r="O51" i="1" s="1"/>
  <c r="L58" i="1" s="1"/>
  <c r="N51" i="1"/>
  <c r="P24" i="1"/>
  <c r="H40" i="1"/>
  <c r="H34" i="1"/>
  <c r="H50" i="1" s="1"/>
  <c r="P34" i="1" l="1"/>
  <c r="L57" i="1" s="1"/>
  <c r="D54" i="1" l="1"/>
  <c r="L59" i="1" s="1"/>
  <c r="L60" i="1" s="1"/>
</calcChain>
</file>

<file path=xl/comments1.xml><?xml version="1.0" encoding="utf-8"?>
<comments xmlns="http://schemas.openxmlformats.org/spreadsheetml/2006/main">
  <authors>
    <author>Windows User</author>
    <author>Gbear</author>
    <author>dell inspiron</author>
  </authors>
  <commentList>
    <comment ref="J6" authorId="0" shapeId="0">
      <text>
        <r>
          <rPr>
            <sz val="9"/>
            <color indexed="81"/>
            <rFont val="Tahoma"/>
            <family val="2"/>
          </rPr>
          <t>Scat hit khi nằm vị trí bất kỳ trong play window 
Mỗi reel có 3 vị trí scat để được hit =&gt; có n scat ở 1 reel thì có 3 x n khả năng hit</t>
        </r>
      </text>
    </comment>
    <comment ref="C12" authorId="1" shapeId="0">
      <text>
        <r>
          <rPr>
            <b/>
            <sz val="9"/>
            <color indexed="81"/>
            <rFont val="Tahoma"/>
            <family val="2"/>
          </rPr>
          <t>Gbear:</t>
        </r>
        <r>
          <rPr>
            <sz val="9"/>
            <color indexed="81"/>
            <rFont val="Tahoma"/>
            <family val="2"/>
          </rPr>
          <t xml:space="preserve">
Atkins có thể thay thế cho các biểu tượng khác ngoại trừ scale</t>
        </r>
      </text>
    </comment>
    <comment ref="M12" authorId="2" shapeId="0">
      <text>
        <r>
          <rPr>
            <sz val="10"/>
            <color indexed="81"/>
            <rFont val="Tahoma"/>
            <family val="2"/>
          </rPr>
          <t xml:space="preserve">#scat = total scat reel 5 - scat *3 
</t>
        </r>
      </text>
    </comment>
    <comment ref="R12" authorId="2" shapeId="0">
      <text>
        <r>
          <rPr>
            <sz val="10"/>
            <color indexed="81"/>
            <rFont val="Tahoma"/>
            <family val="2"/>
          </rPr>
          <t xml:space="preserve">#bonus = total bonus reel 5 - bonus *3 
</t>
        </r>
      </text>
    </comment>
    <comment ref="D19" authorId="0" shapeId="0">
      <text>
        <r>
          <rPr>
            <b/>
            <sz val="9"/>
            <color indexed="81"/>
            <rFont val="Tahoma"/>
            <family val="2"/>
          </rPr>
          <t>3</t>
        </r>
      </text>
    </comment>
    <comment ref="E19" authorId="0" shapeId="0">
      <text>
        <r>
          <rPr>
            <b/>
            <sz val="9"/>
            <color indexed="81"/>
            <rFont val="Tahoma"/>
            <family val="2"/>
          </rPr>
          <t>4</t>
        </r>
      </text>
    </comment>
    <comment ref="F19" authorId="0" shapeId="0">
      <text>
        <r>
          <rPr>
            <b/>
            <sz val="9"/>
            <color indexed="81"/>
            <rFont val="Tahoma"/>
            <family val="2"/>
          </rPr>
          <t>4</t>
        </r>
      </text>
    </comment>
    <comment ref="G19" authorId="0" shapeId="0">
      <text>
        <r>
          <rPr>
            <b/>
            <sz val="9"/>
            <color indexed="81"/>
            <rFont val="Tahoma"/>
            <family val="2"/>
          </rPr>
          <t>4</t>
        </r>
      </text>
    </comment>
    <comment ref="H19" authorId="0" shapeId="0">
      <text>
        <r>
          <rPr>
            <b/>
            <sz val="9"/>
            <color indexed="81"/>
            <rFont val="Tahoma"/>
            <family val="2"/>
          </rPr>
          <t>3</t>
        </r>
      </text>
    </comment>
    <comment ref="E35" authorId="1" shapeId="0">
      <text>
        <r>
          <rPr>
            <b/>
            <sz val="9"/>
            <color indexed="81"/>
            <rFont val="Tahoma"/>
            <family val="2"/>
          </rPr>
          <t>Gbear:</t>
        </r>
        <r>
          <rPr>
            <sz val="9"/>
            <color indexed="81"/>
            <rFont val="Tahoma"/>
            <family val="2"/>
          </rPr>
          <t xml:space="preserve">
Reel 5 k thể là atkin hay steak vì là steak sẽ biến thành 5 steak =1000&gt; giá 500 của 4 atkin do đó loại bỏ (3+1)</t>
        </r>
      </text>
    </comment>
    <comment ref="F35" authorId="1" shapeId="0">
      <text>
        <r>
          <rPr>
            <b/>
            <sz val="9"/>
            <color indexed="81"/>
            <rFont val="Tahoma"/>
            <family val="2"/>
          </rPr>
          <t>Gbear:</t>
        </r>
        <r>
          <rPr>
            <sz val="9"/>
            <color indexed="81"/>
            <rFont val="Tahoma"/>
            <family val="2"/>
          </rPr>
          <t xml:space="preserve">
Do atkins có thể thay thế được các icon khác ngoài trừ scale nên sẽ phải tính các trường hợp ở reel 4 để sao cho k có kết hợp giữa 3 atkins và các icon cho trả thưởng nhiều hơn 3 atkins.
Ở đây có các trường hợp sau thỏa mãn 3 atkins
+ 3 atkin+ reel 4 là butter+ reel 5 bất kỳ ngoại trừ atkin và butter ( giá 4 butter=50= giá 3 atkins)
+ 3 atkin+ reel 4 là cheese+ reel 5 bất kỳ ngoại trừ atkin và butter( giá 4cheese=50= giá 3 atkins)
+ 3 atkins+ reel 4 là bacon+ reel 5 bất kỳ( giá 5 bacon=50= giá 3 atkins)
+ 3 atkins+ reel 4 là mayo+ reel 5 bất kỳ ( giá 5 mayo= 50= giá 3 atkins)
+3 atkins+ reel 4 là scale+ reel 5 bất kỳ
Cuối cùng
3 Atkins with Butter in Reel 4: 1*1*1*3*(32-4-1) = 81
3 Atkins with Cheese in Reel 4: 1*1*1*4*(32-3-1) = 112
3 Atkins with Bacon in Reel 4: 1*1*1*5*32 = 160 
3 Atkins with Mayo in Reel 4: 1*1*1*4*32 = 128
3 Atkins with Scale in Reel 4: 1*1*1*1*32 = 32
Tổng cộng = 81+112+160+128+32=513
</t>
        </r>
      </text>
    </comment>
    <comment ref="G35" authorId="1" shapeId="0">
      <text>
        <r>
          <rPr>
            <b/>
            <sz val="9"/>
            <color indexed="81"/>
            <rFont val="Tahoma"/>
            <family val="2"/>
          </rPr>
          <t>Gbear:</t>
        </r>
        <r>
          <rPr>
            <sz val="9"/>
            <color indexed="81"/>
            <rFont val="Tahoma"/>
            <family val="2"/>
          </rPr>
          <t xml:space="preserve">
Ở reel 3 phải là scale còn reel 4&amp;5 thì bất kỳ
Giá trị cuối = 1*1*1*32*32=1024
</t>
        </r>
      </text>
    </comment>
    <comment ref="D36" authorId="1" shapeId="0">
      <text>
        <r>
          <rPr>
            <b/>
            <sz val="9"/>
            <color indexed="81"/>
            <rFont val="Tahoma"/>
            <family val="2"/>
          </rPr>
          <t>Gbear:</t>
        </r>
        <r>
          <rPr>
            <sz val="9"/>
            <color indexed="81"/>
            <rFont val="Tahoma"/>
            <family val="2"/>
          </rPr>
          <t xml:space="preserve">
Bỏ đi giá trị 5 reel là atkins</t>
        </r>
      </text>
    </comment>
    <comment ref="E36" authorId="1" shapeId="0">
      <text>
        <r>
          <rPr>
            <b/>
            <sz val="9"/>
            <color indexed="81"/>
            <rFont val="Tahoma"/>
            <family val="2"/>
          </rPr>
          <t>Gbear:</t>
        </r>
        <r>
          <rPr>
            <sz val="9"/>
            <color indexed="81"/>
            <rFont val="Tahoma"/>
            <family val="2"/>
          </rPr>
          <t xml:space="preserve">
công thức =  ((1+R1)*(1+R2)*(1+R3)*(1+R4)*(32-1-R5))-1*(32-1-R5)
1*(32-1-R5) vì 1 nhóm 4 atkins kết hợp với reel 5 để tạo ra giá trị cao hơn so với  4 steak in a row</t>
        </r>
      </text>
    </comment>
    <comment ref="F36" authorId="1" shapeId="0">
      <text>
        <r>
          <rPr>
            <b/>
            <sz val="9"/>
            <color indexed="81"/>
            <rFont val="Tahoma"/>
            <family val="2"/>
          </rPr>
          <t>Gbear:</t>
        </r>
        <r>
          <rPr>
            <sz val="9"/>
            <color indexed="81"/>
            <rFont val="Tahoma"/>
            <family val="2"/>
          </rPr>
          <t xml:space="preserve">
Công thức (1+r1)*(1+r2)*(1+r3)*(32-1-r4)*32-(32-1-r4)*32. Giá trị trừ là khi tính 3 reel đầu tiên atkin còn reel 4 khác atkin và steak reel 5 tự do chọn </t>
        </r>
      </text>
    </comment>
    <comment ref="G36" authorId="1" shapeId="0">
      <text>
        <r>
          <rPr>
            <b/>
            <sz val="9"/>
            <color indexed="81"/>
            <rFont val="Tahoma"/>
            <family val="2"/>
          </rPr>
          <t>Gbear:</t>
        </r>
        <r>
          <rPr>
            <sz val="9"/>
            <color indexed="81"/>
            <rFont val="Tahoma"/>
            <family val="2"/>
          </rPr>
          <t xml:space="preserve">
Công thức (1+r1)(1+r2)(32-1-r3)*32*32- (32-1-r3)*32*32 Trong đó (32-1-r3)*32*32 là các giá trị khi reel 1 và reel 2 là atkin</t>
        </r>
      </text>
    </comment>
    <comment ref="D37" authorId="1" shapeId="0">
      <text>
        <r>
          <rPr>
            <b/>
            <sz val="9"/>
            <color indexed="81"/>
            <rFont val="Tahoma"/>
            <family val="2"/>
          </rPr>
          <t>Gbear:</t>
        </r>
        <r>
          <rPr>
            <sz val="9"/>
            <color indexed="81"/>
            <rFont val="Tahoma"/>
            <family val="2"/>
          </rPr>
          <t xml:space="preserve">
Bỏ đi 4 giá trị từ reel 1-4 là atkins và reel 5 là atkin hoặc là 3 giá trị buffalo vì giá trị 5 aktin và 4atkin&gt;= 500 giá 5 buffalo</t>
        </r>
      </text>
    </comment>
    <comment ref="E37" authorId="1" shapeId="0">
      <text>
        <r>
          <rPr>
            <b/>
            <sz val="9"/>
            <color indexed="81"/>
            <rFont val="Tahoma"/>
            <family val="2"/>
          </rPr>
          <t>Gbear:</t>
        </r>
        <r>
          <rPr>
            <sz val="9"/>
            <color indexed="81"/>
            <rFont val="Tahoma"/>
            <family val="2"/>
          </rPr>
          <t xml:space="preserve">
Công thức tương tự steak</t>
        </r>
      </text>
    </comment>
    <comment ref="G37" authorId="1" shapeId="0">
      <text>
        <r>
          <rPr>
            <b/>
            <sz val="9"/>
            <color indexed="81"/>
            <rFont val="Tahoma"/>
            <family val="2"/>
          </rPr>
          <t>Gbear:</t>
        </r>
        <r>
          <rPr>
            <sz val="9"/>
            <color indexed="81"/>
            <rFont val="Tahoma"/>
            <family val="2"/>
          </rPr>
          <t xml:space="preserve">
Tương tự công thức cú steak
</t>
        </r>
      </text>
    </comment>
    <comment ref="K37" authorId="0" shapeId="0">
      <text>
        <r>
          <rPr>
            <b/>
            <sz val="9"/>
            <color indexed="81"/>
            <rFont val="Tahoma"/>
            <family val="2"/>
          </rPr>
          <t>S2 = bonus</t>
        </r>
      </text>
    </comment>
    <comment ref="L37" authorId="0" shapeId="0">
      <text>
        <r>
          <rPr>
            <b/>
            <sz val="9"/>
            <color indexed="81"/>
            <rFont val="Tahoma"/>
            <family val="2"/>
          </rPr>
          <t>500</t>
        </r>
      </text>
    </comment>
    <comment ref="M37" authorId="0" shapeId="0">
      <text>
        <r>
          <rPr>
            <b/>
            <sz val="9"/>
            <color indexed="81"/>
            <rFont val="Tahoma"/>
            <family val="2"/>
          </rPr>
          <t>150</t>
        </r>
      </text>
    </comment>
    <comment ref="N37" authorId="0" shapeId="0">
      <text>
        <r>
          <rPr>
            <b/>
            <sz val="9"/>
            <color indexed="81"/>
            <rFont val="Tahoma"/>
            <family val="2"/>
          </rPr>
          <t>30</t>
        </r>
      </text>
    </comment>
    <comment ref="D38" authorId="1" shapeId="0">
      <text>
        <r>
          <rPr>
            <b/>
            <sz val="9"/>
            <color indexed="81"/>
            <rFont val="Tahoma"/>
            <family val="2"/>
          </rPr>
          <t>Gbear:</t>
        </r>
        <r>
          <rPr>
            <sz val="9"/>
            <color indexed="81"/>
            <rFont val="Tahoma"/>
            <family val="2"/>
          </rPr>
          <t xml:space="preserve">
Bỏ đi 5 giá trị từ reel 1-4 là atkins và reel 5 là atkin hoặc là 4 giá trị sausage vì giá trị 5 aktin và 4atkin&gt;= 500 giá 5 sausage
</t>
        </r>
      </text>
    </comment>
    <comment ref="E38" authorId="1" shapeId="0">
      <text>
        <r>
          <rPr>
            <b/>
            <sz val="9"/>
            <color indexed="81"/>
            <rFont val="Tahoma"/>
            <family val="2"/>
          </rPr>
          <t>Gbear:</t>
        </r>
        <r>
          <rPr>
            <sz val="9"/>
            <color indexed="81"/>
            <rFont val="Tahoma"/>
            <family val="2"/>
          </rPr>
          <t xml:space="preserve">
Công thức tương tự steak</t>
        </r>
      </text>
    </comment>
    <comment ref="D39" authorId="1" shapeId="0">
      <text>
        <r>
          <rPr>
            <b/>
            <sz val="9"/>
            <color indexed="81"/>
            <rFont val="Tahoma"/>
            <family val="2"/>
          </rPr>
          <t>Gbear:</t>
        </r>
        <r>
          <rPr>
            <sz val="9"/>
            <color indexed="81"/>
            <rFont val="Tahoma"/>
            <family val="2"/>
          </rPr>
          <t xml:space="preserve">
Tương tự trên ham</t>
        </r>
      </text>
    </comment>
    <comment ref="E39" authorId="1" shapeId="0">
      <text>
        <r>
          <rPr>
            <b/>
            <sz val="9"/>
            <color indexed="81"/>
            <rFont val="Tahoma"/>
            <family val="2"/>
          </rPr>
          <t>Gbear:</t>
        </r>
        <r>
          <rPr>
            <sz val="9"/>
            <color indexed="81"/>
            <rFont val="Tahoma"/>
            <family val="2"/>
          </rPr>
          <t xml:space="preserve">
Công thức tương tự steak
</t>
        </r>
      </text>
    </comment>
    <comment ref="D40" authorId="1" shapeId="0">
      <text>
        <r>
          <rPr>
            <b/>
            <sz val="9"/>
            <color indexed="81"/>
            <rFont val="Tahoma"/>
            <family val="2"/>
          </rPr>
          <t>Gbear:</t>
        </r>
        <r>
          <rPr>
            <sz val="9"/>
            <color indexed="81"/>
            <rFont val="Tahoma"/>
            <family val="2"/>
          </rPr>
          <t xml:space="preserve">
Tương tự ham
</t>
        </r>
      </text>
    </comment>
    <comment ref="E40" authorId="1" shapeId="0">
      <text>
        <r>
          <rPr>
            <b/>
            <sz val="9"/>
            <color indexed="81"/>
            <rFont val="Tahoma"/>
            <family val="2"/>
          </rPr>
          <t>Gbear:</t>
        </r>
        <r>
          <rPr>
            <sz val="9"/>
            <color indexed="81"/>
            <rFont val="Tahoma"/>
            <family val="2"/>
          </rPr>
          <t xml:space="preserve">
Vẫn theo công thức trên nhưng khi từ reel 1-3 là atkins còn reel 4 là butter khi đó sẽ trả thưởng theo nhóm 3 atkins in a row vì cùng mức tiền thưởng 50. Vậy tổng cộng phải từ đi 1*1*1*3*(32-4-1) hay tổng quát 1*1*1*R4*(32-1-R4)</t>
        </r>
      </text>
    </comment>
    <comment ref="D41" authorId="1" shapeId="0">
      <text>
        <r>
          <rPr>
            <b/>
            <sz val="9"/>
            <color indexed="81"/>
            <rFont val="Tahoma"/>
            <family val="2"/>
          </rPr>
          <t>Gbear:</t>
        </r>
        <r>
          <rPr>
            <sz val="9"/>
            <color indexed="81"/>
            <rFont val="Tahoma"/>
            <family val="2"/>
          </rPr>
          <t xml:space="preserve">
Tương tự ham</t>
        </r>
      </text>
    </comment>
    <comment ref="E41" authorId="1" shapeId="0">
      <text>
        <r>
          <rPr>
            <b/>
            <sz val="9"/>
            <color indexed="81"/>
            <rFont val="Tahoma"/>
            <family val="2"/>
          </rPr>
          <t>Gbear:</t>
        </r>
        <r>
          <rPr>
            <sz val="9"/>
            <color indexed="81"/>
            <rFont val="Tahoma"/>
            <family val="2"/>
          </rPr>
          <t xml:space="preserve">
Công thức tương tự butter</t>
        </r>
      </text>
    </comment>
    <comment ref="D42" authorId="1" shapeId="0">
      <text>
        <r>
          <rPr>
            <b/>
            <sz val="9"/>
            <color indexed="81"/>
            <rFont val="Tahoma"/>
            <family val="2"/>
          </rPr>
          <t>Gbear:</t>
        </r>
        <r>
          <rPr>
            <sz val="9"/>
            <color indexed="81"/>
            <rFont val="Tahoma"/>
            <family val="2"/>
          </rPr>
          <t xml:space="preserve">
Từ reel 1-3 là atkins
Reel 4 k thể là atkin hay bacon vì nếu là atkin sẽ có 4 atkins in row = 500&gt; 50 giá 5 bacon
hay nếu là bacon thì sẽ là 3 atkins = 50 = giá 5 bacon sẽ lấy giá trị này trước
Reel 5 tương tự sẽ k thể là bacon hay atkin
&gt; bỏ (5+1)*(3+1)</t>
        </r>
      </text>
    </comment>
    <comment ref="E42" authorId="1" shapeId="0">
      <text>
        <r>
          <rPr>
            <b/>
            <sz val="9"/>
            <color indexed="81"/>
            <rFont val="Tahoma"/>
            <family val="2"/>
          </rPr>
          <t>Gbear:</t>
        </r>
        <r>
          <rPr>
            <sz val="9"/>
            <color indexed="81"/>
            <rFont val="Tahoma"/>
            <family val="2"/>
          </rPr>
          <t xml:space="preserve">
công thức tương tự butter
</t>
        </r>
      </text>
    </comment>
    <comment ref="D43" authorId="1" shapeId="0">
      <text>
        <r>
          <rPr>
            <b/>
            <sz val="9"/>
            <color indexed="81"/>
            <rFont val="Tahoma"/>
            <family val="2"/>
          </rPr>
          <t>Gbear:</t>
        </r>
        <r>
          <rPr>
            <sz val="9"/>
            <color indexed="81"/>
            <rFont val="Tahoma"/>
            <family val="2"/>
          </rPr>
          <t xml:space="preserve">
Giải thích tương tự bacon</t>
        </r>
      </text>
    </comment>
    <comment ref="E43" authorId="1" shapeId="0">
      <text>
        <r>
          <rPr>
            <b/>
            <sz val="9"/>
            <color indexed="81"/>
            <rFont val="Tahoma"/>
            <family val="2"/>
          </rPr>
          <t>Gbear:</t>
        </r>
        <r>
          <rPr>
            <sz val="9"/>
            <color indexed="81"/>
            <rFont val="Tahoma"/>
            <family val="2"/>
          </rPr>
          <t xml:space="preserve">
Công thức tương tự butter</t>
        </r>
      </text>
    </comment>
    <comment ref="L52" authorId="1" shapeId="0">
      <text>
        <r>
          <rPr>
            <b/>
            <sz val="9"/>
            <color indexed="81"/>
            <rFont val="Tahoma"/>
            <family val="2"/>
          </rPr>
          <t>Gbear:</t>
        </r>
        <r>
          <rPr>
            <sz val="9"/>
            <color indexed="81"/>
            <rFont val="Tahoma"/>
            <family val="2"/>
          </rPr>
          <t xml:space="preserve">
Công thức chung= xác suất của 1 giá trị trúng giải* phần thưởng của nó</t>
        </r>
      </text>
    </comment>
  </commentList>
</comments>
</file>

<file path=xl/comments2.xml><?xml version="1.0" encoding="utf-8"?>
<comments xmlns="http://schemas.openxmlformats.org/spreadsheetml/2006/main">
  <authors>
    <author>Gbear</author>
    <author>Windows User</author>
  </authors>
  <commentList>
    <comment ref="C4" authorId="0" shapeId="0">
      <text>
        <r>
          <rPr>
            <b/>
            <sz val="9"/>
            <color indexed="81"/>
            <rFont val="Tahoma"/>
            <family val="2"/>
          </rPr>
          <t>Gbear:</t>
        </r>
        <r>
          <rPr>
            <sz val="9"/>
            <color indexed="81"/>
            <rFont val="Tahoma"/>
            <family val="2"/>
          </rPr>
          <t xml:space="preserve">
Atkins có thể thay thế cho các biểu tượng khác ngoại trừ scale</t>
        </r>
      </text>
    </comment>
    <comment ref="K6" authorId="1" shapeId="0">
      <text>
        <r>
          <rPr>
            <b/>
            <sz val="9"/>
            <color indexed="81"/>
            <rFont val="Tahoma"/>
            <family val="2"/>
          </rPr>
          <t>S2 = bonus</t>
        </r>
      </text>
    </comment>
    <comment ref="L6" authorId="1" shapeId="0">
      <text>
        <r>
          <rPr>
            <b/>
            <sz val="9"/>
            <color indexed="81"/>
            <rFont val="Tahoma"/>
            <family val="2"/>
          </rPr>
          <t>500</t>
        </r>
      </text>
    </comment>
    <comment ref="M6" authorId="1" shapeId="0">
      <text>
        <r>
          <rPr>
            <b/>
            <sz val="9"/>
            <color indexed="81"/>
            <rFont val="Tahoma"/>
            <family val="2"/>
          </rPr>
          <t>150</t>
        </r>
      </text>
    </comment>
    <comment ref="N6" authorId="1" shapeId="0">
      <text>
        <r>
          <rPr>
            <b/>
            <sz val="9"/>
            <color indexed="81"/>
            <rFont val="Tahoma"/>
            <family val="2"/>
          </rPr>
          <t>30</t>
        </r>
      </text>
    </comment>
    <comment ref="D11" authorId="1" shapeId="0">
      <text>
        <r>
          <rPr>
            <b/>
            <sz val="9"/>
            <color indexed="81"/>
            <rFont val="Tahoma"/>
            <family val="2"/>
          </rPr>
          <t>3</t>
        </r>
      </text>
    </comment>
    <comment ref="E11" authorId="1" shapeId="0">
      <text>
        <r>
          <rPr>
            <b/>
            <sz val="9"/>
            <color indexed="81"/>
            <rFont val="Tahoma"/>
            <family val="2"/>
          </rPr>
          <t>4</t>
        </r>
      </text>
    </comment>
    <comment ref="F11" authorId="1" shapeId="0">
      <text>
        <r>
          <rPr>
            <b/>
            <sz val="9"/>
            <color indexed="81"/>
            <rFont val="Tahoma"/>
            <family val="2"/>
          </rPr>
          <t>4</t>
        </r>
      </text>
    </comment>
    <comment ref="G11" authorId="1" shapeId="0">
      <text>
        <r>
          <rPr>
            <b/>
            <sz val="9"/>
            <color indexed="81"/>
            <rFont val="Tahoma"/>
            <family val="2"/>
          </rPr>
          <t>4</t>
        </r>
      </text>
    </comment>
    <comment ref="H11" authorId="1" shapeId="0">
      <text>
        <r>
          <rPr>
            <b/>
            <sz val="9"/>
            <color indexed="81"/>
            <rFont val="Tahoma"/>
            <family val="2"/>
          </rPr>
          <t>3</t>
        </r>
      </text>
    </comment>
    <comment ref="E24" authorId="0" shapeId="0">
      <text>
        <r>
          <rPr>
            <b/>
            <sz val="9"/>
            <color indexed="81"/>
            <rFont val="Tahoma"/>
            <family val="2"/>
          </rPr>
          <t>Gbear:</t>
        </r>
        <r>
          <rPr>
            <sz val="9"/>
            <color indexed="81"/>
            <rFont val="Tahoma"/>
            <family val="2"/>
          </rPr>
          <t xml:space="preserve">
Reel 5 k thể là atkin hay steak vì là steak sẽ biến thành 5 steak =1000&gt; giá 500 của 4 atkin do đó loại bỏ (3+1)</t>
        </r>
      </text>
    </comment>
    <comment ref="F24" authorId="0" shapeId="0">
      <text>
        <r>
          <rPr>
            <b/>
            <sz val="9"/>
            <color indexed="81"/>
            <rFont val="Tahoma"/>
            <family val="2"/>
          </rPr>
          <t>Gbear:</t>
        </r>
        <r>
          <rPr>
            <sz val="9"/>
            <color indexed="81"/>
            <rFont val="Tahoma"/>
            <family val="2"/>
          </rPr>
          <t xml:space="preserve">
Do atkins có thể thay thế được các icon khác ngoài trừ scale nên sẽ phải tính các trường hợp ở reel 4 để sao cho k có kết hợp giữa 3 atkins và các icon cho trả thưởng nhiều hơn 3 atkins.
Ở đây có các trường hợp sau thỏa mãn 3 atkins
+ 3 atkin+ reel 4 là butter+ reel 5 bất kỳ ngoại trừ atkin và butter ( giá 4 butter=50= giá 3 atkins)
+ 3 atkin+ reel 4 là cheese+ reel 5 bất kỳ ngoại trừ atkin và butter( giá 4cheese=50= giá 3 atkins)
+ 3 atkins+ reel 4 là bacon+ reel 5 bất kỳ( giá 5 bacon=50= giá 3 atkins)
+ 3 atkins+ reel 4 là mayo+ reel 5 bất kỳ ( giá 5 mayo= 50= giá 3 atkins)
+3 atkins+ reel 4 là scale+ reel 5 bất kỳ
Cuối cùng
3 Atkins with Butter in Reel 4: 1*1*1*3*(32-4-1) = 81
3 Atkins with Cheese in Reel 4: 1*1*1*4*(32-3-1) = 112
3 Atkins with Bacon in Reel 4: 1*1*1*5*32 = 160 
3 Atkins with Mayo in Reel 4: 1*1*1*4*32 = 128
3 Atkins with Scale in Reel 4: 1*1*1*1*32 = 32
Tổng cộng = 81+112+160+128+32=513
</t>
        </r>
      </text>
    </comment>
    <comment ref="G24" authorId="0" shapeId="0">
      <text>
        <r>
          <rPr>
            <b/>
            <sz val="9"/>
            <color indexed="81"/>
            <rFont val="Tahoma"/>
            <family val="2"/>
          </rPr>
          <t>Gbear:</t>
        </r>
        <r>
          <rPr>
            <sz val="9"/>
            <color indexed="81"/>
            <rFont val="Tahoma"/>
            <family val="2"/>
          </rPr>
          <t xml:space="preserve">
Ở reel 3 phải là scale còn reel 4&amp;5 thì bất kỳ
Giá trị cuối = 1*1*1*32*32=1024
</t>
        </r>
      </text>
    </comment>
    <comment ref="L24" authorId="0" shapeId="0">
      <text>
        <r>
          <rPr>
            <b/>
            <sz val="9"/>
            <color indexed="81"/>
            <rFont val="Tahoma"/>
            <family val="2"/>
          </rPr>
          <t>Gbear:</t>
        </r>
        <r>
          <rPr>
            <sz val="9"/>
            <color indexed="81"/>
            <rFont val="Tahoma"/>
            <family val="2"/>
          </rPr>
          <t xml:space="preserve">
Công thức chung= xác suất của 1 giá trị trúng giải* phần thưởng của nó</t>
        </r>
      </text>
    </comment>
    <comment ref="D25" authorId="0" shapeId="0">
      <text>
        <r>
          <rPr>
            <b/>
            <sz val="9"/>
            <color indexed="81"/>
            <rFont val="Tahoma"/>
            <family val="2"/>
          </rPr>
          <t>Gbear:</t>
        </r>
        <r>
          <rPr>
            <sz val="9"/>
            <color indexed="81"/>
            <rFont val="Tahoma"/>
            <family val="2"/>
          </rPr>
          <t xml:space="preserve">
Bỏ đi giá trị 5 reel là atkins</t>
        </r>
      </text>
    </comment>
    <comment ref="E25" authorId="0" shapeId="0">
      <text>
        <r>
          <rPr>
            <b/>
            <sz val="9"/>
            <color indexed="81"/>
            <rFont val="Tahoma"/>
            <family val="2"/>
          </rPr>
          <t>Gbear:</t>
        </r>
        <r>
          <rPr>
            <sz val="9"/>
            <color indexed="81"/>
            <rFont val="Tahoma"/>
            <family val="2"/>
          </rPr>
          <t xml:space="preserve">
công thức =  ((1+R1)*(1+R2)*(1+R3)*(1+R4)*(32-1-R5))-1*(32-1-R5)
1*(32-1-R5) vì 1 nhóm 4 atkins kết hợp với reel 5 để tạo ra giá trị cao hơn so với  4 steak in a row</t>
        </r>
      </text>
    </comment>
    <comment ref="F25" authorId="0" shapeId="0">
      <text>
        <r>
          <rPr>
            <b/>
            <sz val="9"/>
            <color indexed="81"/>
            <rFont val="Tahoma"/>
            <family val="2"/>
          </rPr>
          <t>Gbear:</t>
        </r>
        <r>
          <rPr>
            <sz val="9"/>
            <color indexed="81"/>
            <rFont val="Tahoma"/>
            <family val="2"/>
          </rPr>
          <t xml:space="preserve">
Công thức (1+r1)*(1+r2)*(1+r3)*(32-1-r4)*32-(32-1-r4)*32. Giá trị trừ là khi tính 3 reel đầu tiên atkin còn reel 4 khác atkin và steak reel 5 tự do chọn </t>
        </r>
      </text>
    </comment>
    <comment ref="G25" authorId="0" shapeId="0">
      <text>
        <r>
          <rPr>
            <b/>
            <sz val="9"/>
            <color indexed="81"/>
            <rFont val="Tahoma"/>
            <family val="2"/>
          </rPr>
          <t>Gbear:</t>
        </r>
        <r>
          <rPr>
            <sz val="9"/>
            <color indexed="81"/>
            <rFont val="Tahoma"/>
            <family val="2"/>
          </rPr>
          <t xml:space="preserve">
Công thức (1+r1)(1+r2)(32-1-r3)*32*32- (32-1-r3)*32*32 Trong đó (32-1-r3)*32*32 là các giá trị khi reel 1 và reel 2 là atkin</t>
        </r>
      </text>
    </comment>
    <comment ref="D26" authorId="0" shapeId="0">
      <text>
        <r>
          <rPr>
            <b/>
            <sz val="9"/>
            <color indexed="81"/>
            <rFont val="Tahoma"/>
            <family val="2"/>
          </rPr>
          <t>Gbear:</t>
        </r>
        <r>
          <rPr>
            <sz val="9"/>
            <color indexed="81"/>
            <rFont val="Tahoma"/>
            <family val="2"/>
          </rPr>
          <t xml:space="preserve">
Bỏ đi 5 giá trị từ reel 1-4 là atkins và reel 5 là atkin hoặc là 4 giá trị ham vì giá trị 5 aktin và 4atkin&gt;= 500 giá 5 ham
</t>
        </r>
      </text>
    </comment>
    <comment ref="E26" authorId="0" shapeId="0">
      <text>
        <r>
          <rPr>
            <b/>
            <sz val="9"/>
            <color indexed="81"/>
            <rFont val="Tahoma"/>
            <family val="2"/>
          </rPr>
          <t>Gbear:</t>
        </r>
        <r>
          <rPr>
            <sz val="9"/>
            <color indexed="81"/>
            <rFont val="Tahoma"/>
            <family val="2"/>
          </rPr>
          <t xml:space="preserve">
Công thức tương tự steak</t>
        </r>
      </text>
    </comment>
    <comment ref="F26" authorId="0" shapeId="0">
      <text>
        <r>
          <rPr>
            <b/>
            <sz val="9"/>
            <color indexed="81"/>
            <rFont val="Tahoma"/>
            <family val="2"/>
          </rPr>
          <t>Gbear:</t>
        </r>
        <r>
          <rPr>
            <sz val="9"/>
            <color indexed="81"/>
            <rFont val="Tahoma"/>
            <family val="2"/>
          </rPr>
          <t xml:space="preserve">
Tất cả công thức bên dưới giống như công thức  của steak
</t>
        </r>
      </text>
    </comment>
    <comment ref="G26" authorId="0" shapeId="0">
      <text>
        <r>
          <rPr>
            <b/>
            <sz val="9"/>
            <color indexed="81"/>
            <rFont val="Tahoma"/>
            <family val="2"/>
          </rPr>
          <t>Gbear:</t>
        </r>
        <r>
          <rPr>
            <sz val="9"/>
            <color indexed="81"/>
            <rFont val="Tahoma"/>
            <family val="2"/>
          </rPr>
          <t xml:space="preserve">
tương tự công thức của steak
</t>
        </r>
      </text>
    </comment>
    <comment ref="D27" authorId="0" shapeId="0">
      <text>
        <r>
          <rPr>
            <b/>
            <sz val="9"/>
            <color indexed="81"/>
            <rFont val="Tahoma"/>
            <family val="2"/>
          </rPr>
          <t>Gbear:</t>
        </r>
        <r>
          <rPr>
            <sz val="9"/>
            <color indexed="81"/>
            <rFont val="Tahoma"/>
            <family val="2"/>
          </rPr>
          <t xml:space="preserve">
Bỏ đi 4 giá trị từ reel 1-4 là atkins và reel 5 là atkin hoặc là 3 giá trị buffalo vì giá trị 5 aktin và 4atkin&gt;= 500 giá 5 buffalo</t>
        </r>
      </text>
    </comment>
    <comment ref="E27" authorId="0" shapeId="0">
      <text>
        <r>
          <rPr>
            <b/>
            <sz val="9"/>
            <color indexed="81"/>
            <rFont val="Tahoma"/>
            <family val="2"/>
          </rPr>
          <t>Gbear:</t>
        </r>
        <r>
          <rPr>
            <sz val="9"/>
            <color indexed="81"/>
            <rFont val="Tahoma"/>
            <family val="2"/>
          </rPr>
          <t xml:space="preserve">
Công thức tương tự steak</t>
        </r>
      </text>
    </comment>
    <comment ref="G27" authorId="0" shapeId="0">
      <text>
        <r>
          <rPr>
            <b/>
            <sz val="9"/>
            <color indexed="81"/>
            <rFont val="Tahoma"/>
            <family val="2"/>
          </rPr>
          <t>Gbear:</t>
        </r>
        <r>
          <rPr>
            <sz val="9"/>
            <color indexed="81"/>
            <rFont val="Tahoma"/>
            <family val="2"/>
          </rPr>
          <t xml:space="preserve">
Tương tự công thức cú steak
</t>
        </r>
      </text>
    </comment>
    <comment ref="D28" authorId="0" shapeId="0">
      <text>
        <r>
          <rPr>
            <b/>
            <sz val="9"/>
            <color indexed="81"/>
            <rFont val="Tahoma"/>
            <family val="2"/>
          </rPr>
          <t>Gbear:</t>
        </r>
        <r>
          <rPr>
            <sz val="9"/>
            <color indexed="81"/>
            <rFont val="Tahoma"/>
            <family val="2"/>
          </rPr>
          <t xml:space="preserve">
Bỏ đi 5 giá trị từ reel 1-4 là atkins và reel 5 là atkin hoặc là 4 giá trị sausage vì giá trị 5 aktin và 4atkin&gt;= 500 giá 5 sausage
</t>
        </r>
      </text>
    </comment>
    <comment ref="E28" authorId="0" shapeId="0">
      <text>
        <r>
          <rPr>
            <b/>
            <sz val="9"/>
            <color indexed="81"/>
            <rFont val="Tahoma"/>
            <family val="2"/>
          </rPr>
          <t>Gbear:</t>
        </r>
        <r>
          <rPr>
            <sz val="9"/>
            <color indexed="81"/>
            <rFont val="Tahoma"/>
            <family val="2"/>
          </rPr>
          <t xml:space="preserve">
Công thức tương tự steak</t>
        </r>
      </text>
    </comment>
    <comment ref="D29" authorId="0" shapeId="0">
      <text>
        <r>
          <rPr>
            <b/>
            <sz val="9"/>
            <color indexed="81"/>
            <rFont val="Tahoma"/>
            <family val="2"/>
          </rPr>
          <t>Gbear:</t>
        </r>
        <r>
          <rPr>
            <sz val="9"/>
            <color indexed="81"/>
            <rFont val="Tahoma"/>
            <family val="2"/>
          </rPr>
          <t xml:space="preserve">
Tương tự trên ham</t>
        </r>
      </text>
    </comment>
    <comment ref="E29" authorId="0" shapeId="0">
      <text>
        <r>
          <rPr>
            <b/>
            <sz val="9"/>
            <color indexed="81"/>
            <rFont val="Tahoma"/>
            <family val="2"/>
          </rPr>
          <t>Gbear:</t>
        </r>
        <r>
          <rPr>
            <sz val="9"/>
            <color indexed="81"/>
            <rFont val="Tahoma"/>
            <family val="2"/>
          </rPr>
          <t xml:space="preserve">
Công thức tương tự steak
</t>
        </r>
      </text>
    </comment>
    <comment ref="D30" authorId="0" shapeId="0">
      <text>
        <r>
          <rPr>
            <b/>
            <sz val="9"/>
            <color indexed="81"/>
            <rFont val="Tahoma"/>
            <family val="2"/>
          </rPr>
          <t>Gbear:</t>
        </r>
        <r>
          <rPr>
            <sz val="9"/>
            <color indexed="81"/>
            <rFont val="Tahoma"/>
            <family val="2"/>
          </rPr>
          <t xml:space="preserve">
Tương tự ham
</t>
        </r>
      </text>
    </comment>
    <comment ref="E30" authorId="0" shapeId="0">
      <text>
        <r>
          <rPr>
            <b/>
            <sz val="9"/>
            <color indexed="81"/>
            <rFont val="Tahoma"/>
            <family val="2"/>
          </rPr>
          <t>Gbear:</t>
        </r>
        <r>
          <rPr>
            <sz val="9"/>
            <color indexed="81"/>
            <rFont val="Tahoma"/>
            <family val="2"/>
          </rPr>
          <t xml:space="preserve">
Vẫn theo công thức trên nhưng khi từ reel 1-3 là atkins còn reel 4 là butter khi đó sẽ trả thưởng theo nhóm 3 atkins in a row vì cùng mức tiền thưởng 50. Vậy tổng cộng phải từ đi 1*1*1*3*(32-4-1) hay tổng quát 1*1*1*R4*(32-1-R4)</t>
        </r>
      </text>
    </comment>
    <comment ref="D31" authorId="0" shapeId="0">
      <text>
        <r>
          <rPr>
            <b/>
            <sz val="9"/>
            <color indexed="81"/>
            <rFont val="Tahoma"/>
            <family val="2"/>
          </rPr>
          <t>Gbear:</t>
        </r>
        <r>
          <rPr>
            <sz val="9"/>
            <color indexed="81"/>
            <rFont val="Tahoma"/>
            <family val="2"/>
          </rPr>
          <t xml:space="preserve">
Tương tự ham</t>
        </r>
      </text>
    </comment>
    <comment ref="E31" authorId="0" shapeId="0">
      <text>
        <r>
          <rPr>
            <b/>
            <sz val="9"/>
            <color indexed="81"/>
            <rFont val="Tahoma"/>
            <family val="2"/>
          </rPr>
          <t>Gbear:</t>
        </r>
        <r>
          <rPr>
            <sz val="9"/>
            <color indexed="81"/>
            <rFont val="Tahoma"/>
            <family val="2"/>
          </rPr>
          <t xml:space="preserve">
Công thức tương tự butter</t>
        </r>
      </text>
    </comment>
    <comment ref="D32" authorId="0" shapeId="0">
      <text>
        <r>
          <rPr>
            <b/>
            <sz val="9"/>
            <color indexed="81"/>
            <rFont val="Tahoma"/>
            <family val="2"/>
          </rPr>
          <t>Gbear:</t>
        </r>
        <r>
          <rPr>
            <sz val="9"/>
            <color indexed="81"/>
            <rFont val="Tahoma"/>
            <family val="2"/>
          </rPr>
          <t xml:space="preserve">
Từ reel 1-3 là atkins
Reel 4 k thể là atkin hay bacon vì nếu là atkin sẽ có 4 atkins in row = 500&gt; 50 giá 5 bacon
hay nếu là bacon thì sẽ là 3 atkins = 50 = giá 5 bacon sẽ lấy giá trị này trước
Reel 5 tương tự sẽ k thể là bacon hay atkin
&gt; bỏ (5+1)*(3+1)</t>
        </r>
      </text>
    </comment>
    <comment ref="E32" authorId="0" shapeId="0">
      <text>
        <r>
          <rPr>
            <b/>
            <sz val="9"/>
            <color indexed="81"/>
            <rFont val="Tahoma"/>
            <family val="2"/>
          </rPr>
          <t>Gbear:</t>
        </r>
        <r>
          <rPr>
            <sz val="9"/>
            <color indexed="81"/>
            <rFont val="Tahoma"/>
            <family val="2"/>
          </rPr>
          <t xml:space="preserve">
công thức tương tự butter
</t>
        </r>
      </text>
    </comment>
    <comment ref="D33" authorId="0" shapeId="0">
      <text>
        <r>
          <rPr>
            <b/>
            <sz val="9"/>
            <color indexed="81"/>
            <rFont val="Tahoma"/>
            <family val="2"/>
          </rPr>
          <t>Gbear:</t>
        </r>
        <r>
          <rPr>
            <sz val="9"/>
            <color indexed="81"/>
            <rFont val="Tahoma"/>
            <family val="2"/>
          </rPr>
          <t xml:space="preserve">
Giải thích tương tự bacon</t>
        </r>
      </text>
    </comment>
    <comment ref="E33" authorId="0" shapeId="0">
      <text>
        <r>
          <rPr>
            <b/>
            <sz val="9"/>
            <color indexed="81"/>
            <rFont val="Tahoma"/>
            <family val="2"/>
          </rPr>
          <t>Gbear:</t>
        </r>
        <r>
          <rPr>
            <sz val="9"/>
            <color indexed="81"/>
            <rFont val="Tahoma"/>
            <family val="2"/>
          </rPr>
          <t xml:space="preserve">
Công thức tương tự butter</t>
        </r>
      </text>
    </comment>
    <comment ref="K38" authorId="0" shapeId="0">
      <text>
        <r>
          <rPr>
            <b/>
            <sz val="9"/>
            <color indexed="81"/>
            <rFont val="Tahoma"/>
            <family val="2"/>
          </rPr>
          <t>Gbear:</t>
        </r>
        <r>
          <rPr>
            <sz val="9"/>
            <color indexed="81"/>
            <rFont val="Tahoma"/>
            <family val="2"/>
          </rPr>
          <t xml:space="preserve">
Scale là 1 biểu tượng đặc biệt. Scale k bị thay thế bởi atkins và scale khi xuất hiện không cần theo line nào cũng có thể chiến thắng miễn là đủ số lượng scale trên 5 reel. Có thể ví dụ thế này nếu 3 scale xuất hiện sau 1 lượt quay và nằm ở các vị trí bất kỳ của reel 1 reel 2 reel 5 thì vẫn có thể coi là thắng và nhận giá trị giải thưởng là 5</t>
        </r>
      </text>
    </comment>
    <comment ref="N40" authorId="0" shapeId="0">
      <text>
        <r>
          <rPr>
            <b/>
            <sz val="9"/>
            <color indexed="81"/>
            <rFont val="Tahoma"/>
            <family val="2"/>
          </rPr>
          <t>Gbear:</t>
        </r>
        <r>
          <rPr>
            <sz val="9"/>
            <color indexed="81"/>
            <rFont val="Tahoma"/>
            <family val="2"/>
          </rPr>
          <t xml:space="preserve">
Mỗi lần quay thì reel sẽ stop ở 1 vị trí và cho 1 bộ 3 số liền nhau. Ví dụ như lấy mốc stop là số 1 thì số 1 có thể tạo thành các bộ số khi stop như sau 1-2-3 hoặc 32-1-2 hoặc 31-32-1 vậy nên công thức xác suất để scale xuất hiện là= số lượng scale*3/ tổng số biểu tượng.</t>
        </r>
      </text>
    </comment>
    <comment ref="M47" authorId="0" shapeId="0">
      <text>
        <r>
          <rPr>
            <b/>
            <sz val="9"/>
            <color indexed="81"/>
            <rFont val="Tahoma"/>
            <family val="2"/>
          </rPr>
          <t>Gbear:</t>
        </r>
        <r>
          <rPr>
            <sz val="9"/>
            <color indexed="81"/>
            <rFont val="Tahoma"/>
            <family val="2"/>
          </rPr>
          <t xml:space="preserve">
Số lượng các trường hợp scale xuất hiện cùng nhau</t>
        </r>
      </text>
    </comment>
    <comment ref="N47" authorId="0" shapeId="0">
      <text>
        <r>
          <rPr>
            <b/>
            <sz val="9"/>
            <color indexed="81"/>
            <rFont val="Tahoma"/>
            <family val="2"/>
          </rPr>
          <t>Gbear:</t>
        </r>
        <r>
          <rPr>
            <sz val="9"/>
            <color indexed="81"/>
            <rFont val="Tahoma"/>
            <family val="2"/>
          </rPr>
          <t xml:space="preserve">
Xác suất</t>
        </r>
      </text>
    </comment>
    <comment ref="O47" authorId="0" shapeId="0">
      <text>
        <r>
          <rPr>
            <b/>
            <sz val="9"/>
            <color indexed="81"/>
            <rFont val="Tahoma"/>
            <family val="2"/>
          </rPr>
          <t>Gbear:</t>
        </r>
        <r>
          <rPr>
            <sz val="9"/>
            <color indexed="81"/>
            <rFont val="Tahoma"/>
            <family val="2"/>
          </rPr>
          <t xml:space="preserve">
Giá trị hoàn trả</t>
        </r>
      </text>
    </comment>
    <comment ref="M48" authorId="0" shapeId="0">
      <text>
        <r>
          <rPr>
            <b/>
            <sz val="9"/>
            <color indexed="81"/>
            <rFont val="Tahoma"/>
            <family val="2"/>
          </rPr>
          <t>Gbear:</t>
        </r>
        <r>
          <rPr>
            <sz val="9"/>
            <color indexed="81"/>
            <rFont val="Tahoma"/>
            <family val="2"/>
          </rPr>
          <t xml:space="preserve">
Reel 1 có 6 lần scale xuất hiện
Reel 2 có 3 lần scale xuất hiện
.. 
Reel 5 có 3 lần scale xuất hiện
&gt;CT= 6*3*3*3*3=486
</t>
        </r>
      </text>
    </comment>
    <comment ref="N48" authorId="0" shapeId="0">
      <text>
        <r>
          <rPr>
            <b/>
            <sz val="9"/>
            <color indexed="81"/>
            <rFont val="Tahoma"/>
            <family val="2"/>
          </rPr>
          <t>Gbear:
Công thức = combinations/ Total</t>
        </r>
      </text>
    </comment>
    <comment ref="O48" authorId="0" shapeId="0">
      <text>
        <r>
          <rPr>
            <b/>
            <sz val="9"/>
            <color indexed="81"/>
            <rFont val="Tahoma"/>
            <family val="2"/>
          </rPr>
          <t>Gbear:</t>
        </r>
        <r>
          <rPr>
            <sz val="9"/>
            <color indexed="81"/>
            <rFont val="Tahoma"/>
            <family val="2"/>
          </rPr>
          <t xml:space="preserve">
Công thức= Pays*Probability</t>
        </r>
      </text>
    </comment>
    <comment ref="M49" authorId="0" shapeId="0">
      <text>
        <r>
          <rPr>
            <b/>
            <sz val="9"/>
            <color indexed="81"/>
            <rFont val="Tahoma"/>
            <family val="2"/>
          </rPr>
          <t>Gbear
+ Reel 1 và 4 reel còn lại xếp vào 3 vị trí thì có số lượng tổ hợp = 4C3=4!/3!= 4. Mỗi reel lại có 3 cách sắp xếp
&gt; CT= 6*3*3*3*4!/3!*(32-3) =18792 với (32-3 là các chọn icon khác scale ở reel còn lại)
+Reel 1 không chứa scale thì có 32-6=28 trường hợp. 4 reel còn lại có scale 
&gt; CT= (32-6)*3*3*3*3=2106
Tổng =18792+2106=20898</t>
        </r>
      </text>
    </comment>
    <comment ref="M50" authorId="0" shapeId="0">
      <text>
        <r>
          <rPr>
            <b/>
            <sz val="9"/>
            <color indexed="81"/>
            <rFont val="Tahoma"/>
            <family val="2"/>
          </rPr>
          <t>Gbear:</t>
        </r>
        <r>
          <rPr>
            <sz val="9"/>
            <color indexed="81"/>
            <rFont val="Tahoma"/>
            <family val="2"/>
          </rPr>
          <t xml:space="preserve">
+Reel 1 và 4 reel còn lại chọn 2 thì có số lượng cách chọn = 4C2=n!/(k!*(n-k)!)= 4!/(2!*2!)=6. Mỗi reel lại có 3 vị trí
&gt; CT= 6*3*3*4!/(2!*2!)*(32-3)*(32-3) =272484
+ 4 Reel ngoại trừ reel 1 chọn 3 vị trị có số lượng cách chọn = 4C3= 4!/3!= 4
&gt; CT= (32-6)*3*3*3*4!/3!*(32-3)=81432
Tổng= 272484+81432=343916</t>
        </r>
      </text>
    </comment>
  </commentList>
</comments>
</file>

<file path=xl/comments3.xml><?xml version="1.0" encoding="utf-8"?>
<comments xmlns="http://schemas.openxmlformats.org/spreadsheetml/2006/main">
  <authors>
    <author>Gbear</author>
  </authors>
  <commentList>
    <comment ref="K4" authorId="0" shapeId="0">
      <text>
        <r>
          <rPr>
            <b/>
            <sz val="9"/>
            <color indexed="81"/>
            <rFont val="Tahoma"/>
            <family val="2"/>
          </rPr>
          <t>Gbear:</t>
        </r>
        <r>
          <rPr>
            <sz val="9"/>
            <color indexed="81"/>
            <rFont val="Tahoma"/>
            <family val="2"/>
          </rPr>
          <t xml:space="preserve">
Atkins có thể thay thế cho các biểu tượng khác ngoại trừ scale</t>
        </r>
      </text>
    </comment>
  </commentList>
</comments>
</file>

<file path=xl/sharedStrings.xml><?xml version="1.0" encoding="utf-8"?>
<sst xmlns="http://schemas.openxmlformats.org/spreadsheetml/2006/main" count="395" uniqueCount="104">
  <si>
    <t>SYMBOL</t>
  </si>
  <si>
    <t>REEL 1</t>
  </si>
  <si>
    <t>REEL 2</t>
  </si>
  <si>
    <t>REEL 3</t>
  </si>
  <si>
    <t>REEL 4</t>
  </si>
  <si>
    <t>REEL 5</t>
  </si>
  <si>
    <t>Cheese</t>
  </si>
  <si>
    <t>Total</t>
  </si>
  <si>
    <t>5 IN A ROW</t>
  </si>
  <si>
    <t>4 IN A ROW</t>
  </si>
  <si>
    <t>3 IN A ROW</t>
  </si>
  <si>
    <t>2 IN A ROW</t>
  </si>
  <si>
    <t>TOTAL</t>
  </si>
  <si>
    <t>Số lượng các trường hợp trúng giải</t>
  </si>
  <si>
    <t>Xác suất trúng giải</t>
  </si>
  <si>
    <t>Biết tổng số cách sắp xếp</t>
  </si>
  <si>
    <t>Bảng cơ cấu giải thưởng</t>
  </si>
  <si>
    <t>Bảng thống kê số lần xuất hiện của mỗi biểu tượng trên 1 reel</t>
  </si>
  <si>
    <t>Scatters per Reel</t>
  </si>
  <si>
    <t>REEL</t>
  </si>
  <si>
    <t>SCATTERS</t>
  </si>
  <si>
    <t>PROBABILITY</t>
  </si>
  <si>
    <t>Tổng số biểu tượng trên 1 reel</t>
  </si>
  <si>
    <t>Scatter Pay Probabilities and Returns</t>
  </si>
  <si>
    <t>PAYS</t>
  </si>
  <si>
    <t>COMBINATIONS</t>
  </si>
  <si>
    <t>RETURN</t>
  </si>
  <si>
    <t>Bonus</t>
  </si>
  <si>
    <t>Tổng kết</t>
  </si>
  <si>
    <t>ITEM</t>
  </si>
  <si>
    <t>Line Pays</t>
  </si>
  <si>
    <t>Scatter</t>
  </si>
  <si>
    <t>Như vậy với 1 đồng thả vào máy quay thì người chơi sẽ thu về được 0.97 đồng hay chơi 1 Đô thì sẽ thu về 97 cent.
Để tăng lợi nhuận cho hệ thống thì sẽ phải điều chỉnh giảm con số total returns bằng cách giảm cơ cấu giải thưởng tuy nhiên vẫn phải tuân theo quy luật. Tốt nhất nên giảm theo cùng tỷ lệ</t>
  </si>
  <si>
    <t>STOP</t>
  </si>
  <si>
    <t>Wild</t>
  </si>
  <si>
    <t>S1</t>
  </si>
  <si>
    <t>S2</t>
  </si>
  <si>
    <t>S3</t>
  </si>
  <si>
    <t>S4</t>
  </si>
  <si>
    <t>S5</t>
  </si>
  <si>
    <t>S6</t>
  </si>
  <si>
    <t>S7</t>
  </si>
  <si>
    <t>S8</t>
  </si>
  <si>
    <t>Wild Diet Expected Returns</t>
  </si>
  <si>
    <t>Số lượng Scatter</t>
  </si>
  <si>
    <t>Xác suất Scatter xuất hiện</t>
  </si>
  <si>
    <t>Rule của bonus: Người chơi quay đc ít nhất 3 biểu tượng Scatter thì sẽ được quay thêm 10 lần spin và trong 10 lần spin đó nếu thắng sẽ đc x3 giải thưởng và nếu trong khi quay lượt spin miễn phí mà lại xuất hiện 3 Scatter nữa thì sẽ lại bonus thêm 10 lần spin.
+Xác suất để xuất hiện ít nhất 3 Scatter là 0.011185
+ Giá trị hoàn trả khi line pay là 0.634597 và khi Scatter là 0.069756, vậy nếu chiến thắng thì sẽ nhận hoàn trả 3x(0.634597+0.069756)=2.113058
+Số lượng spin dự kiến ở 1 lần bonus = 10/(1-10*0.011185)= 11,259335.
Vậy với 11.259335 spin miễn phí, và một giá trị hoàn trả trung bình mỗi spin của 2.113058,dự kiến ​​ 1 lần bonus sẽ có giá trị hoàn trả là 11.259335 2.113058 × = 23,791632.
Xác suất hiện bonus là 0.011185, vì vậy hoàn trả kỳ vọng sau mỗi lượt bonus là 0.011185 × 23.791632 = 0,266105</t>
  </si>
  <si>
    <t>Free Spin</t>
  </si>
  <si>
    <t xml:space="preserve">Luật thưởng: </t>
  </si>
  <si>
    <t>Các biểu tượng cùng loại xuất hiện liên tiếp trên các đường payline từ trái qua phải thì được thưởng</t>
  </si>
  <si>
    <t>Scatter:</t>
  </si>
  <si>
    <t>5, 4, 3 scatters thì được thêm tương ứng 15, 10, 5 lượt chơi</t>
  </si>
  <si>
    <t>5, 4, 3 Bonus thì được chơi minigame; hệ số nhân các minigame tương ứng X5,X4, X3 lượt chơi</t>
  </si>
  <si>
    <t>Wild:</t>
  </si>
  <si>
    <t>Bonus:</t>
  </si>
  <si>
    <t>wild có thể thay thế cho tất cả các biểu tượng trừ scatter, bonus</t>
  </si>
  <si>
    <t>Reel 1</t>
  </si>
  <si>
    <t>Reel 2</t>
  </si>
  <si>
    <t>Reel 3</t>
  </si>
  <si>
    <t>Reel 4</t>
  </si>
  <si>
    <t>Reel 5</t>
  </si>
  <si>
    <t>scat*3</t>
  </si>
  <si>
    <t>Hit any 4 scats</t>
  </si>
  <si>
    <t>scat,scat,scat,scat,#scat</t>
  </si>
  <si>
    <t>scat,scat,scat, #scat,scat</t>
  </si>
  <si>
    <t>sact,scat,#scat,scat,scat</t>
  </si>
  <si>
    <t>scat,#scat,scat,scat,scat</t>
  </si>
  <si>
    <t>#scat,scat,scat,scat,scat</t>
  </si>
  <si>
    <t>Hit any 3 scats</t>
  </si>
  <si>
    <t>scat,scat,scat,#scat,#scat</t>
  </si>
  <si>
    <t>scat,scat,#scat,scat,#scat</t>
  </si>
  <si>
    <t>scat,#scat,scat,scat,#scat</t>
  </si>
  <si>
    <t>#scat,scat,scat,scat,#scat</t>
  </si>
  <si>
    <t>scat,scat,#scat,#scat,scat</t>
  </si>
  <si>
    <t>scat,#scat,scat,#scat,scat</t>
  </si>
  <si>
    <t>#scat,scat,scat,#scat,scat</t>
  </si>
  <si>
    <t>scat,#scat,#scat,scat,scat</t>
  </si>
  <si>
    <t>#scat,scat,#scat,scat,scat</t>
  </si>
  <si>
    <t>#scat,#scat,scat,scat,scat</t>
  </si>
  <si>
    <t>Hit any 4 Bonus</t>
  </si>
  <si>
    <t>Hit any 3 Bonus</t>
  </si>
  <si>
    <t>Bonus,Bonus,Bonus,Bonus,#Bonus</t>
  </si>
  <si>
    <t>Bonus,Bonus,Bonus, #Bonus,Bonus</t>
  </si>
  <si>
    <t>Bonus,#Bonus,Bonus,Bonus,Bonus</t>
  </si>
  <si>
    <t>#Bonus,Bonus,Bonus,Bonus,Bonus</t>
  </si>
  <si>
    <t>Bonus,Bonus,Bonus,#Bonus,#Bonus</t>
  </si>
  <si>
    <t>Bonus,Bonus,#Bonus,Bonus,#Bonus</t>
  </si>
  <si>
    <t>Bonus,#Bonus,Bonus,Bonus,#Bonus</t>
  </si>
  <si>
    <t>#Bonus,Bonus,Bonus,Bonus,#Bonus</t>
  </si>
  <si>
    <t>Bonus,Bonus,#Bonus,#Bonus,Bonus</t>
  </si>
  <si>
    <t>Bonus,#Bonus,Bonus,#Bonus,Bonus</t>
  </si>
  <si>
    <t>#Bonus,Bonus,Bonus,#Bonus,Bonus</t>
  </si>
  <si>
    <t>Bonus,#Bonus,#Bonus,Bonus,Bonus</t>
  </si>
  <si>
    <t>#Bonus,Bonus,#Bonus,Bonus,Bonus</t>
  </si>
  <si>
    <t>#Bonus,#Bonus,Bonus,Bonus,Bonus</t>
  </si>
  <si>
    <t>Bonus,Bonus,#Bonus,Bonus,Bonus</t>
  </si>
  <si>
    <t>Free slot</t>
  </si>
  <si>
    <t>?</t>
  </si>
  <si>
    <t>Minigame</t>
  </si>
  <si>
    <t xml:space="preserve">? </t>
  </si>
  <si>
    <t>scat,scat,scat,scat,scat</t>
  </si>
  <si>
    <t>Hit any 5 scats</t>
  </si>
  <si>
    <t>Hit any 5 Bonus</t>
  </si>
  <si>
    <t>Bonus,Bonus,Bonus,Bonus,Bonus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</si>
</sst>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0000_);_(* \(#,##0.000000\);_(* &quot;-&quot;??_);_(@_)"/>
    <numFmt numFmtId="165" formatCode="_(* #,##0.00000000_);_(* \(#,##0.00000000\);_(* &quot;-&quot;??_);_(@_)"/>
    <numFmt numFmtId="166" formatCode="#,##0.000000"/>
    <numFmt numFmtId="167" formatCode="0.000000"/>
    <numFmt numFmtId="168" formatCode="0.000%"/>
    <numFmt numFmtId="169" formatCode="_(* #,##0_);_(* \(#,##0\);_(* &quot;-&quot;??_);_(@_)"/>
  </numFmts>
  <fonts count="18">
    <font>
      <sz val="11"/>
      <color theme="1"/>
      <name val="Calibri"/>
      <family val="2"/>
      <scheme val="minor"/>
    </font>
    <font>
      <sz val="10"/>
      <color rgb="FF333333"/>
      <name val="Inherit"/>
    </font>
    <font>
      <sz val="10"/>
      <color rgb="FF333333"/>
      <name val="Inherit"/>
    </font>
    <font>
      <b/>
      <sz val="10"/>
      <color rgb="FF333333"/>
      <name val="Inherit"/>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
      <sz val="14"/>
      <color rgb="FF333333"/>
      <name val="Arial"/>
      <family val="2"/>
    </font>
    <font>
      <sz val="14"/>
      <color rgb="FF333333"/>
      <name val="Arial"/>
      <family val="2"/>
    </font>
    <font>
      <sz val="10"/>
      <color rgb="FF333333"/>
      <name val="Inherit"/>
    </font>
    <font>
      <sz val="12"/>
      <color theme="1"/>
      <name val="Times New Roman"/>
      <family val="1"/>
    </font>
    <font>
      <b/>
      <sz val="12"/>
      <color theme="1"/>
      <name val="Times New Roman"/>
      <family val="1"/>
    </font>
    <font>
      <sz val="10"/>
      <color rgb="FFFF0000"/>
      <name val="Inherit"/>
    </font>
    <font>
      <sz val="12"/>
      <color rgb="FF333333"/>
      <name val="Times New Roman"/>
      <family val="1"/>
    </font>
    <font>
      <b/>
      <sz val="10"/>
      <color rgb="FFFF0000"/>
      <name val="Inherit"/>
    </font>
    <font>
      <sz val="10"/>
      <name val="Inherit"/>
    </font>
    <font>
      <sz val="10"/>
      <color indexed="81"/>
      <name val="Tahoma"/>
      <family val="2"/>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75">
    <xf numFmtId="0" fontId="0" fillId="0" borderId="0" xfId="0"/>
    <xf numFmtId="0" fontId="1" fillId="0" borderId="1" xfId="0" applyFont="1" applyBorder="1" applyAlignment="1">
      <alignment horizontal="right" wrapText="1"/>
    </xf>
    <xf numFmtId="0" fontId="2" fillId="0" borderId="1" xfId="0" applyFont="1" applyBorder="1" applyAlignment="1">
      <alignment horizontal="right" vertical="top" wrapText="1"/>
    </xf>
    <xf numFmtId="0" fontId="0" fillId="0" borderId="1" xfId="0" applyBorder="1"/>
    <xf numFmtId="0" fontId="3" fillId="0" borderId="1" xfId="0" applyFont="1" applyBorder="1" applyAlignment="1">
      <alignment horizontal="right" vertical="top" wrapText="1"/>
    </xf>
    <xf numFmtId="0" fontId="3" fillId="0" borderId="1" xfId="0" applyFont="1" applyFill="1" applyBorder="1" applyAlignment="1">
      <alignment horizontal="right" vertical="top" wrapText="1"/>
    </xf>
    <xf numFmtId="3" fontId="2" fillId="0" borderId="1" xfId="0" applyNumberFormat="1" applyFont="1" applyBorder="1" applyAlignment="1">
      <alignment horizontal="right" vertical="top" wrapText="1"/>
    </xf>
    <xf numFmtId="0" fontId="1" fillId="0" borderId="1" xfId="0" applyFont="1" applyBorder="1" applyAlignment="1">
      <alignment horizontal="right" vertical="top" wrapText="1"/>
    </xf>
    <xf numFmtId="0" fontId="3" fillId="0" borderId="1" xfId="0" applyFont="1" applyBorder="1" applyAlignment="1">
      <alignment horizontal="right" wrapText="1"/>
    </xf>
    <xf numFmtId="0" fontId="7" fillId="0" borderId="0" xfId="0" applyFont="1"/>
    <xf numFmtId="0" fontId="3" fillId="0" borderId="0" xfId="0" applyFont="1" applyFill="1" applyBorder="1" applyAlignment="1">
      <alignment horizontal="right" vertical="top"/>
    </xf>
    <xf numFmtId="0" fontId="7" fillId="0" borderId="1" xfId="0" applyFont="1" applyBorder="1"/>
    <xf numFmtId="165" fontId="0" fillId="0" borderId="1" xfId="1" applyNumberFormat="1" applyFont="1" applyBorder="1"/>
    <xf numFmtId="164" fontId="2" fillId="0" borderId="1" xfId="0" applyNumberFormat="1" applyFont="1" applyBorder="1" applyAlignment="1">
      <alignment horizontal="right" vertical="top" wrapText="1"/>
    </xf>
    <xf numFmtId="166" fontId="2" fillId="0" borderId="1" xfId="0" applyNumberFormat="1" applyFont="1" applyBorder="1" applyAlignment="1">
      <alignment horizontal="right" vertical="top" wrapText="1"/>
    </xf>
    <xf numFmtId="0" fontId="8" fillId="0" borderId="2" xfId="0" applyFont="1" applyBorder="1" applyAlignment="1">
      <alignment horizontal="left" vertical="center" indent="1"/>
    </xf>
    <xf numFmtId="0" fontId="9" fillId="0" borderId="0" xfId="0" applyFont="1" applyBorder="1" applyAlignment="1">
      <alignment horizontal="left" vertical="center" indent="1"/>
    </xf>
    <xf numFmtId="0" fontId="10" fillId="0" borderId="1" xfId="0" applyFont="1" applyBorder="1" applyAlignment="1">
      <alignment wrapText="1"/>
    </xf>
    <xf numFmtId="0" fontId="10" fillId="0" borderId="1" xfId="0" applyFont="1" applyBorder="1" applyAlignment="1">
      <alignment horizontal="right" wrapText="1"/>
    </xf>
    <xf numFmtId="164" fontId="0" fillId="0" borderId="1" xfId="1" applyNumberFormat="1" applyFont="1" applyBorder="1"/>
    <xf numFmtId="164" fontId="0" fillId="0" borderId="1" xfId="0" applyNumberFormat="1" applyBorder="1"/>
    <xf numFmtId="43" fontId="0" fillId="0" borderId="0" xfId="0" applyNumberFormat="1"/>
    <xf numFmtId="167" fontId="0" fillId="0" borderId="0" xfId="0" applyNumberFormat="1"/>
    <xf numFmtId="168" fontId="1" fillId="0" borderId="1" xfId="0" applyNumberFormat="1" applyFont="1" applyBorder="1" applyAlignment="1">
      <alignment horizontal="right" vertical="top" wrapText="1"/>
    </xf>
    <xf numFmtId="168" fontId="1" fillId="0" borderId="1" xfId="2" applyNumberFormat="1" applyFont="1" applyBorder="1" applyAlignment="1">
      <alignment horizontal="right" vertical="top" wrapText="1"/>
    </xf>
    <xf numFmtId="0" fontId="1" fillId="0" borderId="1" xfId="0" applyFont="1" applyFill="1" applyBorder="1" applyAlignment="1">
      <alignment horizontal="right" vertical="top" wrapText="1"/>
    </xf>
    <xf numFmtId="168" fontId="0" fillId="0" borderId="1" xfId="0" applyNumberFormat="1" applyBorder="1"/>
    <xf numFmtId="169" fontId="0" fillId="0" borderId="1" xfId="1" applyNumberFormat="1" applyFont="1" applyBorder="1"/>
    <xf numFmtId="169" fontId="0" fillId="0" borderId="0" xfId="1" applyNumberFormat="1" applyFont="1"/>
    <xf numFmtId="0" fontId="1" fillId="0" borderId="0" xfId="0" applyFont="1" applyFill="1" applyBorder="1" applyAlignment="1">
      <alignment horizontal="left"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right" vertical="top" wrapText="1"/>
    </xf>
    <xf numFmtId="0" fontId="1" fillId="0" borderId="1" xfId="0" applyFont="1" applyBorder="1" applyAlignment="1">
      <alignment horizontal="center" vertical="center" wrapText="1"/>
    </xf>
    <xf numFmtId="0" fontId="11" fillId="0" borderId="0" xfId="0" applyFont="1"/>
    <xf numFmtId="0" fontId="15" fillId="0" borderId="1" xfId="0" applyFont="1" applyBorder="1" applyAlignment="1">
      <alignment horizontal="right" vertical="top" wrapText="1"/>
    </xf>
    <xf numFmtId="0" fontId="0" fillId="0" borderId="0" xfId="0" applyBorder="1"/>
    <xf numFmtId="0" fontId="11" fillId="0" borderId="0" xfId="0" applyFont="1" applyBorder="1"/>
    <xf numFmtId="0" fontId="12" fillId="0" borderId="0" xfId="0" applyFont="1" applyBorder="1"/>
    <xf numFmtId="0" fontId="14" fillId="0" borderId="0" xfId="0" applyFont="1" applyBorder="1" applyAlignment="1">
      <alignment horizontal="right" vertical="top" wrapText="1"/>
    </xf>
    <xf numFmtId="0" fontId="1" fillId="0" borderId="0" xfId="0" applyFont="1" applyBorder="1" applyAlignment="1">
      <alignment horizontal="right" vertical="top" wrapText="1"/>
    </xf>
    <xf numFmtId="0" fontId="12" fillId="0" borderId="0" xfId="0" applyFont="1" applyFill="1" applyBorder="1"/>
    <xf numFmtId="0" fontId="0" fillId="2" borderId="0" xfId="0" applyFill="1"/>
    <xf numFmtId="0" fontId="11" fillId="0" borderId="1" xfId="0" applyFont="1" applyBorder="1"/>
    <xf numFmtId="0" fontId="11" fillId="0" borderId="1" xfId="0" applyFont="1" applyBorder="1" applyAlignment="1">
      <alignment horizontal="center"/>
    </xf>
    <xf numFmtId="0" fontId="11" fillId="0" borderId="7" xfId="0" applyFont="1" applyBorder="1" applyAlignment="1"/>
    <xf numFmtId="0" fontId="11" fillId="0" borderId="0" xfId="0" applyFont="1" applyBorder="1" applyAlignment="1">
      <alignment horizontal="center"/>
    </xf>
    <xf numFmtId="0" fontId="0" fillId="0" borderId="0" xfId="0" applyAlignment="1">
      <alignment vertical="top" wrapText="1"/>
    </xf>
    <xf numFmtId="0" fontId="0" fillId="0" borderId="0" xfId="0" applyAlignment="1">
      <alignment vertical="top"/>
    </xf>
    <xf numFmtId="168" fontId="0" fillId="0" borderId="1" xfId="0" applyNumberFormat="1" applyBorder="1" applyAlignment="1">
      <alignment horizontal="center" vertical="center"/>
    </xf>
    <xf numFmtId="168" fontId="1" fillId="0" borderId="1" xfId="2" applyNumberFormat="1" applyFont="1" applyBorder="1" applyAlignment="1">
      <alignment horizontal="center" vertical="center" wrapText="1"/>
    </xf>
    <xf numFmtId="168" fontId="1" fillId="0" borderId="1" xfId="0" applyNumberFormat="1" applyFont="1" applyBorder="1" applyAlignment="1">
      <alignment horizontal="center" vertical="center" wrapText="1"/>
    </xf>
    <xf numFmtId="0" fontId="3" fillId="0" borderId="9" xfId="0" applyFont="1" applyFill="1" applyBorder="1" applyAlignment="1">
      <alignment horizontal="right" vertical="top" wrapText="1"/>
    </xf>
    <xf numFmtId="0" fontId="1" fillId="0" borderId="0" xfId="0" applyFont="1" applyBorder="1" applyAlignment="1">
      <alignment horizontal="right" wrapText="1"/>
    </xf>
    <xf numFmtId="0" fontId="3" fillId="0" borderId="0" xfId="0" applyFont="1" applyBorder="1" applyAlignment="1">
      <alignment horizontal="right" vertical="top" wrapText="1"/>
    </xf>
    <xf numFmtId="0" fontId="2" fillId="0" borderId="0" xfId="0" applyFont="1" applyBorder="1" applyAlignment="1">
      <alignment horizontal="right" vertical="top" wrapText="1"/>
    </xf>
    <xf numFmtId="0" fontId="13" fillId="0" borderId="0" xfId="0" applyFont="1" applyBorder="1" applyAlignment="1">
      <alignment horizontal="right" vertical="top" wrapText="1"/>
    </xf>
    <xf numFmtId="0" fontId="16" fillId="0" borderId="0" xfId="0" applyFont="1" applyBorder="1" applyAlignment="1">
      <alignment horizontal="right" vertical="top" wrapText="1"/>
    </xf>
    <xf numFmtId="0" fontId="3" fillId="0" borderId="0" xfId="0" applyFont="1" applyFill="1" applyBorder="1" applyAlignment="1">
      <alignment horizontal="right" vertical="top" wrapText="1"/>
    </xf>
    <xf numFmtId="0" fontId="12" fillId="0" borderId="1"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0" fillId="0" borderId="1" xfId="0" applyBorder="1" applyAlignment="1">
      <alignment horizontal="center"/>
    </xf>
    <xf numFmtId="0" fontId="12" fillId="0" borderId="0" xfId="0" applyFont="1" applyBorder="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1" fillId="0" borderId="7" xfId="0" applyFont="1" applyBorder="1" applyAlignment="1">
      <alignment horizontal="center"/>
    </xf>
    <xf numFmtId="0" fontId="11" fillId="0" borderId="8" xfId="0" applyFont="1" applyBorder="1" applyAlignment="1">
      <alignment horizontal="center"/>
    </xf>
    <xf numFmtId="0" fontId="12" fillId="0" borderId="12" xfId="0" applyFont="1" applyBorder="1" applyAlignment="1">
      <alignment horizontal="center"/>
    </xf>
    <xf numFmtId="0" fontId="12" fillId="0" borderId="13" xfId="0" applyFont="1"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 fillId="0" borderId="0" xfId="0" applyFont="1" applyFill="1"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493568</xdr:colOff>
      <xdr:row>34</xdr:row>
      <xdr:rowOff>77932</xdr:rowOff>
    </xdr:from>
    <xdr:to>
      <xdr:col>26</xdr:col>
      <xdr:colOff>289753</xdr:colOff>
      <xdr:row>55</xdr:row>
      <xdr:rowOff>129886</xdr:rowOff>
    </xdr:to>
    <xdr:pic>
      <xdr:nvPicPr>
        <xdr:cNvPr id="2" name="Picture 1"/>
        <xdr:cNvPicPr>
          <a:picLocks noChangeAspect="1"/>
        </xdr:cNvPicPr>
      </xdr:nvPicPr>
      <xdr:blipFill>
        <a:blip xmlns:r="http://schemas.openxmlformats.org/officeDocument/2006/relationships" r:embed="rId1"/>
        <a:stretch>
          <a:fillRect/>
        </a:stretch>
      </xdr:blipFill>
      <xdr:spPr>
        <a:xfrm>
          <a:off x="17015113" y="5290705"/>
          <a:ext cx="6732117" cy="3939886"/>
        </a:xfrm>
        <a:prstGeom prst="rect">
          <a:avLst/>
        </a:prstGeom>
      </xdr:spPr>
    </xdr:pic>
    <xdr:clientData/>
  </xdr:twoCellAnchor>
  <xdr:twoCellAnchor editAs="oneCell">
    <xdr:from>
      <xdr:col>23</xdr:col>
      <xdr:colOff>400050</xdr:colOff>
      <xdr:row>6</xdr:row>
      <xdr:rowOff>19050</xdr:rowOff>
    </xdr:from>
    <xdr:to>
      <xdr:col>34</xdr:col>
      <xdr:colOff>342070</xdr:colOff>
      <xdr:row>20</xdr:row>
      <xdr:rowOff>75868</xdr:rowOff>
    </xdr:to>
    <xdr:pic>
      <xdr:nvPicPr>
        <xdr:cNvPr id="3" name="Picture 2"/>
        <xdr:cNvPicPr>
          <a:picLocks noChangeAspect="1"/>
        </xdr:cNvPicPr>
      </xdr:nvPicPr>
      <xdr:blipFill>
        <a:blip xmlns:r="http://schemas.openxmlformats.org/officeDocument/2006/relationships" r:embed="rId2"/>
        <a:stretch>
          <a:fillRect/>
        </a:stretch>
      </xdr:blipFill>
      <xdr:spPr>
        <a:xfrm>
          <a:off x="20393025" y="1171575"/>
          <a:ext cx="6647620" cy="2657143"/>
        </a:xfrm>
        <a:prstGeom prst="rect">
          <a:avLst/>
        </a:prstGeom>
      </xdr:spPr>
    </xdr:pic>
    <xdr:clientData/>
  </xdr:twoCellAnchor>
  <xdr:twoCellAnchor editAs="oneCell">
    <xdr:from>
      <xdr:col>23</xdr:col>
      <xdr:colOff>342900</xdr:colOff>
      <xdr:row>21</xdr:row>
      <xdr:rowOff>152400</xdr:rowOff>
    </xdr:from>
    <xdr:to>
      <xdr:col>34</xdr:col>
      <xdr:colOff>380158</xdr:colOff>
      <xdr:row>34</xdr:row>
      <xdr:rowOff>133031</xdr:rowOff>
    </xdr:to>
    <xdr:pic>
      <xdr:nvPicPr>
        <xdr:cNvPr id="4" name="Picture 3"/>
        <xdr:cNvPicPr>
          <a:picLocks noChangeAspect="1"/>
        </xdr:cNvPicPr>
      </xdr:nvPicPr>
      <xdr:blipFill>
        <a:blip xmlns:r="http://schemas.openxmlformats.org/officeDocument/2006/relationships" r:embed="rId3"/>
        <a:stretch>
          <a:fillRect/>
        </a:stretch>
      </xdr:blipFill>
      <xdr:spPr>
        <a:xfrm>
          <a:off x="20335875" y="3924300"/>
          <a:ext cx="6742858" cy="25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311727</xdr:colOff>
      <xdr:row>1</xdr:row>
      <xdr:rowOff>51955</xdr:rowOff>
    </xdr:from>
    <xdr:to>
      <xdr:col>27</xdr:col>
      <xdr:colOff>376344</xdr:colOff>
      <xdr:row>22</xdr:row>
      <xdr:rowOff>60614</xdr:rowOff>
    </xdr:to>
    <xdr:pic>
      <xdr:nvPicPr>
        <xdr:cNvPr id="2" name="Picture 1"/>
        <xdr:cNvPicPr>
          <a:picLocks noChangeAspect="1"/>
        </xdr:cNvPicPr>
      </xdr:nvPicPr>
      <xdr:blipFill>
        <a:blip xmlns:r="http://schemas.openxmlformats.org/officeDocument/2006/relationships" r:embed="rId1"/>
        <a:stretch>
          <a:fillRect/>
        </a:stretch>
      </xdr:blipFill>
      <xdr:spPr>
        <a:xfrm>
          <a:off x="16833272" y="242455"/>
          <a:ext cx="6732117" cy="3939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R116"/>
  <sheetViews>
    <sheetView tabSelected="1" topLeftCell="A33" zoomScaleNormal="100" workbookViewId="0">
      <selection activeCell="G28" sqref="G28"/>
    </sheetView>
  </sheetViews>
  <sheetFormatPr defaultRowHeight="15"/>
  <cols>
    <col min="1" max="1" width="15.5703125" customWidth="1"/>
    <col min="2" max="2" width="5.5703125" customWidth="1"/>
    <col min="3" max="3" width="16.7109375" customWidth="1"/>
    <col min="4" max="4" width="18.5703125" customWidth="1"/>
    <col min="5" max="5" width="16" customWidth="1"/>
    <col min="6" max="6" width="15.5703125" customWidth="1"/>
    <col min="7" max="7" width="16.28515625" customWidth="1"/>
    <col min="8" max="8" width="16" customWidth="1"/>
    <col min="9" max="9" width="6.42578125" customWidth="1"/>
    <col min="10" max="10" width="11.42578125" customWidth="1"/>
    <col min="11" max="11" width="14.7109375" customWidth="1"/>
    <col min="12" max="13" width="13.42578125" customWidth="1"/>
    <col min="14" max="14" width="13.28515625" customWidth="1"/>
    <col min="15" max="15" width="12.28515625" customWidth="1"/>
    <col min="16" max="16" width="17.5703125" customWidth="1"/>
    <col min="17" max="17" width="18.140625" customWidth="1"/>
    <col min="18" max="18" width="13.140625" customWidth="1"/>
  </cols>
  <sheetData>
    <row r="3" spans="3:18">
      <c r="C3" t="s">
        <v>48</v>
      </c>
      <c r="D3" t="s">
        <v>49</v>
      </c>
    </row>
    <row r="4" spans="3:18">
      <c r="C4" t="s">
        <v>50</v>
      </c>
      <c r="D4" t="s">
        <v>51</v>
      </c>
    </row>
    <row r="5" spans="3:18">
      <c r="C5" t="s">
        <v>54</v>
      </c>
      <c r="D5" t="s">
        <v>52</v>
      </c>
    </row>
    <row r="6" spans="3:18" ht="15.75">
      <c r="C6" t="s">
        <v>53</v>
      </c>
      <c r="D6" t="s">
        <v>55</v>
      </c>
      <c r="J6" s="45"/>
      <c r="K6" s="45" t="s">
        <v>56</v>
      </c>
      <c r="L6" s="45" t="s">
        <v>57</v>
      </c>
      <c r="M6" s="45" t="s">
        <v>58</v>
      </c>
      <c r="N6" s="45" t="s">
        <v>59</v>
      </c>
      <c r="O6" s="45" t="s">
        <v>60</v>
      </c>
    </row>
    <row r="7" spans="3:18" ht="15.75">
      <c r="J7" s="45" t="s">
        <v>61</v>
      </c>
      <c r="K7" s="45">
        <f>D22*3</f>
        <v>3</v>
      </c>
      <c r="L7" s="45">
        <f>E22*3</f>
        <v>3</v>
      </c>
      <c r="M7" s="45">
        <f>F22*3</f>
        <v>3</v>
      </c>
      <c r="N7" s="45">
        <f>G22*3</f>
        <v>3</v>
      </c>
      <c r="O7" s="45">
        <f>H22*3</f>
        <v>3</v>
      </c>
    </row>
    <row r="8" spans="3:18">
      <c r="C8" t="s">
        <v>17</v>
      </c>
    </row>
    <row r="9" spans="3:18">
      <c r="J9" s="62" t="s">
        <v>101</v>
      </c>
      <c r="K9" s="63"/>
      <c r="O9" s="62" t="s">
        <v>102</v>
      </c>
      <c r="P9" s="63"/>
    </row>
    <row r="10" spans="3:18">
      <c r="J10" s="3"/>
      <c r="K10" s="64" t="s">
        <v>100</v>
      </c>
      <c r="L10" s="64"/>
      <c r="M10" s="3">
        <f>K7*L7*M7*N7*O7</f>
        <v>243</v>
      </c>
      <c r="O10" s="3"/>
      <c r="P10" s="64" t="s">
        <v>103</v>
      </c>
      <c r="Q10" s="64"/>
      <c r="R10" s="3">
        <f>D14*3*E14*3*F14*3*G14*3*H14*3</f>
        <v>243</v>
      </c>
    </row>
    <row r="11" spans="3:18" ht="15.75">
      <c r="C11" s="1" t="s">
        <v>0</v>
      </c>
      <c r="D11" s="1" t="s">
        <v>1</v>
      </c>
      <c r="E11" s="1" t="s">
        <v>2</v>
      </c>
      <c r="F11" s="1" t="s">
        <v>3</v>
      </c>
      <c r="G11" s="1" t="s">
        <v>4</v>
      </c>
      <c r="H11" s="1" t="s">
        <v>5</v>
      </c>
      <c r="J11" s="70" t="s">
        <v>62</v>
      </c>
      <c r="K11" s="71"/>
      <c r="L11" s="36"/>
      <c r="M11" s="36"/>
      <c r="O11" s="66" t="s">
        <v>79</v>
      </c>
      <c r="P11" s="67"/>
      <c r="Q11" s="36"/>
      <c r="R11" s="36"/>
    </row>
    <row r="12" spans="3:18" ht="15.75">
      <c r="C12" s="4" t="s">
        <v>34</v>
      </c>
      <c r="D12" s="2">
        <v>1</v>
      </c>
      <c r="E12" s="2">
        <v>1</v>
      </c>
      <c r="F12" s="2">
        <v>1</v>
      </c>
      <c r="G12" s="2">
        <v>1</v>
      </c>
      <c r="H12" s="2">
        <v>1</v>
      </c>
      <c r="J12" s="45"/>
      <c r="K12" s="68" t="s">
        <v>63</v>
      </c>
      <c r="L12" s="69"/>
      <c r="M12" s="45">
        <f xml:space="preserve"> D22*3*E22*3 *F22*3*G22*3*(H23-H22*3)</f>
        <v>1539</v>
      </c>
      <c r="O12" s="45"/>
      <c r="P12" s="68" t="s">
        <v>81</v>
      </c>
      <c r="Q12" s="69"/>
      <c r="R12" s="45">
        <f xml:space="preserve"> D14*3*E14*3 *F14*3*G14*3*(H23-H14*3)</f>
        <v>1539</v>
      </c>
    </row>
    <row r="13" spans="3:18" ht="15.75">
      <c r="C13" s="4" t="s">
        <v>35</v>
      </c>
      <c r="D13" s="2">
        <v>1</v>
      </c>
      <c r="E13" s="2">
        <v>1</v>
      </c>
      <c r="F13" s="2">
        <v>1</v>
      </c>
      <c r="G13" s="2">
        <v>1</v>
      </c>
      <c r="H13" s="2">
        <v>1</v>
      </c>
      <c r="J13" s="45"/>
      <c r="K13" s="68" t="s">
        <v>64</v>
      </c>
      <c r="L13" s="69"/>
      <c r="M13" s="45">
        <f xml:space="preserve"> D22*3*E22*3*F22*3*(G23-G22*3)*H22*3</f>
        <v>1539</v>
      </c>
      <c r="O13" s="45"/>
      <c r="P13" s="68" t="s">
        <v>82</v>
      </c>
      <c r="Q13" s="69"/>
      <c r="R13" s="45">
        <f xml:space="preserve"> D14*3*E14*3*F14*3*(G23-G14*3)*H14*3</f>
        <v>1539</v>
      </c>
    </row>
    <row r="14" spans="3:18" ht="15.75">
      <c r="C14" s="4" t="s">
        <v>27</v>
      </c>
      <c r="D14" s="2">
        <v>1</v>
      </c>
      <c r="E14" s="2">
        <v>1</v>
      </c>
      <c r="F14" s="2">
        <v>1</v>
      </c>
      <c r="G14" s="2">
        <v>1</v>
      </c>
      <c r="H14" s="2">
        <v>1</v>
      </c>
      <c r="J14" s="45"/>
      <c r="K14" s="68" t="s">
        <v>65</v>
      </c>
      <c r="L14" s="69"/>
      <c r="M14" s="45">
        <f>D22*3*E22*3*(F23-F22*3)*G22*3*H22*3</f>
        <v>1539</v>
      </c>
      <c r="O14" s="45"/>
      <c r="P14" s="68" t="s">
        <v>95</v>
      </c>
      <c r="Q14" s="69"/>
      <c r="R14" s="45">
        <f>D14*3*E14*3*(F23-F14*3)*G14*3*H14*3</f>
        <v>1539</v>
      </c>
    </row>
    <row r="15" spans="3:18" ht="18.75" customHeight="1">
      <c r="C15" s="4" t="s">
        <v>36</v>
      </c>
      <c r="D15" s="2">
        <v>2</v>
      </c>
      <c r="E15" s="2">
        <v>2</v>
      </c>
      <c r="F15" s="2">
        <v>2</v>
      </c>
      <c r="G15" s="2">
        <v>2</v>
      </c>
      <c r="H15" s="2">
        <v>2</v>
      </c>
      <c r="J15" s="47"/>
      <c r="K15" s="68" t="s">
        <v>66</v>
      </c>
      <c r="L15" s="69"/>
      <c r="M15" s="45">
        <f>D22*3*(E23-E22*3)*F22*3*G22*3*H22*3</f>
        <v>1539</v>
      </c>
      <c r="O15" s="47"/>
      <c r="P15" s="68" t="s">
        <v>83</v>
      </c>
      <c r="Q15" s="69"/>
      <c r="R15" s="45">
        <f>D14*3*(E23-E14*3)*F14*3*G14*3*H14*3</f>
        <v>1539</v>
      </c>
    </row>
    <row r="16" spans="3:18" ht="15.75">
      <c r="C16" s="4" t="s">
        <v>37</v>
      </c>
      <c r="D16" s="2">
        <v>2</v>
      </c>
      <c r="E16" s="2">
        <v>2</v>
      </c>
      <c r="F16" s="2">
        <v>2</v>
      </c>
      <c r="G16" s="2">
        <v>2</v>
      </c>
      <c r="H16" s="2">
        <v>2</v>
      </c>
      <c r="J16" s="47"/>
      <c r="K16" s="68" t="s">
        <v>67</v>
      </c>
      <c r="L16" s="69"/>
      <c r="M16" s="45">
        <f>(D23-D22*3)*E22*3*F22*3*G22*3*H22*3</f>
        <v>1539</v>
      </c>
      <c r="O16" s="47"/>
      <c r="P16" s="68" t="s">
        <v>84</v>
      </c>
      <c r="Q16" s="69"/>
      <c r="R16" s="45">
        <f>(D23-D14*3)*E14*3*F14*3*G14*3*H14*3</f>
        <v>1539</v>
      </c>
    </row>
    <row r="17" spans="3:18">
      <c r="C17" s="4" t="s">
        <v>38</v>
      </c>
      <c r="D17" s="2">
        <v>3</v>
      </c>
      <c r="E17" s="2">
        <v>3</v>
      </c>
      <c r="F17" s="2">
        <v>3</v>
      </c>
      <c r="G17" s="2">
        <v>3</v>
      </c>
      <c r="H17" s="2">
        <v>3</v>
      </c>
      <c r="K17" s="64" t="s">
        <v>7</v>
      </c>
      <c r="L17" s="64"/>
      <c r="M17" s="3">
        <f>SUM(M12:M16)</f>
        <v>7695</v>
      </c>
      <c r="P17" s="64" t="s">
        <v>7</v>
      </c>
      <c r="Q17" s="64"/>
      <c r="R17" s="3">
        <f>SUM(R12:R16)</f>
        <v>7695</v>
      </c>
    </row>
    <row r="18" spans="3:18" ht="15.75">
      <c r="C18" s="4" t="s">
        <v>39</v>
      </c>
      <c r="D18" s="2">
        <v>3</v>
      </c>
      <c r="E18" s="2">
        <v>3</v>
      </c>
      <c r="F18" s="2">
        <v>3</v>
      </c>
      <c r="G18" s="2">
        <v>3</v>
      </c>
      <c r="H18" s="2">
        <v>3</v>
      </c>
      <c r="J18" s="65"/>
      <c r="K18" s="65"/>
      <c r="L18" s="39"/>
      <c r="M18" s="39"/>
      <c r="O18" s="65"/>
      <c r="P18" s="65"/>
      <c r="Q18" s="39"/>
      <c r="R18" s="39"/>
    </row>
    <row r="19" spans="3:18" ht="15.75" hidden="1" customHeight="1">
      <c r="C19" s="4" t="s">
        <v>6</v>
      </c>
      <c r="D19" s="2">
        <v>0</v>
      </c>
      <c r="E19" s="2">
        <v>0</v>
      </c>
      <c r="F19" s="2">
        <v>0</v>
      </c>
      <c r="G19" s="2">
        <v>0</v>
      </c>
      <c r="H19" s="2">
        <v>0</v>
      </c>
      <c r="J19" s="39"/>
      <c r="K19" s="48"/>
      <c r="L19" s="48"/>
      <c r="M19" s="39"/>
      <c r="O19" s="39"/>
      <c r="P19" s="48"/>
      <c r="Q19" s="48"/>
      <c r="R19" s="39"/>
    </row>
    <row r="20" spans="3:18" ht="15.75">
      <c r="C20" s="4" t="s">
        <v>40</v>
      </c>
      <c r="D20" s="2">
        <v>4</v>
      </c>
      <c r="E20" s="2">
        <v>4</v>
      </c>
      <c r="F20" s="2">
        <v>4</v>
      </c>
      <c r="G20" s="2">
        <v>4</v>
      </c>
      <c r="H20" s="2">
        <v>4</v>
      </c>
      <c r="J20" s="61" t="s">
        <v>68</v>
      </c>
      <c r="K20" s="61"/>
      <c r="L20" s="36"/>
      <c r="M20" s="36"/>
      <c r="O20" s="61" t="s">
        <v>80</v>
      </c>
      <c r="P20" s="61"/>
      <c r="Q20" s="36"/>
      <c r="R20" s="36"/>
    </row>
    <row r="21" spans="3:18" ht="16.5" customHeight="1">
      <c r="C21" s="4" t="s">
        <v>41</v>
      </c>
      <c r="D21" s="2">
        <v>4</v>
      </c>
      <c r="E21" s="2">
        <v>4</v>
      </c>
      <c r="F21" s="2">
        <v>4</v>
      </c>
      <c r="G21" s="2">
        <v>4</v>
      </c>
      <c r="H21" s="2">
        <v>4</v>
      </c>
      <c r="J21" s="45"/>
      <c r="K21" s="46" t="s">
        <v>69</v>
      </c>
      <c r="L21" s="46"/>
      <c r="M21" s="45">
        <f>D22*3*E22*3*F22*3*(G23-G22*3)*(H23-H22*3)</f>
        <v>9747</v>
      </c>
      <c r="O21" s="45"/>
      <c r="P21" s="46" t="s">
        <v>85</v>
      </c>
      <c r="Q21" s="46"/>
      <c r="R21" s="45">
        <f>D14*3*E14*3*F14*3*(G23-G14*3)*(H23-H14*3)</f>
        <v>9747</v>
      </c>
    </row>
    <row r="22" spans="3:18" ht="15.75">
      <c r="C22" s="4" t="s">
        <v>31</v>
      </c>
      <c r="D22" s="2">
        <v>1</v>
      </c>
      <c r="E22" s="2">
        <v>1</v>
      </c>
      <c r="F22" s="2">
        <v>1</v>
      </c>
      <c r="G22" s="2">
        <v>1</v>
      </c>
      <c r="H22" s="2">
        <v>1</v>
      </c>
      <c r="J22" s="45"/>
      <c r="K22" s="46" t="s">
        <v>70</v>
      </c>
      <c r="L22" s="46"/>
      <c r="M22" s="45">
        <f>D22*3*E22*3*(F23-F22*3)*G22*3*(H23-H22*3)</f>
        <v>9747</v>
      </c>
      <c r="O22" s="45"/>
      <c r="P22" s="46" t="s">
        <v>86</v>
      </c>
      <c r="Q22" s="46"/>
      <c r="R22" s="45">
        <f>D14*3*E14*3*(F23-F14*3)*G14*3*(H23-H14*3)</f>
        <v>9747</v>
      </c>
    </row>
    <row r="23" spans="3:18" ht="15.75">
      <c r="C23" s="5" t="s">
        <v>7</v>
      </c>
      <c r="D23" s="3">
        <f>SUM(D12:D22)</f>
        <v>22</v>
      </c>
      <c r="E23" s="3">
        <f t="shared" ref="E23:H23" si="0">SUM(E12:E22)</f>
        <v>22</v>
      </c>
      <c r="F23" s="3">
        <f t="shared" si="0"/>
        <v>22</v>
      </c>
      <c r="G23" s="3">
        <f t="shared" si="0"/>
        <v>22</v>
      </c>
      <c r="H23" s="3">
        <f t="shared" si="0"/>
        <v>22</v>
      </c>
      <c r="J23" s="45"/>
      <c r="K23" s="46" t="s">
        <v>71</v>
      </c>
      <c r="L23" s="46"/>
      <c r="M23" s="45">
        <f>D22*3*(E23-E22*3)*F22*3*G22*3*(H23-H22*3)</f>
        <v>9747</v>
      </c>
      <c r="O23" s="45"/>
      <c r="P23" s="46" t="s">
        <v>87</v>
      </c>
      <c r="Q23" s="46"/>
      <c r="R23" s="45">
        <f>D14*3*(E23-E14*3)*F14*3*G14*3*(H23-H14*3)</f>
        <v>9747</v>
      </c>
    </row>
    <row r="24" spans="3:18" ht="15.75">
      <c r="J24" s="45"/>
      <c r="K24" s="46" t="s">
        <v>72</v>
      </c>
      <c r="L24" s="46"/>
      <c r="M24" s="45">
        <f>(D23-D22*3)*E22*3*F22*3*G22*3*(H23-H22*3)</f>
        <v>9747</v>
      </c>
      <c r="O24" s="45"/>
      <c r="P24" s="46" t="s">
        <v>88</v>
      </c>
      <c r="Q24" s="46"/>
      <c r="R24" s="45">
        <f>(D23-D14*3)*E14*3*F14*3*G14*3*(H23-H14*3)</f>
        <v>9747</v>
      </c>
    </row>
    <row r="25" spans="3:18" ht="15.75">
      <c r="J25" s="45"/>
      <c r="K25" s="46" t="s">
        <v>73</v>
      </c>
      <c r="L25" s="46"/>
      <c r="M25" s="45">
        <f>D22*3*E22*3*(F23-F22*3)*(G23-G22*3)*H22*3</f>
        <v>9747</v>
      </c>
      <c r="O25" s="45"/>
      <c r="P25" s="46" t="s">
        <v>89</v>
      </c>
      <c r="Q25" s="46"/>
      <c r="R25" s="45">
        <f>D14*3*E14*3*(F23-F14*3)*(G23-G14*3)*H14*3</f>
        <v>9747</v>
      </c>
    </row>
    <row r="26" spans="3:18" ht="15.75">
      <c r="J26" s="45"/>
      <c r="K26" s="46" t="s">
        <v>74</v>
      </c>
      <c r="L26" s="46"/>
      <c r="M26" s="45">
        <f>D22*3*(E23-E22*3)*F22*3*(G23-G22*3)*H22*3</f>
        <v>9747</v>
      </c>
      <c r="O26" s="45"/>
      <c r="P26" s="46" t="s">
        <v>90</v>
      </c>
      <c r="Q26" s="46"/>
      <c r="R26" s="45">
        <f>D14*3*(E23-E14*3)*F14*3*(G23-G14*3)*H14*3</f>
        <v>9747</v>
      </c>
    </row>
    <row r="27" spans="3:18" ht="15.75">
      <c r="J27" s="45"/>
      <c r="K27" s="46" t="s">
        <v>75</v>
      </c>
      <c r="L27" s="46"/>
      <c r="M27" s="45">
        <f>(D23-D22*3)*E22*3*F22*3*(G23-G22*3)*H22*3</f>
        <v>9747</v>
      </c>
      <c r="O27" s="45"/>
      <c r="P27" s="46" t="s">
        <v>91</v>
      </c>
      <c r="Q27" s="46"/>
      <c r="R27" s="45">
        <f>(D23-D14*3)*E14*3*F14*3*(G23-G14*3)*H14*3</f>
        <v>9747</v>
      </c>
    </row>
    <row r="28" spans="3:18" ht="15.75">
      <c r="J28" s="45"/>
      <c r="K28" s="46" t="s">
        <v>76</v>
      </c>
      <c r="L28" s="46"/>
      <c r="M28" s="45">
        <f>D22*3*(E23-E22*3)*(F23-F22*3)*G22*3*H22*3</f>
        <v>9747</v>
      </c>
      <c r="O28" s="45"/>
      <c r="P28" s="46" t="s">
        <v>92</v>
      </c>
      <c r="Q28" s="46"/>
      <c r="R28" s="45">
        <f>D14*3*(E23-E14*3)*(F23-F14*3)*G14*3*H14*3</f>
        <v>9747</v>
      </c>
    </row>
    <row r="29" spans="3:18" ht="15.75">
      <c r="J29" s="45"/>
      <c r="K29" s="46" t="s">
        <v>77</v>
      </c>
      <c r="L29" s="46"/>
      <c r="M29" s="45">
        <f>(D23-D22*3)*E22*3*(F23-F22*3)*G22*3*H22*3</f>
        <v>9747</v>
      </c>
      <c r="O29" s="45"/>
      <c r="P29" s="46" t="s">
        <v>93</v>
      </c>
      <c r="Q29" s="46"/>
      <c r="R29" s="45">
        <f>(D23-D14*3)*E14*3*(F23-F14*3)*G14*3*H14*3</f>
        <v>9747</v>
      </c>
    </row>
    <row r="30" spans="3:18" ht="15.75">
      <c r="J30" s="45"/>
      <c r="K30" s="46" t="s">
        <v>78</v>
      </c>
      <c r="L30" s="46"/>
      <c r="M30" s="45">
        <f>(D23-D22*3)*(E23-E22*3)*F22*3*G22*3*H22*3</f>
        <v>9747</v>
      </c>
      <c r="O30" s="45"/>
      <c r="P30" s="46" t="s">
        <v>94</v>
      </c>
      <c r="Q30" s="46"/>
      <c r="R30" s="45">
        <f>(D23-D14*3)*(E23-E14*3)*F14*3*G14*3*H14*3</f>
        <v>9747</v>
      </c>
    </row>
    <row r="31" spans="3:18" ht="15.75">
      <c r="J31" s="45"/>
      <c r="K31" s="61" t="s">
        <v>7</v>
      </c>
      <c r="L31" s="61"/>
      <c r="M31" s="45">
        <f>SUM(M21:M30)</f>
        <v>97470</v>
      </c>
      <c r="O31" s="45"/>
      <c r="P31" s="61" t="s">
        <v>7</v>
      </c>
      <c r="Q31" s="61"/>
      <c r="R31" s="45">
        <f>SUM(R21:R30)</f>
        <v>97470</v>
      </c>
    </row>
    <row r="32" spans="3:18">
      <c r="C32" s="9" t="s">
        <v>13</v>
      </c>
      <c r="D32" s="9"/>
    </row>
    <row r="33" spans="3:15">
      <c r="K33" t="s">
        <v>16</v>
      </c>
    </row>
    <row r="34" spans="3:15">
      <c r="C34" s="8" t="s">
        <v>0</v>
      </c>
      <c r="D34" s="8" t="s">
        <v>8</v>
      </c>
      <c r="E34" s="8" t="s">
        <v>9</v>
      </c>
      <c r="F34" s="8" t="s">
        <v>10</v>
      </c>
      <c r="G34" s="8" t="s">
        <v>11</v>
      </c>
      <c r="H34" s="8" t="s">
        <v>12</v>
      </c>
      <c r="K34" s="8" t="s">
        <v>0</v>
      </c>
      <c r="L34" s="8" t="s">
        <v>8</v>
      </c>
      <c r="M34" s="8" t="s">
        <v>9</v>
      </c>
      <c r="N34" s="8" t="s">
        <v>10</v>
      </c>
      <c r="O34" s="8" t="s">
        <v>11</v>
      </c>
    </row>
    <row r="35" spans="3:15">
      <c r="C35" s="4" t="s">
        <v>34</v>
      </c>
      <c r="D35" s="2">
        <f>D12*E12*F12*G12*H12</f>
        <v>1</v>
      </c>
      <c r="E35" s="2">
        <f>D12*E12*F12*G12*(H23-H12-H13)</f>
        <v>20</v>
      </c>
      <c r="F35" s="2">
        <f>1*G18*(H23-H18-H12)+1*G19*(H23-H19-H12)+1*G20*H23+1*G21*H23+1*G22*H23</f>
        <v>252</v>
      </c>
      <c r="G35" s="6"/>
      <c r="H35" s="6">
        <f>SUM(D35:G35)</f>
        <v>273</v>
      </c>
      <c r="K35" s="4" t="s">
        <v>34</v>
      </c>
      <c r="L35" s="2">
        <v>5000</v>
      </c>
      <c r="M35" s="2">
        <v>800</v>
      </c>
      <c r="N35" s="2">
        <v>50</v>
      </c>
      <c r="O35" s="2">
        <v>0</v>
      </c>
    </row>
    <row r="36" spans="3:15">
      <c r="C36" s="4" t="s">
        <v>35</v>
      </c>
      <c r="D36" s="2">
        <f>(D13+D12)*(E13+E12)*(F13+F12)*(G13+G12)*(H13+H12)-1</f>
        <v>31</v>
      </c>
      <c r="E36" s="6">
        <f>($D$12+D13)*($E$12+E13)*($F$12+F13)*($G$12+G13)*($H$23-$H$12-H13)-1*($H$23-$H$12-H13)</f>
        <v>300</v>
      </c>
      <c r="F36" s="6">
        <f>($D$12+D13)*($E$12+E13)*($F$12+F13)*($G$23-F13-$F$12)*$H$23-($G$23-$G$12-G13)*$H$23</f>
        <v>3080</v>
      </c>
      <c r="G36" s="6"/>
      <c r="H36" s="6">
        <f t="shared" ref="H36:H43" si="1">SUM(D36:G36)</f>
        <v>3411</v>
      </c>
      <c r="K36" s="4" t="s">
        <v>35</v>
      </c>
      <c r="L36" s="2">
        <v>1000</v>
      </c>
      <c r="M36" s="2">
        <v>500</v>
      </c>
      <c r="N36" s="2">
        <v>40</v>
      </c>
      <c r="O36" s="2">
        <v>0</v>
      </c>
    </row>
    <row r="37" spans="3:15" ht="17.25" customHeight="1">
      <c r="C37" s="4" t="s">
        <v>36</v>
      </c>
      <c r="D37" s="2">
        <f>(D15+D12)*(E15+E12)*(F15+F12)*(G15+G12)*(H15+H12)-(H15+H12)</f>
        <v>240</v>
      </c>
      <c r="E37" s="6">
        <f>($D$12+D15)*($E$12+E15)*($F$12+F15)*($G$12+G15)*($H$23-$H$12-H15)-1*($H$23-$H$12-H15)</f>
        <v>1520</v>
      </c>
      <c r="F37" s="6">
        <f>(D15+D12)*(E15+E12)*(F15+F12)*(G23-G15-G12)*H23-(G23-G15-G12)*H23</f>
        <v>10868</v>
      </c>
      <c r="G37" s="6"/>
      <c r="H37" s="6">
        <f t="shared" si="1"/>
        <v>12628</v>
      </c>
      <c r="K37" s="4" t="s">
        <v>27</v>
      </c>
      <c r="L37" s="2">
        <v>0</v>
      </c>
      <c r="M37" s="2">
        <v>0</v>
      </c>
      <c r="N37" s="2">
        <v>0</v>
      </c>
      <c r="O37" s="2">
        <v>0</v>
      </c>
    </row>
    <row r="38" spans="3:15">
      <c r="C38" s="4" t="s">
        <v>37</v>
      </c>
      <c r="D38" s="6">
        <f>(D16+D12)*(E16+E12)*(F16+F12)*(G16+G12)*(H16+H12)-(H16+H12)</f>
        <v>240</v>
      </c>
      <c r="E38" s="6">
        <f>($D$12+D16)*($E$12+E16)*($F$12+F16)*($G$12+G16)*($H$23-$H$12-H16)-1*($H$23-$H$12-H16)</f>
        <v>1520</v>
      </c>
      <c r="F38" s="6">
        <f>(D16+D12)*(E16+E12)*(F16+F12)*(G23-G16-G12)*H23-(G23-G16-G12)*H23</f>
        <v>10868</v>
      </c>
      <c r="G38" s="2">
        <v>0</v>
      </c>
      <c r="H38" s="6">
        <f t="shared" si="1"/>
        <v>12628</v>
      </c>
      <c r="K38" s="4" t="s">
        <v>36</v>
      </c>
      <c r="L38" s="2">
        <v>300</v>
      </c>
      <c r="M38" s="2">
        <v>75</v>
      </c>
      <c r="N38" s="2">
        <v>30</v>
      </c>
      <c r="O38" s="2">
        <v>0</v>
      </c>
    </row>
    <row r="39" spans="3:15">
      <c r="C39" s="4" t="s">
        <v>38</v>
      </c>
      <c r="D39" s="2">
        <f>(D17+D12)*(E17+E12)*(F17+F12)*(G17+G12)*(H17+H12)-(H17+H12)</f>
        <v>1020</v>
      </c>
      <c r="E39" s="6">
        <f>($D$12+D17)*($E$12+E17)*($F$12+F17)*($G$12+G17)*($H$23-$H$12-H17)-1*($H$23-$H$12-H17)</f>
        <v>4590</v>
      </c>
      <c r="F39" s="6">
        <f>(D17+D12)*(E17+E12)*(F17+F12)*(G23-G17-G12)*H23-(G23-G17-G12)*H23</f>
        <v>24948</v>
      </c>
      <c r="G39" s="7">
        <v>0</v>
      </c>
      <c r="H39" s="6">
        <f t="shared" si="1"/>
        <v>30558</v>
      </c>
      <c r="K39" s="4" t="s">
        <v>37</v>
      </c>
      <c r="L39" s="2">
        <v>250</v>
      </c>
      <c r="M39" s="2">
        <v>50</v>
      </c>
      <c r="N39" s="2">
        <v>20</v>
      </c>
      <c r="O39" s="2">
        <v>0</v>
      </c>
    </row>
    <row r="40" spans="3:15">
      <c r="C40" s="4" t="s">
        <v>39</v>
      </c>
      <c r="D40" s="6">
        <f>(D18+D12)*(E18+E12)*(F18+F12)*(G18+G12)*(H18+H12)-(H18+H12)</f>
        <v>1020</v>
      </c>
      <c r="E40" s="6">
        <f>($D$12+D18)*($E$12+E18)*($F$12+F18)*($G$12+G18)*($H$23-$H$12-H18)-1*($H$23-$H$12-H18)-G18*($H$23-H18-$H$12)</f>
        <v>4536</v>
      </c>
      <c r="F40" s="6">
        <f>(D18+D12)*(E18+E12)*(F18+F12)*(G23-G18-G12)*H23-(G23-G18-G12)*H23</f>
        <v>24948</v>
      </c>
      <c r="G40" s="2">
        <v>0</v>
      </c>
      <c r="H40" s="6">
        <f t="shared" si="1"/>
        <v>30504</v>
      </c>
      <c r="K40" s="54" t="s">
        <v>38</v>
      </c>
      <c r="L40" s="2">
        <v>150</v>
      </c>
      <c r="M40" s="2">
        <v>30</v>
      </c>
      <c r="N40" s="2">
        <v>15</v>
      </c>
      <c r="O40" s="2">
        <v>0</v>
      </c>
    </row>
    <row r="41" spans="3:15" ht="15" hidden="1" customHeight="1">
      <c r="C41" s="4" t="s">
        <v>6</v>
      </c>
      <c r="D41" s="6">
        <f>(D19+D12)*(E19+E12)*(F19+F12)*(G19+G12)*(H19+H12)-(H19+H12)</f>
        <v>0</v>
      </c>
      <c r="E41" s="6">
        <f>($D$12+D19)*($E$12+E19)*($F$12+F19)*($G$12+G19)*($H$23-$H$12-H19)-1*($H$23-$H$12-H19)-G19*($H$23-H19-$H$12)</f>
        <v>0</v>
      </c>
      <c r="F41" s="6">
        <f>(D19+D12)*(E19+E12)*(F19+F12)*(G23-G19-G12)*H23-(G23-G19-G12)*H23</f>
        <v>0</v>
      </c>
      <c r="G41" s="2">
        <v>0</v>
      </c>
      <c r="H41" s="6">
        <f t="shared" si="1"/>
        <v>0</v>
      </c>
      <c r="K41" s="4" t="s">
        <v>39</v>
      </c>
      <c r="L41" s="2">
        <v>100</v>
      </c>
      <c r="M41" s="2">
        <v>50</v>
      </c>
      <c r="N41" s="2">
        <v>20</v>
      </c>
      <c r="O41" s="2">
        <v>0</v>
      </c>
    </row>
    <row r="42" spans="3:15">
      <c r="C42" s="4" t="s">
        <v>40</v>
      </c>
      <c r="D42" s="6">
        <f>(D20+D12)*(E20+E12)*(F20+F12)*(G20+G12)*(H20+H12)-(G20+G12)*(H20+H12)</f>
        <v>3100</v>
      </c>
      <c r="E42" s="6">
        <f>($D$12+D20)*($E$12+E20)*($F$12+F20)*($G$12+G20)*($H$23-$H$12-H20)-1*($H$23-$H$12-H20)-G20*($H$23-H20-$H$12)</f>
        <v>10540</v>
      </c>
      <c r="F42" s="6">
        <f>(D20+D12)*(E20+E12)*(F20+F12)*(G23-G20-G12)*H23-(G23-G20-G12)*H23</f>
        <v>46376</v>
      </c>
      <c r="G42" s="2">
        <v>0</v>
      </c>
      <c r="H42" s="6">
        <f t="shared" si="1"/>
        <v>60016</v>
      </c>
      <c r="K42" s="4" t="s">
        <v>39</v>
      </c>
      <c r="L42" s="2">
        <v>100</v>
      </c>
      <c r="M42" s="2">
        <v>25</v>
      </c>
      <c r="N42" s="2">
        <v>10</v>
      </c>
      <c r="O42" s="2">
        <v>0</v>
      </c>
    </row>
    <row r="43" spans="3:15">
      <c r="C43" s="4" t="s">
        <v>41</v>
      </c>
      <c r="D43" s="6">
        <f>(D21+D12)*(E21+E12)*(F21+F12)*(G21+G12)*(H21+H12)-(G21+G12)*(H21+H12)</f>
        <v>3100</v>
      </c>
      <c r="E43" s="6">
        <f>($D$12+D21)*($E$12+E21)*($F$12+F21)*($G$12+G21)*($H$23-$H$12-H21)-1*($H$23-$H$12-H21)-G21*($H$23-H21-$H$12)</f>
        <v>10540</v>
      </c>
      <c r="F43" s="6">
        <f>(D21+D12)*(E21+E12)*(F21+F12)*(G23-G21-G12)*H23-(G23-G21-G12)*H23</f>
        <v>46376</v>
      </c>
      <c r="G43" s="2">
        <v>0</v>
      </c>
      <c r="H43" s="6">
        <f t="shared" si="1"/>
        <v>60016</v>
      </c>
      <c r="K43" s="4" t="s">
        <v>40</v>
      </c>
      <c r="L43" s="2">
        <v>50</v>
      </c>
      <c r="M43" s="2">
        <v>15</v>
      </c>
      <c r="N43" s="2">
        <v>5</v>
      </c>
      <c r="O43" s="2">
        <v>0</v>
      </c>
    </row>
    <row r="44" spans="3:15">
      <c r="C44" s="5" t="s">
        <v>7</v>
      </c>
      <c r="D44" s="27">
        <f>SUM(D35:D43)</f>
        <v>8752</v>
      </c>
      <c r="E44" s="27">
        <f>SUM(E35:E43)</f>
        <v>33566</v>
      </c>
      <c r="F44" s="27">
        <f>SUM(F35:F43)</f>
        <v>167716</v>
      </c>
      <c r="G44" s="27">
        <f>SUM(G35:G43)</f>
        <v>0</v>
      </c>
      <c r="H44" s="27">
        <f>SUM(H35:H43)</f>
        <v>210034</v>
      </c>
      <c r="K44" s="4" t="s">
        <v>41</v>
      </c>
      <c r="L44" s="2">
        <v>30</v>
      </c>
      <c r="M44" s="2">
        <v>10</v>
      </c>
      <c r="N44" s="2">
        <v>2</v>
      </c>
      <c r="O44" s="2">
        <v>0</v>
      </c>
    </row>
    <row r="47" spans="3:15">
      <c r="C47" s="10" t="s">
        <v>14</v>
      </c>
      <c r="E47" t="s">
        <v>15</v>
      </c>
      <c r="G47" s="28">
        <f>D23*E23*F23*G23*H23</f>
        <v>5153632</v>
      </c>
    </row>
    <row r="49" spans="3:16" ht="18.75" thickBot="1">
      <c r="C49" s="11" t="s">
        <v>0</v>
      </c>
      <c r="D49" s="11" t="s">
        <v>8</v>
      </c>
      <c r="E49" s="11" t="s">
        <v>9</v>
      </c>
      <c r="F49" s="11" t="s">
        <v>10</v>
      </c>
      <c r="G49" s="11" t="s">
        <v>11</v>
      </c>
      <c r="H49" s="11" t="s">
        <v>12</v>
      </c>
      <c r="K49" s="15" t="s">
        <v>43</v>
      </c>
    </row>
    <row r="50" spans="3:16">
      <c r="C50" s="11" t="s">
        <v>34</v>
      </c>
      <c r="D50" s="12">
        <f t="shared" ref="D50:H55" si="2">D35/$G$47</f>
        <v>1.9403791345598598E-7</v>
      </c>
      <c r="E50" s="12">
        <f t="shared" si="2"/>
        <v>3.88075826911972E-6</v>
      </c>
      <c r="F50" s="12">
        <f t="shared" si="2"/>
        <v>4.8897554190908472E-5</v>
      </c>
      <c r="G50" s="12">
        <f t="shared" si="2"/>
        <v>0</v>
      </c>
      <c r="H50" s="12">
        <f t="shared" si="2"/>
        <v>5.2972350373484173E-5</v>
      </c>
    </row>
    <row r="51" spans="3:16">
      <c r="C51" s="11" t="s">
        <v>35</v>
      </c>
      <c r="D51" s="12">
        <f t="shared" si="2"/>
        <v>6.0151753171355657E-6</v>
      </c>
      <c r="E51" s="12">
        <f t="shared" si="2"/>
        <v>5.8211374036795801E-5</v>
      </c>
      <c r="F51" s="12">
        <f t="shared" si="2"/>
        <v>5.9763677344443688E-4</v>
      </c>
      <c r="G51" s="12">
        <f t="shared" si="2"/>
        <v>0</v>
      </c>
      <c r="H51" s="12">
        <f t="shared" si="2"/>
        <v>6.6186332279836817E-4</v>
      </c>
      <c r="K51" s="8" t="s">
        <v>0</v>
      </c>
      <c r="L51" s="8" t="s">
        <v>8</v>
      </c>
      <c r="M51" s="8" t="s">
        <v>9</v>
      </c>
      <c r="N51" s="8" t="s">
        <v>10</v>
      </c>
      <c r="O51" s="8" t="s">
        <v>11</v>
      </c>
      <c r="P51" s="8" t="s">
        <v>12</v>
      </c>
    </row>
    <row r="52" spans="3:16">
      <c r="C52" s="11" t="s">
        <v>36</v>
      </c>
      <c r="D52" s="12">
        <f t="shared" si="2"/>
        <v>4.6569099229436639E-5</v>
      </c>
      <c r="E52" s="12">
        <f t="shared" si="2"/>
        <v>2.949376284530987E-4</v>
      </c>
      <c r="F52" s="12">
        <f t="shared" si="2"/>
        <v>2.1088040434396557E-3</v>
      </c>
      <c r="G52" s="12">
        <f t="shared" si="2"/>
        <v>0</v>
      </c>
      <c r="H52" s="12">
        <f t="shared" si="2"/>
        <v>2.4503107711221911E-3</v>
      </c>
      <c r="K52" s="4" t="s">
        <v>34</v>
      </c>
      <c r="L52" s="13">
        <f t="shared" ref="L52:O53" si="3">D50*L35</f>
        <v>9.7018956727992994E-4</v>
      </c>
      <c r="M52" s="13">
        <f t="shared" si="3"/>
        <v>3.1046066152957759E-3</v>
      </c>
      <c r="N52" s="13">
        <f t="shared" si="3"/>
        <v>2.4448777095454235E-3</v>
      </c>
      <c r="O52" s="13">
        <f t="shared" si="3"/>
        <v>0</v>
      </c>
      <c r="P52" s="14">
        <f>SUM(L52:O52)</f>
        <v>6.5196738921211288E-3</v>
      </c>
    </row>
    <row r="53" spans="3:16">
      <c r="C53" s="11" t="s">
        <v>37</v>
      </c>
      <c r="D53" s="12">
        <f t="shared" si="2"/>
        <v>4.6569099229436639E-5</v>
      </c>
      <c r="E53" s="12">
        <f t="shared" si="2"/>
        <v>2.949376284530987E-4</v>
      </c>
      <c r="F53" s="12">
        <f t="shared" si="2"/>
        <v>2.1088040434396557E-3</v>
      </c>
      <c r="G53" s="12">
        <f t="shared" si="2"/>
        <v>0</v>
      </c>
      <c r="H53" s="12">
        <f t="shared" si="2"/>
        <v>2.4503107711221911E-3</v>
      </c>
      <c r="K53" s="4" t="s">
        <v>35</v>
      </c>
      <c r="L53" s="13">
        <f t="shared" si="3"/>
        <v>6.0151753171355654E-3</v>
      </c>
      <c r="M53" s="13">
        <f t="shared" si="3"/>
        <v>2.9105687018397899E-2</v>
      </c>
      <c r="N53" s="13">
        <f t="shared" si="3"/>
        <v>2.3905470937777475E-2</v>
      </c>
      <c r="O53" s="13">
        <f t="shared" si="3"/>
        <v>0</v>
      </c>
      <c r="P53" s="14">
        <f t="shared" ref="P53:P60" si="4">SUM(L53:O53)</f>
        <v>5.9026333273310944E-2</v>
      </c>
    </row>
    <row r="54" spans="3:16">
      <c r="C54" s="11" t="s">
        <v>38</v>
      </c>
      <c r="D54" s="12">
        <f t="shared" si="2"/>
        <v>1.9791867172510571E-4</v>
      </c>
      <c r="E54" s="12">
        <f t="shared" si="2"/>
        <v>8.9063402276297571E-4</v>
      </c>
      <c r="F54" s="12">
        <f t="shared" si="2"/>
        <v>4.8408578648999386E-3</v>
      </c>
      <c r="G54" s="12">
        <f t="shared" si="2"/>
        <v>0</v>
      </c>
      <c r="H54" s="12">
        <f t="shared" si="2"/>
        <v>5.9294105593880198E-3</v>
      </c>
      <c r="K54" s="4" t="s">
        <v>36</v>
      </c>
      <c r="L54" s="13">
        <f t="shared" ref="L54:O55" si="5">D52*L38</f>
        <v>1.3970729768830991E-2</v>
      </c>
      <c r="M54" s="13">
        <f t="shared" si="5"/>
        <v>2.2120322133982403E-2</v>
      </c>
      <c r="N54" s="13">
        <f t="shared" si="5"/>
        <v>6.3264121303189674E-2</v>
      </c>
      <c r="O54" s="13">
        <f t="shared" si="5"/>
        <v>0</v>
      </c>
      <c r="P54" s="14">
        <f t="shared" si="4"/>
        <v>9.9355173206003067E-2</v>
      </c>
    </row>
    <row r="55" spans="3:16">
      <c r="C55" s="11" t="s">
        <v>39</v>
      </c>
      <c r="D55" s="12">
        <f t="shared" si="2"/>
        <v>1.9791867172510571E-4</v>
      </c>
      <c r="E55" s="12">
        <f t="shared" si="2"/>
        <v>8.8015597543635244E-4</v>
      </c>
      <c r="F55" s="12">
        <f t="shared" si="2"/>
        <v>4.8408578648999386E-3</v>
      </c>
      <c r="G55" s="12">
        <f t="shared" si="2"/>
        <v>0</v>
      </c>
      <c r="H55" s="12">
        <f t="shared" si="2"/>
        <v>5.9189325120613968E-3</v>
      </c>
      <c r="K55" s="4" t="s">
        <v>37</v>
      </c>
      <c r="L55" s="13">
        <f t="shared" si="5"/>
        <v>1.164227480735916E-2</v>
      </c>
      <c r="M55" s="13">
        <f t="shared" si="5"/>
        <v>1.4746881422654935E-2</v>
      </c>
      <c r="N55" s="13">
        <f t="shared" si="5"/>
        <v>4.2176080868793112E-2</v>
      </c>
      <c r="O55" s="13">
        <f t="shared" si="5"/>
        <v>0</v>
      </c>
      <c r="P55" s="14">
        <f t="shared" si="4"/>
        <v>6.8565237098807214E-2</v>
      </c>
    </row>
    <row r="56" spans="3:16">
      <c r="C56" s="11" t="s">
        <v>40</v>
      </c>
      <c r="D56" s="12">
        <f t="shared" ref="D56:H58" si="6">D42/$G$47</f>
        <v>6.0151753171355663E-4</v>
      </c>
      <c r="E56" s="12">
        <f t="shared" si="6"/>
        <v>2.0451596078260924E-3</v>
      </c>
      <c r="F56" s="12">
        <f t="shared" si="6"/>
        <v>8.9987022744348055E-3</v>
      </c>
      <c r="G56" s="12">
        <f t="shared" si="6"/>
        <v>0</v>
      </c>
      <c r="H56" s="12">
        <f t="shared" si="6"/>
        <v>1.1645379413974455E-2</v>
      </c>
      <c r="K56" s="4" t="s">
        <v>38</v>
      </c>
      <c r="L56" s="13">
        <f>D54*L40</f>
        <v>2.9687800758765856E-2</v>
      </c>
      <c r="M56" s="13">
        <f>E54*M40</f>
        <v>2.6719020682889272E-2</v>
      </c>
      <c r="N56" s="13">
        <f>F54*N40</f>
        <v>7.2612867973499085E-2</v>
      </c>
      <c r="O56" s="13">
        <f>G54*O41</f>
        <v>0</v>
      </c>
      <c r="P56" s="14">
        <f t="shared" si="4"/>
        <v>0.12901968941515421</v>
      </c>
    </row>
    <row r="57" spans="3:16">
      <c r="C57" s="11" t="s">
        <v>41</v>
      </c>
      <c r="D57" s="12">
        <f t="shared" si="6"/>
        <v>6.0151753171355663E-4</v>
      </c>
      <c r="E57" s="12">
        <f t="shared" si="6"/>
        <v>2.0451596078260924E-3</v>
      </c>
      <c r="F57" s="12">
        <f t="shared" si="6"/>
        <v>8.9987022744348055E-3</v>
      </c>
      <c r="G57" s="12">
        <f t="shared" si="6"/>
        <v>0</v>
      </c>
      <c r="H57" s="12">
        <f t="shared" si="6"/>
        <v>1.1645379413974455E-2</v>
      </c>
      <c r="K57" s="4" t="s">
        <v>39</v>
      </c>
      <c r="L57" s="13">
        <f t="shared" ref="L57:M59" si="7">D55*L42</f>
        <v>1.9791867172510573E-2</v>
      </c>
      <c r="M57" s="13">
        <f t="shared" si="7"/>
        <v>2.2003899385908812E-2</v>
      </c>
      <c r="N57" s="13">
        <f>F55*N42</f>
        <v>4.840857864899939E-2</v>
      </c>
      <c r="O57" s="13">
        <f>G55*O42</f>
        <v>0</v>
      </c>
      <c r="P57" s="14">
        <f t="shared" si="4"/>
        <v>9.0204345207418768E-2</v>
      </c>
    </row>
    <row r="58" spans="3:16">
      <c r="C58" s="11" t="s">
        <v>7</v>
      </c>
      <c r="D58" s="12">
        <f t="shared" si="6"/>
        <v>1.6982198185667894E-3</v>
      </c>
      <c r="E58" s="12">
        <f t="shared" si="6"/>
        <v>6.5130766030636255E-3</v>
      </c>
      <c r="F58" s="12">
        <f t="shared" si="6"/>
        <v>3.2543262693184145E-2</v>
      </c>
      <c r="G58" s="12">
        <f t="shared" si="6"/>
        <v>0</v>
      </c>
      <c r="H58" s="12">
        <f t="shared" si="6"/>
        <v>4.0754559114814563E-2</v>
      </c>
      <c r="K58" s="4" t="s">
        <v>40</v>
      </c>
      <c r="L58" s="13">
        <f t="shared" si="7"/>
        <v>3.0075876585677831E-2</v>
      </c>
      <c r="M58" s="13">
        <f t="shared" si="7"/>
        <v>3.0677394117391385E-2</v>
      </c>
      <c r="N58" s="13">
        <f>F56*N43</f>
        <v>4.4993511372174028E-2</v>
      </c>
      <c r="O58" s="13">
        <f>G56*O43</f>
        <v>0</v>
      </c>
      <c r="P58" s="14">
        <f t="shared" si="4"/>
        <v>0.10574678207524324</v>
      </c>
    </row>
    <row r="59" spans="3:16">
      <c r="K59" s="4" t="s">
        <v>41</v>
      </c>
      <c r="L59" s="13">
        <f t="shared" si="7"/>
        <v>1.80455259514067E-2</v>
      </c>
      <c r="M59" s="13">
        <f t="shared" si="7"/>
        <v>2.0451596078260924E-2</v>
      </c>
      <c r="N59" s="13">
        <f>F57*N44</f>
        <v>1.7997404548869611E-2</v>
      </c>
      <c r="O59" s="13">
        <f>G57*O44</f>
        <v>0</v>
      </c>
      <c r="P59" s="14">
        <f t="shared" si="4"/>
        <v>5.6494526578537235E-2</v>
      </c>
    </row>
    <row r="60" spans="3:16">
      <c r="K60" s="5" t="s">
        <v>7</v>
      </c>
      <c r="L60" s="13">
        <f>SUM(L52:L59)</f>
        <v>0.1301994399289666</v>
      </c>
      <c r="M60" s="13">
        <f>SUM(M52:M59)</f>
        <v>0.16892940745478141</v>
      </c>
      <c r="N60" s="13">
        <f>SUM(N52:N59)</f>
        <v>0.31580291336284777</v>
      </c>
      <c r="O60" s="13">
        <f>SUM(O52:O59)</f>
        <v>0</v>
      </c>
      <c r="P60" s="14">
        <f t="shared" si="4"/>
        <v>0.61493176074659583</v>
      </c>
    </row>
    <row r="61" spans="3:16">
      <c r="C61" s="9"/>
      <c r="D61" s="22"/>
    </row>
    <row r="62" spans="3:16">
      <c r="C62" s="49"/>
      <c r="D62" s="50"/>
      <c r="E62" s="50"/>
      <c r="F62" s="50"/>
      <c r="G62" s="50"/>
      <c r="H62" s="50"/>
    </row>
    <row r="63" spans="3:16">
      <c r="C63" s="50"/>
      <c r="D63" s="50"/>
      <c r="E63" s="50"/>
      <c r="F63" s="50"/>
      <c r="G63" s="50"/>
      <c r="H63" s="50"/>
      <c r="K63" s="9" t="s">
        <v>28</v>
      </c>
    </row>
    <row r="64" spans="3:16">
      <c r="C64" s="50"/>
      <c r="D64" s="50"/>
      <c r="E64" s="50"/>
      <c r="F64" s="50"/>
      <c r="G64" s="50"/>
      <c r="H64" s="50"/>
    </row>
    <row r="65" spans="3:15">
      <c r="C65" s="50"/>
      <c r="D65" s="50"/>
      <c r="E65" s="50"/>
      <c r="F65" s="50"/>
      <c r="G65" s="50"/>
      <c r="H65" s="50"/>
      <c r="K65" s="18" t="s">
        <v>29</v>
      </c>
      <c r="L65" s="18" t="s">
        <v>26</v>
      </c>
    </row>
    <row r="66" spans="3:15">
      <c r="C66" s="50"/>
      <c r="D66" s="50"/>
      <c r="E66" s="50"/>
      <c r="F66" s="50"/>
      <c r="G66" s="50"/>
      <c r="H66" s="50"/>
      <c r="K66" s="7" t="s">
        <v>30</v>
      </c>
      <c r="L66" s="23">
        <f>P60</f>
        <v>0.61493176074659583</v>
      </c>
    </row>
    <row r="67" spans="3:15">
      <c r="K67" s="7" t="s">
        <v>96</v>
      </c>
      <c r="L67" s="52" t="s">
        <v>97</v>
      </c>
    </row>
    <row r="68" spans="3:15">
      <c r="K68" s="7" t="s">
        <v>98</v>
      </c>
      <c r="L68" s="53" t="s">
        <v>99</v>
      </c>
    </row>
    <row r="69" spans="3:15">
      <c r="K69" s="25" t="s">
        <v>7</v>
      </c>
      <c r="L69" s="51" t="s">
        <v>97</v>
      </c>
    </row>
    <row r="77" spans="3:15">
      <c r="K77" s="29"/>
      <c r="L77" s="29"/>
      <c r="M77" s="29"/>
      <c r="N77" s="29"/>
      <c r="O77" s="29"/>
    </row>
    <row r="115" spans="11:15">
      <c r="K115" s="29"/>
      <c r="L115" s="29"/>
      <c r="M115" s="29"/>
      <c r="N115" s="29"/>
      <c r="O115" s="29"/>
    </row>
    <row r="116" spans="11:15">
      <c r="K116" s="29"/>
      <c r="L116" s="29"/>
      <c r="M116" s="29"/>
      <c r="N116" s="29"/>
      <c r="O116" s="29"/>
    </row>
  </sheetData>
  <mergeCells count="24">
    <mergeCell ref="K12:L12"/>
    <mergeCell ref="K13:L13"/>
    <mergeCell ref="K14:L14"/>
    <mergeCell ref="O18:P18"/>
    <mergeCell ref="O20:P20"/>
    <mergeCell ref="K16:L16"/>
    <mergeCell ref="P16:Q16"/>
    <mergeCell ref="P15:Q15"/>
    <mergeCell ref="P31:Q31"/>
    <mergeCell ref="J9:K9"/>
    <mergeCell ref="K10:L10"/>
    <mergeCell ref="O9:P9"/>
    <mergeCell ref="P10:Q10"/>
    <mergeCell ref="J18:K18"/>
    <mergeCell ref="K17:L17"/>
    <mergeCell ref="J20:K20"/>
    <mergeCell ref="K31:L31"/>
    <mergeCell ref="O11:P11"/>
    <mergeCell ref="P12:Q12"/>
    <mergeCell ref="P13:Q13"/>
    <mergeCell ref="P14:Q14"/>
    <mergeCell ref="J11:K11"/>
    <mergeCell ref="K15:L15"/>
    <mergeCell ref="P17:Q17"/>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P67"/>
  <sheetViews>
    <sheetView zoomScale="110" zoomScaleNormal="110" workbookViewId="0">
      <selection activeCell="E26" sqref="E26"/>
    </sheetView>
  </sheetViews>
  <sheetFormatPr defaultRowHeight="15"/>
  <cols>
    <col min="1" max="1" width="15.5703125" customWidth="1"/>
    <col min="2" max="2" width="5.5703125" customWidth="1"/>
    <col min="3" max="3" width="16.7109375" customWidth="1"/>
    <col min="4" max="4" width="18.5703125" customWidth="1"/>
    <col min="5" max="5" width="16" customWidth="1"/>
    <col min="6" max="6" width="15.5703125" customWidth="1"/>
    <col min="7" max="7" width="16.28515625" customWidth="1"/>
    <col min="8" max="8" width="16" customWidth="1"/>
    <col min="9" max="9" width="15.7109375" customWidth="1"/>
    <col min="10" max="10" width="15.28515625" customWidth="1"/>
    <col min="11" max="11" width="14.7109375" customWidth="1"/>
    <col min="12" max="12" width="16.7109375" customWidth="1"/>
    <col min="13" max="13" width="18.28515625" customWidth="1"/>
    <col min="14" max="14" width="17.85546875" customWidth="1"/>
    <col min="15" max="15" width="15.140625" customWidth="1"/>
    <col min="16" max="16" width="13.5703125" customWidth="1"/>
  </cols>
  <sheetData>
    <row r="1" spans="3:15">
      <c r="C1" t="s">
        <v>17</v>
      </c>
      <c r="K1" t="s">
        <v>16</v>
      </c>
    </row>
    <row r="3" spans="3:15">
      <c r="C3" s="1" t="s">
        <v>0</v>
      </c>
      <c r="D3" s="1" t="s">
        <v>1</v>
      </c>
      <c r="E3" s="1" t="s">
        <v>2</v>
      </c>
      <c r="F3" s="1" t="s">
        <v>3</v>
      </c>
      <c r="G3" s="1" t="s">
        <v>4</v>
      </c>
      <c r="H3" s="1" t="s">
        <v>5</v>
      </c>
      <c r="K3" s="8" t="s">
        <v>0</v>
      </c>
      <c r="L3" s="8" t="s">
        <v>8</v>
      </c>
      <c r="M3" s="8" t="s">
        <v>9</v>
      </c>
      <c r="N3" s="8" t="s">
        <v>10</v>
      </c>
      <c r="O3" s="8" t="s">
        <v>11</v>
      </c>
    </row>
    <row r="4" spans="3:15">
      <c r="C4" s="4" t="s">
        <v>34</v>
      </c>
      <c r="D4" s="2">
        <v>1</v>
      </c>
      <c r="E4" s="2">
        <v>1</v>
      </c>
      <c r="F4" s="2">
        <v>1</v>
      </c>
      <c r="G4" s="2">
        <v>1</v>
      </c>
      <c r="H4" s="2">
        <v>1</v>
      </c>
      <c r="K4" s="4" t="s">
        <v>34</v>
      </c>
      <c r="L4" s="2">
        <v>5000</v>
      </c>
      <c r="M4" s="2">
        <v>350</v>
      </c>
      <c r="N4" s="2">
        <v>50</v>
      </c>
      <c r="O4" s="2">
        <v>0</v>
      </c>
    </row>
    <row r="5" spans="3:15">
      <c r="C5" s="4" t="s">
        <v>35</v>
      </c>
      <c r="D5" s="2">
        <v>2</v>
      </c>
      <c r="E5" s="2">
        <v>3</v>
      </c>
      <c r="F5" s="2">
        <v>2</v>
      </c>
      <c r="G5" s="2">
        <v>2</v>
      </c>
      <c r="H5" s="2">
        <v>3</v>
      </c>
      <c r="K5" s="4" t="s">
        <v>35</v>
      </c>
      <c r="L5" s="2">
        <v>300</v>
      </c>
      <c r="M5" s="2">
        <v>200</v>
      </c>
      <c r="N5" s="2">
        <v>40</v>
      </c>
      <c r="O5" s="2">
        <v>0</v>
      </c>
    </row>
    <row r="6" spans="3:15">
      <c r="C6" s="4" t="s">
        <v>36</v>
      </c>
      <c r="D6" s="2">
        <v>3</v>
      </c>
      <c r="E6" s="2">
        <v>4</v>
      </c>
      <c r="F6" s="2">
        <v>4</v>
      </c>
      <c r="G6" s="2">
        <v>3</v>
      </c>
      <c r="H6" s="2">
        <v>4</v>
      </c>
      <c r="K6" s="4" t="s">
        <v>36</v>
      </c>
      <c r="L6" s="2">
        <v>0</v>
      </c>
      <c r="M6" s="2">
        <v>0</v>
      </c>
      <c r="N6" s="2">
        <v>0</v>
      </c>
      <c r="O6" s="2">
        <v>0</v>
      </c>
    </row>
    <row r="7" spans="3:15" ht="18.75" customHeight="1">
      <c r="C7" s="4" t="s">
        <v>37</v>
      </c>
      <c r="D7" s="2">
        <v>4</v>
      </c>
      <c r="E7" s="2">
        <v>4</v>
      </c>
      <c r="F7" s="2">
        <v>3</v>
      </c>
      <c r="G7" s="2">
        <v>2</v>
      </c>
      <c r="H7" s="2">
        <v>3</v>
      </c>
      <c r="K7" s="4" t="s">
        <v>37</v>
      </c>
      <c r="L7" s="2">
        <v>200</v>
      </c>
      <c r="M7" s="2">
        <v>100</v>
      </c>
      <c r="N7" s="2">
        <v>25</v>
      </c>
      <c r="O7" s="2">
        <v>0</v>
      </c>
    </row>
    <row r="8" spans="3:15">
      <c r="C8" s="4" t="s">
        <v>38</v>
      </c>
      <c r="D8" s="2">
        <v>3</v>
      </c>
      <c r="E8" s="2">
        <v>3</v>
      </c>
      <c r="F8" s="2">
        <v>3</v>
      </c>
      <c r="G8" s="2">
        <v>4</v>
      </c>
      <c r="H8" s="2">
        <v>4</v>
      </c>
      <c r="K8" s="4" t="s">
        <v>38</v>
      </c>
      <c r="L8" s="2">
        <v>150</v>
      </c>
      <c r="M8" s="2">
        <v>75</v>
      </c>
      <c r="N8" s="2">
        <v>20</v>
      </c>
      <c r="O8" s="2">
        <v>0</v>
      </c>
    </row>
    <row r="9" spans="3:15">
      <c r="C9" s="4" t="s">
        <v>39</v>
      </c>
      <c r="D9" s="2">
        <v>4</v>
      </c>
      <c r="E9" s="2">
        <v>2</v>
      </c>
      <c r="F9" s="2">
        <v>4</v>
      </c>
      <c r="G9" s="2">
        <v>4</v>
      </c>
      <c r="H9" s="2">
        <v>3</v>
      </c>
      <c r="K9" s="4" t="s">
        <v>39</v>
      </c>
      <c r="L9" s="2">
        <v>100</v>
      </c>
      <c r="M9" s="2">
        <v>50</v>
      </c>
      <c r="N9" s="2">
        <v>20</v>
      </c>
      <c r="O9" s="2">
        <v>0</v>
      </c>
    </row>
    <row r="10" spans="3:15">
      <c r="C10" s="4" t="s">
        <v>40</v>
      </c>
      <c r="D10" s="2">
        <v>4</v>
      </c>
      <c r="E10" s="2">
        <v>3</v>
      </c>
      <c r="F10" s="2">
        <v>4</v>
      </c>
      <c r="G10" s="2">
        <v>3</v>
      </c>
      <c r="H10" s="2">
        <v>4</v>
      </c>
      <c r="K10" s="4" t="s">
        <v>40</v>
      </c>
      <c r="L10" s="2">
        <v>75</v>
      </c>
      <c r="M10" s="2">
        <v>45</v>
      </c>
      <c r="N10" s="2">
        <v>15</v>
      </c>
      <c r="O10" s="2">
        <v>0</v>
      </c>
    </row>
    <row r="11" spans="3:15" hidden="1">
      <c r="C11" s="4" t="s">
        <v>6</v>
      </c>
      <c r="D11" s="2">
        <v>0</v>
      </c>
      <c r="E11" s="2">
        <v>0</v>
      </c>
      <c r="F11" s="2">
        <v>0</v>
      </c>
      <c r="G11" s="2">
        <v>0</v>
      </c>
      <c r="H11" s="2">
        <v>0</v>
      </c>
      <c r="K11" s="37" t="s">
        <v>6</v>
      </c>
      <c r="L11" s="2">
        <v>0</v>
      </c>
      <c r="M11" s="2">
        <v>0</v>
      </c>
      <c r="N11" s="2">
        <v>0</v>
      </c>
      <c r="O11" s="2">
        <v>0</v>
      </c>
    </row>
    <row r="12" spans="3:15">
      <c r="C12" s="4" t="s">
        <v>41</v>
      </c>
      <c r="D12" s="2">
        <v>4</v>
      </c>
      <c r="E12" s="2">
        <v>5</v>
      </c>
      <c r="F12" s="2">
        <v>5</v>
      </c>
      <c r="G12" s="2">
        <v>6</v>
      </c>
      <c r="H12" s="2">
        <v>4</v>
      </c>
      <c r="K12" s="4" t="s">
        <v>41</v>
      </c>
      <c r="L12" s="2">
        <v>45</v>
      </c>
      <c r="M12" s="2">
        <v>20</v>
      </c>
      <c r="N12" s="2">
        <v>10</v>
      </c>
      <c r="O12" s="2">
        <v>0</v>
      </c>
    </row>
    <row r="13" spans="3:15" ht="16.5" customHeight="1">
      <c r="C13" s="4" t="s">
        <v>42</v>
      </c>
      <c r="D13" s="2">
        <v>5</v>
      </c>
      <c r="E13" s="2">
        <v>6</v>
      </c>
      <c r="F13" s="2">
        <v>5</v>
      </c>
      <c r="G13" s="2">
        <v>6</v>
      </c>
      <c r="H13" s="2">
        <v>5</v>
      </c>
      <c r="K13" s="4" t="s">
        <v>42</v>
      </c>
      <c r="L13" s="2">
        <v>30</v>
      </c>
      <c r="M13" s="2">
        <v>15</v>
      </c>
      <c r="N13" s="2">
        <v>5</v>
      </c>
      <c r="O13" s="2">
        <v>0</v>
      </c>
    </row>
    <row r="14" spans="3:15">
      <c r="C14" s="4" t="s">
        <v>31</v>
      </c>
      <c r="D14" s="2">
        <v>2</v>
      </c>
      <c r="E14" s="2">
        <v>1</v>
      </c>
      <c r="F14" s="2">
        <v>1</v>
      </c>
      <c r="G14" s="2">
        <v>1</v>
      </c>
      <c r="H14" s="2">
        <v>1</v>
      </c>
    </row>
    <row r="15" spans="3:15">
      <c r="C15" s="5" t="s">
        <v>7</v>
      </c>
      <c r="D15" s="3">
        <f>SUM(D4:D14)</f>
        <v>32</v>
      </c>
      <c r="E15" s="3">
        <f t="shared" ref="E15:H15" si="0">SUM(E4:E14)</f>
        <v>32</v>
      </c>
      <c r="F15" s="3">
        <f t="shared" si="0"/>
        <v>32</v>
      </c>
      <c r="G15" s="3">
        <f t="shared" si="0"/>
        <v>32</v>
      </c>
      <c r="H15" s="3">
        <f t="shared" si="0"/>
        <v>32</v>
      </c>
    </row>
    <row r="21" spans="3:16" ht="18.75" thickBot="1">
      <c r="C21" s="9" t="s">
        <v>13</v>
      </c>
      <c r="D21" s="9"/>
      <c r="K21" s="15" t="s">
        <v>43</v>
      </c>
    </row>
    <row r="23" spans="3:16">
      <c r="C23" s="8" t="s">
        <v>0</v>
      </c>
      <c r="D23" s="8" t="s">
        <v>8</v>
      </c>
      <c r="E23" s="8" t="s">
        <v>9</v>
      </c>
      <c r="F23" s="8" t="s">
        <v>10</v>
      </c>
      <c r="G23" s="8" t="s">
        <v>11</v>
      </c>
      <c r="H23" s="8" t="s">
        <v>12</v>
      </c>
      <c r="K23" s="8" t="s">
        <v>0</v>
      </c>
      <c r="L23" s="8" t="s">
        <v>8</v>
      </c>
      <c r="M23" s="8" t="s">
        <v>9</v>
      </c>
      <c r="N23" s="8" t="s">
        <v>10</v>
      </c>
      <c r="O23" s="8" t="s">
        <v>11</v>
      </c>
      <c r="P23" s="8" t="s">
        <v>12</v>
      </c>
    </row>
    <row r="24" spans="3:16">
      <c r="C24" s="4" t="s">
        <v>34</v>
      </c>
      <c r="D24" s="2">
        <f>D4*E4*F4*G4*H4</f>
        <v>1</v>
      </c>
      <c r="E24" s="2">
        <f>D4*E4*F4*G4*(H15-H4-H5)</f>
        <v>28</v>
      </c>
      <c r="F24" s="2">
        <f>1*G10*(H15-H10-H4)+1*G11*(H15-H11-H4)+1*G12*H15+1*G13*H15+1*G14*H15</f>
        <v>497</v>
      </c>
      <c r="G24" s="6">
        <f>1*G15*H15</f>
        <v>1024</v>
      </c>
      <c r="H24" s="6">
        <f>SUM(D24:G24)</f>
        <v>1550</v>
      </c>
      <c r="K24" s="4" t="s">
        <v>34</v>
      </c>
      <c r="L24" s="13">
        <f>D40*L4</f>
        <v>1.4901161193847656E-4</v>
      </c>
      <c r="M24" s="13">
        <f t="shared" ref="M24:O33" si="1">E40*M4</f>
        <v>2.9206275939941406E-4</v>
      </c>
      <c r="N24" s="13">
        <f t="shared" si="1"/>
        <v>7.4058771133422852E-4</v>
      </c>
      <c r="O24" s="13">
        <f t="shared" si="1"/>
        <v>0</v>
      </c>
      <c r="P24" s="14">
        <f>SUM(L24:O24)</f>
        <v>1.1816620826721191E-3</v>
      </c>
    </row>
    <row r="25" spans="3:16">
      <c r="C25" s="4" t="s">
        <v>35</v>
      </c>
      <c r="D25" s="2">
        <f>(D5+D4)*(E5+E4)*(F5+F4)*(G5+G4)*(H5+H4)-1</f>
        <v>431</v>
      </c>
      <c r="E25" s="6">
        <f>($D$4+D5)*($E$4+E5)*($F$4+F5)*($G$4+G5)*($H$15-$H$4-H5)-1*($H$15-$H$4-H5)</f>
        <v>2996</v>
      </c>
      <c r="F25" s="6">
        <f>($D$4+D5)*($E$4+E5)*($F$4+F5)*($G$15-F5-$F$4)*$H$15-($G$15-$G$4-G5)*$H$15</f>
        <v>32480</v>
      </c>
      <c r="G25" s="6">
        <f>(1+D5)*(1+E5)*($F$15-1-F5)*$G$15*$H$15-($F$15-1-F5)*$G$15*$H$15</f>
        <v>326656</v>
      </c>
      <c r="H25" s="6">
        <f t="shared" ref="H25:H33" si="2">SUM(D25:G25)</f>
        <v>362563</v>
      </c>
      <c r="K25" s="4" t="s">
        <v>35</v>
      </c>
      <c r="L25" s="13">
        <f t="shared" ref="L25:L33" si="3">D41*L5</f>
        <v>3.8534402847290039E-3</v>
      </c>
      <c r="M25" s="13">
        <f t="shared" si="1"/>
        <v>1.7857551574707031E-2</v>
      </c>
      <c r="N25" s="13">
        <f t="shared" si="1"/>
        <v>3.871917724609375E-2</v>
      </c>
      <c r="O25" s="13">
        <f t="shared" si="1"/>
        <v>0</v>
      </c>
      <c r="P25" s="14">
        <f t="shared" ref="P25:P34" si="4">SUM(L25:O25)</f>
        <v>6.0430169105529785E-2</v>
      </c>
    </row>
    <row r="26" spans="3:16">
      <c r="C26" s="4" t="s">
        <v>36</v>
      </c>
      <c r="D26" s="2">
        <f>(D6+D4)*(E6+E4)*(F6+F4)*(G6+G4)*(H6+H4)-(H6+H4)</f>
        <v>1995</v>
      </c>
      <c r="E26" s="6">
        <f t="shared" ref="E26:E28" si="5">($D$4+D6)*($E$4+E6)*($F$4+F6)*($G$4+G6)*($H$15-$H$4-H6)-1*($H$15-$H$4-H6)</f>
        <v>10773</v>
      </c>
      <c r="F26" s="6">
        <f>($D$4+D6)*($E$4+E6)*($F$4+F6)*($G$15-F6-$F$4)*$H$15-($G$15-$G$4-G6)*$H$15</f>
        <v>85504</v>
      </c>
      <c r="G26" s="6">
        <f t="shared" ref="G26:G27" si="6">(1+D6)*(1+E6)*($F$15-1-F6)*$G$15*$H$15-($F$15-1-F6)*$G$15*$H$15</f>
        <v>525312</v>
      </c>
      <c r="H26" s="6">
        <f t="shared" si="2"/>
        <v>623584</v>
      </c>
      <c r="K26" s="4" t="s">
        <v>36</v>
      </c>
      <c r="L26" s="13">
        <f t="shared" si="3"/>
        <v>0</v>
      </c>
      <c r="M26" s="13">
        <f t="shared" si="1"/>
        <v>0</v>
      </c>
      <c r="N26" s="13">
        <f t="shared" si="1"/>
        <v>0</v>
      </c>
      <c r="O26" s="13">
        <f t="shared" si="1"/>
        <v>0</v>
      </c>
      <c r="P26" s="14">
        <f t="shared" si="4"/>
        <v>0</v>
      </c>
    </row>
    <row r="27" spans="3:16" ht="17.25" customHeight="1">
      <c r="C27" s="4" t="s">
        <v>37</v>
      </c>
      <c r="D27" s="2">
        <f>(D7+D4)*(E7+E4)*(F7+F4)*(G7+G4)*(H7+H4)-(H7+H4)</f>
        <v>1196</v>
      </c>
      <c r="E27" s="6">
        <f t="shared" si="5"/>
        <v>8372</v>
      </c>
      <c r="F27" s="6">
        <f>(D7+D4)*(E7+E4)*(F7+F4)*(G15-G7-G4)*H15-(G15-G7-G4)*H15</f>
        <v>91872</v>
      </c>
      <c r="G27" s="6">
        <f t="shared" si="6"/>
        <v>688128</v>
      </c>
      <c r="H27" s="6">
        <f t="shared" si="2"/>
        <v>789568</v>
      </c>
      <c r="K27" s="4" t="s">
        <v>37</v>
      </c>
      <c r="L27" s="13">
        <f t="shared" si="3"/>
        <v>7.1287155151367188E-3</v>
      </c>
      <c r="M27" s="13">
        <f t="shared" si="1"/>
        <v>2.4950504302978516E-2</v>
      </c>
      <c r="N27" s="13">
        <f t="shared" si="1"/>
        <v>6.8449974060058594E-2</v>
      </c>
      <c r="O27" s="13">
        <f t="shared" si="1"/>
        <v>0</v>
      </c>
      <c r="P27" s="14">
        <f t="shared" si="4"/>
        <v>0.10052919387817383</v>
      </c>
    </row>
    <row r="28" spans="3:16">
      <c r="C28" s="4" t="s">
        <v>38</v>
      </c>
      <c r="D28" s="6">
        <f>(D8+D4)*(E8+E4)*(F8+F4)*(G8+G4)*(H8+H4)-(H8+H4)</f>
        <v>1595</v>
      </c>
      <c r="E28" s="6">
        <f t="shared" si="5"/>
        <v>8613</v>
      </c>
      <c r="F28" s="6">
        <f>(D8+D4)*(E8+E4)*(F8+F4)*(G15-G8-G4)*H15-(G15-G8-G4)*H15</f>
        <v>54432</v>
      </c>
      <c r="G28" s="2">
        <v>0</v>
      </c>
      <c r="H28" s="6">
        <f t="shared" si="2"/>
        <v>64640</v>
      </c>
      <c r="K28" s="4" t="s">
        <v>38</v>
      </c>
      <c r="L28" s="13">
        <f t="shared" si="3"/>
        <v>7.1302056312561035E-3</v>
      </c>
      <c r="M28" s="13">
        <f t="shared" si="1"/>
        <v>1.9251555204391479E-2</v>
      </c>
      <c r="N28" s="13">
        <f t="shared" si="1"/>
        <v>3.2444000244140625E-2</v>
      </c>
      <c r="O28" s="13">
        <f t="shared" si="1"/>
        <v>0</v>
      </c>
      <c r="P28" s="14">
        <f t="shared" si="4"/>
        <v>5.8825761079788208E-2</v>
      </c>
    </row>
    <row r="29" spans="3:16">
      <c r="C29" s="4" t="s">
        <v>39</v>
      </c>
      <c r="D29" s="2">
        <f>(D9+D4)*(E9+E4)*(F9+F4)*(G9+G4)*(H9+H4)-(H9+H4)</f>
        <v>1496</v>
      </c>
      <c r="E29" s="6">
        <f>($D$4+D9)*($E$4+E9)*($F$4+F9)*($G$4+G9)*($H$15-$H$4-H9)-1*($H$15-$H$4-H9)</f>
        <v>10472</v>
      </c>
      <c r="F29" s="6">
        <f>(D9+D4)*(E9+E4)*(F9+F4)*(G15-G9-G4)*H15-(G15-G9-G4)*H15</f>
        <v>63936</v>
      </c>
      <c r="G29" s="7">
        <v>0</v>
      </c>
      <c r="H29" s="6">
        <f t="shared" si="2"/>
        <v>75904</v>
      </c>
      <c r="K29" s="4" t="s">
        <v>39</v>
      </c>
      <c r="L29" s="13">
        <f t="shared" si="3"/>
        <v>4.4584274291992188E-3</v>
      </c>
      <c r="M29" s="13">
        <f t="shared" si="1"/>
        <v>1.5604496002197266E-2</v>
      </c>
      <c r="N29" s="13">
        <f t="shared" si="1"/>
        <v>3.810882568359375E-2</v>
      </c>
      <c r="O29" s="13">
        <f t="shared" si="1"/>
        <v>0</v>
      </c>
      <c r="P29" s="14">
        <f t="shared" si="4"/>
        <v>5.8171749114990234E-2</v>
      </c>
    </row>
    <row r="30" spans="3:16">
      <c r="C30" s="4" t="s">
        <v>40</v>
      </c>
      <c r="D30" s="6">
        <f>(D10+D4)*(E10+E4)*(F10+F4)*(G10+G4)*(H10+H4)-(H10+H4)</f>
        <v>1995</v>
      </c>
      <c r="E30" s="6">
        <f>($D$4+D10)*($E$4+E10)*($F$4+F10)*($G$4+G10)*($H$15-$H$4-H10)-1*($H$15-$H$4-H10)-G10*($H$15-H10-$H$4)</f>
        <v>10692</v>
      </c>
      <c r="F30" s="6">
        <f>(D10+D4)*(E10+E4)*(F10+F4)*(G15-G10-G4)*H15-(G15-G10-G4)*H15</f>
        <v>88704</v>
      </c>
      <c r="G30" s="2">
        <v>0</v>
      </c>
      <c r="H30" s="6">
        <f t="shared" si="2"/>
        <v>101391</v>
      </c>
      <c r="K30" s="4" t="s">
        <v>40</v>
      </c>
      <c r="L30" s="13">
        <f t="shared" si="3"/>
        <v>4.4591724872589111E-3</v>
      </c>
      <c r="M30" s="13">
        <f t="shared" si="1"/>
        <v>1.4339089393615723E-2</v>
      </c>
      <c r="N30" s="13">
        <f t="shared" si="1"/>
        <v>3.9653778076171875E-2</v>
      </c>
      <c r="O30" s="13">
        <f t="shared" si="1"/>
        <v>0</v>
      </c>
      <c r="P30" s="14">
        <f t="shared" si="4"/>
        <v>5.8452039957046509E-2</v>
      </c>
    </row>
    <row r="31" spans="3:16" hidden="1">
      <c r="C31" s="4" t="s">
        <v>6</v>
      </c>
      <c r="D31" s="6">
        <f>(D11+D4)*(E11+E4)*(F11+F4)*(G11+G4)*(H11+H4)-(H11+H4)</f>
        <v>0</v>
      </c>
      <c r="E31" s="6">
        <f>($D$4+D11)*($E$4+E11)*($F$4+F11)*($G$4+G11)*($H$15-$H$4-H11)-1*($H$15-$H$4-H11)-G11*($H$15-H11-$H$4)</f>
        <v>0</v>
      </c>
      <c r="F31" s="6">
        <f>(D11+D4)*(E11+E4)*(F11+F4)*(G15-G11-G4)*H15-(G15-G11-G4)*H15</f>
        <v>0</v>
      </c>
      <c r="G31" s="2">
        <v>0</v>
      </c>
      <c r="H31" s="6">
        <f t="shared" si="2"/>
        <v>0</v>
      </c>
      <c r="K31" s="4" t="s">
        <v>6</v>
      </c>
      <c r="L31" s="13">
        <f t="shared" si="3"/>
        <v>0</v>
      </c>
      <c r="M31" s="13">
        <f t="shared" si="1"/>
        <v>0</v>
      </c>
      <c r="N31" s="13">
        <f t="shared" si="1"/>
        <v>0</v>
      </c>
      <c r="O31" s="13">
        <f t="shared" si="1"/>
        <v>0</v>
      </c>
      <c r="P31" s="14">
        <f t="shared" si="4"/>
        <v>0</v>
      </c>
    </row>
    <row r="32" spans="3:16">
      <c r="C32" s="4" t="s">
        <v>41</v>
      </c>
      <c r="D32" s="6">
        <f>(D12+D4)*(E12+E4)*(F12+F4)*(G12+G4)*(H12+H4)-(G12+G4)*(H12+H4)</f>
        <v>6265</v>
      </c>
      <c r="E32" s="6">
        <f>($D$4+D12)*($E$4+E12)*($F$4+F12)*($G$4+G12)*($H$15-$H$4-H12)-1*($H$15-$H$4-H12)-G12*($H$15-H12-$H$4)</f>
        <v>33831</v>
      </c>
      <c r="F32" s="6">
        <f>(D12+D4)*(E12+E4)*(F12+F4)*(G15-G12-G4)*H15-(G15-G12-G4)*H15</f>
        <v>143200</v>
      </c>
      <c r="G32" s="2">
        <v>0</v>
      </c>
      <c r="H32" s="6">
        <f t="shared" si="2"/>
        <v>183296</v>
      </c>
      <c r="K32" s="4" t="s">
        <v>41</v>
      </c>
      <c r="L32" s="13">
        <f t="shared" si="3"/>
        <v>8.402019739151001E-3</v>
      </c>
      <c r="M32" s="13">
        <f t="shared" si="1"/>
        <v>2.0164847373962402E-2</v>
      </c>
      <c r="N32" s="13">
        <f t="shared" si="1"/>
        <v>4.2676925659179688E-2</v>
      </c>
      <c r="O32" s="13">
        <f t="shared" si="1"/>
        <v>0</v>
      </c>
      <c r="P32" s="14">
        <f t="shared" si="4"/>
        <v>7.1243792772293091E-2</v>
      </c>
    </row>
    <row r="33" spans="3:16">
      <c r="C33" s="4" t="s">
        <v>42</v>
      </c>
      <c r="D33" s="6">
        <f>(D13+D4)*(E13+E4)*(F13+F4)*(G13+G4)*(H13+H4)-(G13+G4)*(H13+H4)</f>
        <v>10542</v>
      </c>
      <c r="E33" s="6">
        <f>($D$4+D13)*($E$4+E13)*($F$4+F13)*($G$4+G13)*($H$15-$H$4-H13)-1*($H$15-$H$4-H13)-G13*($H$15-H13-$H$4)</f>
        <v>45682</v>
      </c>
      <c r="F33" s="6">
        <f>(D13+D4)*(E13+E4)*(F13+F4)*(G15-G13-G4)*H15-(G15-G13-G4)*H15</f>
        <v>200800</v>
      </c>
      <c r="G33" s="2">
        <v>0</v>
      </c>
      <c r="H33" s="6">
        <f t="shared" si="2"/>
        <v>257024</v>
      </c>
      <c r="K33" s="4" t="s">
        <v>42</v>
      </c>
      <c r="L33" s="13">
        <f t="shared" si="3"/>
        <v>9.4252824783325195E-3</v>
      </c>
      <c r="M33" s="13">
        <f t="shared" si="1"/>
        <v>2.0421445369720459E-2</v>
      </c>
      <c r="N33" s="13">
        <f t="shared" si="1"/>
        <v>2.9921531677246094E-2</v>
      </c>
      <c r="O33" s="13">
        <f t="shared" si="1"/>
        <v>0</v>
      </c>
      <c r="P33" s="14">
        <f t="shared" si="4"/>
        <v>5.9768259525299072E-2</v>
      </c>
    </row>
    <row r="34" spans="3:16">
      <c r="C34" s="5" t="s">
        <v>7</v>
      </c>
      <c r="D34" s="27">
        <f>SUM(D24:D33)</f>
        <v>25516</v>
      </c>
      <c r="E34" s="27">
        <f t="shared" ref="E34:H34" si="7">SUM(E24:E33)</f>
        <v>131459</v>
      </c>
      <c r="F34" s="27">
        <f t="shared" si="7"/>
        <v>761425</v>
      </c>
      <c r="G34" s="27">
        <f t="shared" si="7"/>
        <v>1541120</v>
      </c>
      <c r="H34" s="27">
        <f t="shared" si="7"/>
        <v>2459520</v>
      </c>
      <c r="K34" s="5" t="s">
        <v>7</v>
      </c>
      <c r="L34" s="13">
        <f>SUM(L24:L33)</f>
        <v>4.5006275177001953E-2</v>
      </c>
      <c r="M34" s="13">
        <f t="shared" ref="M34:O34" si="8">SUM(M24:M33)</f>
        <v>0.13288155198097229</v>
      </c>
      <c r="N34" s="13">
        <f t="shared" si="8"/>
        <v>0.2907148003578186</v>
      </c>
      <c r="O34" s="13">
        <f t="shared" si="8"/>
        <v>0</v>
      </c>
      <c r="P34" s="14">
        <f t="shared" si="4"/>
        <v>0.46860262751579285</v>
      </c>
    </row>
    <row r="37" spans="3:16">
      <c r="C37" s="10" t="s">
        <v>14</v>
      </c>
      <c r="E37" t="s">
        <v>15</v>
      </c>
      <c r="G37" s="28">
        <f>D15*E15*F15*G15*H15</f>
        <v>33554432</v>
      </c>
    </row>
    <row r="38" spans="3:16" ht="18">
      <c r="K38" s="16" t="s">
        <v>18</v>
      </c>
    </row>
    <row r="39" spans="3:16" ht="26.25">
      <c r="C39" s="11" t="s">
        <v>0</v>
      </c>
      <c r="D39" s="11" t="s">
        <v>8</v>
      </c>
      <c r="E39" s="11" t="s">
        <v>9</v>
      </c>
      <c r="F39" s="11" t="s">
        <v>10</v>
      </c>
      <c r="G39" s="11" t="s">
        <v>11</v>
      </c>
      <c r="H39" s="11" t="s">
        <v>12</v>
      </c>
      <c r="K39" s="17" t="s">
        <v>19</v>
      </c>
      <c r="L39" s="17" t="s">
        <v>44</v>
      </c>
      <c r="M39" s="18" t="s">
        <v>22</v>
      </c>
      <c r="N39" s="18" t="s">
        <v>45</v>
      </c>
    </row>
    <row r="40" spans="3:16">
      <c r="C40" s="11" t="s">
        <v>34</v>
      </c>
      <c r="D40" s="12">
        <f>D24/$G$37</f>
        <v>2.9802322387695313E-8</v>
      </c>
      <c r="E40" s="12">
        <f t="shared" ref="E40:H40" si="9">E24/$G$37</f>
        <v>8.3446502685546875E-7</v>
      </c>
      <c r="F40" s="12">
        <f t="shared" si="9"/>
        <v>1.481175422668457E-5</v>
      </c>
      <c r="G40" s="12">
        <f t="shared" si="9"/>
        <v>3.0517578125E-5</v>
      </c>
      <c r="H40" s="12">
        <f t="shared" si="9"/>
        <v>4.6193599700927734E-5</v>
      </c>
      <c r="K40" s="17">
        <v>1</v>
      </c>
      <c r="L40" s="17">
        <v>2</v>
      </c>
      <c r="M40" s="18">
        <v>32</v>
      </c>
      <c r="N40" s="18">
        <f>L40*3/M40</f>
        <v>0.1875</v>
      </c>
    </row>
    <row r="41" spans="3:16">
      <c r="C41" s="11" t="s">
        <v>35</v>
      </c>
      <c r="D41" s="12">
        <f t="shared" ref="D41:H41" si="10">D25/$G$37</f>
        <v>1.284480094909668E-5</v>
      </c>
      <c r="E41" s="12">
        <f t="shared" si="10"/>
        <v>8.9287757873535156E-5</v>
      </c>
      <c r="F41" s="12">
        <f t="shared" si="10"/>
        <v>9.6797943115234375E-4</v>
      </c>
      <c r="G41" s="12">
        <f t="shared" si="10"/>
        <v>9.735107421875E-3</v>
      </c>
      <c r="H41" s="12">
        <f t="shared" si="10"/>
        <v>1.0805219411849976E-2</v>
      </c>
      <c r="K41" s="3">
        <v>2</v>
      </c>
      <c r="L41" s="3">
        <v>1</v>
      </c>
      <c r="M41" s="3">
        <v>32</v>
      </c>
      <c r="N41" s="18">
        <f t="shared" ref="N41:N44" si="11">L41*3/M41</f>
        <v>9.375E-2</v>
      </c>
    </row>
    <row r="42" spans="3:16">
      <c r="C42" s="11" t="s">
        <v>36</v>
      </c>
      <c r="D42" s="12">
        <f t="shared" ref="D42:H42" si="12">D26/$G$37</f>
        <v>5.9455633163452148E-5</v>
      </c>
      <c r="E42" s="12">
        <f t="shared" si="12"/>
        <v>3.210604190826416E-4</v>
      </c>
      <c r="F42" s="12">
        <f t="shared" si="12"/>
        <v>2.5482177734375E-3</v>
      </c>
      <c r="G42" s="12">
        <f t="shared" si="12"/>
        <v>1.5655517578125E-2</v>
      </c>
      <c r="H42" s="12">
        <f t="shared" si="12"/>
        <v>1.8584251403808594E-2</v>
      </c>
      <c r="K42" s="3">
        <v>3</v>
      </c>
      <c r="L42" s="3">
        <v>1</v>
      </c>
      <c r="M42" s="3">
        <v>32</v>
      </c>
      <c r="N42" s="18">
        <f t="shared" si="11"/>
        <v>9.375E-2</v>
      </c>
    </row>
    <row r="43" spans="3:16">
      <c r="C43" s="11" t="s">
        <v>37</v>
      </c>
      <c r="D43" s="12">
        <f t="shared" ref="D43:H49" si="13">D27/$G$37</f>
        <v>3.5643577575683594E-5</v>
      </c>
      <c r="E43" s="12">
        <f t="shared" si="13"/>
        <v>2.4950504302978516E-4</v>
      </c>
      <c r="F43" s="12">
        <f t="shared" si="13"/>
        <v>2.7379989624023438E-3</v>
      </c>
      <c r="G43" s="12">
        <f t="shared" si="13"/>
        <v>2.05078125E-2</v>
      </c>
      <c r="H43" s="12">
        <f t="shared" si="13"/>
        <v>2.3530960083007813E-2</v>
      </c>
      <c r="K43" s="3">
        <v>4</v>
      </c>
      <c r="L43" s="3">
        <v>1</v>
      </c>
      <c r="M43" s="3">
        <v>32</v>
      </c>
      <c r="N43" s="18">
        <f t="shared" si="11"/>
        <v>9.375E-2</v>
      </c>
    </row>
    <row r="44" spans="3:16">
      <c r="C44" s="11" t="s">
        <v>38</v>
      </c>
      <c r="D44" s="12">
        <f t="shared" si="13"/>
        <v>4.7534704208374023E-5</v>
      </c>
      <c r="E44" s="12">
        <f t="shared" si="13"/>
        <v>2.5668740272521973E-4</v>
      </c>
      <c r="F44" s="12">
        <f t="shared" si="13"/>
        <v>1.6222000122070313E-3</v>
      </c>
      <c r="G44" s="12">
        <f t="shared" si="13"/>
        <v>0</v>
      </c>
      <c r="H44" s="12">
        <f t="shared" si="13"/>
        <v>1.926422119140625E-3</v>
      </c>
      <c r="K44" s="3">
        <v>5</v>
      </c>
      <c r="L44" s="3">
        <v>1</v>
      </c>
      <c r="M44" s="3">
        <v>32</v>
      </c>
      <c r="N44" s="18">
        <f t="shared" si="11"/>
        <v>9.375E-2</v>
      </c>
    </row>
    <row r="45" spans="3:16">
      <c r="C45" s="11" t="s">
        <v>39</v>
      </c>
      <c r="D45" s="12">
        <f t="shared" si="13"/>
        <v>4.4584274291992188E-5</v>
      </c>
      <c r="E45" s="12">
        <f t="shared" si="13"/>
        <v>3.1208992004394531E-4</v>
      </c>
      <c r="F45" s="12">
        <f t="shared" si="13"/>
        <v>1.9054412841796875E-3</v>
      </c>
      <c r="G45" s="12">
        <f t="shared" si="13"/>
        <v>0</v>
      </c>
      <c r="H45" s="12">
        <f t="shared" si="13"/>
        <v>2.262115478515625E-3</v>
      </c>
    </row>
    <row r="46" spans="3:16" ht="18">
      <c r="C46" s="11" t="s">
        <v>40</v>
      </c>
      <c r="D46" s="12">
        <f t="shared" si="13"/>
        <v>5.9455633163452148E-5</v>
      </c>
      <c r="E46" s="12">
        <f t="shared" si="13"/>
        <v>3.1864643096923828E-4</v>
      </c>
      <c r="F46" s="12">
        <f t="shared" si="13"/>
        <v>2.643585205078125E-3</v>
      </c>
      <c r="G46" s="12">
        <f t="shared" si="13"/>
        <v>0</v>
      </c>
      <c r="H46" s="12">
        <f t="shared" si="13"/>
        <v>3.0216872692108154E-3</v>
      </c>
      <c r="K46" s="16" t="s">
        <v>23</v>
      </c>
    </row>
    <row r="47" spans="3:16">
      <c r="C47" s="11"/>
      <c r="D47" s="12">
        <f t="shared" si="13"/>
        <v>0</v>
      </c>
      <c r="E47" s="12">
        <f t="shared" si="13"/>
        <v>0</v>
      </c>
      <c r="F47" s="12">
        <f t="shared" si="13"/>
        <v>0</v>
      </c>
      <c r="G47" s="12">
        <f t="shared" si="13"/>
        <v>0</v>
      </c>
      <c r="H47" s="12">
        <f t="shared" si="13"/>
        <v>0</v>
      </c>
      <c r="K47" s="18" t="s">
        <v>20</v>
      </c>
      <c r="L47" s="18" t="s">
        <v>24</v>
      </c>
      <c r="M47" s="18" t="s">
        <v>25</v>
      </c>
      <c r="N47" s="18" t="s">
        <v>21</v>
      </c>
      <c r="O47" s="18" t="s">
        <v>26</v>
      </c>
    </row>
    <row r="48" spans="3:16">
      <c r="C48" s="11" t="s">
        <v>41</v>
      </c>
      <c r="D48" s="12">
        <f t="shared" si="13"/>
        <v>1.8671154975891113E-4</v>
      </c>
      <c r="E48" s="12">
        <f t="shared" si="13"/>
        <v>1.0082423686981201E-3</v>
      </c>
      <c r="F48" s="12">
        <f t="shared" si="13"/>
        <v>4.2676925659179688E-3</v>
      </c>
      <c r="G48" s="12">
        <f t="shared" si="13"/>
        <v>0</v>
      </c>
      <c r="H48" s="12">
        <f t="shared" si="13"/>
        <v>5.462646484375E-3</v>
      </c>
      <c r="K48" s="7">
        <v>5</v>
      </c>
      <c r="L48" s="7">
        <v>0</v>
      </c>
      <c r="M48" s="3">
        <f>L40*3*L41*3*L42*3*L43*3*L44*3</f>
        <v>486</v>
      </c>
      <c r="N48" s="19">
        <f>M48/$M$51</f>
        <v>1.4483928680419922E-5</v>
      </c>
      <c r="O48" s="20">
        <f>N48*L48</f>
        <v>0</v>
      </c>
    </row>
    <row r="49" spans="3:15">
      <c r="C49" s="11" t="s">
        <v>42</v>
      </c>
      <c r="D49" s="12">
        <f t="shared" si="13"/>
        <v>3.1417608261108398E-4</v>
      </c>
      <c r="E49" s="12">
        <f t="shared" si="13"/>
        <v>1.3614296913146973E-3</v>
      </c>
      <c r="F49" s="12">
        <f t="shared" si="13"/>
        <v>5.9843063354492188E-3</v>
      </c>
      <c r="G49" s="12">
        <f t="shared" si="13"/>
        <v>0</v>
      </c>
      <c r="H49" s="12">
        <f t="shared" si="13"/>
        <v>7.659912109375E-3</v>
      </c>
      <c r="K49" s="7">
        <v>4</v>
      </c>
      <c r="L49" s="7">
        <v>0</v>
      </c>
      <c r="M49" s="3">
        <f>L40*3*L41*3*L42*3*L43*3*4*(M44-L44*3)+(M40-L40*3)*L41*3*L42*3*L43*3*L44*3</f>
        <v>20898</v>
      </c>
      <c r="N49" s="19">
        <f t="shared" ref="N49:N50" si="14">M49/$M$51</f>
        <v>6.2280893325805664E-4</v>
      </c>
      <c r="O49" s="20">
        <f t="shared" ref="O49:O50" si="15">N49*L49</f>
        <v>0</v>
      </c>
    </row>
    <row r="50" spans="3:15">
      <c r="C50" s="11" t="s">
        <v>7</v>
      </c>
      <c r="D50" s="12">
        <f t="shared" ref="D50:H50" si="16">D34/$G$37</f>
        <v>7.6043605804443359E-4</v>
      </c>
      <c r="E50" s="12">
        <f t="shared" si="16"/>
        <v>3.9177834987640381E-3</v>
      </c>
      <c r="F50" s="12">
        <f t="shared" si="16"/>
        <v>2.2692233324050903E-2</v>
      </c>
      <c r="G50" s="12">
        <f t="shared" si="16"/>
        <v>4.5928955078125E-2</v>
      </c>
      <c r="H50" s="12">
        <f t="shared" si="16"/>
        <v>7.3299407958984375E-2</v>
      </c>
      <c r="K50" s="7">
        <v>3</v>
      </c>
      <c r="L50" s="7">
        <v>0</v>
      </c>
      <c r="M50" s="3">
        <f>L40*3*L41*3*L42*3*6*(M43-L43*3)*(M44-L44*3)+(M40-L40*3)*L41*3*L42*3*L43*3*4*(M44-L44*3)</f>
        <v>353916</v>
      </c>
      <c r="N50" s="19">
        <f t="shared" si="14"/>
        <v>1.0547518730163574E-2</v>
      </c>
      <c r="O50" s="20">
        <f t="shared" si="15"/>
        <v>0</v>
      </c>
    </row>
    <row r="51" spans="3:15">
      <c r="K51" s="3" t="s">
        <v>7</v>
      </c>
      <c r="L51" s="3"/>
      <c r="M51" s="3">
        <f>G37</f>
        <v>33554432</v>
      </c>
      <c r="N51" s="20">
        <f>SUM(N48:N50)</f>
        <v>1.1184811592102051E-2</v>
      </c>
      <c r="O51" s="20">
        <f>SUM(O48:O50)</f>
        <v>0</v>
      </c>
    </row>
    <row r="54" spans="3:15">
      <c r="C54" s="9" t="s">
        <v>27</v>
      </c>
      <c r="D54" s="22">
        <f>3*(O51+P34)*10/(1-10*N51)*N51</f>
        <v>0.17703837128364541</v>
      </c>
      <c r="K54" s="9" t="s">
        <v>28</v>
      </c>
    </row>
    <row r="55" spans="3:15">
      <c r="C55" s="72" t="s">
        <v>46</v>
      </c>
      <c r="D55" s="73"/>
      <c r="E55" s="73"/>
      <c r="F55" s="73"/>
      <c r="G55" s="73"/>
      <c r="H55" s="73"/>
    </row>
    <row r="56" spans="3:15">
      <c r="C56" s="73"/>
      <c r="D56" s="73"/>
      <c r="E56" s="73"/>
      <c r="F56" s="73"/>
      <c r="G56" s="73"/>
      <c r="H56" s="73"/>
      <c r="K56" s="18" t="s">
        <v>29</v>
      </c>
      <c r="L56" s="18" t="s">
        <v>26</v>
      </c>
    </row>
    <row r="57" spans="3:15">
      <c r="C57" s="73"/>
      <c r="D57" s="73"/>
      <c r="E57" s="73"/>
      <c r="F57" s="73"/>
      <c r="G57" s="73"/>
      <c r="H57" s="73"/>
      <c r="K57" s="7" t="s">
        <v>30</v>
      </c>
      <c r="L57" s="23">
        <f>P34</f>
        <v>0.46860262751579285</v>
      </c>
    </row>
    <row r="58" spans="3:15">
      <c r="C58" s="73"/>
      <c r="D58" s="73"/>
      <c r="E58" s="73"/>
      <c r="F58" s="73"/>
      <c r="G58" s="73"/>
      <c r="H58" s="73"/>
      <c r="K58" s="7" t="s">
        <v>31</v>
      </c>
      <c r="L58" s="24">
        <f>O51</f>
        <v>0</v>
      </c>
    </row>
    <row r="59" spans="3:15">
      <c r="C59" s="73"/>
      <c r="D59" s="73"/>
      <c r="E59" s="73"/>
      <c r="F59" s="73"/>
      <c r="G59" s="73"/>
      <c r="H59" s="73"/>
      <c r="K59" s="7" t="s">
        <v>47</v>
      </c>
      <c r="L59" s="23">
        <f>D54</f>
        <v>0.17703837128364541</v>
      </c>
    </row>
    <row r="60" spans="3:15">
      <c r="C60" s="73"/>
      <c r="D60" s="73"/>
      <c r="E60" s="73"/>
      <c r="F60" s="73"/>
      <c r="G60" s="73"/>
      <c r="H60" s="73"/>
      <c r="K60" s="25" t="s">
        <v>7</v>
      </c>
      <c r="L60" s="26">
        <f>SUM(L57:L59)</f>
        <v>0.64564099879943826</v>
      </c>
    </row>
    <row r="61" spans="3:15">
      <c r="C61" s="73"/>
      <c r="D61" s="73"/>
      <c r="E61" s="73"/>
      <c r="F61" s="73"/>
      <c r="G61" s="73"/>
      <c r="H61" s="73"/>
    </row>
    <row r="62" spans="3:15" ht="102" customHeight="1">
      <c r="C62" s="73"/>
      <c r="D62" s="73"/>
      <c r="E62" s="73"/>
      <c r="F62" s="73"/>
      <c r="G62" s="73"/>
      <c r="H62" s="73"/>
      <c r="K62" s="74" t="s">
        <v>32</v>
      </c>
      <c r="L62" s="74"/>
      <c r="M62" s="74"/>
      <c r="N62" s="74"/>
      <c r="O62" s="74"/>
    </row>
    <row r="63" spans="3:15">
      <c r="C63" s="73"/>
      <c r="D63" s="73"/>
      <c r="E63" s="73"/>
      <c r="F63" s="73"/>
      <c r="G63" s="73"/>
      <c r="H63" s="73"/>
      <c r="K63" s="74"/>
      <c r="L63" s="74"/>
      <c r="M63" s="74"/>
      <c r="N63" s="74"/>
      <c r="O63" s="74"/>
    </row>
    <row r="64" spans="3:15">
      <c r="C64" s="73"/>
      <c r="D64" s="73"/>
      <c r="E64" s="73"/>
      <c r="F64" s="73"/>
      <c r="G64" s="73"/>
      <c r="H64" s="73"/>
      <c r="K64" s="74"/>
      <c r="L64" s="74"/>
      <c r="M64" s="74"/>
      <c r="N64" s="74"/>
      <c r="O64" s="74"/>
    </row>
    <row r="65" spans="3:9">
      <c r="C65" s="73"/>
      <c r="D65" s="73"/>
      <c r="E65" s="73"/>
      <c r="F65" s="73"/>
      <c r="G65" s="73"/>
      <c r="H65" s="73"/>
    </row>
    <row r="66" spans="3:9">
      <c r="C66" s="73"/>
      <c r="D66" s="73"/>
      <c r="E66" s="73"/>
      <c r="F66" s="73"/>
      <c r="G66" s="73"/>
      <c r="H66" s="73"/>
    </row>
    <row r="67" spans="3:9">
      <c r="C67" s="73"/>
      <c r="D67" s="73"/>
      <c r="E67" s="73"/>
      <c r="F67" s="73"/>
      <c r="G67" s="73"/>
      <c r="H67" s="73"/>
      <c r="I67" s="21"/>
    </row>
  </sheetData>
  <mergeCells count="2">
    <mergeCell ref="C55:H67"/>
    <mergeCell ref="K62:O64"/>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AA25"/>
  <sheetViews>
    <sheetView topLeftCell="F1" workbookViewId="0">
      <selection activeCell="L26" sqref="L26"/>
    </sheetView>
  </sheetViews>
  <sheetFormatPr defaultRowHeight="15"/>
  <cols>
    <col min="3" max="3" width="15.7109375" customWidth="1"/>
    <col min="4" max="4" width="12.28515625" customWidth="1"/>
    <col min="5" max="5" width="14.42578125" customWidth="1"/>
    <col min="6" max="6" width="12.85546875" customWidth="1"/>
    <col min="7" max="7" width="13.140625" customWidth="1"/>
    <col min="8" max="8" width="13.7109375" customWidth="1"/>
    <col min="11" max="11" width="9.28515625" customWidth="1"/>
    <col min="12" max="12" width="9.140625" customWidth="1"/>
    <col min="13" max="13" width="10" customWidth="1"/>
  </cols>
  <sheetData>
    <row r="2" spans="3:27" ht="15.75" thickBot="1"/>
    <row r="3" spans="3:27" ht="15.75" thickBot="1">
      <c r="C3" s="30" t="s">
        <v>33</v>
      </c>
      <c r="D3" s="31" t="s">
        <v>1</v>
      </c>
      <c r="E3" s="31" t="s">
        <v>2</v>
      </c>
      <c r="F3" s="32" t="s">
        <v>3</v>
      </c>
      <c r="G3" s="31" t="s">
        <v>4</v>
      </c>
      <c r="H3" s="31" t="s">
        <v>5</v>
      </c>
      <c r="K3" s="1" t="s">
        <v>0</v>
      </c>
      <c r="L3" s="1" t="s">
        <v>1</v>
      </c>
      <c r="M3" s="1" t="s">
        <v>2</v>
      </c>
      <c r="N3" s="1" t="s">
        <v>3</v>
      </c>
      <c r="O3" s="1" t="s">
        <v>4</v>
      </c>
      <c r="P3" s="1" t="s">
        <v>5</v>
      </c>
      <c r="Q3" s="44"/>
      <c r="W3" s="44"/>
    </row>
    <row r="4" spans="3:27">
      <c r="C4" s="33">
        <v>1</v>
      </c>
      <c r="D4" s="34" t="s">
        <v>31</v>
      </c>
      <c r="E4" s="34" t="s">
        <v>41</v>
      </c>
      <c r="F4" s="34" t="s">
        <v>27</v>
      </c>
      <c r="G4" s="34" t="s">
        <v>27</v>
      </c>
      <c r="H4" s="34" t="s">
        <v>40</v>
      </c>
      <c r="K4" s="4" t="s">
        <v>34</v>
      </c>
      <c r="L4" s="2">
        <v>1</v>
      </c>
      <c r="M4" s="2">
        <v>1</v>
      </c>
      <c r="N4" s="2">
        <v>1</v>
      </c>
      <c r="O4" s="2">
        <v>1</v>
      </c>
      <c r="P4" s="2">
        <v>1</v>
      </c>
    </row>
    <row r="5" spans="3:27">
      <c r="C5" s="35">
        <v>2</v>
      </c>
      <c r="D5" s="7" t="s">
        <v>41</v>
      </c>
      <c r="E5" s="7" t="s">
        <v>36</v>
      </c>
      <c r="F5" s="7" t="s">
        <v>39</v>
      </c>
      <c r="G5" s="7" t="s">
        <v>38</v>
      </c>
      <c r="H5" s="7" t="s">
        <v>31</v>
      </c>
      <c r="K5" s="4" t="s">
        <v>35</v>
      </c>
      <c r="L5" s="2">
        <v>1</v>
      </c>
      <c r="M5" s="2">
        <v>1</v>
      </c>
      <c r="N5" s="2">
        <v>1</v>
      </c>
      <c r="O5" s="2">
        <v>1</v>
      </c>
      <c r="P5" s="2">
        <v>1</v>
      </c>
      <c r="Q5" s="38"/>
      <c r="R5" s="38"/>
      <c r="S5" s="38"/>
      <c r="T5" s="55"/>
      <c r="U5" s="55"/>
      <c r="V5" s="55"/>
      <c r="W5" s="55"/>
      <c r="X5" s="55"/>
      <c r="Y5" s="55"/>
      <c r="Z5" s="38"/>
      <c r="AA5" s="38"/>
    </row>
    <row r="6" spans="3:27" ht="15.75">
      <c r="C6" s="35">
        <v>3</v>
      </c>
      <c r="D6" s="7" t="s">
        <v>27</v>
      </c>
      <c r="E6" s="7" t="s">
        <v>37</v>
      </c>
      <c r="F6" s="7" t="s">
        <v>38</v>
      </c>
      <c r="G6" s="7" t="s">
        <v>34</v>
      </c>
      <c r="H6" s="7" t="s">
        <v>35</v>
      </c>
      <c r="K6" s="4" t="s">
        <v>27</v>
      </c>
      <c r="L6" s="2">
        <v>1</v>
      </c>
      <c r="M6" s="2">
        <v>1</v>
      </c>
      <c r="N6" s="2">
        <v>1</v>
      </c>
      <c r="O6" s="2">
        <v>1</v>
      </c>
      <c r="P6" s="2">
        <v>1</v>
      </c>
      <c r="Q6" s="42"/>
      <c r="R6" s="42"/>
      <c r="S6" s="38"/>
      <c r="T6" s="56"/>
      <c r="U6" s="57"/>
      <c r="V6" s="57"/>
      <c r="W6" s="57"/>
      <c r="X6" s="57"/>
      <c r="Y6" s="57"/>
      <c r="Z6" s="39"/>
    </row>
    <row r="7" spans="3:27" ht="15.75">
      <c r="C7" s="35">
        <v>4</v>
      </c>
      <c r="D7" s="7" t="s">
        <v>37</v>
      </c>
      <c r="E7" s="7" t="s">
        <v>40</v>
      </c>
      <c r="F7" s="7" t="s">
        <v>31</v>
      </c>
      <c r="G7" s="7" t="s">
        <v>31</v>
      </c>
      <c r="H7" s="7" t="s">
        <v>27</v>
      </c>
      <c r="K7" s="4" t="s">
        <v>36</v>
      </c>
      <c r="L7" s="2">
        <v>2</v>
      </c>
      <c r="M7" s="2">
        <v>2</v>
      </c>
      <c r="N7" s="2">
        <v>2</v>
      </c>
      <c r="O7" s="2">
        <v>2</v>
      </c>
      <c r="P7" s="2">
        <v>2</v>
      </c>
      <c r="Q7" s="42"/>
      <c r="R7" s="42"/>
      <c r="S7" s="38"/>
      <c r="T7" s="56"/>
      <c r="U7" s="57"/>
      <c r="V7" s="58"/>
      <c r="W7" s="57"/>
      <c r="X7" s="57"/>
      <c r="Y7" s="57"/>
      <c r="Z7" s="40"/>
    </row>
    <row r="8" spans="3:27" ht="15.75">
      <c r="C8" s="35">
        <v>5</v>
      </c>
      <c r="D8" s="7" t="s">
        <v>40</v>
      </c>
      <c r="E8" s="7" t="s">
        <v>41</v>
      </c>
      <c r="F8" s="7" t="s">
        <v>41</v>
      </c>
      <c r="G8" s="7" t="s">
        <v>39</v>
      </c>
      <c r="H8" s="7" t="s">
        <v>40</v>
      </c>
      <c r="K8" s="4" t="s">
        <v>37</v>
      </c>
      <c r="L8" s="2">
        <v>2</v>
      </c>
      <c r="M8" s="2">
        <v>2</v>
      </c>
      <c r="N8" s="2">
        <v>2</v>
      </c>
      <c r="O8" s="2">
        <v>2</v>
      </c>
      <c r="P8" s="2">
        <v>2</v>
      </c>
      <c r="Q8" s="42"/>
      <c r="R8" s="42"/>
      <c r="S8" s="38"/>
      <c r="T8" s="56"/>
      <c r="U8" s="58"/>
      <c r="V8" s="58"/>
      <c r="W8" s="58"/>
      <c r="X8" s="57"/>
      <c r="Y8" s="57"/>
      <c r="Z8" s="41"/>
    </row>
    <row r="9" spans="3:27" ht="15.75">
      <c r="C9" s="35">
        <v>6</v>
      </c>
      <c r="D9" s="7" t="s">
        <v>38</v>
      </c>
      <c r="E9" s="7" t="s">
        <v>27</v>
      </c>
      <c r="F9" s="7" t="s">
        <v>39</v>
      </c>
      <c r="G9" s="7" t="s">
        <v>40</v>
      </c>
      <c r="H9" s="7" t="s">
        <v>37</v>
      </c>
      <c r="K9" s="4" t="s">
        <v>38</v>
      </c>
      <c r="L9" s="2">
        <v>3</v>
      </c>
      <c r="M9" s="2">
        <v>3</v>
      </c>
      <c r="N9" s="2">
        <v>3</v>
      </c>
      <c r="O9" s="2">
        <v>3</v>
      </c>
      <c r="P9" s="2">
        <v>3</v>
      </c>
      <c r="Q9" s="42"/>
      <c r="R9" s="42"/>
      <c r="S9" s="38"/>
      <c r="T9" s="56"/>
      <c r="U9" s="58"/>
      <c r="V9" s="58"/>
      <c r="W9" s="58"/>
      <c r="X9" s="57"/>
      <c r="Y9" s="57"/>
      <c r="Z9" s="41"/>
    </row>
    <row r="10" spans="3:27" ht="15.75">
      <c r="C10" s="35">
        <v>7</v>
      </c>
      <c r="D10" s="7" t="s">
        <v>36</v>
      </c>
      <c r="E10" s="7" t="s">
        <v>39</v>
      </c>
      <c r="F10" s="7" t="s">
        <v>37</v>
      </c>
      <c r="G10" s="7" t="s">
        <v>41</v>
      </c>
      <c r="H10" s="7" t="s">
        <v>39</v>
      </c>
      <c r="K10" s="4" t="s">
        <v>39</v>
      </c>
      <c r="L10" s="2">
        <v>3</v>
      </c>
      <c r="M10" s="2">
        <v>3</v>
      </c>
      <c r="N10" s="2">
        <v>3</v>
      </c>
      <c r="O10" s="2">
        <v>3</v>
      </c>
      <c r="P10" s="2">
        <v>3</v>
      </c>
      <c r="Q10" s="42"/>
      <c r="R10" s="42"/>
      <c r="S10" s="38"/>
      <c r="T10" s="56"/>
      <c r="U10" s="57"/>
      <c r="V10" s="57"/>
      <c r="W10" s="57"/>
      <c r="X10" s="57"/>
      <c r="Y10" s="57"/>
      <c r="Z10" s="41"/>
    </row>
    <row r="11" spans="3:27" ht="15.75">
      <c r="C11" s="35">
        <v>8</v>
      </c>
      <c r="D11" s="7" t="s">
        <v>41</v>
      </c>
      <c r="E11" s="7" t="s">
        <v>40</v>
      </c>
      <c r="F11" s="7" t="s">
        <v>40</v>
      </c>
      <c r="G11" s="7" t="s">
        <v>37</v>
      </c>
      <c r="H11" s="7" t="s">
        <v>40</v>
      </c>
      <c r="K11" s="4" t="s">
        <v>40</v>
      </c>
      <c r="L11" s="2">
        <v>4</v>
      </c>
      <c r="M11" s="2">
        <v>4</v>
      </c>
      <c r="N11" s="2">
        <v>4</v>
      </c>
      <c r="O11" s="2">
        <v>4</v>
      </c>
      <c r="P11" s="2">
        <v>4</v>
      </c>
      <c r="Q11" s="42"/>
      <c r="R11" s="42"/>
      <c r="S11" s="38"/>
      <c r="T11" s="56"/>
      <c r="U11" s="57"/>
      <c r="V11" s="57"/>
      <c r="W11" s="58"/>
      <c r="X11" s="58"/>
      <c r="Y11" s="57"/>
      <c r="Z11" s="41"/>
    </row>
    <row r="12" spans="3:27" ht="15.75">
      <c r="C12" s="35">
        <v>9</v>
      </c>
      <c r="D12" s="7" t="s">
        <v>37</v>
      </c>
      <c r="E12" s="7" t="s">
        <v>35</v>
      </c>
      <c r="F12" s="7" t="s">
        <v>35</v>
      </c>
      <c r="G12" s="7" t="s">
        <v>35</v>
      </c>
      <c r="H12" s="7" t="s">
        <v>36</v>
      </c>
      <c r="K12" s="4" t="s">
        <v>41</v>
      </c>
      <c r="L12" s="2">
        <v>4</v>
      </c>
      <c r="M12" s="2">
        <v>4</v>
      </c>
      <c r="N12" s="2">
        <v>4</v>
      </c>
      <c r="O12" s="2">
        <v>4</v>
      </c>
      <c r="P12" s="2">
        <v>4</v>
      </c>
      <c r="Q12" s="42"/>
      <c r="R12" s="42"/>
      <c r="S12" s="38"/>
      <c r="T12" s="56"/>
      <c r="U12" s="57"/>
      <c r="V12" s="57"/>
      <c r="W12" s="57"/>
      <c r="X12" s="57"/>
      <c r="Y12" s="57"/>
      <c r="Z12" s="41"/>
    </row>
    <row r="13" spans="3:27" ht="15.75">
      <c r="C13" s="35">
        <v>10</v>
      </c>
      <c r="D13" s="7" t="s">
        <v>39</v>
      </c>
      <c r="E13" s="7" t="s">
        <v>38</v>
      </c>
      <c r="F13" s="7" t="s">
        <v>36</v>
      </c>
      <c r="G13" s="7" t="s">
        <v>38</v>
      </c>
      <c r="H13" s="7" t="s">
        <v>41</v>
      </c>
      <c r="K13" s="4" t="s">
        <v>31</v>
      </c>
      <c r="L13" s="2">
        <v>1</v>
      </c>
      <c r="M13" s="2">
        <v>1</v>
      </c>
      <c r="N13" s="2">
        <v>1</v>
      </c>
      <c r="O13" s="2">
        <v>1</v>
      </c>
      <c r="P13" s="2">
        <v>1</v>
      </c>
      <c r="Q13" s="42"/>
      <c r="R13" s="42"/>
      <c r="S13" s="38"/>
      <c r="T13" s="56"/>
      <c r="U13" s="57"/>
      <c r="V13" s="57"/>
      <c r="W13" s="57"/>
      <c r="X13" s="57"/>
      <c r="Y13" s="57"/>
      <c r="Z13" s="41"/>
    </row>
    <row r="14" spans="3:27" ht="15.75">
      <c r="C14" s="35">
        <v>11</v>
      </c>
      <c r="D14" s="7" t="s">
        <v>40</v>
      </c>
      <c r="E14" s="7" t="s">
        <v>41</v>
      </c>
      <c r="F14" s="7" t="s">
        <v>39</v>
      </c>
      <c r="G14" s="7" t="s">
        <v>40</v>
      </c>
      <c r="H14" s="7" t="s">
        <v>37</v>
      </c>
      <c r="K14" s="5" t="s">
        <v>7</v>
      </c>
      <c r="L14" s="3">
        <f>SUM(L4:L13)</f>
        <v>22</v>
      </c>
      <c r="M14" s="3">
        <f t="shared" ref="M14:P14" si="0">SUM(M4:M13)</f>
        <v>22</v>
      </c>
      <c r="N14" s="3">
        <f t="shared" si="0"/>
        <v>22</v>
      </c>
      <c r="O14" s="3">
        <f t="shared" si="0"/>
        <v>22</v>
      </c>
      <c r="P14" s="3">
        <f t="shared" si="0"/>
        <v>22</v>
      </c>
      <c r="Q14" s="42"/>
      <c r="R14" s="42"/>
      <c r="S14" s="38"/>
      <c r="T14" s="56"/>
      <c r="U14" s="57"/>
      <c r="V14" s="58"/>
      <c r="W14" s="59"/>
      <c r="X14" s="58"/>
      <c r="Y14" s="58"/>
      <c r="Z14" s="41"/>
    </row>
    <row r="15" spans="3:27" ht="15.75">
      <c r="C15" s="35">
        <v>12</v>
      </c>
      <c r="D15" s="7" t="s">
        <v>38</v>
      </c>
      <c r="E15" s="7" t="s">
        <v>34</v>
      </c>
      <c r="F15" s="7" t="s">
        <v>41</v>
      </c>
      <c r="G15" s="7" t="s">
        <v>41</v>
      </c>
      <c r="H15" s="7" t="s">
        <v>39</v>
      </c>
      <c r="L15" s="43"/>
      <c r="M15" s="42"/>
      <c r="N15" s="42"/>
      <c r="O15" s="42"/>
      <c r="P15" s="42"/>
      <c r="Q15" s="42"/>
      <c r="R15" s="42"/>
      <c r="S15" s="38"/>
      <c r="T15" s="56"/>
      <c r="U15" s="58"/>
      <c r="V15" s="58"/>
      <c r="W15" s="58"/>
      <c r="X15" s="58"/>
      <c r="Y15" s="58"/>
      <c r="Z15" s="41"/>
    </row>
    <row r="16" spans="3:27" ht="15.75">
      <c r="C16" s="35">
        <v>13</v>
      </c>
      <c r="D16" s="7" t="s">
        <v>41</v>
      </c>
      <c r="E16" s="7" t="s">
        <v>39</v>
      </c>
      <c r="F16" s="7" t="s">
        <v>37</v>
      </c>
      <c r="G16" s="7" t="s">
        <v>37</v>
      </c>
      <c r="H16" s="7" t="s">
        <v>41</v>
      </c>
      <c r="L16" s="38"/>
      <c r="M16" s="42"/>
      <c r="N16" s="42"/>
      <c r="O16" s="42"/>
      <c r="P16" s="42"/>
      <c r="Q16" s="42"/>
      <c r="R16" s="42"/>
      <c r="S16" s="38"/>
      <c r="T16" s="56"/>
      <c r="U16" s="57"/>
      <c r="V16" s="57"/>
      <c r="W16" s="57"/>
      <c r="X16" s="57"/>
      <c r="Y16" s="57"/>
      <c r="Z16" s="41"/>
    </row>
    <row r="17" spans="3:27" ht="15.75">
      <c r="C17" s="35">
        <v>14</v>
      </c>
      <c r="D17" s="7" t="s">
        <v>35</v>
      </c>
      <c r="E17" s="7" t="s">
        <v>38</v>
      </c>
      <c r="F17" s="7" t="s">
        <v>38</v>
      </c>
      <c r="G17" s="7" t="s">
        <v>40</v>
      </c>
      <c r="H17" s="7" t="s">
        <v>38</v>
      </c>
      <c r="L17" s="38"/>
      <c r="M17" s="38"/>
      <c r="N17" s="38"/>
      <c r="O17" s="38"/>
      <c r="P17" s="38"/>
      <c r="Q17" s="38"/>
      <c r="R17" s="38"/>
      <c r="T17" s="60"/>
      <c r="U17" s="38"/>
      <c r="V17" s="38"/>
      <c r="W17" s="38"/>
      <c r="X17" s="38"/>
      <c r="Y17" s="38"/>
      <c r="Z17" s="41"/>
      <c r="AA17" s="39"/>
    </row>
    <row r="18" spans="3:27" ht="17.25" customHeight="1">
      <c r="C18" s="35">
        <v>15</v>
      </c>
      <c r="D18" s="7" t="s">
        <v>36</v>
      </c>
      <c r="E18" s="7" t="s">
        <v>41</v>
      </c>
      <c r="F18" s="7" t="s">
        <v>40</v>
      </c>
      <c r="G18" s="7" t="s">
        <v>39</v>
      </c>
      <c r="H18" s="7" t="s">
        <v>34</v>
      </c>
      <c r="T18" s="39"/>
      <c r="U18" s="40"/>
      <c r="V18" s="39"/>
      <c r="W18" s="39"/>
      <c r="X18" s="39"/>
      <c r="Y18" s="39"/>
      <c r="Z18" s="39"/>
      <c r="AA18" s="39"/>
    </row>
    <row r="19" spans="3:27" ht="15.75">
      <c r="C19" s="35">
        <v>16</v>
      </c>
      <c r="D19" s="7" t="s">
        <v>39</v>
      </c>
      <c r="E19" s="7" t="s">
        <v>40</v>
      </c>
      <c r="F19" s="7" t="s">
        <v>41</v>
      </c>
      <c r="G19" s="7" t="s">
        <v>41</v>
      </c>
      <c r="H19" s="7" t="s">
        <v>39</v>
      </c>
      <c r="T19" s="36"/>
      <c r="U19" s="39"/>
      <c r="V19" s="39"/>
      <c r="W19" s="39"/>
      <c r="X19" s="39"/>
      <c r="Y19" s="39"/>
      <c r="Z19" s="39"/>
      <c r="AA19" s="39"/>
    </row>
    <row r="20" spans="3:27">
      <c r="C20" s="35">
        <v>17</v>
      </c>
      <c r="D20" s="7" t="s">
        <v>34</v>
      </c>
      <c r="E20" s="7" t="s">
        <v>37</v>
      </c>
      <c r="F20" s="7" t="s">
        <v>40</v>
      </c>
      <c r="G20" s="7" t="s">
        <v>40</v>
      </c>
      <c r="H20" s="7" t="s">
        <v>36</v>
      </c>
      <c r="U20" s="38"/>
      <c r="V20" s="38"/>
      <c r="W20" s="38"/>
      <c r="X20" s="38"/>
      <c r="Y20" s="38"/>
      <c r="Z20" s="38"/>
      <c r="AA20" s="38"/>
    </row>
    <row r="21" spans="3:27">
      <c r="C21" s="35">
        <v>18</v>
      </c>
      <c r="D21" s="7" t="s">
        <v>40</v>
      </c>
      <c r="E21" s="7" t="s">
        <v>36</v>
      </c>
      <c r="F21" s="7" t="s">
        <v>36</v>
      </c>
      <c r="G21" s="7" t="s">
        <v>36</v>
      </c>
      <c r="H21" s="7" t="s">
        <v>41</v>
      </c>
    </row>
    <row r="22" spans="3:27">
      <c r="C22" s="35">
        <v>19</v>
      </c>
      <c r="D22" s="7" t="s">
        <v>41</v>
      </c>
      <c r="E22" s="7" t="s">
        <v>31</v>
      </c>
      <c r="F22" s="7" t="s">
        <v>34</v>
      </c>
      <c r="G22" s="7" t="s">
        <v>41</v>
      </c>
      <c r="H22" s="7" t="s">
        <v>38</v>
      </c>
    </row>
    <row r="23" spans="3:27">
      <c r="C23" s="35">
        <v>20</v>
      </c>
      <c r="D23" s="7" t="s">
        <v>38</v>
      </c>
      <c r="E23" s="7" t="s">
        <v>39</v>
      </c>
      <c r="F23" s="7" t="s">
        <v>40</v>
      </c>
      <c r="G23" s="7" t="s">
        <v>38</v>
      </c>
      <c r="H23" s="7" t="s">
        <v>40</v>
      </c>
    </row>
    <row r="24" spans="3:27">
      <c r="C24" s="35">
        <v>21</v>
      </c>
      <c r="D24" s="7" t="s">
        <v>39</v>
      </c>
      <c r="E24" s="7" t="s">
        <v>40</v>
      </c>
      <c r="F24" s="7" t="s">
        <v>38</v>
      </c>
      <c r="G24" s="7" t="s">
        <v>39</v>
      </c>
      <c r="H24" s="7" t="s">
        <v>41</v>
      </c>
    </row>
    <row r="25" spans="3:27">
      <c r="C25" s="35">
        <v>22</v>
      </c>
      <c r="D25" s="7" t="s">
        <v>40</v>
      </c>
      <c r="E25" s="7" t="s">
        <v>38</v>
      </c>
      <c r="F25" s="7" t="s">
        <v>41</v>
      </c>
      <c r="G25" s="7" t="s">
        <v>36</v>
      </c>
      <c r="H25" s="7" t="s">
        <v>38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Cấu hình Slot</vt:lpstr>
      <vt:lpstr>Sheet1</vt:lpstr>
      <vt:lpstr>Ch Reel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Gbear</dc:creator>
  <cp:lastModifiedBy>Alibaba</cp:lastModifiedBy>
  <dcterms:created xsi:type="dcterms:W3CDTF">2016-02-25T10:59:56Z</dcterms:created>
  <dcterms:modified xsi:type="dcterms:W3CDTF">2019-02-26T01:04:30Z</dcterms:modified>
</cp:coreProperties>
</file>