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ern-my.sharepoint.com/personal/hibba_0714218_talmeez_pk/Documents/Documents/Git Hub Projects/"/>
    </mc:Choice>
  </mc:AlternateContent>
  <xr:revisionPtr revIDLastSave="0" documentId="8_{45E19CBB-2592-4C90-9D00-DC12056D3363}" xr6:coauthVersionLast="47" xr6:coauthVersionMax="47" xr10:uidLastSave="{00000000-0000-0000-0000-000000000000}"/>
  <bookViews>
    <workbookView xWindow="-108" yWindow="-108" windowWidth="23256" windowHeight="12576" xr2:uid="{1F7C5925-C2B4-4826-B91E-B0EE51E30D7F}"/>
  </bookViews>
  <sheets>
    <sheet name="Product Mix 2 (2)" sheetId="13" r:id="rId1"/>
    <sheet name="Sheet1" sheetId="1" r:id="rId2"/>
    <sheet name="Product Mix" sheetId="2" r:id="rId3"/>
    <sheet name="Product Mix 1" sheetId="7" r:id="rId4"/>
    <sheet name="Product Mix 2" sheetId="12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3" l="1"/>
  <c r="C12" i="13"/>
  <c r="C13" i="13"/>
  <c r="C14" i="13"/>
  <c r="C15" i="13"/>
  <c r="D18" i="13"/>
  <c r="D18" i="12"/>
  <c r="C11" i="12"/>
  <c r="C12" i="12"/>
  <c r="C13" i="12"/>
  <c r="C14" i="12"/>
  <c r="C15" i="12"/>
  <c r="D18" i="7"/>
  <c r="C15" i="7"/>
  <c r="C14" i="7"/>
  <c r="C13" i="7"/>
  <c r="C12" i="7"/>
  <c r="C11" i="7"/>
  <c r="D18" i="2"/>
  <c r="C15" i="2"/>
  <c r="C14" i="2"/>
  <c r="C13" i="2"/>
  <c r="C11" i="2"/>
  <c r="F2" i="1"/>
  <c r="A9" i="1"/>
  <c r="E4" i="1"/>
  <c r="E5" i="1" s="1"/>
  <c r="E2" i="1"/>
  <c r="E3" i="1"/>
  <c r="C12" i="2"/>
  <c r="XFD1048550" i="1"/>
  <c r="XFD1048551" i="1"/>
  <c r="XFD1048552" i="1"/>
  <c r="XFD1048553" i="1"/>
  <c r="XFD1048554" i="1"/>
  <c r="XFD1048555" i="1"/>
  <c r="XFD1048556" i="1"/>
  <c r="XFD1048557" i="1"/>
  <c r="XFD1048558" i="1"/>
  <c r="XFD1048559" i="1"/>
  <c r="XFD1048560" i="1"/>
  <c r="XFD1048561" i="1"/>
  <c r="XFD1048562" i="1"/>
  <c r="XFD1048563" i="1"/>
  <c r="XFD1048564" i="1"/>
  <c r="XFD1048565" i="1"/>
  <c r="XFD1048566" i="1"/>
  <c r="XFD1048567" i="1"/>
  <c r="XFD1048568" i="1"/>
  <c r="XFD1048569" i="1"/>
  <c r="XFD1048570" i="1"/>
  <c r="XFD1048571" i="1"/>
  <c r="XFD1048572" i="1"/>
  <c r="XFD1048573" i="1"/>
  <c r="XFD1048574" i="1"/>
  <c r="XFD1048575" i="1"/>
</calcChain>
</file>

<file path=xl/sharedStrings.xml><?xml version="1.0" encoding="utf-8"?>
<sst xmlns="http://schemas.openxmlformats.org/spreadsheetml/2006/main" count="99" uniqueCount="46">
  <si>
    <t xml:space="preserve"> Expected Return</t>
  </si>
  <si>
    <t xml:space="preserve">Asset       </t>
  </si>
  <si>
    <t xml:space="preserve">Stock A                 </t>
  </si>
  <si>
    <t xml:space="preserve">  Volatility</t>
  </si>
  <si>
    <t>Example: Product Mix Problem</t>
  </si>
  <si>
    <t>TV Set</t>
  </si>
  <si>
    <t>Stereo</t>
  </si>
  <si>
    <t>Speaker</t>
  </si>
  <si>
    <t>Part Name</t>
  </si>
  <si>
    <t>Inventory</t>
  </si>
  <si>
    <t>No. Used</t>
  </si>
  <si>
    <t>Chassis</t>
  </si>
  <si>
    <t>Picture Tube</t>
  </si>
  <si>
    <t>Speaker Cone</t>
  </si>
  <si>
    <t>Power Supply</t>
  </si>
  <si>
    <t>Electronics</t>
  </si>
  <si>
    <t>Profits:</t>
  </si>
  <si>
    <t>By Product</t>
  </si>
  <si>
    <t>Total</t>
  </si>
  <si>
    <t>To find the optimal solution click the Run button in the upper right of the Add-in.</t>
  </si>
  <si>
    <t>The optimal solution will appear within the worksheet. Press the Reports button to generate an Answer and Sensitivity report.</t>
  </si>
  <si>
    <t>The reports will be added as new worksheets in your workbook.</t>
  </si>
  <si>
    <t>Allocation Weight</t>
  </si>
  <si>
    <t>Weighted Return</t>
  </si>
  <si>
    <t>Total Return</t>
  </si>
  <si>
    <t xml:space="preserve">Stock B                </t>
  </si>
  <si>
    <t xml:space="preserve">Stock C                 </t>
  </si>
  <si>
    <t>Portfolio Variance</t>
  </si>
  <si>
    <t>Covariance</t>
  </si>
  <si>
    <t>Flour</t>
  </si>
  <si>
    <t>Sugar</t>
  </si>
  <si>
    <t>Eggs</t>
  </si>
  <si>
    <t>Oil</t>
  </si>
  <si>
    <t>Bread</t>
  </si>
  <si>
    <t>Cake</t>
  </si>
  <si>
    <t>Cookies</t>
  </si>
  <si>
    <t>Example: Bakery Production Planning Problem</t>
  </si>
  <si>
    <t>Your bakery produces three types of baked goods: bread, cakes, and cookies. Each product requires</t>
  </si>
  <si>
    <t xml:space="preserve"> a certain amount of flour, sugar, oil, and eggs. The bakery has a limited supply of these ingredients</t>
  </si>
  <si>
    <t xml:space="preserve"> on formulating this linear programming model.</t>
  </si>
  <si>
    <t xml:space="preserve"> and needs to determine the most profitable mix of products to bake. for step-by-step instructions</t>
  </si>
  <si>
    <t>Milk</t>
  </si>
  <si>
    <t xml:space="preserve">Washing Machines, Refrigerators, and Microwaves. </t>
  </si>
  <si>
    <t xml:space="preserve">You have a limited supply of raw materials and need to determine the optimal production mix to maximize profit. </t>
  </si>
  <si>
    <t xml:space="preserve">Your company manufactures three types of products: </t>
  </si>
  <si>
    <t>The raw materials and their usage are detailed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</si>
</sst>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 style="thick">
        <color rgb="FF0000FF"/>
      </left>
      <right/>
      <top/>
      <bottom/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 style="thick">
        <color rgb="FF0000FF"/>
      </right>
      <top/>
      <bottom/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6400"/>
      </left>
      <right/>
      <top style="thick">
        <color rgb="FF006400"/>
      </top>
      <bottom style="thick">
        <color rgb="FF006400"/>
      </bottom>
      <diagonal/>
    </border>
    <border>
      <left/>
      <right/>
      <top style="thick">
        <color rgb="FF006400"/>
      </top>
      <bottom style="thick">
        <color rgb="FF006400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0000FF"/>
      </bottom>
      <diagonal/>
    </border>
    <border>
      <left/>
      <right style="thick">
        <color rgb="FFFF0000"/>
      </right>
      <top/>
      <bottom style="thick">
        <color rgb="FF0000FF"/>
      </bottom>
      <diagonal/>
    </border>
    <border>
      <left/>
      <right style="thick">
        <color rgb="FF0000FF"/>
      </right>
      <top style="thick">
        <color rgb="FF006400"/>
      </top>
      <bottom style="thick">
        <color rgb="FF0064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5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0" fillId="0" borderId="7" xfId="0" applyNumberFormat="1" applyBorder="1"/>
    <xf numFmtId="6" fontId="0" fillId="0" borderId="8" xfId="0" applyNumberFormat="1" applyBorder="1"/>
    <xf numFmtId="0" fontId="2" fillId="0" borderId="0" xfId="0" applyFont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0" xfId="0" applyFont="1" applyFill="1"/>
    <xf numFmtId="0" fontId="0" fillId="0" borderId="0" xfId="0" applyFill="1"/>
    <xf numFmtId="0" fontId="2" fillId="0" borderId="2" xfId="0" applyFont="1" applyFill="1" applyBorder="1"/>
    <xf numFmtId="0" fontId="2" fillId="0" borderId="4" xfId="0" applyFont="1" applyFill="1" applyBorder="1"/>
    <xf numFmtId="0" fontId="2" fillId="0" borderId="3" xfId="0" applyFont="1" applyFill="1" applyBorder="1"/>
    <xf numFmtId="0" fontId="2" fillId="0" borderId="1" xfId="0" applyFont="1" applyFill="1" applyBorder="1"/>
    <xf numFmtId="0" fontId="2" fillId="0" borderId="5" xfId="0" applyFont="1" applyFill="1" applyBorder="1"/>
    <xf numFmtId="0" fontId="3" fillId="0" borderId="0" xfId="0" applyFont="1"/>
    <xf numFmtId="0" fontId="4" fillId="0" borderId="0" xfId="0" applyFont="1"/>
    <xf numFmtId="0" fontId="0" fillId="0" borderId="0" xfId="0" applyBorder="1"/>
    <xf numFmtId="0" fontId="0" fillId="2" borderId="0" xfId="0" applyFill="1" applyBorder="1"/>
    <xf numFmtId="0" fontId="5" fillId="0" borderId="0" xfId="0" applyFont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438" row="7">
    <wetp:webextensionref xmlns:r="http://schemas.openxmlformats.org/officeDocument/2006/relationships" r:id="rId2"/>
  </wetp:taskpane>
  <wetp:taskpane dockstate="right" visibility="0" width="438" row="11">
    <wetp:webextensionref xmlns:r="http://schemas.openxmlformats.org/officeDocument/2006/relationships" r:id="rId3"/>
  </wetp:taskpane>
  <wetp:taskpane dockstate="right" visibility="0" width="438" row="11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F396DAD6-1670-4D8E-938D-609C39CC93ED}">
  <we:reference id="wa200000019" version="24.0.0.0" store="en-US" storeType="OMEX"/>
  <we:alternateReferences>
    <we:reference id="WA200000019" version="24.0.0.0" store="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3A1F1C93-DEF2-4370-B42C-290E3C0B2529}">
  <we:reference id="wa200000018" version="24.0.0.0" store="en-001" storeType="OMEX"/>
  <we:alternateReferences>
    <we:reference id="WA200000018" version="24.0.0.0" store="" storeType="OMEX"/>
  </we:alternateReferences>
  <we:properties/>
  <we:bindings/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6EBA4E41-8139-450F-9BCA-49282A75E472}">
  <we:reference id="wa104379190" version="2.0.0.0" store="en-US" storeType="OMEX"/>
  <we:alternateReferences>
    <we:reference id="wa104379190" version="2.0.0.0" store="" storeType="OMEX"/>
  </we:alternateReferences>
  <we:properties/>
  <we:bindings>
    <we:binding id="RangeSelect" type="matrix" appref="{C52272D5-F40E-4D18-8285-3A355CBD6976}"/>
    <we:binding id="Input" type="matrix" appref="{49F93202-E92C-41AD-B03F-02CDC73BB1E7}"/>
    <we:binding id="Output" type="matrix" appref="{5048BFE5-680A-4624-BB30-B0FF8D72BBDD}"/>
  </we:bindings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E16F816C-0790-420C-83E6-1D71E7642EA2}">
  <we:reference id="wa104100404" version="3.0.0.1" store="en-US" storeType="OMEX"/>
  <we:alternateReferences>
    <we:reference id="wa104100404" version="3.0.0.1" store="wa104100404" storeType="OMEX"/>
  </we:alternateReferences>
  <we:properties>
    <we:property name="NDQbDBY6GU0pAjtIaUY4MhwLHQY=" value="&quot;VQ==&quot;"/>
    <we:property name="NDQbDBY6GU0pAjtIaUY6MQ4=" value="&quot;QAJQWVs=&quot;"/>
    <we:property name="NDQbDBY6GU0pAjtIaUYGPAgwERo8KwUeVQ==" value="&quot;QARQWVJjSS9AWnY=&quot;"/>
    <we:property name="NDQbDBY6GU0pAjtIaUYGPAgwERo8KwUeVg==" value="&quot;VA==&quot;"/>
    <we:property name="NDQbDBY6GU0pAjtIaUYGPAgwERo8KwgBVQ==" value="&quot;RHpJSA==&quot;"/>
    <we:property name="NDQbDBY6GU0pAjtIaUYGPAgwERo8KwgBVg==" value="&quot;RHhJSA==&quot;"/>
    <we:property name="NDQbDBY6GU0pAjtIaUYGPAgwERo8NQUeVQ==" value="&quot;QAVQWVJjSS5AWnY=&quot;"/>
    <we:property name="NDQbDBY6GU0pAjtIaUYGPAgwERo8NQUeVg==" value="&quot;QAJQUVl9K0ld&quot;"/>
    <we:property name="NDQbDBY6GU0pAjtIaUYGPAgwERo8NwgK" value="&quot;VQ==&quot;"/>
    <we:property name="NDQbDBY6GU0pAjtIaUYGPAgwERo8NxgA" value="&quot;Vw==&quot;"/>
    <we:property name="NDQbDBY6GU0pAjtIaUYGPAgwERo8PAMK" value="&quot;VA==&quot;"/>
    <we:property name="NDQbDBY6GU0pAjtIaUYjMhYvFQoPPB4=" value="&quot;QAJQUVl9K0ld&quot;"/>
    <we:property name="NDQbDBY6GU0pAjtJDgYHOgUkGA0Q" value="&quot;QAJQUVl9K0ld&quot;"/>
    <we:property name="NDQbDBY6GU0pAjtJFQYNHg0o" value="&quot;VQ==&quot;"/>
    <we:property name="NDQbDBY6GU0pAjtJFwUf" value="&quot;QAJQWVs=&quot;"/>
    <we:property name="NDQbDBY6GU0pAjtJKwgZJQE0Kw0NPg==" value="&quot;VA==&quot;"/>
    <we:property name="NDQbDBY6GU0pAjtJKwgZJQE0Kw4GOA==" value="&quot;VGhEWFNpXVw=&quot;"/>
    <we:property name="NDQbDBY6GU0pAjtJKwgZJQE0Kw8CKQ==" value="&quot;VGhEWFNpXVw=&quot;"/>
    <we:property name="NDQbDBY6GU0pAjtJKwgZJQE0KwETKg==" value="&quot;VGhNUQ==&quot;"/>
    <we:property name="NDQbDBY6GU0pAjtJKwgZJQE0KwETMA==" value="&quot;VQ==&quot;"/>
    <we:property name="NDQbDBY6GU0pAjtJKwgZJQE0KwETPQ==" value="&quot;Vw==&quot;"/>
    <we:property name="NDQbDBY6GU0pAjtJKwgZJQE0KwQLKl8=" value="&quot;QAJQUVl9K0ld&quot;"/>
    <we:property name="NDQbDBY6GU0pAjtJKwgZJQE0KwQLKlw=" value="&quot;QAVQWVJjSS5AWnY=&quot;"/>
    <we:property name="NDQbDBY6GU0pAjtJKwgZJQE0KwQTKQ==" value="&quot;VA==&quot;"/>
    <we:property name="NDQbDBY6GU0pAjtJKwgZJQE0KwQTLQ==" value="&quot;VA==&quot;"/>
    <we:property name="NDQbDBY6GU0pAjtJKwgZJQE0KwUGLQ==" value="&quot;VQ==&quot;"/>
    <we:property name="NDQbDBY6GU0pAjtJKwgZJQE0KwUNMA==" value="&quot;V3Y=&quot;"/>
    <we:property name="NDQbDBY6GU0pAjtJKwgZJQE0KwUQNQ==" value="&quot;VA==&quot;"/>
    <we:property name="NDQbDBY6GU0pAjtJKwgZJQE0KwURLQ==" value="&quot;VGhEX1Y=&quot;"/>
    <we:property name="NDQbDBY6GU0pAjtJKwgZJQE0KwYGPg==" value="&quot;VQ==&quot;"/>
    <we:property name="NDQbDBY6GU0pAjtJKwgZJQE0KwYWNA==" value="&quot;VA==&quot;"/>
    <we:property name="NDQbDBY6GU0pAjtJKwgZJQE0KwkAOg==" value="&quot;VGhEWFI=&quot;"/>
    <we:property name="NDQbDBY6GU0pAjtJKwgZJQE0KwkRKg==" value="&quot;VQ==&quot;"/>
    <we:property name="NDQbDBY6GU0pAjtJKwgZJQE0KwsVPg==" value="&quot;VGhEWFNo&quot;"/>
    <we:property name="NDQbDBY6GU0pAjtJKwgZJQE0Kx4CNQ==" value="&quot;VA==&quot;"/>
    <we:property name="NDQbDBY6GU0pAjtJKwgZJQE0KxgRPA==" value="&quot;VGhEWFNpXVw=&quot;"/>
    <we:property name="NDQbDBY6GU0pAjtJKwgZJQE0KxoBLw==" value="&quot;VQ==&quot;"/>
    <we:property name="NDQbDBY6GU0pAjtJKwgZJQE0KxoGKg==" value="&quot;UQ==&quot;"/>
    <we:property name="NDQbDBY6GU0pAjtJKwgZJQE0KxoGNV8=" value="&quot;RHhJSA==&quot;"/>
    <we:property name="NDQbDBY6GU0pAjtJKwgZJQE0KxoGNVw=" value="&quot;RHpJSA==&quot;"/>
    <we:property name="NDQbDBY6GU0pAjtJKwgZJQE0KxoLKl8=" value="&quot;VA==&quot;"/>
    <we:property name="NDQbDBY6GU0pAjtJKwgZJQE0KxoLKlw=" value="&quot;QARQWVJjSS9AWnY=&quot;"/>
    <we:property name="NDQbDBY6GU0pAjtJKwgZJQE0KxoPIQ==" value="&quot;VA==&quot;"/>
    <we:property name="NDQbDBY6GU0pAjtJKwgZJQE0KxoQPQ==" value="&quot;VA==&quot;"/>
    <we:property name="NDQbDBY6GU0pAjtJKwgZJQE0KxsANQ==" value="&quot;VQ==&quot;"/>
    <we:property name="NDQbDBY6GU0pAjtJKwgZJQE0KxsMOg==" value="&quot;VA==&quot;"/>
    <we:property name="NDQbDBY6GU0pAjtJKwgZJQE0KxsQIw==" value="&quot;VXZE&quot;"/>
    <we:property name="NDQbDBY6GU0pAjtJKwgZJQE0KxsXOA==" value="&quot;VA==&quot;"/>
    <we:property name="NDQbDBY6GU0pAjtJKwgZJQE0KxwMNQ==" value="&quot;VGhEWQ==&quot;"/>
    <we:property name="Ny4RDRdoTB4LBzUNKjgBPAg=" value="&quot;VGhEWQ==&quot;"/>
    <we:property name="Ny4RDRdoTB4LBzUNKjgFIQE=" value="&quot;VGhEWFNpXVw=&quot;"/>
    <we:property name="Ny4RDRdoTB4LBzUNKjgGIB4=" value="&quot;VXZE&quot;"/>
    <we:property name="Ny4RDRdoTB4LBzUNKjgGJwU=" value="&quot;VA==&quot;"/>
    <we:property name="Ny4RDRdoTB4LBzUNKjgGMAg=" value="&quot;VQ==&quot;"/>
    <we:property name="Ny4RDRdoTB4LBzUNKjgGPAc=" value="&quot;VA==&quot;"/>
    <we:property name="Ny4RDRdoTB4LBzUNKjgHIAA=" value="&quot;VA==&quot;"/>
    <we:property name="Ny4RDRdoTB4LBzUNKjgHMRI=" value="&quot;VQ==&quot;"/>
    <we:property name="Ny4RDRdoTB4LBzUNKjgHNhc=" value="&quot;UQ==&quot;"/>
    <we:property name="Ny4RDRdoTB4LBzUNKjgHPxw=" value="&quot;VA==&quot;"/>
    <we:property name="Ny4RDRdoTB4LBzUNKjgQPQM=" value="&quot;IxQz&quot;"/>
    <we:property name="Ny4RDRdoTB4LBzUNKjgSMhQ=" value="&quot;VGhEWFNpXVw=&quot;"/>
    <we:property name="Ny4RDRdoTB4LBzUNKjgTNgU=" value="&quot;VGhEWFNpXVw=&quot;"/>
    <we:property name="Ny4RDRdoTB4LBzUNKjgUIRc=" value="&quot;VQ==&quot;"/>
    <we:property name="Ny4RDRdoTB4LBzUNKjgUMAc=" value="&quot;VGhEWFI=&quot;"/>
    <we:property name="Ny4RDRdoTB4LBzUNKjgWJQM=" value="&quot;VGhEWFNo&quot;"/>
    <we:property name="Ny4RDRdoTB4LBzUNKjgYIAg=" value="&quot;VA==&quot;"/>
    <we:property name="Ny4RDRdoTB4LBzUNKjgYIRA=" value="&quot;VGhEX1Y=&quot;"/>
    <we:property name="Ny4RDRdoTB4LBzUNKjgYNhA=" value="&quot;Vg==&quot;"/>
    <we:property name="Ny4RDRdoTB4LBzUNKjgYPQ0=" value="&quot;V3Y=&quot;"/>
    <we:property name="Ny4RDRdoTB4LBzUNKjgZIxA=" value="&quot;VA==&quot;"/>
    <we:property name="Ny4RDRdoTB4LBzUNKjgZIxQ=" value="&quot;VA==&quot;"/>
    <we:property name="Ny4RDRdoTB4LBzUNKjgbJxY=" value="&quot;Vg==&quot;"/>
    <we:property name="Ny4RDRdoTB4LBzUNKjgbNgM=" value="&quot;VQ==&quot;"/>
    <we:property name="Ny4RDRdoTB4LBzUNKjgcIw0=" value="&quot;VQ==&quot;"/>
    <we:property name="Ny4RDRdoTB4LBzUNKjgcIwA=" value="&quot;Vw==&quot;"/>
    <we:property name="Ny4RDRdoTB4LBzUNKjgcIxc=" value="&quot;VGhNUQ==&quot;"/>
    <we:property name="Ny4RDRdoTCAFEw4BNg==" value="&quot;VQ==&quot;"/>
    <we:property name="Ny4RDRdoTCIGAQ==" value="&quot;&quot;"/>
    <we:property name="Ny4RDRdqTB4LBzUNKjgBPAg=" value="&quot;VGhEWQ==&quot;"/>
    <we:property name="Ny4RDRdqTB4LBzUNKjgFIQE=" value="&quot;VGhEWFNpXVw=&quot;"/>
    <we:property name="Ny4RDRdqTB4LBzUNKjgGIB4=" value="&quot;VXZE&quot;"/>
    <we:property name="Ny4RDRdqTB4LBzUNKjgGJwU=" value="&quot;VA==&quot;"/>
    <we:property name="Ny4RDRdqTB4LBzUNKjgGMAg=" value="&quot;VQ==&quot;"/>
    <we:property name="Ny4RDRdqTB4LBzUNKjgGPAc=" value="&quot;VA==&quot;"/>
    <we:property name="Ny4RDRdqTB4LBzUNKjgHIAA=" value="&quot;VA==&quot;"/>
    <we:property name="Ny4RDRdqTB4LBzUNKjgHMRI=" value="&quot;VQ==&quot;"/>
    <we:property name="Ny4RDRdqTB4LBzUNKjgHNhc=" value="&quot;UQ==&quot;"/>
    <we:property name="Ny4RDRdqTB4LBzUNKjgHPxw=" value="&quot;VA==&quot;"/>
    <we:property name="Ny4RDRdqTB4LBzUNKjgQPQM=" value="&quot;IxQz&quot;"/>
    <we:property name="Ny4RDRdqTB4LBzUNKjgSMhQ=" value="&quot;VGhEWFNpXVw=&quot;"/>
    <we:property name="Ny4RDRdqTB4LBzUNKjgTNgU=" value="&quot;VGhEWFNpXVw=&quot;"/>
    <we:property name="Ny4RDRdqTB4LBzUNKjgUIRc=" value="&quot;VQ==&quot;"/>
    <we:property name="Ny4RDRdqTB4LBzUNKjgUMAc=" value="&quot;VGhEWFI=&quot;"/>
    <we:property name="Ny4RDRdqTB4LBzUNKjgWJQM=" value="&quot;VGhEWFNo&quot;"/>
    <we:property name="Ny4RDRdqTB4LBzUNKjgYIAg=" value="&quot;VA==&quot;"/>
    <we:property name="Ny4RDRdqTB4LBzUNKjgYIRA=" value="&quot;VGhEX1Y=&quot;"/>
    <we:property name="Ny4RDRdqTB4LBzUNKjgYNhA=" value="&quot;Vg==&quot;"/>
    <we:property name="Ny4RDRdqTB4LBzUNKjgYPQ0=" value="&quot;V3Y=&quot;"/>
    <we:property name="Ny4RDRdqTB4LBzUNKjgZIxA=" value="&quot;VA==&quot;"/>
    <we:property name="Ny4RDRdqTB4LBzUNKjgZIxQ=" value="&quot;VA==&quot;"/>
    <we:property name="Ny4RDRdqTB4LBzUNKjgbJxY=" value="&quot;Vg==&quot;"/>
    <we:property name="Ny4RDRdqTB4LBzUNKjgbNgM=" value="&quot;VQ==&quot;"/>
    <we:property name="Ny4RDRdqTB4LBzUNKjgcIw0=" value="&quot;VQ==&quot;"/>
    <we:property name="Ny4RDRdqTB4LBzUNKjgcIwA=" value="&quot;Vw==&quot;"/>
    <we:property name="Ny4RDRdqTB4LBzUNKjgcIxc=" value="&quot;VGhNUQ==&quot;"/>
    <we:property name="Ny4RDRdqTCAFEw4BNg==" value="&quot;VQ==&quot;"/>
    <we:property name="Ny4RDRdqTCIGAQ==" value="&quot;&quot;"/>
    <we:property name="UniqueID" value="&quot;20246271722023327870&quot;"/>
    <we:property name="Ny4RDRdtTCIGAQ==" value="&quot;&quot;"/>
    <we:property name="Ny4RDRdtTB4LBzUNKjgQPQM=" value="&quot;IxQz&quot;"/>
    <we:property name="Ny4RDRdtTCAFEw4BNg==" value="&quot;VQ==&quot;"/>
    <we:property name="Ny4RDRdtTB4LBzUNKjgbNgM=" value="&quot;VQ==&quot;"/>
    <we:property name="Ny4RDRdtTB4LBzUNKjgFIQE=" value="&quot;VGhEWFNpXVw=&quot;"/>
    <we:property name="Ny4RDRdtTB4LBzUNKjgGMAg=" value="&quot;VQ==&quot;"/>
    <we:property name="Ny4RDRdtTB4LBzUNKjgHPxw=" value="&quot;VA==&quot;"/>
    <we:property name="Ny4RDRdtTB4LBzUNKjgBPAg=" value="&quot;VGhEWQ==&quot;"/>
    <we:property name="Ny4RDRdtTB4LBzUNKjgWJQM=" value="&quot;VGhEWFNo&quot;"/>
    <we:property name="Ny4RDRdtTB4LBzUNKjgYIAg=" value="&quot;VA==&quot;"/>
    <we:property name="Ny4RDRdtTB4LBzUNKjgGIB4=" value="&quot;VXZE&quot;"/>
    <we:property name="Ny4RDRdtTB4LBzUNKjgHIAA=" value="&quot;VA==&quot;"/>
    <we:property name="Ny4RDRdtTB4LBzUNKjgYIRA=" value="&quot;VGhEX1Y=&quot;"/>
    <we:property name="Ny4RDRdtTB4LBzUNKjgYPQ0=" value="&quot;V3Y=&quot;"/>
    <we:property name="Ny4RDRdtTB4LBzUNKjgHMRI=" value="&quot;VQ==&quot;"/>
    <we:property name="Ny4RDRdtTB4LBzUNKjgbJxY=" value="&quot;Vg==&quot;"/>
    <we:property name="Ny4RDRdtTB4LBzUNKjgUMAc=" value="&quot;VGhEWFI=&quot;"/>
    <we:property name="Ny4RDRdtTB4LBzUNKjgHNhc=" value="&quot;UQ==&quot;"/>
    <we:property name="Ny4RDRdtTB4LBzUNKjgUIRc=" value="&quot;VQ==&quot;"/>
    <we:property name="Ny4RDRdtTB4LBzUNKjgGJwU=" value="&quot;VA==&quot;"/>
    <we:property name="Ny4RDRdtTB4LBzUNKjgYNhA=" value="&quot;Vg==&quot;"/>
    <we:property name="Ny4RDRdtTB4LBzUNKjgGPAc=" value="&quot;VA==&quot;"/>
    <we:property name="Ny4RDRdtTB4LBzUNKjgZIxA=" value="&quot;VA==&quot;"/>
    <we:property name="Ny4RDRdtTB4LBzUNKjgZIxQ=" value="&quot;VA==&quot;"/>
    <we:property name="Ny4RDRdtTB4LBzUNKjgSMhQ=" value="&quot;VGhEWFNpXVw=&quot;"/>
    <we:property name="Ny4RDRdtTB4LBzUNKjgcIxc=" value="&quot;VGhNUQ==&quot;"/>
    <we:property name="Ny4RDRdtTB4LBzUNKjgTNgU=" value="&quot;VGhEWFNpXVw=&quot;"/>
    <we:property name="Ny4RDRdtTB4LBzUNKjgcIw0=" value="&quot;VQ==&quot;"/>
    <we:property name="Ny4RDRdtTB4LBzUNKjgcIwA=" value="&quot;Vw==&quot;"/>
    <we:property name="NDQbDBY6GU0pAjtIaUYjMhYvFQoPPB5c" value="&quot;&quot;"/>
    <we:property name="NDQbDBY6GU0pAjtIaUYGPAgwERo8NQUeVw==" value="&quot;&quot;"/>
    <we:property name="NDQbDBY6GU0pAjtIaUYGPAgwERo8KwgBVw==" value="&quot;RHpJSA==&quot;"/>
    <we:property name="NDQbDBY6GU0pAjtIaUYGPAgwERo8KwUeVw==" value="&quot;&quot;"/>
    <we:property name="NDQbDBY6GU0pAjtIakYGPAgwERo8NxgA" value="&quot;Vg==&quot;"/>
    <we:property name="NDQbDBY6GU0pAjtIakYGPAgwERo8KwgBVQ==" value="&quot;RHpJSA==&quot;"/>
    <we:property name="NDQbDBY6GU0pAjtIakYGPAgwERo8KwgBVg==" value="&quot;RHhJSA==&quot;"/>
    <we:property name="NDQbDBY6GU0pAjtIakYGPAgwERo8NQUeVQ==" value="&quot;QAVQWVJjSS5AWnY=&quot;"/>
    <we:property name="NDQbDBY6GU0pAjtIakYGPAgwERo8KwUeVQ==" value="&quot;QARQWVJjSS9AWnY=&quot;"/>
    <we:property name="NDQbDBY6GU0pAjtIakYGPAgwERo8NQUeVg==" value="&quot;QAJQUVl9K0ld&quot;"/>
    <we:property name="NDQbDBY6GU0pAjtIakYGPAgwERo8KwUeVg==" value="&quot;VA==&quot;"/>
    <we:property name="NDQbDBY6GU0pAjtIakYjMhYvFQoPPB4=" value="&quot;QAJQUVl9K0ld&quot;"/>
    <we:property name="NDQbDBY6GU0pAjtIakY6MQ4=" value="&quot;QAJQWVs=&quot;"/>
    <we:property name="NDQbDBY6GU0pAjtIakY4MhwLHQY=" value="&quot;VQ==&quot;"/>
    <we:property name="NDQbDBY6GU0pAjtIakYGPAgwERo8PAMK" value="&quot;VA==&quot;"/>
    <we:property name="NDQbDBY6GU0pAjtIakYGPAgwERo8NwgK" value="&quot;VQ==&quot;"/>
    <we:property name="NDQbDBY6GU0pAjtIakYGPAgwERo8LwwB" value="&quot;VA==&quot;"/>
    <we:property name="NDQbDBY6GU0pAjtIakYGPAgwERo8KR8I" value="&quot;VGhEWFNpXVw=&quot;"/>
    <we:property name="NDQbDBY6GU0pAjtIakYGPAgwERo8Kg4B" value="&quot;VQ==&quot;"/>
    <we:property name="NDQbDBY6GU0pAjtIakYGPAgwERo8KwEV" value="&quot;VA==&quot;"/>
    <we:property name="NDQbDBY6GU0pAjtIakYGPAgwERo8LQIB" value="&quot;VGhEWQ==&quot;"/>
    <we:property name="NDQbDBY6GU0pAjtIakYGPAgwERo8OhsK" value="&quot;VGhEWFNo&quot;"/>
    <we:property name="NDQbDBY6GU0pAjtIakYGPAgwERo8NB4B" value="&quot;VA==&quot;"/>
    <we:property name="NDQbDBY6GU0pAjtIakYGPAgwERo8Kh4X" value="&quot;VXZE&quot;"/>
    <we:property name="NDQbDBY6GU0pAjtIakYGPAgwERo8Kx4J" value="&quot;VA==&quot;"/>
    <we:property name="NDQbDBY6GU0pAjtIakYGPAgwERo8NB8Z" value="&quot;VGhEX1Y=&quot;"/>
    <we:property name="NDQbDBY6GU0pAjtIakYGPAgwERo8NAME" value="&quot;V3Y=&quot;"/>
    <we:property name="NDQbDBY6GU0pAjtIakYGPAgwERo8Kw8b" value="&quot;VQ==&quot;"/>
    <we:property name="NDQbDBY6GU0pAjtIakYGPAgwERo8OA4O" value="&quot;VGhEWFI=&quot;"/>
    <we:property name="NDQbDBY6GU0pAjtIakYGPAgwERo8Kwge" value="&quot;UQ==&quot;"/>
    <we:property name="NDQbDBY6GU0pAjtIakYGPAgwERo8OB8e" value="&quot;VQ==&quot;"/>
    <we:property name="NDQbDBY6GU0pAjtIakYGPAgwERo8KhkM" value="&quot;VA==&quot;"/>
    <we:property name="NDQbDBY6GU0pAjtIakYGPAgwERo8NAgZ" value="&quot;VQ==&quot;"/>
    <we:property name="NDQbDBY6GU0pAjtIakYGPAgwERo8KgIO" value="&quot;VA==&quot;"/>
    <we:property name="NDQbDBY6GU0pAjtIakYGPAgwERo8NR0Z" value="&quot;VA==&quot;"/>
    <we:property name="NDQbDBY6GU0pAjtIakYGPAgwERo8NR0d" value="&quot;VA==&quot;"/>
    <we:property name="NDQbDBY6GU0pAjtIakYGPAgwERo8Pgwd" value="&quot;VGhEWFNpXVw=&quot;"/>
    <we:property name="NDQbDBY6GU0pAjtIakYGPAgwERo8MB0e" value="&quot;VGhNUQ==&quot;"/>
    <we:property name="NDQbDBY6GU0pAjtIakYGPAgwERo8PwgM" value="&quot;VGhEWFNpXVw=&quot;"/>
    <we:property name="NDQbDBY6GU0pAjtIakYGPAgwERo8MB0E" value="&quot;VQ==&quot;"/>
    <we:property name="NDQbDBY6GU0pAjtIakYGPAgwERo8MB0J" value="&quot;Vw==&quot;"/>
  </we:properties>
  <we:bindings>
    <we:binding id="Sheet1refEdit" type="matrix" appref="{70533E80-D1CB-4281-BF2F-879AC19D1F56}"/>
    <we:binding id="Sheet1Worker" type="matrix" appref="{8A0D8332-CA27-4232-8090-343E1C461B93}"/>
    <we:binding id="refEdit" type="matrix" appref="{F65A7562-7C55-47D3-B71A-2AD69E37AFB2}"/>
    <we:binding id="Worker" type="matrix" appref="{060122CD-2CE4-44A0-A6C6-83B50F6185E3}"/>
    <we:binding id="Product MixrefEdit" type="matrix" appref="{B0D065FF-2FBE-4EAD-890C-F7D5EFCFDF4D}"/>
    <we:binding id="Product MixWorker" type="matrix" appref="{04C4004E-F288-40D4-90FA-F8D887077411}"/>
    <we:binding id="Product Mix 1refEdit" type="matrix" appref="{342CFE67-7EE6-4487-BBDF-7408FEFD6E61}"/>
    <we:binding id="Product Mix 1Worker" type="matrix" appref="{E9A30166-1A3A-480A-84D5-5103FD0721D7}"/>
    <we:binding id="Product Mix 2refEdit" type="matrix" appref="{6CFC9CBF-5354-4F5C-8887-A68F23C4E824}"/>
    <we:binding id="Product Mix 2Worker" type="matrix" appref="{D0C31FAA-DD7D-4C21-9734-A4EA93D60A6A}"/>
    <we:binding id="Var0" type="matrix" appref="{3D2E5F26-69F5-4CCC-A1A0-59F38F467B09}"/>
    <we:binding id="Var$D$9:$F$9" type="matrix" appref="{5DC2AF1D-7C76-4FD3-AD95-A6BBCF5CDBCA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09B-9D86-43A9-9E96-E56ACC808BD9}">
  <dimension ref="A1:L23"/>
  <sheetViews>
    <sheetView showGridLines="0" tabSelected="1" workbookViewId="0">
      <selection activeCell="J9" sqref="J9"/>
    </sheetView>
  </sheetViews>
  <sheetFormatPr defaultRowHeight="14.4" x14ac:dyDescent="0.3"/>
  <cols>
    <col min="3" max="3" width="11.21875" customWidth="1"/>
  </cols>
  <sheetData>
    <row r="1" spans="1:11" s="41" customFormat="1" ht="18" x14ac:dyDescent="0.35">
      <c r="A1" s="54" t="s">
        <v>4</v>
      </c>
    </row>
    <row r="2" spans="1:11" ht="18" x14ac:dyDescent="0.35">
      <c r="A2" s="44" t="s">
        <v>44</v>
      </c>
      <c r="B2" s="44"/>
      <c r="C2" s="44"/>
      <c r="D2" s="44"/>
      <c r="E2" s="44"/>
      <c r="F2" s="44" t="s">
        <v>42</v>
      </c>
      <c r="G2" s="44"/>
      <c r="H2" s="44"/>
      <c r="I2" s="44"/>
      <c r="J2" s="44"/>
      <c r="K2" s="44"/>
    </row>
    <row r="3" spans="1:11" ht="18" x14ac:dyDescent="0.35">
      <c r="A3" s="44" t="s">
        <v>43</v>
      </c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11" ht="18" x14ac:dyDescent="0.35">
      <c r="A4" s="44" t="s">
        <v>45</v>
      </c>
      <c r="B4" s="44"/>
      <c r="C4" s="44"/>
      <c r="D4" s="44"/>
      <c r="E4" s="44"/>
      <c r="F4" s="44"/>
      <c r="G4" s="44"/>
      <c r="H4" s="44"/>
      <c r="I4" s="44"/>
      <c r="J4" s="44"/>
      <c r="K4" s="44"/>
    </row>
    <row r="7" spans="1:11" ht="13.2" customHeight="1" thickBot="1" x14ac:dyDescent="0.35"/>
    <row r="8" spans="1:11" ht="15" thickTop="1" x14ac:dyDescent="0.3">
      <c r="A8" s="7"/>
      <c r="B8" s="8"/>
      <c r="C8" s="8"/>
      <c r="D8" t="s">
        <v>33</v>
      </c>
      <c r="E8" t="s">
        <v>34</v>
      </c>
      <c r="F8" t="s">
        <v>35</v>
      </c>
    </row>
    <row r="9" spans="1:11" x14ac:dyDescent="0.3">
      <c r="A9" s="3"/>
      <c r="B9" s="42"/>
      <c r="C9" s="42"/>
      <c r="D9">
        <v>100</v>
      </c>
      <c r="E9">
        <v>100</v>
      </c>
      <c r="F9">
        <v>100</v>
      </c>
    </row>
    <row r="10" spans="1:11" x14ac:dyDescent="0.3">
      <c r="A10" s="3" t="s">
        <v>8</v>
      </c>
      <c r="B10" t="s">
        <v>9</v>
      </c>
      <c r="C10" t="s">
        <v>10</v>
      </c>
      <c r="E10" s="42"/>
      <c r="F10" s="5"/>
    </row>
    <row r="11" spans="1:11" x14ac:dyDescent="0.3">
      <c r="A11" s="3" t="s">
        <v>34</v>
      </c>
      <c r="B11">
        <v>300</v>
      </c>
      <c r="C11">
        <f>SUMPRODUCT(D11:F11, $D$9:$F$9)</f>
        <v>400</v>
      </c>
      <c r="D11">
        <v>2</v>
      </c>
      <c r="E11" s="42">
        <v>1</v>
      </c>
      <c r="F11" s="5">
        <v>1</v>
      </c>
    </row>
    <row r="12" spans="1:11" x14ac:dyDescent="0.3">
      <c r="A12" s="3" t="s">
        <v>32</v>
      </c>
      <c r="B12">
        <v>400</v>
      </c>
      <c r="C12">
        <f>SUMPRODUCT(D12:F12, $D$9:$F$9)</f>
        <v>300</v>
      </c>
      <c r="D12">
        <v>1</v>
      </c>
      <c r="E12" s="42">
        <v>1</v>
      </c>
      <c r="F12" s="5">
        <v>1</v>
      </c>
    </row>
    <row r="13" spans="1:11" x14ac:dyDescent="0.3">
      <c r="A13" s="3" t="s">
        <v>30</v>
      </c>
      <c r="B13">
        <v>500</v>
      </c>
      <c r="C13">
        <f>SUMPRODUCT(D13:F13, $D$9:$F$9)</f>
        <v>200</v>
      </c>
      <c r="D13">
        <v>1</v>
      </c>
      <c r="E13" s="42">
        <v>1</v>
      </c>
      <c r="F13" s="5">
        <v>0</v>
      </c>
    </row>
    <row r="14" spans="1:11" x14ac:dyDescent="0.3">
      <c r="A14" s="3" t="s">
        <v>41</v>
      </c>
      <c r="B14">
        <v>250</v>
      </c>
      <c r="C14">
        <f>SUMPRODUCT(D14:F14, $D$9:$F$9)</f>
        <v>300</v>
      </c>
      <c r="D14">
        <v>1</v>
      </c>
      <c r="E14" s="42">
        <v>2</v>
      </c>
      <c r="F14" s="5">
        <v>0</v>
      </c>
    </row>
    <row r="15" spans="1:11" ht="15" thickBot="1" x14ac:dyDescent="0.35">
      <c r="A15" s="4" t="s">
        <v>31</v>
      </c>
      <c r="B15">
        <v>350</v>
      </c>
      <c r="C15">
        <f>SUMPRODUCT(D15:F15, $D$9:$F$9)</f>
        <v>300</v>
      </c>
      <c r="D15">
        <v>1</v>
      </c>
      <c r="E15" s="2">
        <v>1</v>
      </c>
      <c r="F15" s="6">
        <v>1</v>
      </c>
    </row>
    <row r="16" spans="1:11" ht="15.6" thickTop="1" thickBot="1" x14ac:dyDescent="0.35">
      <c r="D16" t="s">
        <v>16</v>
      </c>
    </row>
    <row r="17" spans="1:12" ht="15" thickTop="1" x14ac:dyDescent="0.3">
      <c r="B17" s="7"/>
      <c r="C17" s="8" t="s">
        <v>17</v>
      </c>
      <c r="D17" s="27">
        <v>120</v>
      </c>
      <c r="E17" s="27">
        <v>80</v>
      </c>
      <c r="F17" s="28">
        <v>50</v>
      </c>
    </row>
    <row r="18" spans="1:12" ht="15" thickBot="1" x14ac:dyDescent="0.35">
      <c r="B18" s="4"/>
      <c r="C18" s="2" t="s">
        <v>18</v>
      </c>
      <c r="D18" s="2">
        <f>SUMPRODUCT(D17:F17, $D$9:$F$9)</f>
        <v>25000</v>
      </c>
      <c r="E18" s="2"/>
      <c r="F18" s="6"/>
    </row>
    <row r="19" spans="1:12" ht="15.6" thickTop="1" thickBot="1" x14ac:dyDescent="0.35"/>
    <row r="20" spans="1:12" ht="15" thickTop="1" x14ac:dyDescent="0.3">
      <c r="A20" s="45" t="s">
        <v>19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7"/>
    </row>
    <row r="21" spans="1:12" x14ac:dyDescent="0.3">
      <c r="A21" s="48" t="s">
        <v>20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50"/>
    </row>
    <row r="22" spans="1:12" ht="15" thickBot="1" x14ac:dyDescent="0.35">
      <c r="A22" s="51" t="s">
        <v>21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3"/>
    </row>
    <row r="23" spans="1:12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42C9-3B0C-4311-9AB3-3A52C07BB4C3}">
  <sheetPr codeName="Sheet1"/>
  <dimension ref="A1:XFD1048575"/>
  <sheetViews>
    <sheetView workbookViewId="0">
      <selection activeCell="F2" sqref="F2"/>
    </sheetView>
  </sheetViews>
  <sheetFormatPr defaultRowHeight="14.4" x14ac:dyDescent="0.3"/>
  <cols>
    <col min="1" max="1" width="13.109375" customWidth="1"/>
    <col min="2" max="2" width="23.6640625" customWidth="1"/>
    <col min="4" max="4" width="15.6640625" customWidth="1"/>
    <col min="5" max="5" width="20.6640625" customWidth="1"/>
    <col min="6" max="6" width="16.33203125" customWidth="1"/>
  </cols>
  <sheetData>
    <row r="1" spans="1:6" x14ac:dyDescent="0.3">
      <c r="A1" t="s">
        <v>1</v>
      </c>
      <c r="B1" t="s">
        <v>0</v>
      </c>
      <c r="C1" t="s">
        <v>3</v>
      </c>
      <c r="D1" t="s">
        <v>22</v>
      </c>
      <c r="E1" t="s">
        <v>23</v>
      </c>
      <c r="F1" t="s">
        <v>28</v>
      </c>
    </row>
    <row r="2" spans="1:6" x14ac:dyDescent="0.3">
      <c r="A2" t="s">
        <v>2</v>
      </c>
      <c r="B2">
        <v>0.08</v>
      </c>
      <c r="C2">
        <v>0.15</v>
      </c>
      <c r="D2">
        <v>0.4</v>
      </c>
      <c r="E2">
        <f>B2*D2</f>
        <v>3.2000000000000001E-2</v>
      </c>
      <c r="F2" t="e">
        <f>CORREL(A2:A10, B2:B10)</f>
        <v>#DIV/0!</v>
      </c>
    </row>
    <row r="3" spans="1:6" x14ac:dyDescent="0.3">
      <c r="A3" t="s">
        <v>25</v>
      </c>
      <c r="B3">
        <v>0.06</v>
      </c>
      <c r="C3">
        <v>0.1</v>
      </c>
      <c r="D3">
        <v>0.3</v>
      </c>
      <c r="E3">
        <f>B3*D3</f>
        <v>1.7999999999999999E-2</v>
      </c>
    </row>
    <row r="4" spans="1:6" x14ac:dyDescent="0.3">
      <c r="A4" t="s">
        <v>26</v>
      </c>
      <c r="B4">
        <v>0.04</v>
      </c>
      <c r="C4">
        <v>0.05</v>
      </c>
      <c r="D4">
        <v>0.3</v>
      </c>
      <c r="E4">
        <f>B4*D4</f>
        <v>1.2E-2</v>
      </c>
    </row>
    <row r="5" spans="1:6" x14ac:dyDescent="0.3">
      <c r="D5" t="s">
        <v>24</v>
      </c>
      <c r="E5">
        <f>SUM(E2:E4)</f>
        <v>6.2E-2</v>
      </c>
    </row>
    <row r="8" spans="1:6" x14ac:dyDescent="0.3">
      <c r="A8" t="s">
        <v>27</v>
      </c>
    </row>
    <row r="9" spans="1:6" x14ac:dyDescent="0.3">
      <c r="A9">
        <f>D2^2*H2 + 2*D2*D3*H3 + 2*D2*D4*H4 + D3^2*H5 + 2*D3*D4*H6 + D4^2*H7</f>
        <v>0</v>
      </c>
    </row>
    <row r="1048550" spans="16384:16384" x14ac:dyDescent="0.3">
      <c r="XFD1048550" t="e">
        <f>solver_pre</f>
        <v>#NAME?</v>
      </c>
    </row>
    <row r="1048551" spans="16384:16384" x14ac:dyDescent="0.3">
      <c r="XFD1048551" t="e">
        <f>solver_scl</f>
        <v>#NAME?</v>
      </c>
    </row>
    <row r="1048552" spans="16384:16384" x14ac:dyDescent="0.3">
      <c r="XFD1048552" t="e">
        <f>solver_rlx</f>
        <v>#NAME?</v>
      </c>
    </row>
    <row r="1048553" spans="16384:16384" x14ac:dyDescent="0.3">
      <c r="XFD1048553" t="e">
        <f>solver_tol</f>
        <v>#NAME?</v>
      </c>
    </row>
    <row r="1048554" spans="16384:16384" x14ac:dyDescent="0.3">
      <c r="XFD1048554" t="e">
        <f>solver_cvg</f>
        <v>#NAME?</v>
      </c>
    </row>
    <row r="1048555" spans="16384:16384" x14ac:dyDescent="0.3">
      <c r="XFD1048555" t="e">
        <f>AREAS(solver_adj1)</f>
        <v>#NAME?</v>
      </c>
    </row>
    <row r="1048556" spans="16384:16384" x14ac:dyDescent="0.3">
      <c r="XFD1048556" t="e">
        <f>solver_ssz</f>
        <v>#NAME?</v>
      </c>
    </row>
    <row r="1048557" spans="16384:16384" x14ac:dyDescent="0.3">
      <c r="XFD1048557" t="e">
        <f>solver_rsd</f>
        <v>#NAME?</v>
      </c>
    </row>
    <row r="1048558" spans="16384:16384" x14ac:dyDescent="0.3">
      <c r="XFD1048558" t="e">
        <f>solver_mrt</f>
        <v>#NAME?</v>
      </c>
    </row>
    <row r="1048559" spans="16384:16384" x14ac:dyDescent="0.3">
      <c r="XFD1048559" t="e">
        <f>solver_mni</f>
        <v>#NAME?</v>
      </c>
    </row>
    <row r="1048560" spans="16384:16384" x14ac:dyDescent="0.3">
      <c r="XFD1048560" t="e">
        <f>solver_rbv</f>
        <v>#NAME?</v>
      </c>
    </row>
    <row r="1048561" spans="16384:16384" x14ac:dyDescent="0.3">
      <c r="XFD1048561" t="e">
        <f>solver_neg</f>
        <v>#NAME?</v>
      </c>
    </row>
    <row r="1048562" spans="16384:16384" x14ac:dyDescent="0.3">
      <c r="XFD1048562" t="e">
        <f>solver_ntr</f>
        <v>#NAME?</v>
      </c>
    </row>
    <row r="1048563" spans="16384:16384" x14ac:dyDescent="0.3">
      <c r="XFD1048563" t="e">
        <f>solver_acc</f>
        <v>#NAME?</v>
      </c>
    </row>
    <row r="1048564" spans="16384:16384" x14ac:dyDescent="0.3">
      <c r="XFD1048564" t="e">
        <f>solver_res</f>
        <v>#NAME?</v>
      </c>
    </row>
    <row r="1048565" spans="16384:16384" x14ac:dyDescent="0.3">
      <c r="XFD1048565" t="e">
        <f>solver_ars</f>
        <v>#NAME?</v>
      </c>
    </row>
    <row r="1048566" spans="16384:16384" x14ac:dyDescent="0.3">
      <c r="XFD1048566" t="e">
        <f>solver_sta</f>
        <v>#NAME?</v>
      </c>
    </row>
    <row r="1048567" spans="16384:16384" x14ac:dyDescent="0.3">
      <c r="XFD1048567" t="e">
        <f>solver_met</f>
        <v>#NAME?</v>
      </c>
    </row>
    <row r="1048568" spans="16384:16384" x14ac:dyDescent="0.3">
      <c r="XFD1048568" t="e">
        <f>solver_soc</f>
        <v>#NAME?</v>
      </c>
    </row>
    <row r="1048569" spans="16384:16384" x14ac:dyDescent="0.3">
      <c r="XFD1048569" t="e">
        <f>solver_lpt</f>
        <v>#NAME?</v>
      </c>
    </row>
    <row r="1048570" spans="16384:16384" x14ac:dyDescent="0.3">
      <c r="XFD1048570" t="e">
        <f>solver_lpp</f>
        <v>#NAME?</v>
      </c>
    </row>
    <row r="1048571" spans="16384:16384" x14ac:dyDescent="0.3">
      <c r="XFD1048571" t="e">
        <f>solver_gap</f>
        <v>#NAME?</v>
      </c>
    </row>
    <row r="1048572" spans="16384:16384" x14ac:dyDescent="0.3">
      <c r="XFD1048572" t="e">
        <f>solver_ips</f>
        <v>#NAME?</v>
      </c>
    </row>
    <row r="1048573" spans="16384:16384" x14ac:dyDescent="0.3">
      <c r="XFD1048573" t="e">
        <f>solver_fea</f>
        <v>#NAME?</v>
      </c>
    </row>
    <row r="1048574" spans="16384:16384" x14ac:dyDescent="0.3">
      <c r="XFD1048574" t="e">
        <f>solver_ipi</f>
        <v>#NAME?</v>
      </c>
    </row>
    <row r="1048575" spans="16384:16384" x14ac:dyDescent="0.3">
      <c r="XFD1048575" t="e">
        <f>solver_ipd</f>
        <v>#NAME?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C52272D5-F40E-4D18-8285-3A355CBD6976}">
          <xm:f>'Product Mix'!1:1048576</xm:f>
        </x15:webExtension>
        <x15:webExtension appRef="{70533E80-D1CB-4281-BF2F-879AC19D1F56}">
          <xm:f>Sheet1!1:1048576</xm:f>
        </x15:webExtension>
        <x15:webExtension appRef="{8A0D8332-CA27-4232-8090-343E1C461B93}">
          <xm:f>Sheet1!XFD1048550:XFD1048575</xm:f>
        </x15:webExtension>
        <x15:webExtension appRef="{49F93202-E92C-41AD-B03F-02CDC73BB1E7}">
          <xm:f>Sheet1!$B$2:$B$4</xm:f>
        </x15:webExtension>
        <x15:webExtension appRef="{5048BFE5-680A-4624-BB30-B0FF8D72BBDD}">
          <xm:f>Sheet1!$F$2:$H$4</xm:f>
        </x15:webExtension>
        <x15:webExtension appRef="{F65A7562-7C55-47D3-B71A-2AD69E37AFB2}">
          <xm:f>#REF!</xm:f>
        </x15:webExtension>
        <x15:webExtension appRef="{060122CD-2CE4-44A0-A6C6-83B50F6185E3}">
          <xm:f>#REF!</xm:f>
        </x15:webExtension>
        <x15:webExtension appRef="{6CFC9CBF-5354-4F5C-8887-A68F23C4E824}">
          <xm:f>#REF!</xm:f>
        </x15:webExtension>
        <x15:webExtension appRef="{D0C31FAA-DD7D-4C21-9734-A4EA93D60A6A}">
          <xm:f>#REF!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E3D4-7BE1-4068-8B9A-992E234B7794}">
  <dimension ref="A1:L23"/>
  <sheetViews>
    <sheetView workbookViewId="0">
      <selection sqref="A1:L22"/>
    </sheetView>
  </sheetViews>
  <sheetFormatPr defaultRowHeight="14.4" x14ac:dyDescent="0.3"/>
  <sheetData>
    <row r="1" spans="1:12" s="41" customFormat="1" ht="18" x14ac:dyDescent="0.35">
      <c r="A1" t="s">
        <v>36</v>
      </c>
      <c r="B1"/>
      <c r="C1"/>
      <c r="D1"/>
      <c r="E1"/>
      <c r="F1"/>
      <c r="G1"/>
      <c r="H1"/>
      <c r="I1"/>
      <c r="J1"/>
      <c r="K1" s="40"/>
      <c r="L1" s="40"/>
    </row>
    <row r="2" spans="1:12" s="34" customFormat="1" x14ac:dyDescent="0.3">
      <c r="A2" t="s">
        <v>37</v>
      </c>
      <c r="B2"/>
      <c r="C2"/>
      <c r="D2"/>
      <c r="E2"/>
      <c r="F2"/>
      <c r="G2"/>
      <c r="H2"/>
      <c r="I2"/>
      <c r="J2"/>
      <c r="K2" s="33"/>
      <c r="L2" s="33"/>
    </row>
    <row r="3" spans="1:12" s="34" customFormat="1" x14ac:dyDescent="0.3">
      <c r="A3" t="s">
        <v>38</v>
      </c>
      <c r="B3"/>
      <c r="C3"/>
      <c r="D3"/>
      <c r="E3"/>
      <c r="F3"/>
      <c r="G3"/>
      <c r="H3"/>
      <c r="I3"/>
      <c r="J3"/>
      <c r="K3" s="33"/>
      <c r="L3" s="33"/>
    </row>
    <row r="4" spans="1:12" s="34" customFormat="1" x14ac:dyDescent="0.3">
      <c r="A4" t="s">
        <v>40</v>
      </c>
      <c r="B4"/>
      <c r="C4"/>
      <c r="D4"/>
      <c r="E4"/>
      <c r="F4"/>
      <c r="G4"/>
      <c r="H4"/>
      <c r="I4"/>
      <c r="J4"/>
      <c r="K4" s="33"/>
      <c r="L4" s="33"/>
    </row>
    <row r="5" spans="1:12" s="34" customFormat="1" x14ac:dyDescent="0.3">
      <c r="A5" t="s">
        <v>39</v>
      </c>
      <c r="B5"/>
      <c r="C5"/>
      <c r="D5"/>
      <c r="E5"/>
      <c r="F5"/>
      <c r="G5"/>
      <c r="H5"/>
      <c r="I5"/>
      <c r="J5"/>
      <c r="K5" s="33"/>
      <c r="L5" s="33"/>
    </row>
    <row r="6" spans="1:12" ht="14.4" customHeight="1" x14ac:dyDescent="0.3">
      <c r="K6" s="29"/>
      <c r="L6" s="29"/>
    </row>
    <row r="7" spans="1:12" x14ac:dyDescent="0.3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</row>
    <row r="8" spans="1:12" x14ac:dyDescent="0.3">
      <c r="D8" t="s">
        <v>33</v>
      </c>
      <c r="E8" t="s">
        <v>34</v>
      </c>
      <c r="F8" t="s">
        <v>35</v>
      </c>
      <c r="G8" s="29"/>
      <c r="H8" s="29"/>
      <c r="I8" s="29"/>
      <c r="J8" s="29"/>
      <c r="K8" s="29"/>
      <c r="L8" s="29"/>
    </row>
    <row r="9" spans="1:12" x14ac:dyDescent="0.3">
      <c r="D9">
        <v>50</v>
      </c>
      <c r="E9">
        <v>50</v>
      </c>
      <c r="F9">
        <v>50</v>
      </c>
      <c r="G9" s="29"/>
      <c r="H9" s="29"/>
      <c r="I9" s="29"/>
      <c r="J9" s="29"/>
      <c r="K9" s="29"/>
      <c r="L9" s="29"/>
    </row>
    <row r="10" spans="1:12" x14ac:dyDescent="0.3">
      <c r="A10" t="s">
        <v>8</v>
      </c>
      <c r="B10" t="s">
        <v>9</v>
      </c>
      <c r="C10" t="s">
        <v>10</v>
      </c>
      <c r="G10" s="29"/>
      <c r="H10" s="29"/>
      <c r="I10" s="29"/>
      <c r="J10" s="29"/>
      <c r="K10" s="29"/>
      <c r="L10" s="29"/>
    </row>
    <row r="11" spans="1:12" x14ac:dyDescent="0.3">
      <c r="A11" t="s">
        <v>29</v>
      </c>
      <c r="B11">
        <v>100</v>
      </c>
      <c r="C11">
        <f>SUMPRODUCT(D11:F11, $D$9:$F$9)</f>
        <v>87.5</v>
      </c>
      <c r="D11">
        <v>1</v>
      </c>
      <c r="E11">
        <v>0.5</v>
      </c>
      <c r="F11">
        <v>0.25</v>
      </c>
      <c r="G11" s="29"/>
      <c r="H11" s="29"/>
      <c r="I11" s="29"/>
      <c r="J11" s="29"/>
      <c r="K11" s="29"/>
      <c r="L11" s="29"/>
    </row>
    <row r="12" spans="1:12" x14ac:dyDescent="0.3">
      <c r="A12" t="s">
        <v>30</v>
      </c>
      <c r="B12">
        <v>200</v>
      </c>
      <c r="C12">
        <f>SUMPRODUCT(D12:F12, $D$9:$F$9)</f>
        <v>225</v>
      </c>
      <c r="D12">
        <v>4</v>
      </c>
      <c r="E12">
        <v>0.4</v>
      </c>
      <c r="F12">
        <v>0.1</v>
      </c>
      <c r="G12" s="29"/>
      <c r="H12" s="29"/>
      <c r="I12" s="29"/>
      <c r="J12" s="29"/>
      <c r="K12" s="29"/>
      <c r="L12" s="29"/>
    </row>
    <row r="13" spans="1:12" x14ac:dyDescent="0.3">
      <c r="A13" t="s">
        <v>31</v>
      </c>
      <c r="B13">
        <v>50</v>
      </c>
      <c r="C13">
        <f>SUMPRODUCT(D13:F13, $D$9:$F$9)</f>
        <v>350</v>
      </c>
      <c r="D13">
        <v>2</v>
      </c>
      <c r="E13">
        <v>4</v>
      </c>
      <c r="F13">
        <v>1</v>
      </c>
      <c r="G13" s="29"/>
      <c r="H13" s="29"/>
      <c r="I13" s="29"/>
      <c r="J13" s="29"/>
      <c r="K13" s="29"/>
      <c r="L13" s="29"/>
    </row>
    <row r="14" spans="1:12" x14ac:dyDescent="0.3">
      <c r="A14" t="s">
        <v>32</v>
      </c>
      <c r="B14">
        <v>150</v>
      </c>
      <c r="C14">
        <f>SUMPRODUCT(D14:F14, $D$9:$F$9)</f>
        <v>77.5</v>
      </c>
      <c r="D14">
        <v>0.25</v>
      </c>
      <c r="E14">
        <v>1</v>
      </c>
      <c r="F14">
        <v>0.3</v>
      </c>
      <c r="G14" s="29"/>
      <c r="H14" s="29"/>
      <c r="I14" s="29"/>
      <c r="J14" s="29"/>
      <c r="K14" s="29"/>
      <c r="L14" s="29"/>
    </row>
    <row r="15" spans="1:12" x14ac:dyDescent="0.3">
      <c r="A15" t="s">
        <v>41</v>
      </c>
      <c r="B15">
        <v>200</v>
      </c>
      <c r="C15">
        <f>SUMPRODUCT(D15:F15, $D$9:$F$9)</f>
        <v>250</v>
      </c>
      <c r="D15">
        <v>1</v>
      </c>
      <c r="E15">
        <v>2</v>
      </c>
      <c r="F15">
        <v>2</v>
      </c>
      <c r="G15" s="29"/>
      <c r="H15" s="29"/>
      <c r="I15" s="29"/>
      <c r="J15" s="29"/>
      <c r="K15" s="29"/>
      <c r="L15" s="29"/>
    </row>
    <row r="16" spans="1:12" x14ac:dyDescent="0.3">
      <c r="D16" t="s">
        <v>16</v>
      </c>
      <c r="G16" s="29"/>
      <c r="H16" s="29"/>
      <c r="I16" s="29"/>
      <c r="J16" s="29"/>
      <c r="K16" s="29"/>
      <c r="L16" s="29"/>
    </row>
    <row r="17" spans="1:12" x14ac:dyDescent="0.3">
      <c r="C17" t="s">
        <v>17</v>
      </c>
      <c r="D17">
        <v>25</v>
      </c>
      <c r="E17">
        <v>40</v>
      </c>
      <c r="F17">
        <v>30</v>
      </c>
      <c r="G17" s="29"/>
      <c r="H17" s="29"/>
      <c r="I17" s="29"/>
      <c r="J17" s="29"/>
      <c r="K17" s="29"/>
      <c r="L17" s="29"/>
    </row>
    <row r="18" spans="1:12" ht="18" customHeight="1" x14ac:dyDescent="0.3">
      <c r="C18" t="s">
        <v>18</v>
      </c>
      <c r="D18">
        <f>SUMPRODUCT(D17:F17, $D$9:$F$9)</f>
        <v>4750</v>
      </c>
      <c r="G18" s="29"/>
      <c r="H18" s="29"/>
      <c r="I18" s="29"/>
      <c r="J18" s="29"/>
      <c r="K18" s="29"/>
      <c r="L18" s="29"/>
    </row>
    <row r="19" spans="1:12" ht="15.6" customHeight="1" thickBot="1" x14ac:dyDescent="0.3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spans="1:12" ht="15" thickTop="1" x14ac:dyDescent="0.3">
      <c r="A20" s="30" t="s">
        <v>19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2"/>
    </row>
    <row r="21" spans="1:12" x14ac:dyDescent="0.3">
      <c r="A21" s="35" t="s">
        <v>20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6"/>
    </row>
    <row r="22" spans="1:12" ht="15" thickBot="1" x14ac:dyDescent="0.35">
      <c r="A22" s="37" t="s">
        <v>21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9"/>
    </row>
    <row r="23" spans="1:12" ht="15" thickTop="1" x14ac:dyDescent="0.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B0D065FF-2FBE-4EAD-890C-F7D5EFCFDF4D}">
          <xm:f>'Product Mix'!1:1048576</xm:f>
        </x15:webExtension>
        <x15:webExtension appRef="{04C4004E-F288-40D4-90FA-F8D887077411}">
          <xm:f>'Product Mix'!XFD1048550:XFD1048575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D1BF-B234-4808-8857-CDA459A22325}">
  <dimension ref="A1:L23"/>
  <sheetViews>
    <sheetView workbookViewId="0">
      <selection activeCell="F9" sqref="F9"/>
    </sheetView>
  </sheetViews>
  <sheetFormatPr defaultRowHeight="14.4" x14ac:dyDescent="0.3"/>
  <sheetData>
    <row r="1" spans="1:12" ht="18" x14ac:dyDescent="0.35">
      <c r="A1" t="s">
        <v>36</v>
      </c>
      <c r="K1" s="40"/>
      <c r="L1" s="40"/>
    </row>
    <row r="2" spans="1:12" x14ac:dyDescent="0.3">
      <c r="A2" t="s">
        <v>37</v>
      </c>
      <c r="K2" s="33"/>
      <c r="L2" s="33"/>
    </row>
    <row r="3" spans="1:12" x14ac:dyDescent="0.3">
      <c r="A3" t="s">
        <v>38</v>
      </c>
      <c r="K3" s="33"/>
      <c r="L3" s="33"/>
    </row>
    <row r="4" spans="1:12" x14ac:dyDescent="0.3">
      <c r="A4" t="s">
        <v>40</v>
      </c>
      <c r="K4" s="33"/>
      <c r="L4" s="33"/>
    </row>
    <row r="5" spans="1:12" x14ac:dyDescent="0.3">
      <c r="A5" t="s">
        <v>39</v>
      </c>
      <c r="K5" s="33"/>
      <c r="L5" s="33"/>
    </row>
    <row r="6" spans="1:12" x14ac:dyDescent="0.3">
      <c r="K6" s="29"/>
      <c r="L6" s="29"/>
    </row>
    <row r="7" spans="1:12" x14ac:dyDescent="0.3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</row>
    <row r="8" spans="1:12" x14ac:dyDescent="0.3">
      <c r="D8" t="s">
        <v>33</v>
      </c>
      <c r="E8" t="s">
        <v>34</v>
      </c>
      <c r="F8" t="s">
        <v>35</v>
      </c>
      <c r="G8" s="29"/>
      <c r="H8" s="29"/>
      <c r="I8" s="29"/>
      <c r="J8" s="29"/>
      <c r="K8" s="29"/>
      <c r="L8" s="29"/>
    </row>
    <row r="9" spans="1:12" x14ac:dyDescent="0.3">
      <c r="D9">
        <v>50</v>
      </c>
      <c r="E9">
        <v>50</v>
      </c>
      <c r="F9">
        <v>50</v>
      </c>
      <c r="G9" s="29"/>
      <c r="H9" s="29"/>
      <c r="I9" s="29"/>
      <c r="J9" s="29"/>
      <c r="K9" s="29"/>
      <c r="L9" s="29"/>
    </row>
    <row r="10" spans="1:12" x14ac:dyDescent="0.3">
      <c r="A10" t="s">
        <v>8</v>
      </c>
      <c r="B10" t="s">
        <v>9</v>
      </c>
      <c r="C10" t="s">
        <v>10</v>
      </c>
      <c r="G10" s="29"/>
      <c r="H10" s="29"/>
      <c r="I10" s="29"/>
      <c r="J10" s="29"/>
      <c r="K10" s="29"/>
      <c r="L10" s="29"/>
    </row>
    <row r="11" spans="1:12" x14ac:dyDescent="0.3">
      <c r="A11" t="s">
        <v>29</v>
      </c>
      <c r="B11">
        <v>100</v>
      </c>
      <c r="C11">
        <f>SUMPRODUCT(D11:F11, $D$9:$F$9)</f>
        <v>87.5</v>
      </c>
      <c r="D11">
        <v>1</v>
      </c>
      <c r="E11">
        <v>0.5</v>
      </c>
      <c r="F11">
        <v>0.25</v>
      </c>
      <c r="G11" s="29"/>
      <c r="H11" s="29"/>
      <c r="I11" s="29"/>
      <c r="J11" s="29"/>
      <c r="K11" s="29"/>
      <c r="L11" s="29"/>
    </row>
    <row r="12" spans="1:12" x14ac:dyDescent="0.3">
      <c r="A12" t="s">
        <v>30</v>
      </c>
      <c r="B12">
        <v>200</v>
      </c>
      <c r="C12">
        <f>SUMPRODUCT(D12:F12, $D$9:$F$9)</f>
        <v>225</v>
      </c>
      <c r="D12">
        <v>4</v>
      </c>
      <c r="E12">
        <v>0.4</v>
      </c>
      <c r="F12">
        <v>0.1</v>
      </c>
      <c r="G12" s="29"/>
      <c r="H12" s="29"/>
      <c r="I12" s="29"/>
      <c r="J12" s="29"/>
      <c r="K12" s="29"/>
      <c r="L12" s="29"/>
    </row>
    <row r="13" spans="1:12" x14ac:dyDescent="0.3">
      <c r="A13" t="s">
        <v>31</v>
      </c>
      <c r="B13">
        <v>50</v>
      </c>
      <c r="C13">
        <f>SUMPRODUCT(D13:F13, $D$9:$F$9)</f>
        <v>350</v>
      </c>
      <c r="D13">
        <v>2</v>
      </c>
      <c r="E13">
        <v>4</v>
      </c>
      <c r="F13">
        <v>1</v>
      </c>
      <c r="G13" s="29"/>
      <c r="H13" s="29"/>
      <c r="I13" s="29"/>
      <c r="J13" s="29"/>
      <c r="K13" s="29"/>
      <c r="L13" s="29"/>
    </row>
    <row r="14" spans="1:12" x14ac:dyDescent="0.3">
      <c r="A14" t="s">
        <v>32</v>
      </c>
      <c r="B14">
        <v>150</v>
      </c>
      <c r="C14">
        <f>SUMPRODUCT(D14:F14, $D$9:$F$9)</f>
        <v>77.5</v>
      </c>
      <c r="D14">
        <v>0.25</v>
      </c>
      <c r="E14">
        <v>1</v>
      </c>
      <c r="F14">
        <v>0.3</v>
      </c>
      <c r="G14" s="29"/>
      <c r="H14" s="29"/>
      <c r="I14" s="29"/>
      <c r="J14" s="29"/>
      <c r="K14" s="29"/>
      <c r="L14" s="29"/>
    </row>
    <row r="15" spans="1:12" x14ac:dyDescent="0.3">
      <c r="A15" t="s">
        <v>41</v>
      </c>
      <c r="B15">
        <v>200</v>
      </c>
      <c r="C15">
        <f>SUMPRODUCT(D15:F15, $D$9:$F$9)</f>
        <v>250</v>
      </c>
      <c r="D15">
        <v>1</v>
      </c>
      <c r="E15">
        <v>2</v>
      </c>
      <c r="F15">
        <v>2</v>
      </c>
      <c r="G15" s="29"/>
      <c r="H15" s="29"/>
      <c r="I15" s="29"/>
      <c r="J15" s="29"/>
      <c r="K15" s="29"/>
      <c r="L15" s="29"/>
    </row>
    <row r="16" spans="1:12" x14ac:dyDescent="0.3">
      <c r="D16" t="s">
        <v>16</v>
      </c>
      <c r="G16" s="29"/>
      <c r="H16" s="29"/>
      <c r="I16" s="29"/>
      <c r="J16" s="29"/>
      <c r="K16" s="29"/>
      <c r="L16" s="29"/>
    </row>
    <row r="17" spans="1:12" x14ac:dyDescent="0.3">
      <c r="C17" t="s">
        <v>17</v>
      </c>
      <c r="D17">
        <v>25</v>
      </c>
      <c r="E17">
        <v>40</v>
      </c>
      <c r="F17">
        <v>30</v>
      </c>
      <c r="G17" s="29"/>
      <c r="H17" s="29"/>
      <c r="I17" s="29"/>
      <c r="J17" s="29"/>
      <c r="K17" s="29"/>
      <c r="L17" s="29"/>
    </row>
    <row r="18" spans="1:12" x14ac:dyDescent="0.3">
      <c r="C18" t="s">
        <v>18</v>
      </c>
      <c r="D18">
        <f>SUMPRODUCT(D17:F17, $D$9:$F$9)</f>
        <v>4750</v>
      </c>
      <c r="G18" s="29"/>
      <c r="H18" s="29"/>
      <c r="I18" s="29"/>
      <c r="J18" s="29"/>
      <c r="K18" s="29"/>
      <c r="L18" s="29"/>
    </row>
    <row r="19" spans="1:12" ht="15" thickBot="1" x14ac:dyDescent="0.3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spans="1:12" ht="15" thickTop="1" x14ac:dyDescent="0.3">
      <c r="A20" s="30" t="s">
        <v>19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2"/>
    </row>
    <row r="21" spans="1:12" x14ac:dyDescent="0.3">
      <c r="A21" s="35" t="s">
        <v>20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6"/>
    </row>
    <row r="22" spans="1:12" ht="15" thickBot="1" x14ac:dyDescent="0.35">
      <c r="A22" s="37" t="s">
        <v>21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9"/>
    </row>
    <row r="23" spans="1:12" ht="15" thickTop="1" x14ac:dyDescent="0.3"/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42CFE67-7EE6-4487-BBDF-7408FEFD6E61}">
          <xm:f>'Product Mix 1'!1:1048576</xm:f>
        </x15:webExtension>
        <x15:webExtension appRef="{E9A30166-1A3A-480A-84D5-5103FD0721D7}">
          <xm:f>'Product Mix 1'!XFD1048550:XFD1048575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01A3-C11A-4AD5-9F5A-69D89E0E5BA9}">
  <dimension ref="A1:L23"/>
  <sheetViews>
    <sheetView workbookViewId="0">
      <selection activeCell="E12" sqref="E12"/>
    </sheetView>
  </sheetViews>
  <sheetFormatPr defaultRowHeight="14.4" x14ac:dyDescent="0.3"/>
  <sheetData>
    <row r="1" spans="1:11" x14ac:dyDescent="0.3">
      <c r="A1" s="1" t="s">
        <v>4</v>
      </c>
    </row>
    <row r="2" spans="1:11" ht="18" x14ac:dyDescent="0.35">
      <c r="A2" s="44" t="s">
        <v>44</v>
      </c>
      <c r="B2" s="44"/>
      <c r="C2" s="44"/>
      <c r="D2" s="44"/>
      <c r="E2" s="44"/>
      <c r="F2" s="44" t="s">
        <v>42</v>
      </c>
      <c r="G2" s="44"/>
      <c r="H2" s="44"/>
      <c r="I2" s="44"/>
      <c r="J2" s="44"/>
      <c r="K2" s="44"/>
    </row>
    <row r="3" spans="1:11" ht="18" x14ac:dyDescent="0.35">
      <c r="A3" s="44" t="s">
        <v>43</v>
      </c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11" ht="18" x14ac:dyDescent="0.35">
      <c r="A4" s="44" t="s">
        <v>45</v>
      </c>
      <c r="B4" s="44"/>
      <c r="C4" s="44"/>
      <c r="D4" s="44"/>
      <c r="E4" s="44"/>
      <c r="F4" s="44"/>
      <c r="G4" s="44"/>
      <c r="H4" s="44"/>
      <c r="I4" s="44"/>
      <c r="J4" s="44"/>
      <c r="K4" s="44"/>
    </row>
    <row r="7" spans="1:11" ht="15" thickBot="1" x14ac:dyDescent="0.35"/>
    <row r="8" spans="1:11" ht="15.6" thickTop="1" thickBot="1" x14ac:dyDescent="0.35">
      <c r="A8" s="7"/>
      <c r="B8" s="8"/>
      <c r="C8" s="8"/>
      <c r="D8" s="8" t="s">
        <v>5</v>
      </c>
      <c r="E8" s="8" t="s">
        <v>6</v>
      </c>
      <c r="F8" s="9" t="s">
        <v>7</v>
      </c>
    </row>
    <row r="9" spans="1:11" ht="15.6" thickTop="1" thickBot="1" x14ac:dyDescent="0.35">
      <c r="A9" s="3"/>
      <c r="B9" s="42"/>
      <c r="C9" s="42"/>
      <c r="D9" s="18">
        <v>116.66666666666666</v>
      </c>
      <c r="E9" s="19">
        <v>66.666666666666671</v>
      </c>
      <c r="F9" s="26">
        <v>0</v>
      </c>
    </row>
    <row r="10" spans="1:11" ht="15.6" thickTop="1" thickBot="1" x14ac:dyDescent="0.35">
      <c r="A10" s="3" t="s">
        <v>8</v>
      </c>
      <c r="B10" s="42" t="s">
        <v>9</v>
      </c>
      <c r="C10" s="42" t="s">
        <v>10</v>
      </c>
      <c r="D10" s="42"/>
      <c r="E10" s="42"/>
      <c r="F10" s="5"/>
    </row>
    <row r="11" spans="1:11" ht="15" thickTop="1" x14ac:dyDescent="0.3">
      <c r="A11" s="3" t="s">
        <v>11</v>
      </c>
      <c r="B11" s="22">
        <v>300</v>
      </c>
      <c r="C11" s="23">
        <f>SUMPRODUCT(D11:F11, $D$9:$F$9)</f>
        <v>300</v>
      </c>
      <c r="D11" s="42">
        <v>2</v>
      </c>
      <c r="E11" s="42">
        <v>1</v>
      </c>
      <c r="F11" s="5">
        <v>1</v>
      </c>
    </row>
    <row r="12" spans="1:11" x14ac:dyDescent="0.3">
      <c r="A12" s="3" t="s">
        <v>12</v>
      </c>
      <c r="B12" s="20">
        <v>400</v>
      </c>
      <c r="C12" s="21">
        <f>SUMPRODUCT(D12:F12, $D$9:$F$9)</f>
        <v>183.33333333333331</v>
      </c>
      <c r="D12" s="42">
        <v>1</v>
      </c>
      <c r="E12" s="42">
        <v>1</v>
      </c>
      <c r="F12" s="5">
        <v>1</v>
      </c>
    </row>
    <row r="13" spans="1:11" x14ac:dyDescent="0.3">
      <c r="A13" s="3" t="s">
        <v>13</v>
      </c>
      <c r="B13" s="20">
        <v>500</v>
      </c>
      <c r="C13" s="21">
        <f>SUMPRODUCT(D13:F13, $D$9:$F$9)</f>
        <v>183.33333333333331</v>
      </c>
      <c r="D13" s="42">
        <v>1</v>
      </c>
      <c r="E13" s="42">
        <v>1</v>
      </c>
      <c r="F13" s="5">
        <v>0</v>
      </c>
    </row>
    <row r="14" spans="1:11" x14ac:dyDescent="0.3">
      <c r="A14" s="3" t="s">
        <v>14</v>
      </c>
      <c r="B14" s="20">
        <v>250</v>
      </c>
      <c r="C14" s="21">
        <f>SUMPRODUCT(D14:F14, $D$9:$F$9)</f>
        <v>250</v>
      </c>
      <c r="D14" s="42">
        <v>1</v>
      </c>
      <c r="E14" s="42">
        <v>2</v>
      </c>
      <c r="F14" s="5">
        <v>0</v>
      </c>
    </row>
    <row r="15" spans="1:11" ht="15" thickBot="1" x14ac:dyDescent="0.35">
      <c r="A15" s="4" t="s">
        <v>15</v>
      </c>
      <c r="B15" s="24">
        <v>350</v>
      </c>
      <c r="C15" s="25">
        <f>SUMPRODUCT(D15:F15, $D$9:$F$9)</f>
        <v>183.33333333333331</v>
      </c>
      <c r="D15" s="2">
        <v>1</v>
      </c>
      <c r="E15" s="2">
        <v>1</v>
      </c>
      <c r="F15" s="6">
        <v>1</v>
      </c>
    </row>
    <row r="16" spans="1:11" ht="15.6" thickTop="1" thickBot="1" x14ac:dyDescent="0.35">
      <c r="D16" t="s">
        <v>16</v>
      </c>
    </row>
    <row r="17" spans="1:12" ht="15" thickTop="1" x14ac:dyDescent="0.3">
      <c r="B17" s="7"/>
      <c r="C17" s="8" t="s">
        <v>17</v>
      </c>
      <c r="D17" s="27">
        <v>120</v>
      </c>
      <c r="E17" s="27">
        <v>80</v>
      </c>
      <c r="F17" s="28">
        <v>50</v>
      </c>
    </row>
    <row r="18" spans="1:12" ht="15" thickBot="1" x14ac:dyDescent="0.35">
      <c r="B18" s="4"/>
      <c r="C18" s="2" t="s">
        <v>18</v>
      </c>
      <c r="D18" s="2">
        <f>SUMPRODUCT(D17:F17, $D$9:$F$9)</f>
        <v>19333.333333333332</v>
      </c>
      <c r="E18" s="2"/>
      <c r="F18" s="6"/>
    </row>
    <row r="19" spans="1:12" ht="15.6" thickTop="1" thickBot="1" x14ac:dyDescent="0.35"/>
    <row r="20" spans="1:12" ht="15" thickTop="1" x14ac:dyDescent="0.3">
      <c r="A20" s="10" t="s">
        <v>19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2"/>
    </row>
    <row r="21" spans="1:12" x14ac:dyDescent="0.3">
      <c r="A21" s="13" t="s">
        <v>20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14"/>
    </row>
    <row r="22" spans="1:12" ht="15" thickBot="1" x14ac:dyDescent="0.35">
      <c r="A22" s="15" t="s">
        <v>21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7"/>
    </row>
    <row r="23" spans="1:12" ht="15" thickTop="1" x14ac:dyDescent="0.3"/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D2E5F26-69F5-4CCC-A1A0-59F38F467B09}">
          <xm:f>'Product Mix 2'!$D$9:$F$9</xm:f>
        </x15:webExtension>
        <x15:webExtension appRef="{5DC2AF1D-7C76-4FD3-AD95-A6BBCF5CDBCA}">
          <xm:f>'Product Mix 2'!$D$9:$F$9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Mix 2 (2)</vt:lpstr>
      <vt:lpstr>Sheet1</vt:lpstr>
      <vt:lpstr>Product Mix</vt:lpstr>
      <vt:lpstr>Product Mix 1</vt:lpstr>
      <vt:lpstr>Product Mix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Hibba Arshad</dc:creator>
  <cp:lastModifiedBy>Hibba Arshad</cp:lastModifiedBy>
  <dcterms:created xsi:type="dcterms:W3CDTF">2024-07-26T19:33:37Z</dcterms:created>
  <dcterms:modified xsi:type="dcterms:W3CDTF">2024-07-27T11:48:23Z</dcterms:modified>
</cp:coreProperties>
</file>