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.ME\"/>
    </mc:Choice>
  </mc:AlternateContent>
  <xr:revisionPtr revIDLastSave="0" documentId="13_ncr:1_{793B2E24-A9D2-485A-BB61-5E6BEF370E35}" xr6:coauthVersionLast="47" xr6:coauthVersionMax="47" xr10:uidLastSave="{00000000-0000-0000-0000-000000000000}"/>
  <bookViews>
    <workbookView xWindow="-120" yWindow="-120" windowWidth="29040" windowHeight="15720" activeTab="1" xr2:uid="{E37C1CB4-8A65-40A3-A9B1-3FDF6F808A7E}"/>
  </bookViews>
  <sheets>
    <sheet name="Controle" sheetId="1" r:id="rId1"/>
    <sheet name="Apoio" sheetId="2" r:id="rId2"/>
  </sheets>
  <definedNames>
    <definedName name="aporte">Controle!$D$17</definedName>
    <definedName name="patrimonio">Controle!$D$20</definedName>
    <definedName name="qtd_anos">Controle!$D$18</definedName>
    <definedName name="rendimento_carteira">Controle!$D$13</definedName>
    <definedName name="taxa_mensal">Controle!$D$19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14" i="1"/>
  <c r="C25" i="1"/>
  <c r="D25" i="1" s="1"/>
  <c r="C26" i="1"/>
  <c r="D26" i="1" s="1"/>
  <c r="C27" i="1"/>
  <c r="D27" i="1" s="1"/>
  <c r="C28" i="1"/>
  <c r="D28" i="1" s="1"/>
  <c r="C24" i="1"/>
  <c r="D24" i="1" s="1"/>
  <c r="C31" i="1"/>
  <c r="D20" i="1"/>
  <c r="D21" i="1" s="1"/>
  <c r="D39" i="1" l="1"/>
  <c r="D35" i="1"/>
  <c r="D36" i="1"/>
  <c r="D34" i="1"/>
  <c r="D37" i="1"/>
  <c r="D38" i="1"/>
  <c r="D40" i="1" l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<sst xmlns="http://schemas.openxmlformats.org/spreadsheetml/2006/main" count="70" uniqueCount="35">
  <si>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</si>
  <si>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</si>
  <si>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</si>
  <si>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</si>
  <si>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</si>
  <si>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</si>
  <si>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CONFIGURAÇÕES</t>
  </si>
  <si>
    <t>Salário</t>
  </si>
  <si>
    <t>Rendimento Carteira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</si>
  <si>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</si>
  <si>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</si>
  <si>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</si>
  <si>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</si>
  <si>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</si>
  <si>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</si>
  <si>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</si>
  <si>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</si>
  <si>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</si>
  <si>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</si>
  <si>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</si>
  <si>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</si>
  <si>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</si>
  <si>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</si>
  <si>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</si>
  <si>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</si>
  <si>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</si>
  <si>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</si>
  <si>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Sugestão de Investimento (10%)</t>
  </si>
  <si>
    <t>Select</t>
  </si>
  <si>
    <t xml:space="preserve">Percentual </t>
  </si>
  <si>
    <t>CONSERVADOR</t>
  </si>
  <si>
    <t>MODERADO</t>
  </si>
  <si>
    <t>AGRESSIVO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</si>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</sst>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rgb="FF262626"/>
      <name val="Calibri"/>
      <family val="2"/>
      <scheme val="minor"/>
    </font>
    <font>
      <b/>
      <sz val="16"/>
      <color theme="0"/>
      <name val="Segoe UI Semibold"/>
      <family val="2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C3C4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ck">
        <color rgb="FF21CA94"/>
      </left>
      <right/>
      <top style="thick">
        <color rgb="FF21CA94"/>
      </top>
      <bottom/>
      <diagonal/>
    </border>
    <border>
      <left/>
      <right/>
      <top style="thick">
        <color rgb="FF21CA94"/>
      </top>
      <bottom/>
      <diagonal/>
    </border>
    <border>
      <left/>
      <right style="thick">
        <color rgb="FF21CA94"/>
      </right>
      <top style="thick">
        <color rgb="FF21CA94"/>
      </top>
      <bottom/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/>
      <top style="dotted">
        <color theme="0"/>
      </top>
      <bottom style="dotted">
        <color theme="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1" fillId="6" borderId="0" applyNumberFormat="0" applyBorder="0" applyAlignment="0" applyProtection="0"/>
  </cellStyleXfs>
  <cellXfs count="43">
    <xf numFmtId="0" fontId="0" fillId="0" borderId="0" xfId="0"/>
    <xf numFmtId="0" fontId="0" fillId="5" borderId="0" xfId="0" applyFill="1"/>
    <xf numFmtId="0" fontId="8" fillId="5" borderId="0" xfId="0" applyFont="1" applyFill="1"/>
    <xf numFmtId="0" fontId="9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1" xfId="2" applyFont="1" applyFill="1" applyBorder="1" applyAlignment="1">
      <alignment horizontal="left" indent="9"/>
    </xf>
    <xf numFmtId="0" fontId="10" fillId="4" borderId="2" xfId="2" applyFont="1" applyFill="1" applyBorder="1" applyAlignment="1">
      <alignment horizontal="left" indent="5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3"/>
    </xf>
    <xf numFmtId="0" fontId="6" fillId="3" borderId="4" xfId="0" applyFont="1" applyFill="1" applyBorder="1" applyAlignment="1">
      <alignment horizontal="left" indent="3"/>
    </xf>
    <xf numFmtId="0" fontId="6" fillId="3" borderId="4" xfId="0" applyFont="1" applyFill="1" applyBorder="1" applyAlignment="1">
      <alignment horizontal="left" indent="3"/>
    </xf>
    <xf numFmtId="164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0" fontId="5" fillId="3" borderId="4" xfId="0" applyNumberFormat="1" applyFont="1" applyFill="1" applyBorder="1" applyAlignment="1">
      <alignment horizontal="center"/>
    </xf>
    <xf numFmtId="8" fontId="5" fillId="3" borderId="4" xfId="0" applyNumberFormat="1" applyFont="1" applyFill="1" applyBorder="1" applyAlignment="1">
      <alignment horizontal="center"/>
    </xf>
    <xf numFmtId="164" fontId="7" fillId="3" borderId="4" xfId="1" applyNumberFormat="1" applyFont="1" applyFill="1" applyBorder="1" applyAlignment="1">
      <alignment horizontal="center"/>
    </xf>
    <xf numFmtId="10" fontId="7" fillId="3" borderId="4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3" fillId="3" borderId="4" xfId="0" applyFont="1" applyFill="1" applyBorder="1"/>
    <xf numFmtId="164" fontId="3" fillId="3" borderId="4" xfId="0" applyNumberFormat="1" applyFont="1" applyFill="1" applyBorder="1" applyAlignment="1">
      <alignment horizontal="center"/>
    </xf>
    <xf numFmtId="164" fontId="3" fillId="3" borderId="6" xfId="1" applyNumberFormat="1" applyFont="1" applyFill="1" applyBorder="1" applyAlignment="1">
      <alignment horizontal="center"/>
    </xf>
    <xf numFmtId="0" fontId="3" fillId="3" borderId="5" xfId="0" applyFont="1" applyFill="1" applyBorder="1"/>
    <xf numFmtId="0" fontId="12" fillId="4" borderId="3" xfId="2" applyFont="1" applyFill="1" applyBorder="1" applyAlignment="1">
      <alignment horizontal="right" vertical="center" indent="1"/>
    </xf>
    <xf numFmtId="9" fontId="0" fillId="0" borderId="0" xfId="3" applyFont="1"/>
    <xf numFmtId="0" fontId="0" fillId="0" borderId="7" xfId="0" applyBorder="1"/>
    <xf numFmtId="0" fontId="0" fillId="0" borderId="0" xfId="0" applyBorder="1"/>
    <xf numFmtId="0" fontId="11" fillId="6" borderId="8" xfId="4" applyBorder="1"/>
    <xf numFmtId="0" fontId="11" fillId="6" borderId="9" xfId="4" applyBorder="1"/>
    <xf numFmtId="9" fontId="11" fillId="6" borderId="10" xfId="4" applyNumberFormat="1" applyBorder="1"/>
    <xf numFmtId="0" fontId="0" fillId="0" borderId="11" xfId="0" applyBorder="1"/>
    <xf numFmtId="9" fontId="0" fillId="0" borderId="12" xfId="3" applyFont="1" applyBorder="1"/>
    <xf numFmtId="0" fontId="0" fillId="0" borderId="13" xfId="0" applyBorder="1"/>
    <xf numFmtId="9" fontId="0" fillId="0" borderId="14" xfId="3" applyFont="1" applyBorder="1"/>
    <xf numFmtId="0" fontId="0" fillId="0" borderId="15" xfId="0" applyBorder="1"/>
    <xf numFmtId="0" fontId="0" fillId="0" borderId="16" xfId="0" applyBorder="1"/>
    <xf numFmtId="9" fontId="0" fillId="0" borderId="17" xfId="3" applyFont="1" applyBorder="1"/>
  </cellXfs>
  <cellStyles count="5">
    <cellStyle name="Bom" xfId="4" builtinId="26"/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679CA7"/>
      <color rgb="FF21CA94"/>
      <color rgb="FF262626"/>
      <color rgb="FF0C3C44"/>
      <color rgb="FFD30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484-9E9E-BDF89F26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1</xdr:row>
      <xdr:rowOff>171451</xdr:rowOff>
    </xdr:from>
    <xdr:to>
      <xdr:col>4</xdr:col>
      <xdr:colOff>285749</xdr:colOff>
      <xdr:row>8</xdr:row>
      <xdr:rowOff>95251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091202D-CE0C-4180-8D07-B7A81D885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" y="361951"/>
          <a:ext cx="5476875" cy="12573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28</xdr:row>
      <xdr:rowOff>180976</xdr:rowOff>
    </xdr:from>
    <xdr:to>
      <xdr:col>3</xdr:col>
      <xdr:colOff>523876</xdr:colOff>
      <xdr:row>30</xdr:row>
      <xdr:rowOff>28576</xdr:rowOff>
    </xdr:to>
    <xdr:pic>
      <xdr:nvPicPr>
        <xdr:cNvPr id="8" name="Gráfico 7" descr="Seta: reta com preenchimento sólido">
          <a:extLst>
            <a:ext uri="{FF2B5EF4-FFF2-40B4-BE49-F238E27FC236}">
              <a16:creationId xmlns:a16="http://schemas.microsoft.com/office/drawing/2014/main" id="{79DEBB87-B2F4-45B5-9959-AD46AFA7C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86301" y="6343651"/>
          <a:ext cx="323850" cy="323850"/>
        </a:xfrm>
        <a:prstGeom prst="rect">
          <a:avLst/>
        </a:prstGeom>
      </xdr:spPr>
    </xdr:pic>
    <xdr:clientData/>
  </xdr:twoCellAnchor>
  <xdr:twoCellAnchor>
    <xdr:from>
      <xdr:col>1</xdr:col>
      <xdr:colOff>23811</xdr:colOff>
      <xdr:row>40</xdr:row>
      <xdr:rowOff>185737</xdr:rowOff>
    </xdr:from>
    <xdr:to>
      <xdr:col>4</xdr:col>
      <xdr:colOff>19050</xdr:colOff>
      <xdr:row>54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7D8935-546D-4248-9664-DC453C81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3C13-DF84-474F-BD3A-204A18EA7605}">
  <dimension ref="A1:F100"/>
  <sheetViews>
    <sheetView showGridLines="0" topLeftCell="A23" workbookViewId="0"/>
  </sheetViews>
  <sheetFormatPr defaultColWidth="0" defaultRowHeight="15" x14ac:dyDescent="0.25"/>
  <cols>
    <col min="1" max="1" width="9.140625" customWidth="1"/>
    <col min="2" max="2" width="31.42578125" bestFit="1" customWidth="1"/>
    <col min="3" max="3" width="26.7109375" bestFit="1" customWidth="1"/>
    <col min="4" max="4" width="16.140625" bestFit="1" customWidth="1"/>
    <col min="5" max="5" width="9.140625" customWidth="1"/>
    <col min="6" max="6" width="3.5703125" customWidth="1"/>
    <col min="7" max="16384" width="9.140625" hidden="1"/>
  </cols>
  <sheetData>
    <row r="1" spans="1:6" s="1" customFormat="1" x14ac:dyDescent="0.25"/>
    <row r="2" spans="1:6" s="1" customFormat="1" x14ac:dyDescent="0.25"/>
    <row r="3" spans="1:6" s="1" customFormat="1" x14ac:dyDescent="0.25"/>
    <row r="4" spans="1:6" s="1" customFormat="1" x14ac:dyDescent="0.25"/>
    <row r="5" spans="1:6" s="1" customFormat="1" x14ac:dyDescent="0.25"/>
    <row r="6" spans="1:6" s="1" customFormat="1" x14ac:dyDescent="0.25"/>
    <row r="7" spans="1:6" s="1" customFormat="1" x14ac:dyDescent="0.25"/>
    <row r="8" spans="1:6" s="1" customFormat="1" x14ac:dyDescent="0.25"/>
    <row r="9" spans="1:6" s="1" customFormat="1" x14ac:dyDescent="0.25"/>
    <row r="10" spans="1:6" s="1" customFormat="1" ht="15.75" thickBot="1" x14ac:dyDescent="0.3"/>
    <row r="11" spans="1:6" ht="26.25" thickTop="1" x14ac:dyDescent="0.25">
      <c r="A11" s="1"/>
      <c r="B11" s="9" t="s">
        <v>6</v>
      </c>
      <c r="C11" s="10"/>
      <c r="D11" s="11"/>
      <c r="E11" s="1"/>
      <c r="F11" s="1"/>
    </row>
    <row r="12" spans="1:6" ht="17.25" x14ac:dyDescent="0.3">
      <c r="A12" s="1"/>
      <c r="B12" s="12" t="s">
        <v>7</v>
      </c>
      <c r="C12" s="12"/>
      <c r="D12" s="19">
        <v>5000</v>
      </c>
      <c r="E12" s="1"/>
      <c r="F12" s="1"/>
    </row>
    <row r="13" spans="1:6" ht="17.25" x14ac:dyDescent="0.3">
      <c r="A13" s="1"/>
      <c r="B13" s="12" t="s">
        <v>8</v>
      </c>
      <c r="C13" s="12"/>
      <c r="D13" s="20">
        <v>0.01</v>
      </c>
      <c r="E13" s="1"/>
      <c r="F13" s="1"/>
    </row>
    <row r="14" spans="1:6" ht="17.25" x14ac:dyDescent="0.3">
      <c r="A14" s="1"/>
      <c r="B14" s="12" t="s">
        <v>27</v>
      </c>
      <c r="C14" s="12"/>
      <c r="D14" s="21">
        <f>D12*10%</f>
        <v>500</v>
      </c>
      <c r="E14" s="1"/>
      <c r="F14" s="1"/>
    </row>
    <row r="15" spans="1:6" ht="15.75" thickBot="1" x14ac:dyDescent="0.3">
      <c r="A15" s="1"/>
      <c r="B15" s="1"/>
      <c r="C15" s="1"/>
      <c r="D15" s="1"/>
      <c r="E15" s="1"/>
      <c r="F15" s="1"/>
    </row>
    <row r="16" spans="1:6" ht="26.25" thickTop="1" x14ac:dyDescent="0.25">
      <c r="A16" s="1"/>
      <c r="B16" s="9" t="s">
        <v>0</v>
      </c>
      <c r="C16" s="10"/>
      <c r="D16" s="11"/>
      <c r="E16" s="1"/>
      <c r="F16" s="1"/>
    </row>
    <row r="17" spans="1:6" ht="17.25" x14ac:dyDescent="0.3">
      <c r="A17" s="1"/>
      <c r="B17" s="12" t="s">
        <v>1</v>
      </c>
      <c r="C17" s="12"/>
      <c r="D17" s="15">
        <v>450</v>
      </c>
      <c r="E17" s="1"/>
      <c r="F17" s="1"/>
    </row>
    <row r="18" spans="1:6" ht="17.25" x14ac:dyDescent="0.3">
      <c r="A18" s="1"/>
      <c r="B18" s="12" t="s">
        <v>2</v>
      </c>
      <c r="C18" s="12"/>
      <c r="D18" s="16">
        <v>1</v>
      </c>
      <c r="E18" s="1"/>
      <c r="F18" s="1"/>
    </row>
    <row r="19" spans="1:6" ht="17.25" x14ac:dyDescent="0.3">
      <c r="A19" s="1"/>
      <c r="B19" s="12" t="s">
        <v>3</v>
      </c>
      <c r="C19" s="12"/>
      <c r="D19" s="17">
        <v>1.0789999999999999E-2</v>
      </c>
      <c r="E19" s="1"/>
      <c r="F19" s="1"/>
    </row>
    <row r="20" spans="1:6" ht="17.25" x14ac:dyDescent="0.3">
      <c r="A20" s="1"/>
      <c r="B20" s="13" t="s">
        <v>4</v>
      </c>
      <c r="C20" s="13"/>
      <c r="D20" s="18">
        <f>FV(taxa_mensal,qtd_anos*12,aporte*-1)</f>
        <v>5732.2737002504518</v>
      </c>
      <c r="E20" s="1"/>
      <c r="F20" s="1"/>
    </row>
    <row r="21" spans="1:6" ht="17.25" x14ac:dyDescent="0.3">
      <c r="A21" s="1"/>
      <c r="B21" s="13" t="s">
        <v>5</v>
      </c>
      <c r="C21" s="13"/>
      <c r="D21" s="18">
        <f>patrimonio*rendimento_carteira</f>
        <v>57.322737002504518</v>
      </c>
      <c r="E21" s="1"/>
      <c r="F21" s="1"/>
    </row>
    <row r="22" spans="1:6" ht="15.75" thickBot="1" x14ac:dyDescent="0.3">
      <c r="A22" s="1"/>
      <c r="B22" s="1"/>
      <c r="C22" s="1"/>
      <c r="D22" s="1"/>
      <c r="E22" s="1"/>
      <c r="F22" s="1"/>
    </row>
    <row r="23" spans="1:6" ht="26.25" thickTop="1" x14ac:dyDescent="0.25">
      <c r="A23" s="1"/>
      <c r="B23" s="9" t="s">
        <v>9</v>
      </c>
      <c r="C23" s="10"/>
      <c r="D23" s="3" t="s">
        <v>10</v>
      </c>
      <c r="E23" s="1"/>
      <c r="F23" s="1"/>
    </row>
    <row r="24" spans="1:6" ht="17.25" x14ac:dyDescent="0.3">
      <c r="A24" s="2">
        <v>2</v>
      </c>
      <c r="B24" s="14" t="s">
        <v>11</v>
      </c>
      <c r="C24" s="21">
        <f>FV(taxa_mensal,A24*12,aporte*-1)</f>
        <v>12252.432283940348</v>
      </c>
      <c r="D24" s="21">
        <f>C24*rendimento_carteira</f>
        <v>122.52432283940348</v>
      </c>
      <c r="E24" s="1"/>
      <c r="F24" s="1"/>
    </row>
    <row r="25" spans="1:6" ht="17.25" x14ac:dyDescent="0.3">
      <c r="A25" s="2">
        <v>5</v>
      </c>
      <c r="B25" s="14" t="s">
        <v>12</v>
      </c>
      <c r="C25" s="21">
        <f>FV(taxa_mensal,A25*12,aporte*-1)</f>
        <v>37699.61129931944</v>
      </c>
      <c r="D25" s="21">
        <f>C25*rendimento_carteira</f>
        <v>376.9961129931944</v>
      </c>
      <c r="E25" s="1"/>
      <c r="F25" s="1"/>
    </row>
    <row r="26" spans="1:6" ht="17.25" x14ac:dyDescent="0.3">
      <c r="A26" s="2">
        <v>10</v>
      </c>
      <c r="B26" s="14" t="s">
        <v>13</v>
      </c>
      <c r="C26" s="21">
        <f>FV(taxa_mensal,A26*12,aporte*-1)</f>
        <v>109477.89563857749</v>
      </c>
      <c r="D26" s="21">
        <f>C26*rendimento_carteira</f>
        <v>1094.778956385775</v>
      </c>
      <c r="E26" s="1"/>
      <c r="F26" s="1"/>
    </row>
    <row r="27" spans="1:6" ht="17.25" x14ac:dyDescent="0.3">
      <c r="A27" s="2">
        <v>20</v>
      </c>
      <c r="B27" s="14" t="s">
        <v>14</v>
      </c>
      <c r="C27" s="21">
        <f>FV(taxa_mensal,A27*12,aporte*-1)</f>
        <v>506339.28004368627</v>
      </c>
      <c r="D27" s="21">
        <f>C27*rendimento_carteira</f>
        <v>5063.3928004368627</v>
      </c>
      <c r="E27" s="1"/>
      <c r="F27" s="1"/>
    </row>
    <row r="28" spans="1:6" ht="17.25" x14ac:dyDescent="0.3">
      <c r="A28" s="2">
        <v>30</v>
      </c>
      <c r="B28" s="14" t="s">
        <v>15</v>
      </c>
      <c r="C28" s="21">
        <f>FV(taxa_mensal,A28*12,aporte*-1)</f>
        <v>1944976.3447521215</v>
      </c>
      <c r="D28" s="21">
        <f>C28*rendimento_carteira</f>
        <v>19449.763447521214</v>
      </c>
      <c r="E28" s="1"/>
      <c r="F28" s="1"/>
    </row>
    <row r="29" spans="1:6" ht="15.75" thickBot="1" x14ac:dyDescent="0.3">
      <c r="A29" s="1"/>
      <c r="B29" s="1"/>
      <c r="C29" s="1"/>
      <c r="D29" s="1"/>
      <c r="E29" s="1"/>
      <c r="F29" s="1"/>
    </row>
    <row r="30" spans="1:6" ht="21.75" thickTop="1" x14ac:dyDescent="0.35">
      <c r="A30" s="1"/>
      <c r="B30" s="7" t="s">
        <v>16</v>
      </c>
      <c r="C30" s="8" t="s">
        <v>34</v>
      </c>
      <c r="D30" s="29" t="s">
        <v>28</v>
      </c>
      <c r="E30" s="1"/>
      <c r="F30" s="1"/>
    </row>
    <row r="31" spans="1:6" x14ac:dyDescent="0.25">
      <c r="A31" s="1"/>
      <c r="B31" s="25" t="s">
        <v>17</v>
      </c>
      <c r="C31" s="27">
        <f>aporte</f>
        <v>450</v>
      </c>
      <c r="D31" s="28"/>
      <c r="E31" s="1"/>
      <c r="F31" s="1"/>
    </row>
    <row r="32" spans="1:6" ht="15.75" thickBot="1" x14ac:dyDescent="0.3">
      <c r="A32" s="1"/>
      <c r="B32" s="1"/>
      <c r="C32" s="1"/>
      <c r="D32" s="1"/>
      <c r="E32" s="1"/>
      <c r="F32" s="1"/>
    </row>
    <row r="33" spans="1:6" ht="21.75" thickTop="1" x14ac:dyDescent="0.35">
      <c r="A33" s="1"/>
      <c r="B33" s="4" t="s">
        <v>18</v>
      </c>
      <c r="C33" s="5" t="s">
        <v>19</v>
      </c>
      <c r="D33" s="6" t="s">
        <v>20</v>
      </c>
      <c r="E33" s="1"/>
      <c r="F33" s="1"/>
    </row>
    <row r="34" spans="1:6" x14ac:dyDescent="0.25">
      <c r="A34" s="1"/>
      <c r="B34" s="22" t="s">
        <v>21</v>
      </c>
      <c r="C34" s="23">
        <f>VLOOKUP($C$30&amp;" "&amp;B34,Apoio!A1:D19,4,FALSE)</f>
        <v>0.32</v>
      </c>
      <c r="D34" s="24">
        <f>C34*$C$31</f>
        <v>144</v>
      </c>
      <c r="E34" s="1"/>
      <c r="F34" s="1"/>
    </row>
    <row r="35" spans="1:6" x14ac:dyDescent="0.25">
      <c r="A35" s="1"/>
      <c r="B35" s="22" t="s">
        <v>22</v>
      </c>
      <c r="C35" s="23">
        <f>VLOOKUP($C$30&amp;" "&amp;B35,Apoio!A2:D20,4,FALSE)</f>
        <v>0.35</v>
      </c>
      <c r="D35" s="24">
        <f t="shared" ref="D35:D39" si="0">C35*$C$31</f>
        <v>157.5</v>
      </c>
      <c r="E35" s="1"/>
      <c r="F35" s="1"/>
    </row>
    <row r="36" spans="1:6" x14ac:dyDescent="0.25">
      <c r="A36" s="1"/>
      <c r="B36" s="22" t="s">
        <v>23</v>
      </c>
      <c r="C36" s="23">
        <f>VLOOKUP($C$30&amp;" "&amp;B36,Apoio!A3:D21,4,FALSE)</f>
        <v>0.08</v>
      </c>
      <c r="D36" s="24">
        <f t="shared" si="0"/>
        <v>36</v>
      </c>
      <c r="E36" s="1"/>
      <c r="F36" s="1"/>
    </row>
    <row r="37" spans="1:6" x14ac:dyDescent="0.25">
      <c r="A37" s="1"/>
      <c r="B37" s="22" t="s">
        <v>24</v>
      </c>
      <c r="C37" s="23">
        <f>VLOOKUP($C$30&amp;" "&amp;B37,Apoio!A4:D22,4,FALSE)</f>
        <v>0.05</v>
      </c>
      <c r="D37" s="24">
        <f t="shared" si="0"/>
        <v>22.5</v>
      </c>
      <c r="E37" s="1"/>
      <c r="F37" s="1"/>
    </row>
    <row r="38" spans="1:6" x14ac:dyDescent="0.25">
      <c r="A38" s="1"/>
      <c r="B38" s="22" t="s">
        <v>25</v>
      </c>
      <c r="C38" s="23">
        <f>VLOOKUP($C$30&amp;" "&amp;B38,Apoio!A5:D23,4,FALSE)</f>
        <v>0.1</v>
      </c>
      <c r="D38" s="24">
        <f t="shared" si="0"/>
        <v>45</v>
      </c>
      <c r="E38" s="1"/>
      <c r="F38" s="1"/>
    </row>
    <row r="39" spans="1:6" x14ac:dyDescent="0.25">
      <c r="A39" s="1"/>
      <c r="B39" s="22" t="s">
        <v>26</v>
      </c>
      <c r="C39" s="23">
        <f>VLOOKUP($C$30&amp;" "&amp;B39,Apoio!A6:D24,4,FALSE)</f>
        <v>0.1</v>
      </c>
      <c r="D39" s="24">
        <f t="shared" si="0"/>
        <v>45</v>
      </c>
      <c r="E39" s="1"/>
      <c r="F39" s="1"/>
    </row>
    <row r="40" spans="1:6" x14ac:dyDescent="0.25">
      <c r="A40" s="1"/>
      <c r="B40" s="25"/>
      <c r="C40" s="25"/>
      <c r="D40" s="26">
        <f>SUM(D34:D39)</f>
        <v>450</v>
      </c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</sheetData>
  <mergeCells count="11">
    <mergeCell ref="B11:D11"/>
    <mergeCell ref="B13:C13"/>
    <mergeCell ref="B14:C14"/>
    <mergeCell ref="B17:C17"/>
    <mergeCell ref="B12:C12"/>
    <mergeCell ref="B16:D16"/>
    <mergeCell ref="B18:C18"/>
    <mergeCell ref="B19:C19"/>
    <mergeCell ref="B20:C20"/>
    <mergeCell ref="B21:C21"/>
    <mergeCell ref="B23:C23"/>
  </mergeCells>
  <dataValidations count="1">
    <dataValidation type="list" allowBlank="1" showInputMessage="1" showErrorMessage="1" sqref="C30" xr:uid="{BFC33DD4-F4A5-4E2D-8C54-DCC47DD4660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D04B-E326-4F05-AA61-352A20A19469}">
  <dimension ref="A1:D19"/>
  <sheetViews>
    <sheetView tabSelected="1" topLeftCell="A4" workbookViewId="0">
      <selection activeCell="F13" sqref="F13"/>
    </sheetView>
  </sheetViews>
  <sheetFormatPr defaultRowHeight="15" x14ac:dyDescent="0.25"/>
  <cols>
    <col min="1" max="1" width="33.42578125" bestFit="1" customWidth="1"/>
    <col min="2" max="2" width="14.7109375" bestFit="1" customWidth="1"/>
    <col min="3" max="3" width="19" bestFit="1" customWidth="1"/>
    <col min="4" max="4" width="11" style="30" bestFit="1" customWidth="1"/>
  </cols>
  <sheetData>
    <row r="1" spans="1:4" ht="15.75" thickBot="1" x14ac:dyDescent="0.3">
      <c r="A1" s="33" t="s">
        <v>33</v>
      </c>
      <c r="B1" s="34" t="s">
        <v>16</v>
      </c>
      <c r="C1" s="34" t="s">
        <v>18</v>
      </c>
      <c r="D1" s="35" t="s">
        <v>29</v>
      </c>
    </row>
    <row r="2" spans="1:4" x14ac:dyDescent="0.25">
      <c r="A2" s="36" t="str">
        <f>B2&amp;" "&amp;C2</f>
        <v>CONSERVADOR PAPEL</v>
      </c>
      <c r="B2" s="31" t="s">
        <v>30</v>
      </c>
      <c r="C2" s="31" t="s">
        <v>21</v>
      </c>
      <c r="D2" s="37">
        <v>0.3</v>
      </c>
    </row>
    <row r="3" spans="1:4" x14ac:dyDescent="0.25">
      <c r="A3" s="38" t="str">
        <f t="shared" ref="A3:A19" si="0">B3&amp;" "&amp;C3</f>
        <v>CONSERVADOR TIJOLO</v>
      </c>
      <c r="B3" s="32" t="s">
        <v>30</v>
      </c>
      <c r="C3" s="32" t="s">
        <v>22</v>
      </c>
      <c r="D3" s="39">
        <v>0.5</v>
      </c>
    </row>
    <row r="4" spans="1:4" x14ac:dyDescent="0.25">
      <c r="A4" s="38" t="str">
        <f t="shared" si="0"/>
        <v>CONSERVADOR HÍBRIDOS</v>
      </c>
      <c r="B4" s="32" t="s">
        <v>30</v>
      </c>
      <c r="C4" s="32" t="s">
        <v>23</v>
      </c>
      <c r="D4" s="39">
        <v>0.1</v>
      </c>
    </row>
    <row r="5" spans="1:4" x14ac:dyDescent="0.25">
      <c r="A5" s="38" t="str">
        <f t="shared" si="0"/>
        <v>CONSERVADOR FOFs</v>
      </c>
      <c r="B5" s="32" t="s">
        <v>30</v>
      </c>
      <c r="C5" s="32" t="s">
        <v>24</v>
      </c>
      <c r="D5" s="39">
        <v>0.1</v>
      </c>
    </row>
    <row r="6" spans="1:4" x14ac:dyDescent="0.25">
      <c r="A6" s="38" t="str">
        <f t="shared" si="0"/>
        <v>CONSERVADOR DESENVOLVIMENTO</v>
      </c>
      <c r="B6" s="32" t="s">
        <v>30</v>
      </c>
      <c r="C6" s="32" t="s">
        <v>25</v>
      </c>
      <c r="D6" s="39">
        <v>0</v>
      </c>
    </row>
    <row r="7" spans="1:4" ht="15.75" thickBot="1" x14ac:dyDescent="0.3">
      <c r="A7" s="38" t="str">
        <f t="shared" si="0"/>
        <v>CONSERVADOR HOTELARIAS</v>
      </c>
      <c r="B7" s="32" t="s">
        <v>30</v>
      </c>
      <c r="C7" s="32" t="s">
        <v>26</v>
      </c>
      <c r="D7" s="39">
        <v>0</v>
      </c>
    </row>
    <row r="8" spans="1:4" x14ac:dyDescent="0.25">
      <c r="A8" s="36" t="str">
        <f t="shared" si="0"/>
        <v>MODERADO PAPEL</v>
      </c>
      <c r="B8" s="31" t="s">
        <v>31</v>
      </c>
      <c r="C8" s="31" t="s">
        <v>21</v>
      </c>
      <c r="D8" s="37">
        <v>0.32</v>
      </c>
    </row>
    <row r="9" spans="1:4" x14ac:dyDescent="0.25">
      <c r="A9" s="38" t="str">
        <f t="shared" si="0"/>
        <v>MODERADO TIJOLO</v>
      </c>
      <c r="B9" s="32" t="s">
        <v>31</v>
      </c>
      <c r="C9" s="32" t="s">
        <v>22</v>
      </c>
      <c r="D9" s="39">
        <v>0.35</v>
      </c>
    </row>
    <row r="10" spans="1:4" x14ac:dyDescent="0.25">
      <c r="A10" s="38" t="str">
        <f t="shared" si="0"/>
        <v>MODERADO HÍBRIDOS</v>
      </c>
      <c r="B10" s="32" t="s">
        <v>31</v>
      </c>
      <c r="C10" s="32" t="s">
        <v>23</v>
      </c>
      <c r="D10" s="39">
        <v>0.08</v>
      </c>
    </row>
    <row r="11" spans="1:4" x14ac:dyDescent="0.25">
      <c r="A11" s="38" t="str">
        <f t="shared" si="0"/>
        <v>MODERADO FOFs</v>
      </c>
      <c r="B11" s="32" t="s">
        <v>31</v>
      </c>
      <c r="C11" s="32" t="s">
        <v>24</v>
      </c>
      <c r="D11" s="39">
        <v>0.05</v>
      </c>
    </row>
    <row r="12" spans="1:4" x14ac:dyDescent="0.25">
      <c r="A12" s="38" t="str">
        <f t="shared" si="0"/>
        <v>MODERADO DESENVOLVIMENTO</v>
      </c>
      <c r="B12" s="32" t="s">
        <v>31</v>
      </c>
      <c r="C12" s="32" t="s">
        <v>25</v>
      </c>
      <c r="D12" s="39">
        <v>0.1</v>
      </c>
    </row>
    <row r="13" spans="1:4" ht="15.75" thickBot="1" x14ac:dyDescent="0.3">
      <c r="A13" s="38" t="str">
        <f t="shared" si="0"/>
        <v>MODERADO HOTELARIAS</v>
      </c>
      <c r="B13" s="32" t="s">
        <v>31</v>
      </c>
      <c r="C13" s="32" t="s">
        <v>26</v>
      </c>
      <c r="D13" s="39">
        <v>0.1</v>
      </c>
    </row>
    <row r="14" spans="1:4" x14ac:dyDescent="0.25">
      <c r="A14" s="36" t="str">
        <f t="shared" si="0"/>
        <v>AGRESSIVO PAPEL</v>
      </c>
      <c r="B14" s="31" t="s">
        <v>32</v>
      </c>
      <c r="C14" s="31" t="s">
        <v>21</v>
      </c>
      <c r="D14" s="37">
        <v>0.5</v>
      </c>
    </row>
    <row r="15" spans="1:4" x14ac:dyDescent="0.25">
      <c r="A15" s="38" t="str">
        <f t="shared" si="0"/>
        <v>AGRESSIVO TIJOLO</v>
      </c>
      <c r="B15" s="32" t="s">
        <v>32</v>
      </c>
      <c r="C15" s="32" t="s">
        <v>22</v>
      </c>
      <c r="D15" s="39">
        <v>0.1</v>
      </c>
    </row>
    <row r="16" spans="1:4" x14ac:dyDescent="0.25">
      <c r="A16" s="38" t="str">
        <f t="shared" si="0"/>
        <v>AGRESSIVO HÍBRIDOS</v>
      </c>
      <c r="B16" s="32" t="s">
        <v>32</v>
      </c>
      <c r="C16" s="32" t="s">
        <v>23</v>
      </c>
      <c r="D16" s="39">
        <v>0.05</v>
      </c>
    </row>
    <row r="17" spans="1:4" x14ac:dyDescent="0.25">
      <c r="A17" s="38" t="str">
        <f t="shared" si="0"/>
        <v>AGRESSIVO FOFs</v>
      </c>
      <c r="B17" s="32" t="s">
        <v>32</v>
      </c>
      <c r="C17" s="32" t="s">
        <v>24</v>
      </c>
      <c r="D17" s="39">
        <v>0.05</v>
      </c>
    </row>
    <row r="18" spans="1:4" x14ac:dyDescent="0.25">
      <c r="A18" s="38" t="str">
        <f t="shared" si="0"/>
        <v>AGRESSIVO DESENVOLVIMENTO</v>
      </c>
      <c r="B18" s="32" t="s">
        <v>32</v>
      </c>
      <c r="C18" s="32" t="s">
        <v>25</v>
      </c>
      <c r="D18" s="39">
        <v>0.2</v>
      </c>
    </row>
    <row r="19" spans="1:4" x14ac:dyDescent="0.25">
      <c r="A19" s="40" t="str">
        <f t="shared" si="0"/>
        <v>AGRESSIVO HOTELARIAS</v>
      </c>
      <c r="B19" s="41" t="s">
        <v>32</v>
      </c>
      <c r="C19" s="41" t="s">
        <v>26</v>
      </c>
      <c r="D19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Controle</vt:lpstr>
      <vt:lpstr>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Feitosa</dc:creator>
  <cp:lastModifiedBy>Henrique Feitosa</cp:lastModifiedBy>
  <dcterms:created xsi:type="dcterms:W3CDTF">2025-06-23T22:35:06Z</dcterms:created>
  <dcterms:modified xsi:type="dcterms:W3CDTF">2025-06-24T01:02:16Z</dcterms:modified>
</cp:coreProperties>
</file>