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wang/Desktop/SOILS/calculations/INC2/second IRMS/"/>
    </mc:Choice>
  </mc:AlternateContent>
  <xr:revisionPtr revIDLastSave="0" documentId="13_ncr:1_{CB62CB9C-994F-FB40-BE25-2B3D96030557}" xr6:coauthVersionLast="47" xr6:coauthVersionMax="47" xr10:uidLastSave="{00000000-0000-0000-0000-000000000000}"/>
  <bookViews>
    <workbookView xWindow="7640" yWindow="500" windowWidth="19640" windowHeight="13160" xr2:uid="{13183ABC-6B0E-834D-98E1-BD9D5F81ADEF}"/>
  </bookViews>
  <sheets>
    <sheet name="IRMS_Pre" sheetId="2" r:id="rId1"/>
    <sheet name="IRMS_Post" sheetId="1" r:id="rId2"/>
    <sheet name="C_Partitioning" sheetId="7" r:id="rId3"/>
    <sheet name="Incubation" sheetId="3" r:id="rId4"/>
    <sheet name="Epsilon_ShortInc_wSoil" sheetId="4" r:id="rId5"/>
    <sheet name="Epsilon_IRMS_Res" sheetId="6" r:id="rId6"/>
    <sheet name="Material_Key" sheetId="5" r:id="rId7"/>
  </sheets>
  <calcPr calcId="191029"/>
  <pivotCaches>
    <pivotCache cacheId="46" r:id="rId8"/>
    <pivotCache cacheId="47" r:id="rId9"/>
    <pivotCache cacheId="48" r:id="rId10"/>
    <pivotCache cacheId="49" r:id="rId11"/>
    <pivotCache cacheId="5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1" i="2" l="1"/>
  <c r="L52" i="2"/>
  <c r="E14" i="2"/>
  <c r="Y20" i="7" l="1"/>
  <c r="X20" i="7"/>
  <c r="W20" i="7"/>
  <c r="V20" i="7"/>
  <c r="U20" i="7"/>
  <c r="X19" i="7"/>
  <c r="W19" i="7"/>
  <c r="Y19" i="7"/>
  <c r="V19" i="7"/>
  <c r="U19" i="7"/>
  <c r="X8" i="7"/>
  <c r="X9" i="7"/>
  <c r="X10" i="7"/>
  <c r="X11" i="7"/>
  <c r="X12" i="7"/>
  <c r="X13" i="7"/>
  <c r="X14" i="7"/>
  <c r="X15" i="7"/>
  <c r="X16" i="7"/>
  <c r="X7" i="7"/>
  <c r="AC8" i="7" l="1"/>
  <c r="AC9" i="7"/>
  <c r="AC10" i="7"/>
  <c r="AC11" i="7"/>
  <c r="AC12" i="7"/>
  <c r="AC13" i="7"/>
  <c r="AC14" i="7"/>
  <c r="AC15" i="7"/>
  <c r="AC16" i="7"/>
  <c r="AC7" i="7"/>
  <c r="AB8" i="7"/>
  <c r="AB9" i="7"/>
  <c r="AB10" i="7"/>
  <c r="AB11" i="7"/>
  <c r="AB12" i="7"/>
  <c r="AB13" i="7"/>
  <c r="AB14" i="7"/>
  <c r="AB15" i="7"/>
  <c r="AB16" i="7"/>
  <c r="AB7" i="7"/>
  <c r="AI6" i="7"/>
  <c r="AH6" i="7"/>
  <c r="AK6" i="7"/>
  <c r="AJ6" i="7"/>
  <c r="AK8" i="7"/>
  <c r="AK9" i="7"/>
  <c r="AK10" i="7"/>
  <c r="AK11" i="7"/>
  <c r="AK12" i="7"/>
  <c r="AK13" i="7"/>
  <c r="AK14" i="7"/>
  <c r="AK15" i="7"/>
  <c r="AK16" i="7"/>
  <c r="AK7" i="7"/>
  <c r="AJ8" i="7"/>
  <c r="AJ9" i="7"/>
  <c r="AJ10" i="7"/>
  <c r="AJ11" i="7"/>
  <c r="AJ12" i="7"/>
  <c r="AJ13" i="7"/>
  <c r="AJ14" i="7"/>
  <c r="AJ15" i="7"/>
  <c r="AJ16" i="7"/>
  <c r="AJ7" i="7"/>
  <c r="AI8" i="7"/>
  <c r="AI9" i="7"/>
  <c r="AI10" i="7"/>
  <c r="AI11" i="7"/>
  <c r="AI12" i="7"/>
  <c r="AI13" i="7"/>
  <c r="AI14" i="7"/>
  <c r="AI15" i="7"/>
  <c r="AI16" i="7"/>
  <c r="AI7" i="7"/>
  <c r="AH8" i="7"/>
  <c r="AH9" i="7"/>
  <c r="AH10" i="7"/>
  <c r="AH11" i="7"/>
  <c r="AH12" i="7"/>
  <c r="AH13" i="7"/>
  <c r="AH14" i="7"/>
  <c r="AH15" i="7"/>
  <c r="AH16" i="7"/>
  <c r="AH7" i="7"/>
  <c r="AG7" i="7"/>
  <c r="AG8" i="7"/>
  <c r="AG9" i="7"/>
  <c r="AG10" i="7"/>
  <c r="AG11" i="7"/>
  <c r="AG12" i="7"/>
  <c r="AG13" i="7"/>
  <c r="AG14" i="7"/>
  <c r="AG15" i="7"/>
  <c r="AG16" i="7"/>
  <c r="AG6" i="7"/>
  <c r="E2" i="7"/>
  <c r="F2" i="7"/>
  <c r="D2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W28" i="2" l="1"/>
  <c r="W29" i="2"/>
  <c r="W30" i="2"/>
  <c r="W31" i="2"/>
  <c r="W32" i="2"/>
  <c r="W33" i="2"/>
  <c r="W34" i="2"/>
  <c r="W35" i="2"/>
  <c r="W36" i="2"/>
  <c r="W27" i="2"/>
  <c r="T28" i="2" l="1"/>
  <c r="T29" i="2"/>
  <c r="T30" i="2"/>
  <c r="T31" i="2"/>
  <c r="T32" i="2"/>
  <c r="T33" i="2"/>
  <c r="T34" i="2"/>
  <c r="T35" i="2"/>
  <c r="T36" i="2"/>
  <c r="T27" i="2"/>
  <c r="U26" i="2"/>
  <c r="S36" i="2"/>
  <c r="S28" i="2"/>
  <c r="S29" i="2"/>
  <c r="S30" i="2"/>
  <c r="S31" i="2"/>
  <c r="S32" i="2"/>
  <c r="S33" i="2"/>
  <c r="S34" i="2"/>
  <c r="S35" i="2"/>
  <c r="S27" i="2"/>
  <c r="R6" i="6" l="1"/>
  <c r="R5" i="6"/>
  <c r="R4" i="6"/>
  <c r="F1" i="4"/>
  <c r="E1" i="4"/>
  <c r="D39" i="6"/>
  <c r="C39" i="6"/>
  <c r="J39" i="6" s="1"/>
  <c r="B39" i="6"/>
  <c r="A39" i="6"/>
  <c r="D38" i="6"/>
  <c r="C38" i="6"/>
  <c r="J38" i="6" s="1"/>
  <c r="B38" i="6"/>
  <c r="A38" i="6"/>
  <c r="J37" i="6"/>
  <c r="D37" i="6"/>
  <c r="C37" i="6"/>
  <c r="B37" i="6"/>
  <c r="A37" i="6"/>
  <c r="D36" i="6"/>
  <c r="C36" i="6"/>
  <c r="J36" i="6" s="1"/>
  <c r="B36" i="6"/>
  <c r="A36" i="6"/>
  <c r="D35" i="6"/>
  <c r="C35" i="6"/>
  <c r="J35" i="6" s="1"/>
  <c r="B35" i="6"/>
  <c r="A35" i="6"/>
  <c r="D34" i="6"/>
  <c r="C34" i="6"/>
  <c r="J34" i="6" s="1"/>
  <c r="B34" i="6"/>
  <c r="A34" i="6"/>
  <c r="J33" i="6"/>
  <c r="D33" i="6"/>
  <c r="C33" i="6"/>
  <c r="B33" i="6"/>
  <c r="A33" i="6"/>
  <c r="D32" i="6"/>
  <c r="C32" i="6"/>
  <c r="J32" i="6" s="1"/>
  <c r="B32" i="6"/>
  <c r="A32" i="6"/>
  <c r="D31" i="6"/>
  <c r="C31" i="6"/>
  <c r="J31" i="6" s="1"/>
  <c r="B31" i="6"/>
  <c r="A31" i="6"/>
  <c r="D30" i="6"/>
  <c r="C30" i="6"/>
  <c r="J30" i="6" s="1"/>
  <c r="B30" i="6"/>
  <c r="A30" i="6"/>
  <c r="D29" i="6"/>
  <c r="C29" i="6"/>
  <c r="J29" i="6" s="1"/>
  <c r="B29" i="6"/>
  <c r="A29" i="6"/>
  <c r="D28" i="6"/>
  <c r="C28" i="6"/>
  <c r="J28" i="6" s="1"/>
  <c r="B28" i="6"/>
  <c r="A28" i="6"/>
  <c r="J27" i="6"/>
  <c r="D27" i="6"/>
  <c r="C27" i="6"/>
  <c r="B27" i="6"/>
  <c r="A27" i="6"/>
  <c r="D26" i="6"/>
  <c r="C26" i="6"/>
  <c r="J26" i="6" s="1"/>
  <c r="B26" i="6"/>
  <c r="A26" i="6"/>
  <c r="D25" i="6"/>
  <c r="C25" i="6"/>
  <c r="J25" i="6" s="1"/>
  <c r="B25" i="6"/>
  <c r="A25" i="6"/>
  <c r="D24" i="6"/>
  <c r="C24" i="6"/>
  <c r="J24" i="6" s="1"/>
  <c r="B24" i="6"/>
  <c r="A24" i="6"/>
  <c r="D23" i="6"/>
  <c r="C23" i="6"/>
  <c r="J23" i="6" s="1"/>
  <c r="B23" i="6"/>
  <c r="A23" i="6"/>
  <c r="D22" i="6"/>
  <c r="C22" i="6"/>
  <c r="J22" i="6" s="1"/>
  <c r="B22" i="6"/>
  <c r="A22" i="6"/>
  <c r="D21" i="6"/>
  <c r="C21" i="6"/>
  <c r="J21" i="6" s="1"/>
  <c r="B21" i="6"/>
  <c r="A21" i="6"/>
  <c r="D20" i="6"/>
  <c r="C20" i="6"/>
  <c r="J20" i="6" s="1"/>
  <c r="B20" i="6"/>
  <c r="A20" i="6"/>
  <c r="J19" i="6"/>
  <c r="D19" i="6"/>
  <c r="C19" i="6"/>
  <c r="B19" i="6"/>
  <c r="A19" i="6"/>
  <c r="D18" i="6"/>
  <c r="C18" i="6"/>
  <c r="J18" i="6" s="1"/>
  <c r="B18" i="6"/>
  <c r="A18" i="6"/>
  <c r="D17" i="6"/>
  <c r="C17" i="6"/>
  <c r="J17" i="6" s="1"/>
  <c r="B17" i="6"/>
  <c r="A17" i="6"/>
  <c r="D16" i="6"/>
  <c r="C16" i="6"/>
  <c r="J16" i="6" s="1"/>
  <c r="B16" i="6"/>
  <c r="A16" i="6"/>
  <c r="D15" i="6"/>
  <c r="C15" i="6"/>
  <c r="J15" i="6" s="1"/>
  <c r="B15" i="6"/>
  <c r="A15" i="6"/>
  <c r="D14" i="6"/>
  <c r="C14" i="6"/>
  <c r="J14" i="6" s="1"/>
  <c r="B14" i="6"/>
  <c r="A14" i="6"/>
  <c r="D13" i="6"/>
  <c r="C13" i="6"/>
  <c r="J13" i="6" s="1"/>
  <c r="B13" i="6"/>
  <c r="A13" i="6"/>
  <c r="D12" i="6"/>
  <c r="C12" i="6"/>
  <c r="J12" i="6" s="1"/>
  <c r="B12" i="6"/>
  <c r="A12" i="6"/>
  <c r="D11" i="6"/>
  <c r="C11" i="6"/>
  <c r="J11" i="6" s="1"/>
  <c r="B11" i="6"/>
  <c r="A11" i="6"/>
  <c r="D10" i="6"/>
  <c r="C10" i="6"/>
  <c r="J10" i="6" s="1"/>
  <c r="B10" i="6"/>
  <c r="A10" i="6"/>
  <c r="D9" i="6"/>
  <c r="C9" i="6"/>
  <c r="J9" i="6" s="1"/>
  <c r="B9" i="6"/>
  <c r="A9" i="6"/>
  <c r="D8" i="6"/>
  <c r="C8" i="6"/>
  <c r="J8" i="6" s="1"/>
  <c r="B8" i="6"/>
  <c r="A8" i="6"/>
  <c r="D7" i="6"/>
  <c r="C7" i="6"/>
  <c r="J7" i="6" s="1"/>
  <c r="B7" i="6"/>
  <c r="A7" i="6"/>
  <c r="D6" i="6"/>
  <c r="C6" i="6"/>
  <c r="J6" i="6" s="1"/>
  <c r="B6" i="6"/>
  <c r="A6" i="6"/>
  <c r="D5" i="6"/>
  <c r="C5" i="6"/>
  <c r="J5" i="6" s="1"/>
  <c r="B5" i="6"/>
  <c r="A5" i="6"/>
  <c r="D4" i="6"/>
  <c r="C4" i="6"/>
  <c r="J4" i="6" s="1"/>
  <c r="B4" i="6"/>
  <c r="A4" i="6"/>
  <c r="D3" i="6"/>
  <c r="C3" i="6"/>
  <c r="J3" i="6" s="1"/>
  <c r="B3" i="6"/>
  <c r="A3" i="6"/>
  <c r="D2" i="6"/>
  <c r="C2" i="6"/>
  <c r="J2" i="6" s="1"/>
  <c r="B2" i="6"/>
  <c r="A2" i="6"/>
  <c r="I1" i="6"/>
  <c r="F1" i="6"/>
  <c r="E1" i="6"/>
  <c r="D1" i="6"/>
  <c r="C1" i="6"/>
  <c r="B1" i="6"/>
  <c r="A1" i="6"/>
  <c r="T6" i="6"/>
  <c r="S6" i="6"/>
  <c r="T5" i="6"/>
  <c r="S5" i="6"/>
  <c r="T4" i="6"/>
  <c r="S4" i="6"/>
  <c r="S6" i="4"/>
  <c r="S5" i="4"/>
  <c r="S4" i="4"/>
  <c r="R6" i="4"/>
  <c r="R5" i="4"/>
  <c r="R4" i="4"/>
  <c r="I1" i="4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1" i="4"/>
  <c r="C2" i="4"/>
  <c r="J2" i="4" s="1"/>
  <c r="C3" i="4"/>
  <c r="J3" i="4" s="1"/>
  <c r="C4" i="4"/>
  <c r="J4" i="4" s="1"/>
  <c r="C5" i="4"/>
  <c r="J5" i="4" s="1"/>
  <c r="C6" i="4"/>
  <c r="J6" i="4" s="1"/>
  <c r="C7" i="4"/>
  <c r="J7" i="4" s="1"/>
  <c r="C8" i="4"/>
  <c r="J8" i="4" s="1"/>
  <c r="C9" i="4"/>
  <c r="J9" i="4" s="1"/>
  <c r="C10" i="4"/>
  <c r="J10" i="4" s="1"/>
  <c r="C11" i="4"/>
  <c r="J11" i="4" s="1"/>
  <c r="C12" i="4"/>
  <c r="J12" i="4" s="1"/>
  <c r="C13" i="4"/>
  <c r="J13" i="4" s="1"/>
  <c r="C14" i="4"/>
  <c r="J14" i="4" s="1"/>
  <c r="C15" i="4"/>
  <c r="J15" i="4" s="1"/>
  <c r="C16" i="4"/>
  <c r="J16" i="4" s="1"/>
  <c r="C17" i="4"/>
  <c r="J17" i="4" s="1"/>
  <c r="C18" i="4"/>
  <c r="J18" i="4" s="1"/>
  <c r="C19" i="4"/>
  <c r="J19" i="4" s="1"/>
  <c r="C20" i="4"/>
  <c r="J20" i="4" s="1"/>
  <c r="C21" i="4"/>
  <c r="J21" i="4" s="1"/>
  <c r="C22" i="4"/>
  <c r="J22" i="4" s="1"/>
  <c r="C23" i="4"/>
  <c r="J23" i="4" s="1"/>
  <c r="C24" i="4"/>
  <c r="J24" i="4" s="1"/>
  <c r="C25" i="4"/>
  <c r="J25" i="4" s="1"/>
  <c r="C26" i="4"/>
  <c r="J26" i="4" s="1"/>
  <c r="C27" i="4"/>
  <c r="J27" i="4" s="1"/>
  <c r="C28" i="4"/>
  <c r="J28" i="4" s="1"/>
  <c r="C29" i="4"/>
  <c r="J29" i="4" s="1"/>
  <c r="C30" i="4"/>
  <c r="J30" i="4" s="1"/>
  <c r="C31" i="4"/>
  <c r="J31" i="4" s="1"/>
  <c r="C32" i="4"/>
  <c r="J32" i="4" s="1"/>
  <c r="C33" i="4"/>
  <c r="J33" i="4" s="1"/>
  <c r="C34" i="4"/>
  <c r="J34" i="4" s="1"/>
  <c r="C35" i="4"/>
  <c r="J35" i="4" s="1"/>
  <c r="C36" i="4"/>
  <c r="J36" i="4" s="1"/>
  <c r="C37" i="4"/>
  <c r="J37" i="4" s="1"/>
  <c r="C38" i="4"/>
  <c r="J38" i="4" s="1"/>
  <c r="C39" i="4"/>
  <c r="J39" i="4" s="1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1" i="4"/>
  <c r="A39" i="4"/>
  <c r="A33" i="4"/>
  <c r="A34" i="4"/>
  <c r="A35" i="4"/>
  <c r="A36" i="4"/>
  <c r="A37" i="4"/>
  <c r="A38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1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" i="3"/>
  <c r="F52" i="2"/>
  <c r="F51" i="2"/>
  <c r="M13" i="2"/>
  <c r="J47" i="2"/>
  <c r="E21" i="2"/>
  <c r="I21" i="2"/>
  <c r="C11" i="7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" i="1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29" i="2"/>
  <c r="N30" i="2"/>
  <c r="N31" i="2"/>
  <c r="N28" i="2"/>
  <c r="N25" i="2"/>
  <c r="N26" i="2"/>
  <c r="N27" i="2"/>
  <c r="N24" i="2"/>
  <c r="N22" i="2"/>
  <c r="N23" i="2"/>
  <c r="N21" i="2"/>
  <c r="N18" i="2"/>
  <c r="N19" i="2"/>
  <c r="N20" i="2"/>
  <c r="N17" i="2"/>
  <c r="M33" i="2"/>
  <c r="L24" i="1" s="1"/>
  <c r="M34" i="2"/>
  <c r="L25" i="1" s="1"/>
  <c r="M35" i="2"/>
  <c r="L26" i="1" s="1"/>
  <c r="M36" i="2"/>
  <c r="L27" i="1" s="1"/>
  <c r="M37" i="2"/>
  <c r="L28" i="1" s="1"/>
  <c r="M38" i="2"/>
  <c r="L29" i="1" s="1"/>
  <c r="M39" i="2"/>
  <c r="L30" i="1" s="1"/>
  <c r="M40" i="2"/>
  <c r="L31" i="1" s="1"/>
  <c r="M41" i="2"/>
  <c r="L32" i="1" s="1"/>
  <c r="M42" i="2"/>
  <c r="L33" i="1" s="1"/>
  <c r="M43" i="2"/>
  <c r="L34" i="1" s="1"/>
  <c r="M44" i="2"/>
  <c r="L35" i="1" s="1"/>
  <c r="M45" i="2"/>
  <c r="L36" i="1" s="1"/>
  <c r="M46" i="2"/>
  <c r="L37" i="1" s="1"/>
  <c r="M47" i="2"/>
  <c r="L38" i="1" s="1"/>
  <c r="M48" i="2"/>
  <c r="L39" i="1" s="1"/>
  <c r="M49" i="2"/>
  <c r="L40" i="1" s="1"/>
  <c r="M50" i="2"/>
  <c r="L41" i="1" s="1"/>
  <c r="M32" i="2"/>
  <c r="M14" i="2"/>
  <c r="L5" i="1" s="1"/>
  <c r="M15" i="2"/>
  <c r="L6" i="1" s="1"/>
  <c r="M16" i="2"/>
  <c r="L7" i="1" s="1"/>
  <c r="M17" i="2"/>
  <c r="L8" i="1" s="1"/>
  <c r="M18" i="2"/>
  <c r="L9" i="1" s="1"/>
  <c r="M19" i="2"/>
  <c r="L10" i="1" s="1"/>
  <c r="M20" i="2"/>
  <c r="L11" i="1" s="1"/>
  <c r="M21" i="2"/>
  <c r="L12" i="1" s="1"/>
  <c r="M22" i="2"/>
  <c r="L13" i="1" s="1"/>
  <c r="M23" i="2"/>
  <c r="L14" i="1" s="1"/>
  <c r="M24" i="2"/>
  <c r="L15" i="1" s="1"/>
  <c r="M25" i="2"/>
  <c r="L16" i="1" s="1"/>
  <c r="M26" i="2"/>
  <c r="L17" i="1" s="1"/>
  <c r="M27" i="2"/>
  <c r="L18" i="1" s="1"/>
  <c r="M28" i="2"/>
  <c r="L19" i="1" s="1"/>
  <c r="M29" i="2"/>
  <c r="L20" i="1" s="1"/>
  <c r="M30" i="2"/>
  <c r="L21" i="1" s="1"/>
  <c r="M31" i="2"/>
  <c r="L22" i="1" s="1"/>
  <c r="L4" i="1"/>
  <c r="O51" i="2"/>
  <c r="O52" i="2"/>
  <c r="I6" i="3"/>
  <c r="O17" i="2" s="1"/>
  <c r="I15" i="3"/>
  <c r="O26" i="2" s="1"/>
  <c r="I16" i="3"/>
  <c r="O27" i="2" s="1"/>
  <c r="I22" i="3"/>
  <c r="O33" i="2" s="1"/>
  <c r="I38" i="3"/>
  <c r="O49" i="2" s="1"/>
  <c r="I39" i="3"/>
  <c r="O50" i="2" s="1"/>
  <c r="I2" i="3"/>
  <c r="O13" i="2" s="1"/>
  <c r="H3" i="3"/>
  <c r="H4" i="3"/>
  <c r="H5" i="3"/>
  <c r="F5" i="6" s="1"/>
  <c r="H6" i="3"/>
  <c r="F6" i="6" s="1"/>
  <c r="H7" i="3"/>
  <c r="F7" i="6" s="1"/>
  <c r="H8" i="3"/>
  <c r="F8" i="6" s="1"/>
  <c r="H9" i="3"/>
  <c r="F9" i="6" s="1"/>
  <c r="H10" i="3"/>
  <c r="F10" i="6" s="1"/>
  <c r="H11" i="3"/>
  <c r="H12" i="3"/>
  <c r="H13" i="3"/>
  <c r="H14" i="3"/>
  <c r="F14" i="6" s="1"/>
  <c r="H15" i="3"/>
  <c r="F15" i="6" s="1"/>
  <c r="H16" i="3"/>
  <c r="F16" i="6" s="1"/>
  <c r="H17" i="3"/>
  <c r="F17" i="6" s="1"/>
  <c r="H18" i="3"/>
  <c r="F18" i="6" s="1"/>
  <c r="H19" i="3"/>
  <c r="H20" i="3"/>
  <c r="H21" i="3"/>
  <c r="H22" i="3"/>
  <c r="F22" i="6" s="1"/>
  <c r="H23" i="3"/>
  <c r="F23" i="6" s="1"/>
  <c r="H24" i="3"/>
  <c r="F24" i="6" s="1"/>
  <c r="H25" i="3"/>
  <c r="H26" i="3"/>
  <c r="F26" i="6" s="1"/>
  <c r="H27" i="3"/>
  <c r="H28" i="3"/>
  <c r="H29" i="3"/>
  <c r="H30" i="3"/>
  <c r="F30" i="6" s="1"/>
  <c r="H31" i="3"/>
  <c r="F31" i="6" s="1"/>
  <c r="H32" i="3"/>
  <c r="F32" i="6" s="1"/>
  <c r="H33" i="3"/>
  <c r="H34" i="3"/>
  <c r="F34" i="6" s="1"/>
  <c r="H35" i="3"/>
  <c r="H36" i="3"/>
  <c r="H37" i="3"/>
  <c r="H38" i="3"/>
  <c r="F38" i="6" s="1"/>
  <c r="H39" i="3"/>
  <c r="F39" i="6" s="1"/>
  <c r="H2" i="3"/>
  <c r="F2" i="6" s="1"/>
  <c r="I24" i="3" l="1"/>
  <c r="O35" i="2" s="1"/>
  <c r="I23" i="3"/>
  <c r="O34" i="2" s="1"/>
  <c r="E36" i="4"/>
  <c r="D37" i="7"/>
  <c r="I36" i="3"/>
  <c r="O47" i="2" s="1"/>
  <c r="F36" i="6"/>
  <c r="I28" i="3"/>
  <c r="O39" i="2" s="1"/>
  <c r="F28" i="6"/>
  <c r="I20" i="3"/>
  <c r="O31" i="2" s="1"/>
  <c r="F20" i="6"/>
  <c r="I12" i="3"/>
  <c r="O23" i="2" s="1"/>
  <c r="F12" i="6"/>
  <c r="I4" i="3"/>
  <c r="O15" i="2" s="1"/>
  <c r="F4" i="6"/>
  <c r="I35" i="3"/>
  <c r="O46" i="2" s="1"/>
  <c r="P46" i="2" s="1"/>
  <c r="F35" i="6"/>
  <c r="I27" i="3"/>
  <c r="O38" i="2" s="1"/>
  <c r="F27" i="6"/>
  <c r="I19" i="3"/>
  <c r="O30" i="2" s="1"/>
  <c r="F19" i="6"/>
  <c r="I11" i="3"/>
  <c r="O22" i="2" s="1"/>
  <c r="F11" i="6"/>
  <c r="I3" i="3"/>
  <c r="O14" i="2" s="1"/>
  <c r="F3" i="6"/>
  <c r="I25" i="3"/>
  <c r="O36" i="2" s="1"/>
  <c r="F25" i="6"/>
  <c r="I32" i="3"/>
  <c r="O43" i="2" s="1"/>
  <c r="I14" i="3"/>
  <c r="O25" i="2" s="1"/>
  <c r="I33" i="3"/>
  <c r="O44" i="2" s="1"/>
  <c r="F33" i="6"/>
  <c r="I31" i="3"/>
  <c r="O42" i="2" s="1"/>
  <c r="I8" i="3"/>
  <c r="O19" i="2" s="1"/>
  <c r="I37" i="3"/>
  <c r="O48" i="2" s="1"/>
  <c r="F37" i="6"/>
  <c r="I29" i="3"/>
  <c r="O40" i="2" s="1"/>
  <c r="F29" i="6"/>
  <c r="I21" i="3"/>
  <c r="O32" i="2" s="1"/>
  <c r="F21" i="6"/>
  <c r="I13" i="3"/>
  <c r="O24" i="2" s="1"/>
  <c r="F13" i="6"/>
  <c r="I30" i="3"/>
  <c r="O41" i="2" s="1"/>
  <c r="I7" i="3"/>
  <c r="O18" i="2" s="1"/>
  <c r="I35" i="6"/>
  <c r="I35" i="4"/>
  <c r="I27" i="6"/>
  <c r="I27" i="4"/>
  <c r="I19" i="6"/>
  <c r="I19" i="4"/>
  <c r="I11" i="6"/>
  <c r="I11" i="4"/>
  <c r="I3" i="6"/>
  <c r="I3" i="4"/>
  <c r="I34" i="6"/>
  <c r="I34" i="4"/>
  <c r="I26" i="6"/>
  <c r="I26" i="4"/>
  <c r="I18" i="6"/>
  <c r="I18" i="4"/>
  <c r="I10" i="6"/>
  <c r="I10" i="4"/>
  <c r="I33" i="6"/>
  <c r="I33" i="4"/>
  <c r="I25" i="6"/>
  <c r="I25" i="4"/>
  <c r="I17" i="6"/>
  <c r="I17" i="4"/>
  <c r="I9" i="6"/>
  <c r="I9" i="4"/>
  <c r="I2" i="6"/>
  <c r="I2" i="4"/>
  <c r="I32" i="6"/>
  <c r="I32" i="4"/>
  <c r="I24" i="6"/>
  <c r="I24" i="4"/>
  <c r="I16" i="6"/>
  <c r="I16" i="4"/>
  <c r="I8" i="6"/>
  <c r="I8" i="4"/>
  <c r="I39" i="6"/>
  <c r="I39" i="4"/>
  <c r="I31" i="6"/>
  <c r="I31" i="4"/>
  <c r="I23" i="6"/>
  <c r="I23" i="4"/>
  <c r="I15" i="6"/>
  <c r="I15" i="4"/>
  <c r="I7" i="6"/>
  <c r="I7" i="4"/>
  <c r="I38" i="6"/>
  <c r="I38" i="4"/>
  <c r="I30" i="6"/>
  <c r="I30" i="4"/>
  <c r="I22" i="6"/>
  <c r="I22" i="4"/>
  <c r="I14" i="6"/>
  <c r="I14" i="4"/>
  <c r="I6" i="6"/>
  <c r="I6" i="4"/>
  <c r="I37" i="6"/>
  <c r="I37" i="4"/>
  <c r="I29" i="6"/>
  <c r="I29" i="4"/>
  <c r="I21" i="6"/>
  <c r="I21" i="4"/>
  <c r="I13" i="6"/>
  <c r="I13" i="4"/>
  <c r="I5" i="6"/>
  <c r="I5" i="4"/>
  <c r="I36" i="6"/>
  <c r="I36" i="4"/>
  <c r="I28" i="6"/>
  <c r="I28" i="4"/>
  <c r="I20" i="6"/>
  <c r="I20" i="4"/>
  <c r="I12" i="6"/>
  <c r="I12" i="4"/>
  <c r="I4" i="6"/>
  <c r="I4" i="4"/>
  <c r="I34" i="3"/>
  <c r="O45" i="2" s="1"/>
  <c r="I26" i="3"/>
  <c r="O37" i="2" s="1"/>
  <c r="I18" i="3"/>
  <c r="O29" i="2" s="1"/>
  <c r="I10" i="3"/>
  <c r="O21" i="2" s="1"/>
  <c r="I17" i="3"/>
  <c r="O28" i="2" s="1"/>
  <c r="I9" i="3"/>
  <c r="O20" i="2" s="1"/>
  <c r="I5" i="3"/>
  <c r="O16" i="2" s="1"/>
  <c r="G16" i="2"/>
  <c r="G21" i="2"/>
  <c r="M5" i="1"/>
  <c r="M6" i="1"/>
  <c r="M7" i="1"/>
  <c r="M4" i="1"/>
  <c r="M41" i="1"/>
  <c r="O41" i="1" s="1"/>
  <c r="M40" i="1"/>
  <c r="O40" i="1" s="1"/>
  <c r="M39" i="1"/>
  <c r="O39" i="1" s="1"/>
  <c r="M38" i="1"/>
  <c r="O38" i="1" s="1"/>
  <c r="M37" i="1"/>
  <c r="O37" i="1" s="1"/>
  <c r="M36" i="1"/>
  <c r="O36" i="1" s="1"/>
  <c r="M35" i="1"/>
  <c r="O35" i="1" s="1"/>
  <c r="M34" i="1"/>
  <c r="O34" i="1" s="1"/>
  <c r="M33" i="1"/>
  <c r="O33" i="1" s="1"/>
  <c r="M32" i="1"/>
  <c r="O32" i="1" s="1"/>
  <c r="M31" i="1"/>
  <c r="O31" i="1" s="1"/>
  <c r="M30" i="1"/>
  <c r="O30" i="1" s="1"/>
  <c r="M29" i="1"/>
  <c r="O29" i="1" s="1"/>
  <c r="M28" i="1"/>
  <c r="O28" i="1" s="1"/>
  <c r="M27" i="1"/>
  <c r="O27" i="1" s="1"/>
  <c r="M20" i="1"/>
  <c r="O20" i="1" s="1"/>
  <c r="M21" i="1"/>
  <c r="O21" i="1" s="1"/>
  <c r="M22" i="1"/>
  <c r="O22" i="1" s="1"/>
  <c r="M19" i="1"/>
  <c r="O19" i="1" s="1"/>
  <c r="M16" i="1"/>
  <c r="O16" i="1" s="1"/>
  <c r="M17" i="1"/>
  <c r="O17" i="1" s="1"/>
  <c r="M18" i="1"/>
  <c r="O18" i="1" s="1"/>
  <c r="M15" i="1"/>
  <c r="O15" i="1" s="1"/>
  <c r="M13" i="1"/>
  <c r="O13" i="1" s="1"/>
  <c r="M14" i="1"/>
  <c r="O14" i="1" s="1"/>
  <c r="M12" i="1"/>
  <c r="O12" i="1" s="1"/>
  <c r="M9" i="1"/>
  <c r="O9" i="1" s="1"/>
  <c r="M10" i="1"/>
  <c r="O10" i="1" s="1"/>
  <c r="M11" i="1"/>
  <c r="O11" i="1" s="1"/>
  <c r="M8" i="1"/>
  <c r="O8" i="1" s="1"/>
  <c r="P24" i="1"/>
  <c r="P25" i="1"/>
  <c r="P26" i="1"/>
  <c r="L23" i="1"/>
  <c r="P23" i="1" s="1"/>
  <c r="P6" i="1"/>
  <c r="P4" i="1"/>
  <c r="J46" i="2"/>
  <c r="J43" i="2"/>
  <c r="J39" i="2"/>
  <c r="J40" i="2"/>
  <c r="J36" i="2"/>
  <c r="J50" i="2"/>
  <c r="J49" i="2"/>
  <c r="J48" i="2"/>
  <c r="J45" i="2"/>
  <c r="J44" i="2"/>
  <c r="J42" i="2"/>
  <c r="J41" i="2"/>
  <c r="J38" i="2"/>
  <c r="J37" i="2"/>
  <c r="J29" i="2"/>
  <c r="J30" i="2"/>
  <c r="J31" i="2"/>
  <c r="J28" i="2"/>
  <c r="J25" i="2"/>
  <c r="J26" i="2"/>
  <c r="J27" i="2"/>
  <c r="J24" i="2"/>
  <c r="J22" i="2"/>
  <c r="J23" i="2"/>
  <c r="J21" i="2"/>
  <c r="J18" i="2"/>
  <c r="J19" i="2"/>
  <c r="J20" i="2"/>
  <c r="J17" i="2"/>
  <c r="J33" i="2"/>
  <c r="J34" i="2"/>
  <c r="J35" i="2"/>
  <c r="J32" i="2"/>
  <c r="J14" i="2"/>
  <c r="J15" i="2"/>
  <c r="J16" i="2"/>
  <c r="J13" i="2"/>
  <c r="E33" i="2"/>
  <c r="I33" i="2" s="1"/>
  <c r="E34" i="2"/>
  <c r="I34" i="2" s="1"/>
  <c r="E35" i="2"/>
  <c r="I35" i="2" s="1"/>
  <c r="C25" i="7" s="1"/>
  <c r="E36" i="2"/>
  <c r="I36" i="2" s="1"/>
  <c r="E37" i="2"/>
  <c r="I37" i="2" s="1"/>
  <c r="C27" i="7" s="1"/>
  <c r="E38" i="2"/>
  <c r="H38" i="2" s="1"/>
  <c r="E39" i="2"/>
  <c r="I39" i="2" s="1"/>
  <c r="E40" i="2"/>
  <c r="H40" i="2" s="1"/>
  <c r="E41" i="2"/>
  <c r="I41" i="2" s="1"/>
  <c r="E42" i="2"/>
  <c r="I42" i="2" s="1"/>
  <c r="E43" i="2"/>
  <c r="I43" i="2" s="1"/>
  <c r="E44" i="2"/>
  <c r="I44" i="2" s="1"/>
  <c r="E45" i="2"/>
  <c r="I45" i="2" s="1"/>
  <c r="C35" i="7" s="1"/>
  <c r="E46" i="2"/>
  <c r="H46" i="2" s="1"/>
  <c r="E47" i="2"/>
  <c r="H47" i="2" s="1"/>
  <c r="E48" i="2"/>
  <c r="I48" i="2" s="1"/>
  <c r="C38" i="7" s="1"/>
  <c r="E49" i="2"/>
  <c r="I49" i="2" s="1"/>
  <c r="C39" i="7" s="1"/>
  <c r="E50" i="2"/>
  <c r="I50" i="2" s="1"/>
  <c r="I14" i="2"/>
  <c r="E15" i="2"/>
  <c r="I15" i="2" s="1"/>
  <c r="E16" i="2"/>
  <c r="I16" i="2" s="1"/>
  <c r="E17" i="2"/>
  <c r="G17" i="2" s="1"/>
  <c r="E18" i="2"/>
  <c r="H18" i="2" s="1"/>
  <c r="E19" i="2"/>
  <c r="I19" i="2" s="1"/>
  <c r="E20" i="2"/>
  <c r="H20" i="2" s="1"/>
  <c r="E22" i="2"/>
  <c r="I22" i="2" s="1"/>
  <c r="E23" i="2"/>
  <c r="I23" i="2" s="1"/>
  <c r="C13" i="7" s="1"/>
  <c r="E24" i="2"/>
  <c r="I24" i="2" s="1"/>
  <c r="E25" i="2"/>
  <c r="I25" i="2" s="1"/>
  <c r="E26" i="2"/>
  <c r="I26" i="2" s="1"/>
  <c r="E27" i="2"/>
  <c r="I27" i="2" s="1"/>
  <c r="C17" i="7" s="1"/>
  <c r="E28" i="2"/>
  <c r="I28" i="2" s="1"/>
  <c r="E29" i="2"/>
  <c r="I29" i="2" s="1"/>
  <c r="C19" i="7" s="1"/>
  <c r="E30" i="2"/>
  <c r="I30" i="2" s="1"/>
  <c r="C20" i="7" s="1"/>
  <c r="E31" i="2"/>
  <c r="I31" i="2" s="1"/>
  <c r="E13" i="2"/>
  <c r="I13" i="2" s="1"/>
  <c r="E32" i="2"/>
  <c r="I32" i="2" s="1"/>
  <c r="C22" i="7" s="1"/>
  <c r="I38" i="2"/>
  <c r="I40" i="2"/>
  <c r="P47" i="2" l="1"/>
  <c r="L36" i="2"/>
  <c r="L41" i="2"/>
  <c r="L14" i="2"/>
  <c r="L48" i="2"/>
  <c r="G32" i="2"/>
  <c r="L13" i="2"/>
  <c r="I18" i="2"/>
  <c r="L39" i="2"/>
  <c r="L43" i="2"/>
  <c r="L32" i="2"/>
  <c r="I47" i="2"/>
  <c r="G27" i="2"/>
  <c r="G18" i="2"/>
  <c r="L15" i="2"/>
  <c r="L34" i="2"/>
  <c r="L49" i="2"/>
  <c r="I46" i="2"/>
  <c r="C36" i="7" s="1"/>
  <c r="L33" i="2"/>
  <c r="G26" i="2"/>
  <c r="P18" i="2"/>
  <c r="Q9" i="1" s="1"/>
  <c r="K44" i="2"/>
  <c r="J33" i="3" s="1"/>
  <c r="E33" i="6" s="1"/>
  <c r="G33" i="6" s="1"/>
  <c r="K33" i="6" s="1"/>
  <c r="C34" i="7"/>
  <c r="E20" i="4"/>
  <c r="D21" i="7"/>
  <c r="K14" i="2"/>
  <c r="J3" i="3" s="1"/>
  <c r="C4" i="7"/>
  <c r="K43" i="2"/>
  <c r="J32" i="3" s="1"/>
  <c r="E32" i="6" s="1"/>
  <c r="G32" i="6" s="1"/>
  <c r="K32" i="6" s="1"/>
  <c r="C33" i="7"/>
  <c r="E24" i="4"/>
  <c r="D25" i="7"/>
  <c r="E12" i="4"/>
  <c r="D13" i="7"/>
  <c r="E19" i="4"/>
  <c r="D20" i="7"/>
  <c r="E37" i="4"/>
  <c r="D38" i="7"/>
  <c r="G13" i="2"/>
  <c r="K28" i="2"/>
  <c r="J17" i="3" s="1"/>
  <c r="E17" i="6" s="1"/>
  <c r="G17" i="6" s="1"/>
  <c r="K17" i="6" s="1"/>
  <c r="C18" i="7"/>
  <c r="K13" i="2"/>
  <c r="J2" i="3" s="1"/>
  <c r="E2" i="6" s="1"/>
  <c r="G2" i="6" s="1"/>
  <c r="H2" i="6" s="1"/>
  <c r="L2" i="6" s="1"/>
  <c r="C3" i="7"/>
  <c r="K36" i="2"/>
  <c r="J25" i="3" s="1"/>
  <c r="E25" i="6" s="1"/>
  <c r="G25" i="6" s="1"/>
  <c r="K25" i="6" s="1"/>
  <c r="C26" i="7"/>
  <c r="E10" i="4"/>
  <c r="D11" i="7"/>
  <c r="E35" i="4"/>
  <c r="D36" i="7"/>
  <c r="K47" i="2"/>
  <c r="C37" i="7"/>
  <c r="K50" i="2"/>
  <c r="J39" i="3" s="1"/>
  <c r="K39" i="3" s="1"/>
  <c r="L39" i="3" s="1"/>
  <c r="C40" i="7"/>
  <c r="E23" i="4"/>
  <c r="D24" i="7"/>
  <c r="E38" i="4"/>
  <c r="D39" i="7"/>
  <c r="K41" i="2"/>
  <c r="J30" i="3" s="1"/>
  <c r="E30" i="6" s="1"/>
  <c r="G30" i="6" s="1"/>
  <c r="H30" i="6" s="1"/>
  <c r="L30" i="6" s="1"/>
  <c r="C31" i="7"/>
  <c r="E13" i="4"/>
  <c r="D14" i="7"/>
  <c r="E27" i="4"/>
  <c r="D28" i="7"/>
  <c r="K38" i="2"/>
  <c r="J27" i="3" s="1"/>
  <c r="E27" i="6" s="1"/>
  <c r="G27" i="6" s="1"/>
  <c r="K27" i="6" s="1"/>
  <c r="C28" i="7"/>
  <c r="K39" i="2"/>
  <c r="J28" i="3" s="1"/>
  <c r="E28" i="6" s="1"/>
  <c r="G28" i="6" s="1"/>
  <c r="K28" i="6" s="1"/>
  <c r="C29" i="7"/>
  <c r="E5" i="4"/>
  <c r="D6" i="7"/>
  <c r="E9" i="4"/>
  <c r="D10" i="7"/>
  <c r="E15" i="4"/>
  <c r="D16" i="7"/>
  <c r="E30" i="4"/>
  <c r="D31" i="7"/>
  <c r="E29" i="4"/>
  <c r="D30" i="7"/>
  <c r="G25" i="2"/>
  <c r="K15" i="2"/>
  <c r="J4" i="3" s="1"/>
  <c r="E4" i="6" s="1"/>
  <c r="G4" i="6" s="1"/>
  <c r="H4" i="6" s="1"/>
  <c r="L4" i="6" s="1"/>
  <c r="C5" i="7"/>
  <c r="E21" i="4"/>
  <c r="D22" i="7"/>
  <c r="E34" i="4"/>
  <c r="D35" i="7"/>
  <c r="K42" i="2"/>
  <c r="J31" i="3" s="1"/>
  <c r="E31" i="6" s="1"/>
  <c r="G31" i="6" s="1"/>
  <c r="C32" i="7"/>
  <c r="E11" i="4"/>
  <c r="D12" i="7"/>
  <c r="K46" i="2"/>
  <c r="J35" i="3" s="1"/>
  <c r="E35" i="6" s="1"/>
  <c r="G35" i="6" s="1"/>
  <c r="H35" i="6" s="1"/>
  <c r="L35" i="6" s="1"/>
  <c r="E22" i="4"/>
  <c r="D23" i="7"/>
  <c r="E39" i="4"/>
  <c r="D40" i="7"/>
  <c r="K19" i="2"/>
  <c r="J8" i="3" s="1"/>
  <c r="E8" i="6" s="1"/>
  <c r="G8" i="6" s="1"/>
  <c r="K8" i="6" s="1"/>
  <c r="C9" i="7"/>
  <c r="E2" i="4"/>
  <c r="D3" i="7"/>
  <c r="E6" i="4"/>
  <c r="D7" i="7"/>
  <c r="E25" i="4"/>
  <c r="D26" i="7"/>
  <c r="K18" i="2"/>
  <c r="J7" i="3" s="1"/>
  <c r="E7" i="6" s="1"/>
  <c r="G7" i="6" s="1"/>
  <c r="K7" i="6" s="1"/>
  <c r="C8" i="7"/>
  <c r="K26" i="2"/>
  <c r="J15" i="3" s="1"/>
  <c r="E15" i="6" s="1"/>
  <c r="G15" i="6" s="1"/>
  <c r="K15" i="6" s="1"/>
  <c r="C16" i="7"/>
  <c r="E4" i="4"/>
  <c r="D5" i="7"/>
  <c r="E8" i="4"/>
  <c r="D9" i="7"/>
  <c r="E14" i="4"/>
  <c r="D15" i="7"/>
  <c r="E31" i="4"/>
  <c r="D32" i="7"/>
  <c r="E28" i="4"/>
  <c r="D29" i="7"/>
  <c r="K24" i="2"/>
  <c r="J13" i="3" s="1"/>
  <c r="E13" i="6" s="1"/>
  <c r="G13" i="6" s="1"/>
  <c r="C14" i="7"/>
  <c r="K31" i="2"/>
  <c r="J20" i="3" s="1"/>
  <c r="E20" i="6" s="1"/>
  <c r="G20" i="6" s="1"/>
  <c r="C21" i="7"/>
  <c r="K22" i="2"/>
  <c r="J11" i="3" s="1"/>
  <c r="E11" i="6" s="1"/>
  <c r="G11" i="6" s="1"/>
  <c r="K11" i="6" s="1"/>
  <c r="C12" i="7"/>
  <c r="K34" i="2"/>
  <c r="J23" i="3" s="1"/>
  <c r="E23" i="6" s="1"/>
  <c r="G23" i="6" s="1"/>
  <c r="C24" i="7"/>
  <c r="E18" i="4"/>
  <c r="D19" i="7"/>
  <c r="K33" i="2"/>
  <c r="J22" i="3" s="1"/>
  <c r="E22" i="6" s="1"/>
  <c r="G22" i="6" s="1"/>
  <c r="H22" i="6" s="1"/>
  <c r="L22" i="6" s="1"/>
  <c r="C23" i="7"/>
  <c r="E26" i="4"/>
  <c r="D27" i="7"/>
  <c r="K40" i="2"/>
  <c r="J29" i="3" s="1"/>
  <c r="E29" i="6" s="1"/>
  <c r="G29" i="6" s="1"/>
  <c r="C30" i="7"/>
  <c r="E16" i="4"/>
  <c r="D17" i="7"/>
  <c r="K25" i="2"/>
  <c r="J14" i="3" s="1"/>
  <c r="K14" i="3" s="1"/>
  <c r="L14" i="3" s="1"/>
  <c r="C15" i="7"/>
  <c r="K16" i="2"/>
  <c r="J5" i="3" s="1"/>
  <c r="E5" i="6" s="1"/>
  <c r="G5" i="6" s="1"/>
  <c r="H5" i="6" s="1"/>
  <c r="L5" i="6" s="1"/>
  <c r="C6" i="7"/>
  <c r="E3" i="4"/>
  <c r="D4" i="7"/>
  <c r="E7" i="4"/>
  <c r="D8" i="7"/>
  <c r="E17" i="4"/>
  <c r="D18" i="7"/>
  <c r="E33" i="4"/>
  <c r="D34" i="7"/>
  <c r="E32" i="4"/>
  <c r="D33" i="7"/>
  <c r="G19" i="2"/>
  <c r="P8" i="1"/>
  <c r="Q38" i="1"/>
  <c r="U38" i="1" s="1"/>
  <c r="W38" i="1" s="1"/>
  <c r="P40" i="2"/>
  <c r="Q31" i="1" s="1"/>
  <c r="P38" i="2"/>
  <c r="Q29" i="1" s="1"/>
  <c r="G44" i="2"/>
  <c r="G36" i="2"/>
  <c r="G28" i="2"/>
  <c r="G20" i="2"/>
  <c r="K2" i="6"/>
  <c r="K21" i="2"/>
  <c r="J10" i="3" s="1"/>
  <c r="K23" i="2"/>
  <c r="J12" i="3" s="1"/>
  <c r="G50" i="2"/>
  <c r="K29" i="3"/>
  <c r="L29" i="3" s="1"/>
  <c r="G41" i="2"/>
  <c r="K48" i="2"/>
  <c r="J37" i="3" s="1"/>
  <c r="K27" i="2"/>
  <c r="J16" i="3" s="1"/>
  <c r="H28" i="6"/>
  <c r="L28" i="6" s="1"/>
  <c r="G47" i="2"/>
  <c r="G39" i="2"/>
  <c r="G31" i="2"/>
  <c r="G23" i="2"/>
  <c r="G15" i="2"/>
  <c r="G43" i="2"/>
  <c r="G35" i="2"/>
  <c r="G34" i="2"/>
  <c r="K29" i="2"/>
  <c r="J18" i="3" s="1"/>
  <c r="K49" i="2"/>
  <c r="J38" i="3" s="1"/>
  <c r="G49" i="2"/>
  <c r="G48" i="2"/>
  <c r="G40" i="2"/>
  <c r="G24" i="2"/>
  <c r="P20" i="2"/>
  <c r="Q11" i="1" s="1"/>
  <c r="H17" i="2"/>
  <c r="P17" i="2" s="1"/>
  <c r="Q8" i="1" s="1"/>
  <c r="F7" i="7" s="1"/>
  <c r="I17" i="2"/>
  <c r="G46" i="2"/>
  <c r="G38" i="2"/>
  <c r="G30" i="2"/>
  <c r="G22" i="2"/>
  <c r="G14" i="2"/>
  <c r="K25" i="3"/>
  <c r="L25" i="3" s="1"/>
  <c r="K35" i="2"/>
  <c r="J24" i="3" s="1"/>
  <c r="K30" i="2"/>
  <c r="J19" i="3" s="1"/>
  <c r="G42" i="2"/>
  <c r="K22" i="6"/>
  <c r="G33" i="2"/>
  <c r="I20" i="2"/>
  <c r="K32" i="2"/>
  <c r="J21" i="3" s="1"/>
  <c r="K45" i="2"/>
  <c r="J34" i="3" s="1"/>
  <c r="K37" i="2"/>
  <c r="J26" i="3" s="1"/>
  <c r="G45" i="2"/>
  <c r="G37" i="2"/>
  <c r="G29" i="2"/>
  <c r="P7" i="1"/>
  <c r="P39" i="1"/>
  <c r="P31" i="1"/>
  <c r="P41" i="1"/>
  <c r="P40" i="1"/>
  <c r="P19" i="1"/>
  <c r="P10" i="1"/>
  <c r="P22" i="1"/>
  <c r="P9" i="1"/>
  <c r="P11" i="1"/>
  <c r="H48" i="2"/>
  <c r="H39" i="2"/>
  <c r="P39" i="2" s="1"/>
  <c r="Q30" i="1" s="1"/>
  <c r="H31" i="2"/>
  <c r="P31" i="2" s="1"/>
  <c r="Q22" i="1" s="1"/>
  <c r="H23" i="2"/>
  <c r="P23" i="2" s="1"/>
  <c r="H15" i="2"/>
  <c r="H30" i="2"/>
  <c r="P30" i="2" s="1"/>
  <c r="H22" i="2"/>
  <c r="P22" i="2" s="1"/>
  <c r="H14" i="2"/>
  <c r="H37" i="2"/>
  <c r="P37" i="2" s="1"/>
  <c r="Q28" i="1" s="1"/>
  <c r="H29" i="2"/>
  <c r="P29" i="2" s="1"/>
  <c r="Q20" i="1" s="1"/>
  <c r="H21" i="2"/>
  <c r="P21" i="2" s="1"/>
  <c r="Q12" i="1" s="1"/>
  <c r="H42" i="2"/>
  <c r="P42" i="2" s="1"/>
  <c r="Q33" i="1" s="1"/>
  <c r="H45" i="2"/>
  <c r="P45" i="2" s="1"/>
  <c r="Q36" i="1" s="1"/>
  <c r="H36" i="2"/>
  <c r="P36" i="2" s="1"/>
  <c r="H28" i="2"/>
  <c r="P28" i="2" s="1"/>
  <c r="Q19" i="1" s="1"/>
  <c r="H44" i="2"/>
  <c r="P44" i="2" s="1"/>
  <c r="Q35" i="1" s="1"/>
  <c r="H35" i="2"/>
  <c r="H27" i="2"/>
  <c r="P27" i="2" s="1"/>
  <c r="Q18" i="1" s="1"/>
  <c r="H19" i="2"/>
  <c r="P19" i="2" s="1"/>
  <c r="Q10" i="1" s="1"/>
  <c r="Q14" i="1"/>
  <c r="H13" i="2"/>
  <c r="H43" i="2"/>
  <c r="P43" i="2" s="1"/>
  <c r="Q34" i="1" s="1"/>
  <c r="H34" i="2"/>
  <c r="H26" i="2"/>
  <c r="P26" i="2" s="1"/>
  <c r="Q17" i="1" s="1"/>
  <c r="Q21" i="1"/>
  <c r="Q13" i="1"/>
  <c r="H50" i="2"/>
  <c r="P50" i="2" s="1"/>
  <c r="Q41" i="1" s="1"/>
  <c r="H41" i="2"/>
  <c r="P41" i="2" s="1"/>
  <c r="Q32" i="1" s="1"/>
  <c r="H33" i="2"/>
  <c r="P33" i="2" s="1"/>
  <c r="Q24" i="1" s="1"/>
  <c r="H25" i="2"/>
  <c r="P25" i="2" s="1"/>
  <c r="Q16" i="1" s="1"/>
  <c r="H49" i="2"/>
  <c r="P49" i="2" s="1"/>
  <c r="Q40" i="1" s="1"/>
  <c r="H32" i="2"/>
  <c r="P32" i="2" s="1"/>
  <c r="Q23" i="1" s="1"/>
  <c r="H24" i="2"/>
  <c r="P24" i="2" s="1"/>
  <c r="Q15" i="1" s="1"/>
  <c r="H16" i="2"/>
  <c r="P16" i="2" s="1"/>
  <c r="Q7" i="1" s="1"/>
  <c r="Q37" i="1"/>
  <c r="Q27" i="1"/>
  <c r="P5" i="1"/>
  <c r="R8" i="1" l="1"/>
  <c r="T8" i="1" s="1"/>
  <c r="K7" i="3"/>
  <c r="L7" i="3" s="1"/>
  <c r="E14" i="6"/>
  <c r="G14" i="6" s="1"/>
  <c r="L25" i="2"/>
  <c r="L18" i="2"/>
  <c r="L16" i="2"/>
  <c r="K11" i="3"/>
  <c r="L11" i="3" s="1"/>
  <c r="K22" i="3"/>
  <c r="L22" i="3" s="1"/>
  <c r="L22" i="2"/>
  <c r="L38" i="2"/>
  <c r="H17" i="6"/>
  <c r="L17" i="6" s="1"/>
  <c r="L23" i="2"/>
  <c r="K4" i="6"/>
  <c r="K17" i="3"/>
  <c r="L17" i="3" s="1"/>
  <c r="L50" i="2"/>
  <c r="L46" i="2"/>
  <c r="L29" i="2"/>
  <c r="L35" i="2"/>
  <c r="L28" i="2"/>
  <c r="K5" i="6"/>
  <c r="H11" i="6"/>
  <c r="L11" i="6" s="1"/>
  <c r="L26" i="2"/>
  <c r="L30" i="2"/>
  <c r="R31" i="1"/>
  <c r="S31" i="1" s="1"/>
  <c r="H8" i="6"/>
  <c r="L8" i="6" s="1"/>
  <c r="H7" i="6"/>
  <c r="L7" i="6" s="1"/>
  <c r="K4" i="3"/>
  <c r="L4" i="3" s="1"/>
  <c r="K8" i="3"/>
  <c r="L8" i="3" s="1"/>
  <c r="L37" i="2"/>
  <c r="L21" i="2"/>
  <c r="L40" i="2"/>
  <c r="L31" i="2"/>
  <c r="L27" i="2"/>
  <c r="L19" i="2"/>
  <c r="R9" i="1"/>
  <c r="T9" i="1" s="1"/>
  <c r="V9" i="1" s="1"/>
  <c r="J36" i="3"/>
  <c r="L47" i="2"/>
  <c r="L24" i="2"/>
  <c r="L42" i="2"/>
  <c r="L45" i="2"/>
  <c r="L44" i="2"/>
  <c r="E39" i="6"/>
  <c r="G39" i="6" s="1"/>
  <c r="K39" i="6" s="1"/>
  <c r="K23" i="3"/>
  <c r="L23" i="3" s="1"/>
  <c r="K30" i="6"/>
  <c r="K30" i="3"/>
  <c r="L30" i="3" s="1"/>
  <c r="K13" i="3"/>
  <c r="L13" i="3" s="1"/>
  <c r="S9" i="1"/>
  <c r="H13" i="6"/>
  <c r="L13" i="6" s="1"/>
  <c r="K13" i="6"/>
  <c r="F6" i="7"/>
  <c r="F31" i="7"/>
  <c r="F39" i="7"/>
  <c r="H20" i="6"/>
  <c r="L20" i="6" s="1"/>
  <c r="K20" i="6"/>
  <c r="F27" i="7"/>
  <c r="F16" i="7"/>
  <c r="F34" i="7"/>
  <c r="K33" i="3"/>
  <c r="L33" i="3" s="1"/>
  <c r="F18" i="7"/>
  <c r="K15" i="3"/>
  <c r="L15" i="3" s="1"/>
  <c r="F15" i="7"/>
  <c r="R41" i="1"/>
  <c r="E40" i="7" s="1"/>
  <c r="K17" i="2"/>
  <c r="C7" i="7"/>
  <c r="H33" i="6"/>
  <c r="L33" i="6" s="1"/>
  <c r="K28" i="3"/>
  <c r="L28" i="3" s="1"/>
  <c r="U8" i="1"/>
  <c r="W8" i="1" s="1"/>
  <c r="S8" i="1"/>
  <c r="F28" i="7"/>
  <c r="F23" i="7"/>
  <c r="K27" i="3"/>
  <c r="L27" i="3" s="1"/>
  <c r="K2" i="3"/>
  <c r="L2" i="3" s="1"/>
  <c r="K20" i="3"/>
  <c r="L20" i="3" s="1"/>
  <c r="K5" i="3"/>
  <c r="L5" i="3" s="1"/>
  <c r="F22" i="7"/>
  <c r="F14" i="7"/>
  <c r="H15" i="6"/>
  <c r="L15" i="6" s="1"/>
  <c r="F37" i="7"/>
  <c r="F36" i="7"/>
  <c r="F13" i="7"/>
  <c r="F32" i="7"/>
  <c r="K31" i="3"/>
  <c r="L31" i="3" s="1"/>
  <c r="K32" i="3"/>
  <c r="L32" i="3" s="1"/>
  <c r="K35" i="3"/>
  <c r="L35" i="3" s="1"/>
  <c r="F20" i="7"/>
  <c r="F35" i="7"/>
  <c r="F11" i="7"/>
  <c r="K20" i="2"/>
  <c r="C10" i="7"/>
  <c r="H27" i="6"/>
  <c r="L27" i="6" s="1"/>
  <c r="H32" i="6"/>
  <c r="L32" i="6" s="1"/>
  <c r="E3" i="6"/>
  <c r="G3" i="6" s="1"/>
  <c r="K3" i="3"/>
  <c r="L3" i="3" s="1"/>
  <c r="F33" i="7"/>
  <c r="K35" i="6"/>
  <c r="F26" i="7"/>
  <c r="F9" i="7"/>
  <c r="F12" i="7"/>
  <c r="F17" i="7"/>
  <c r="F19" i="7"/>
  <c r="F29" i="7"/>
  <c r="R7" i="1"/>
  <c r="S7" i="1" s="1"/>
  <c r="U22" i="1"/>
  <c r="W22" i="1" s="1"/>
  <c r="F21" i="7"/>
  <c r="E8" i="7"/>
  <c r="U41" i="1"/>
  <c r="W41" i="1" s="1"/>
  <c r="F40" i="7"/>
  <c r="U11" i="1"/>
  <c r="W11" i="1" s="1"/>
  <c r="F10" i="7"/>
  <c r="U9" i="1"/>
  <c r="F7" i="4" s="1"/>
  <c r="G7" i="4" s="1"/>
  <c r="F8" i="7"/>
  <c r="H25" i="6"/>
  <c r="L25" i="6" s="1"/>
  <c r="F36" i="4"/>
  <c r="G36" i="4" s="1"/>
  <c r="H36" i="4" s="1"/>
  <c r="L36" i="4" s="1"/>
  <c r="U31" i="1"/>
  <c r="F29" i="4" s="1"/>
  <c r="G29" i="4" s="1"/>
  <c r="F30" i="7"/>
  <c r="K31" i="6"/>
  <c r="H31" i="6"/>
  <c r="L31" i="6" s="1"/>
  <c r="R11" i="1"/>
  <c r="S11" i="1" s="1"/>
  <c r="R19" i="1"/>
  <c r="E18" i="7" s="1"/>
  <c r="E34" i="6"/>
  <c r="G34" i="6" s="1"/>
  <c r="K34" i="3"/>
  <c r="L34" i="3" s="1"/>
  <c r="E16" i="6"/>
  <c r="G16" i="6" s="1"/>
  <c r="K16" i="3"/>
  <c r="L16" i="3" s="1"/>
  <c r="E37" i="6"/>
  <c r="G37" i="6" s="1"/>
  <c r="K37" i="3"/>
  <c r="L37" i="3" s="1"/>
  <c r="E21" i="6"/>
  <c r="G21" i="6" s="1"/>
  <c r="K21" i="3"/>
  <c r="L21" i="3" s="1"/>
  <c r="E24" i="6"/>
  <c r="G24" i="6" s="1"/>
  <c r="K24" i="3"/>
  <c r="L24" i="3" s="1"/>
  <c r="E18" i="6"/>
  <c r="G18" i="6" s="1"/>
  <c r="K18" i="3"/>
  <c r="L18" i="3" s="1"/>
  <c r="K29" i="6"/>
  <c r="H29" i="6"/>
  <c r="L29" i="6" s="1"/>
  <c r="E12" i="6"/>
  <c r="G12" i="6" s="1"/>
  <c r="K12" i="3"/>
  <c r="L12" i="3" s="1"/>
  <c r="P15" i="2"/>
  <c r="R23" i="1"/>
  <c r="S23" i="1" s="1"/>
  <c r="R40" i="1"/>
  <c r="E39" i="7" s="1"/>
  <c r="K23" i="6"/>
  <c r="H23" i="6"/>
  <c r="L23" i="6" s="1"/>
  <c r="P34" i="2"/>
  <c r="R22" i="1"/>
  <c r="S22" i="1" s="1"/>
  <c r="K14" i="6"/>
  <c r="H14" i="6"/>
  <c r="L14" i="6" s="1"/>
  <c r="R24" i="1"/>
  <c r="S24" i="1" s="1"/>
  <c r="E10" i="6"/>
  <c r="G10" i="6" s="1"/>
  <c r="K10" i="3"/>
  <c r="L10" i="3" s="1"/>
  <c r="P35" i="2"/>
  <c r="E19" i="6"/>
  <c r="G19" i="6" s="1"/>
  <c r="K19" i="3"/>
  <c r="L19" i="3" s="1"/>
  <c r="E38" i="6"/>
  <c r="G38" i="6" s="1"/>
  <c r="K38" i="3"/>
  <c r="L38" i="3" s="1"/>
  <c r="P48" i="2"/>
  <c r="Q39" i="1" s="1"/>
  <c r="P13" i="2"/>
  <c r="P14" i="2"/>
  <c r="R10" i="1"/>
  <c r="E9" i="7" s="1"/>
  <c r="U7" i="1"/>
  <c r="F5" i="4" s="1"/>
  <c r="G5" i="4" s="1"/>
  <c r="E26" i="6"/>
  <c r="G26" i="6" s="1"/>
  <c r="K26" i="3"/>
  <c r="L26" i="3" s="1"/>
  <c r="U19" i="1"/>
  <c r="U40" i="1"/>
  <c r="P29" i="1"/>
  <c r="U29" i="1"/>
  <c r="P36" i="1"/>
  <c r="U36" i="1"/>
  <c r="U23" i="1"/>
  <c r="F21" i="4" s="1"/>
  <c r="G21" i="4" s="1"/>
  <c r="P21" i="1"/>
  <c r="U21" i="1"/>
  <c r="P18" i="1"/>
  <c r="U18" i="1"/>
  <c r="P12" i="1"/>
  <c r="U12" i="1"/>
  <c r="P30" i="1"/>
  <c r="U30" i="1"/>
  <c r="P33" i="1"/>
  <c r="U33" i="1"/>
  <c r="U10" i="1"/>
  <c r="E7" i="7"/>
  <c r="P34" i="1"/>
  <c r="U34" i="1"/>
  <c r="P37" i="1"/>
  <c r="U37" i="1"/>
  <c r="P16" i="1"/>
  <c r="U16" i="1"/>
  <c r="P32" i="1"/>
  <c r="U32" i="1"/>
  <c r="P17" i="1"/>
  <c r="U17" i="1"/>
  <c r="P27" i="1"/>
  <c r="U27" i="1"/>
  <c r="P35" i="1"/>
  <c r="U35" i="1"/>
  <c r="U24" i="1"/>
  <c r="F22" i="4" s="1"/>
  <c r="G22" i="4" s="1"/>
  <c r="P38" i="1"/>
  <c r="P14" i="1"/>
  <c r="U14" i="1"/>
  <c r="P15" i="1"/>
  <c r="U15" i="1"/>
  <c r="P20" i="1"/>
  <c r="U20" i="1"/>
  <c r="P28" i="1"/>
  <c r="U28" i="1"/>
  <c r="P13" i="1"/>
  <c r="U13" i="1"/>
  <c r="T41" i="1" l="1"/>
  <c r="V41" i="1" s="1"/>
  <c r="T31" i="1"/>
  <c r="V31" i="1" s="1"/>
  <c r="E30" i="7"/>
  <c r="H39" i="6"/>
  <c r="L39" i="6" s="1"/>
  <c r="J9" i="3"/>
  <c r="L20" i="2"/>
  <c r="J6" i="3"/>
  <c r="E6" i="6" s="1"/>
  <c r="G6" i="6" s="1"/>
  <c r="H6" i="6" s="1"/>
  <c r="L6" i="6" s="1"/>
  <c r="L17" i="2"/>
  <c r="E36" i="6"/>
  <c r="G36" i="6" s="1"/>
  <c r="K36" i="3"/>
  <c r="L36" i="3" s="1"/>
  <c r="F20" i="4"/>
  <c r="G20" i="4" s="1"/>
  <c r="E6" i="7"/>
  <c r="T7" i="1"/>
  <c r="V7" i="1" s="1"/>
  <c r="S41" i="1"/>
  <c r="S19" i="1"/>
  <c r="W31" i="1"/>
  <c r="W9" i="1"/>
  <c r="S10" i="1"/>
  <c r="F9" i="4"/>
  <c r="G9" i="4" s="1"/>
  <c r="H9" i="4" s="1"/>
  <c r="L9" i="4" s="1"/>
  <c r="H3" i="6"/>
  <c r="L3" i="6" s="1"/>
  <c r="K3" i="6"/>
  <c r="T19" i="1"/>
  <c r="V19" i="1" s="1"/>
  <c r="S40" i="1"/>
  <c r="T40" i="1"/>
  <c r="V40" i="1" s="1"/>
  <c r="F39" i="4"/>
  <c r="G39" i="4" s="1"/>
  <c r="K39" i="4" s="1"/>
  <c r="K36" i="4"/>
  <c r="T24" i="1"/>
  <c r="V24" i="1" s="1"/>
  <c r="E23" i="7"/>
  <c r="T22" i="1"/>
  <c r="V22" i="1" s="1"/>
  <c r="E21" i="7"/>
  <c r="T11" i="1"/>
  <c r="V11" i="1" s="1"/>
  <c r="E10" i="7"/>
  <c r="U39" i="1"/>
  <c r="F37" i="4" s="1"/>
  <c r="G37" i="4" s="1"/>
  <c r="F38" i="7"/>
  <c r="T23" i="1"/>
  <c r="V23" i="1" s="1"/>
  <c r="E22" i="7"/>
  <c r="T10" i="1"/>
  <c r="V10" i="1" s="1"/>
  <c r="H7" i="4"/>
  <c r="L7" i="4" s="1"/>
  <c r="K7" i="4"/>
  <c r="W19" i="1"/>
  <c r="F17" i="4"/>
  <c r="G17" i="4" s="1"/>
  <c r="H12" i="6"/>
  <c r="L12" i="6" s="1"/>
  <c r="K12" i="6"/>
  <c r="W35" i="1"/>
  <c r="F33" i="4"/>
  <c r="G33" i="4" s="1"/>
  <c r="W27" i="1"/>
  <c r="F25" i="4"/>
  <c r="G25" i="4" s="1"/>
  <c r="W18" i="1"/>
  <c r="F16" i="4"/>
  <c r="G16" i="4" s="1"/>
  <c r="W13" i="1"/>
  <c r="F11" i="4"/>
  <c r="G11" i="4" s="1"/>
  <c r="W33" i="1"/>
  <c r="F31" i="4"/>
  <c r="G31" i="4" s="1"/>
  <c r="K18" i="6"/>
  <c r="H18" i="6"/>
  <c r="L18" i="6" s="1"/>
  <c r="H34" i="6"/>
  <c r="L34" i="6" s="1"/>
  <c r="K34" i="6"/>
  <c r="W17" i="1"/>
  <c r="F15" i="4"/>
  <c r="G15" i="4" s="1"/>
  <c r="W21" i="1"/>
  <c r="F19" i="4"/>
  <c r="G19" i="4" s="1"/>
  <c r="H38" i="6"/>
  <c r="L38" i="6" s="1"/>
  <c r="K38" i="6"/>
  <c r="K10" i="6"/>
  <c r="H10" i="6"/>
  <c r="L10" i="6" s="1"/>
  <c r="R6" i="1"/>
  <c r="Q6" i="1"/>
  <c r="R39" i="1"/>
  <c r="S39" i="1" s="1"/>
  <c r="H21" i="4"/>
  <c r="L21" i="4" s="1"/>
  <c r="K21" i="4"/>
  <c r="Q26" i="1"/>
  <c r="R26" i="1"/>
  <c r="F6" i="4"/>
  <c r="G6" i="4" s="1"/>
  <c r="W36" i="1"/>
  <c r="F34" i="4"/>
  <c r="G34" i="4" s="1"/>
  <c r="W29" i="1"/>
  <c r="F27" i="4"/>
  <c r="G27" i="4" s="1"/>
  <c r="Q25" i="1"/>
  <c r="R25" i="1"/>
  <c r="K37" i="6"/>
  <c r="H37" i="6"/>
  <c r="L37" i="6" s="1"/>
  <c r="W37" i="1"/>
  <c r="F35" i="4"/>
  <c r="G35" i="4" s="1"/>
  <c r="W28" i="1"/>
  <c r="F26" i="4"/>
  <c r="G26" i="4" s="1"/>
  <c r="W30" i="1"/>
  <c r="F28" i="4"/>
  <c r="G28" i="4" s="1"/>
  <c r="W40" i="1"/>
  <c r="F38" i="4"/>
  <c r="G38" i="4" s="1"/>
  <c r="Q5" i="1"/>
  <c r="R5" i="1"/>
  <c r="T5" i="1" s="1"/>
  <c r="H24" i="6"/>
  <c r="L24" i="6" s="1"/>
  <c r="K24" i="6"/>
  <c r="K6" i="6"/>
  <c r="H20" i="4"/>
  <c r="L20" i="4" s="1"/>
  <c r="K20" i="4"/>
  <c r="W20" i="1"/>
  <c r="F18" i="4"/>
  <c r="G18" i="4" s="1"/>
  <c r="W12" i="1"/>
  <c r="F10" i="4"/>
  <c r="G10" i="4" s="1"/>
  <c r="Q4" i="1"/>
  <c r="R4" i="1"/>
  <c r="T4" i="1" s="1"/>
  <c r="K21" i="6"/>
  <c r="H21" i="6"/>
  <c r="L21" i="6" s="1"/>
  <c r="W16" i="1"/>
  <c r="F14" i="4"/>
  <c r="G14" i="4" s="1"/>
  <c r="K29" i="4"/>
  <c r="H29" i="4"/>
  <c r="L29" i="4" s="1"/>
  <c r="W15" i="1"/>
  <c r="F13" i="4"/>
  <c r="G13" i="4" s="1"/>
  <c r="H16" i="6"/>
  <c r="L16" i="6" s="1"/>
  <c r="K16" i="6"/>
  <c r="W10" i="1"/>
  <c r="F8" i="4"/>
  <c r="G8" i="4" s="1"/>
  <c r="H26" i="6"/>
  <c r="L26" i="6" s="1"/>
  <c r="K26" i="6"/>
  <c r="W14" i="1"/>
  <c r="F12" i="4"/>
  <c r="G12" i="4" s="1"/>
  <c r="H5" i="4"/>
  <c r="L5" i="4" s="1"/>
  <c r="K5" i="4"/>
  <c r="H22" i="4"/>
  <c r="L22" i="4" s="1"/>
  <c r="K22" i="4"/>
  <c r="W32" i="1"/>
  <c r="F30" i="4"/>
  <c r="G30" i="4" s="1"/>
  <c r="W34" i="1"/>
  <c r="F32" i="4"/>
  <c r="G32" i="4" s="1"/>
  <c r="K19" i="6"/>
  <c r="H19" i="6"/>
  <c r="L19" i="6" s="1"/>
  <c r="R28" i="1"/>
  <c r="S28" i="1" s="1"/>
  <c r="R33" i="1"/>
  <c r="S33" i="1" s="1"/>
  <c r="R35" i="1"/>
  <c r="S35" i="1" s="1"/>
  <c r="R30" i="1"/>
  <c r="S30" i="1" s="1"/>
  <c r="R37" i="1"/>
  <c r="S37" i="1" s="1"/>
  <c r="R36" i="1"/>
  <c r="S36" i="1" s="1"/>
  <c r="R34" i="1"/>
  <c r="S34" i="1" s="1"/>
  <c r="R29" i="1"/>
  <c r="S29" i="1" s="1"/>
  <c r="R38" i="1"/>
  <c r="R32" i="1"/>
  <c r="S32" i="1" s="1"/>
  <c r="R27" i="1"/>
  <c r="S27" i="1" s="1"/>
  <c r="R13" i="1"/>
  <c r="S13" i="1" s="1"/>
  <c r="R18" i="1"/>
  <c r="S18" i="1" s="1"/>
  <c r="R16" i="1"/>
  <c r="S16" i="1" s="1"/>
  <c r="R21" i="1"/>
  <c r="S21" i="1" s="1"/>
  <c r="R20" i="1"/>
  <c r="S20" i="1" s="1"/>
  <c r="R15" i="1"/>
  <c r="S15" i="1" s="1"/>
  <c r="R12" i="1"/>
  <c r="S12" i="1" s="1"/>
  <c r="R14" i="1"/>
  <c r="S14" i="1" s="1"/>
  <c r="R17" i="1"/>
  <c r="S17" i="1" s="1"/>
  <c r="V8" i="1"/>
  <c r="H36" i="6" l="1"/>
  <c r="L36" i="6" s="1"/>
  <c r="K36" i="6"/>
  <c r="K9" i="3"/>
  <c r="L9" i="3" s="1"/>
  <c r="E9" i="6"/>
  <c r="G9" i="6" s="1"/>
  <c r="K6" i="3"/>
  <c r="L6" i="3" s="1"/>
  <c r="S26" i="1"/>
  <c r="S4" i="1"/>
  <c r="U5" i="1"/>
  <c r="F3" i="4" s="1"/>
  <c r="G3" i="4" s="1"/>
  <c r="S5" i="1"/>
  <c r="H39" i="4"/>
  <c r="L39" i="4" s="1"/>
  <c r="S25" i="1"/>
  <c r="K9" i="4"/>
  <c r="W39" i="1"/>
  <c r="E37" i="7"/>
  <c r="S38" i="1"/>
  <c r="S6" i="1"/>
  <c r="T16" i="1"/>
  <c r="V16" i="1" s="1"/>
  <c r="E15" i="7"/>
  <c r="T37" i="1"/>
  <c r="V37" i="1" s="1"/>
  <c r="E36" i="7"/>
  <c r="T20" i="1"/>
  <c r="V20" i="1" s="1"/>
  <c r="E19" i="7"/>
  <c r="T29" i="1"/>
  <c r="V29" i="1" s="1"/>
  <c r="E28" i="7"/>
  <c r="T36" i="1"/>
  <c r="V36" i="1" s="1"/>
  <c r="E35" i="7"/>
  <c r="T39" i="1"/>
  <c r="V39" i="1" s="1"/>
  <c r="E38" i="7"/>
  <c r="T18" i="1"/>
  <c r="V18" i="1" s="1"/>
  <c r="E17" i="7"/>
  <c r="U4" i="1"/>
  <c r="F2" i="4" s="1"/>
  <c r="G2" i="4" s="1"/>
  <c r="K2" i="4" s="1"/>
  <c r="F3" i="7"/>
  <c r="U6" i="1"/>
  <c r="F4" i="4" s="1"/>
  <c r="G4" i="4" s="1"/>
  <c r="F5" i="7"/>
  <c r="T30" i="1"/>
  <c r="V30" i="1" s="1"/>
  <c r="E29" i="7"/>
  <c r="T14" i="1"/>
  <c r="V14" i="1" s="1"/>
  <c r="E13" i="7"/>
  <c r="T35" i="1"/>
  <c r="V35" i="1" s="1"/>
  <c r="E34" i="7"/>
  <c r="U25" i="1"/>
  <c r="F23" i="4" s="1"/>
  <c r="G23" i="4" s="1"/>
  <c r="K23" i="4" s="1"/>
  <c r="F24" i="7"/>
  <c r="T34" i="1"/>
  <c r="V34" i="1" s="1"/>
  <c r="E33" i="7"/>
  <c r="T13" i="1"/>
  <c r="V13" i="1" s="1"/>
  <c r="E12" i="7"/>
  <c r="T25" i="1"/>
  <c r="V25" i="1" s="1"/>
  <c r="E24" i="7"/>
  <c r="T12" i="1"/>
  <c r="V12" i="1" s="1"/>
  <c r="E11" i="7"/>
  <c r="T32" i="1"/>
  <c r="V32" i="1" s="1"/>
  <c r="E31" i="7"/>
  <c r="T33" i="1"/>
  <c r="V33" i="1" s="1"/>
  <c r="E32" i="7"/>
  <c r="V5" i="1"/>
  <c r="E4" i="7"/>
  <c r="T26" i="1"/>
  <c r="V26" i="1" s="1"/>
  <c r="E25" i="7"/>
  <c r="T21" i="1"/>
  <c r="V21" i="1" s="1"/>
  <c r="E20" i="7"/>
  <c r="V4" i="1"/>
  <c r="E3" i="7"/>
  <c r="T17" i="1"/>
  <c r="V17" i="1" s="1"/>
  <c r="E16" i="7"/>
  <c r="T6" i="1"/>
  <c r="V6" i="1" s="1"/>
  <c r="E5" i="7"/>
  <c r="T27" i="1"/>
  <c r="V27" i="1" s="1"/>
  <c r="E26" i="7"/>
  <c r="T15" i="1"/>
  <c r="V15" i="1" s="1"/>
  <c r="E14" i="7"/>
  <c r="T28" i="1"/>
  <c r="V28" i="1" s="1"/>
  <c r="E27" i="7"/>
  <c r="F4" i="7"/>
  <c r="U26" i="1"/>
  <c r="F24" i="4" s="1"/>
  <c r="G24" i="4" s="1"/>
  <c r="H24" i="4" s="1"/>
  <c r="L24" i="4" s="1"/>
  <c r="F25" i="7"/>
  <c r="H23" i="4"/>
  <c r="L23" i="4" s="1"/>
  <c r="H16" i="4"/>
  <c r="L16" i="4" s="1"/>
  <c r="K16" i="4"/>
  <c r="H14" i="4"/>
  <c r="L14" i="4" s="1"/>
  <c r="K14" i="4"/>
  <c r="H35" i="4"/>
  <c r="L35" i="4" s="1"/>
  <c r="K35" i="4"/>
  <c r="H19" i="4"/>
  <c r="L19" i="4" s="1"/>
  <c r="K19" i="4"/>
  <c r="H32" i="4"/>
  <c r="L32" i="4" s="1"/>
  <c r="K32" i="4"/>
  <c r="K12" i="4"/>
  <c r="H12" i="4"/>
  <c r="L12" i="4" s="1"/>
  <c r="K13" i="4"/>
  <c r="H13" i="4"/>
  <c r="L13" i="4" s="1"/>
  <c r="H28" i="4"/>
  <c r="L28" i="4" s="1"/>
  <c r="K28" i="4"/>
  <c r="H34" i="4"/>
  <c r="L34" i="4" s="1"/>
  <c r="K34" i="4"/>
  <c r="H8" i="4"/>
  <c r="L8" i="4" s="1"/>
  <c r="K8" i="4"/>
  <c r="H38" i="4"/>
  <c r="L38" i="4" s="1"/>
  <c r="K38" i="4"/>
  <c r="H37" i="4"/>
  <c r="L37" i="4" s="1"/>
  <c r="K37" i="4"/>
  <c r="H17" i="4"/>
  <c r="L17" i="4" s="1"/>
  <c r="K17" i="4"/>
  <c r="H4" i="4"/>
  <c r="L4" i="4" s="1"/>
  <c r="K4" i="4"/>
  <c r="K15" i="4"/>
  <c r="H15" i="4"/>
  <c r="L15" i="4" s="1"/>
  <c r="K11" i="4"/>
  <c r="H11" i="4"/>
  <c r="L11" i="4" s="1"/>
  <c r="H33" i="4"/>
  <c r="L33" i="4" s="1"/>
  <c r="K33" i="4"/>
  <c r="H18" i="4"/>
  <c r="L18" i="4" s="1"/>
  <c r="K18" i="4"/>
  <c r="K27" i="4"/>
  <c r="H27" i="4"/>
  <c r="L27" i="4" s="1"/>
  <c r="H25" i="4"/>
  <c r="L25" i="4" s="1"/>
  <c r="K25" i="4"/>
  <c r="K31" i="4"/>
  <c r="H31" i="4"/>
  <c r="L31" i="4" s="1"/>
  <c r="K30" i="4"/>
  <c r="H30" i="4"/>
  <c r="L30" i="4" s="1"/>
  <c r="H10" i="4"/>
  <c r="L10" i="4" s="1"/>
  <c r="K10" i="4"/>
  <c r="H26" i="4"/>
  <c r="L26" i="4" s="1"/>
  <c r="K26" i="4"/>
  <c r="H6" i="4"/>
  <c r="L6" i="4" s="1"/>
  <c r="K6" i="4"/>
  <c r="T38" i="1"/>
  <c r="V38" i="1" s="1"/>
  <c r="H3" i="4" l="1"/>
  <c r="L3" i="4" s="1"/>
  <c r="K3" i="4"/>
  <c r="K9" i="6"/>
  <c r="H9" i="6"/>
  <c r="L9" i="6" s="1"/>
  <c r="H2" i="4"/>
  <c r="L2" i="4" s="1"/>
  <c r="K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tc={7016C1D0-97F7-784E-9490-51F1911EE11B}</author>
  </authors>
  <commentList>
    <comment ref="M12" authorId="0" shapeId="0" xr:uid="{7016C1D0-97F7-784E-9490-51F1911EE11B}">
      <text>
        <t>[Threaded comment]
Your version of Excel allows you to read this threaded comment; however, any edits to it will get removed if the file is opened in a newer version of Excel. Learn more: https://go.microsoft.com/fwlink/?linkid=870924
Comment:
    do i need to adjust this number for how much soil each cup has?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tc={5590B978-FE8A-2F43-BEC9-57090C654697}</author>
    <author>tc={714D6098-C396-994F-A0AE-A6897BFD6D3B}</author>
  </authors>
  <commentList>
    <comment ref="Q2" authorId="0" shapeId="0" xr:uid="{5590B978-FE8A-2F43-BEC9-57090C654697}">
      <text>
        <t>[Threaded comment]
Your version of Excel allows you to read this threaded comment; however, any edits to it will get removed if the file is opened in a newer version of Excel. Learn more: https://go.microsoft.com/fwlink/?linkid=870924
Comment:
    g_drysoil is not recorded, so I can only estimate based on orig. dry soil values</t>
      </text>
    </comment>
    <comment ref="O4" authorId="1" shapeId="0" xr:uid="{714D6098-C396-994F-A0AE-A6897BFD6D3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just doesn’t make sense. should be 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tc={D70AB6E0-97AB-FC4A-A77E-982A703917DA}</author>
  </authors>
  <commentList>
    <comment ref="G1" authorId="0" shapeId="0" xr:uid="{D70AB6E0-97AB-FC4A-A77E-982A703917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incubation data not irms
</t>
      </text>
    </comment>
  </commentList>
</comments>
</file>

<file path=xl/sharedStrings.xml><?xml version="1.0" encoding="utf-8"?>
<sst xmlns="http://schemas.openxmlformats.org/spreadsheetml/2006/main" count="625" uniqueCount="193">
  <si>
    <t>Identifier.2</t>
  </si>
  <si>
    <t>percent.C.Coef.Var</t>
  </si>
  <si>
    <t>percent.N.Coef.Var</t>
  </si>
  <si>
    <t>C13.Coef.Var</t>
  </si>
  <si>
    <t>N15.Coef.Var</t>
  </si>
  <si>
    <t>mean.percent.C</t>
  </si>
  <si>
    <t>mean.percent.N</t>
  </si>
  <si>
    <t>mean.C13</t>
  </si>
  <si>
    <t>mean.N15</t>
  </si>
  <si>
    <t>date</t>
  </si>
  <si>
    <t>20220928_samples(CN)</t>
  </si>
  <si>
    <t>P1A</t>
  </si>
  <si>
    <t>P1B</t>
  </si>
  <si>
    <t>P1C</t>
  </si>
  <si>
    <t>P1D</t>
  </si>
  <si>
    <t>P2A</t>
  </si>
  <si>
    <t>P2B</t>
  </si>
  <si>
    <t>P2C</t>
  </si>
  <si>
    <t>P2D</t>
  </si>
  <si>
    <t>P3A</t>
  </si>
  <si>
    <t>P3B</t>
  </si>
  <si>
    <t>V1A</t>
  </si>
  <si>
    <t>V1B</t>
  </si>
  <si>
    <t>V1C</t>
  </si>
  <si>
    <t>V1D</t>
  </si>
  <si>
    <t>V2A</t>
  </si>
  <si>
    <t>V2B</t>
  </si>
  <si>
    <t>V2C</t>
  </si>
  <si>
    <t>V2D</t>
  </si>
  <si>
    <t>V3A</t>
  </si>
  <si>
    <t>V3B</t>
  </si>
  <si>
    <t>20220929_samples(CN)</t>
  </si>
  <si>
    <t>P3C</t>
  </si>
  <si>
    <t>P4A</t>
  </si>
  <si>
    <t>P4B</t>
  </si>
  <si>
    <t>P4C</t>
  </si>
  <si>
    <t>P4D</t>
  </si>
  <si>
    <t>P5A</t>
  </si>
  <si>
    <t>P5B</t>
  </si>
  <si>
    <t>P5C</t>
  </si>
  <si>
    <t>P5D</t>
  </si>
  <si>
    <t>V3C</t>
  </si>
  <si>
    <t>V4A</t>
  </si>
  <si>
    <t>V4B</t>
  </si>
  <si>
    <t>V4C</t>
  </si>
  <si>
    <t>V4D</t>
  </si>
  <si>
    <t>V5A</t>
  </si>
  <si>
    <t>V5B</t>
  </si>
  <si>
    <t>V5C</t>
  </si>
  <si>
    <t>V5D</t>
  </si>
  <si>
    <t>(P) Control</t>
  </si>
  <si>
    <t>(P) CS</t>
  </si>
  <si>
    <t>(P) AD HLFB</t>
  </si>
  <si>
    <t>(P) C-CBP HLFB</t>
  </si>
  <si>
    <t>(P) DASE HLFB</t>
  </si>
  <si>
    <t>(V) Control</t>
  </si>
  <si>
    <t>(V) CS</t>
  </si>
  <si>
    <t>(V) AD HLFB</t>
  </si>
  <si>
    <t>(V) C-CBP HLFB</t>
  </si>
  <si>
    <t>(V) DASE HLFB</t>
  </si>
  <si>
    <t>Amendment</t>
  </si>
  <si>
    <t>Palouse</t>
  </si>
  <si>
    <t>Control</t>
  </si>
  <si>
    <t>CS</t>
  </si>
  <si>
    <t>AD HLFB</t>
  </si>
  <si>
    <t>C-CBP HLFB</t>
  </si>
  <si>
    <t>DASE HLFB</t>
  </si>
  <si>
    <t>Vershire</t>
  </si>
  <si>
    <t>Material</t>
  </si>
  <si>
    <t>%C</t>
  </si>
  <si>
    <t>%N</t>
  </si>
  <si>
    <t>13C</t>
  </si>
  <si>
    <t>AD</t>
  </si>
  <si>
    <t>CCBP</t>
  </si>
  <si>
    <t xml:space="preserve">CS </t>
  </si>
  <si>
    <t>NA</t>
  </si>
  <si>
    <t xml:space="preserve">DASE </t>
  </si>
  <si>
    <t>Sample</t>
  </si>
  <si>
    <t>Treatment</t>
  </si>
  <si>
    <t>Initial C in Materials 11/2022</t>
  </si>
  <si>
    <t>IRMS Pre Incubation  7/20/2022</t>
  </si>
  <si>
    <t>Wet Soil Weight (g)</t>
  </si>
  <si>
    <t>Residue Weight (g)</t>
  </si>
  <si>
    <t>Dry Soil Weight (g)</t>
  </si>
  <si>
    <t>Parameters</t>
  </si>
  <si>
    <t>GWC of Vershire</t>
  </si>
  <si>
    <t>GWC of Palouse</t>
  </si>
  <si>
    <t>Initial C from Soil (g)</t>
  </si>
  <si>
    <t>Initial C from Residue (g)</t>
  </si>
  <si>
    <t>Total Initial C (g)</t>
  </si>
  <si>
    <t>13C mix (post incubation)</t>
  </si>
  <si>
    <t>13C soil (pre incubation)</t>
  </si>
  <si>
    <t>13C res (pre incubation)</t>
  </si>
  <si>
    <t>fr = (Cmix-Cs)/(Cr-Cs)</t>
  </si>
  <si>
    <t>fs = 1-fr</t>
  </si>
  <si>
    <t>fr</t>
  </si>
  <si>
    <t>fs</t>
  </si>
  <si>
    <t>g  C from residue</t>
  </si>
  <si>
    <t>fr*g_drymix*%Cmix</t>
  </si>
  <si>
    <t>fs*g_drymix*%Cmix</t>
  </si>
  <si>
    <t>Dry Soil + Residue Weight (g)</t>
  </si>
  <si>
    <t>g C from soil</t>
  </si>
  <si>
    <t>g C from residue lost</t>
  </si>
  <si>
    <t>g C from soil lost</t>
  </si>
  <si>
    <t>Dry Soil: Residue Ratio</t>
  </si>
  <si>
    <t>Original Ratio:</t>
  </si>
  <si>
    <t>New Round Ratio:</t>
  </si>
  <si>
    <t>ID</t>
  </si>
  <si>
    <t>Soil</t>
  </si>
  <si>
    <t>facet</t>
  </si>
  <si>
    <t>group</t>
  </si>
  <si>
    <t>P</t>
  </si>
  <si>
    <t>A</t>
  </si>
  <si>
    <t>B</t>
  </si>
  <si>
    <t>C</t>
  </si>
  <si>
    <t>D</t>
  </si>
  <si>
    <t>DASE</t>
  </si>
  <si>
    <t>V</t>
  </si>
  <si>
    <t>value_g</t>
  </si>
  <si>
    <t>weight_g</t>
  </si>
  <si>
    <t>Weight of CO2 Lost (g)</t>
  </si>
  <si>
    <t>Final Dry Soil Weight (g)</t>
  </si>
  <si>
    <t>% C from soil lost</t>
  </si>
  <si>
    <t>% C from residue lost</t>
  </si>
  <si>
    <t>This should not be positive, why absolute value?</t>
  </si>
  <si>
    <t>Not in percent</t>
  </si>
  <si>
    <t>this was super low due to an error in the first spreadsheet</t>
  </si>
  <si>
    <t>too high, likely a lab error, should be rerun</t>
  </si>
  <si>
    <t>For palouse, since started dry, you should have actual dry weight</t>
  </si>
  <si>
    <t>this seems high, should be rerun</t>
  </si>
  <si>
    <t>rerun in triplicate (how many run before? What was range?)</t>
  </si>
  <si>
    <t>rerun this one too</t>
  </si>
  <si>
    <t>init_C_g</t>
  </si>
  <si>
    <t>%resp</t>
  </si>
  <si>
    <t>res_weight</t>
  </si>
  <si>
    <t>C_retained</t>
  </si>
  <si>
    <t>%C_retained</t>
  </si>
  <si>
    <t>HLFB_yield</t>
  </si>
  <si>
    <t>Yield Rate</t>
  </si>
  <si>
    <t>ie. mass HLFB/mass corn stover</t>
  </si>
  <si>
    <t>C_ret_fact</t>
  </si>
  <si>
    <t>%C_ret_fact</t>
  </si>
  <si>
    <t>Grand Total</t>
  </si>
  <si>
    <t>Row Labels</t>
  </si>
  <si>
    <t>Average of C_ret_fact</t>
  </si>
  <si>
    <t>Total Average of C_ret_fact</t>
  </si>
  <si>
    <t>Average of %C_ret_fact</t>
  </si>
  <si>
    <t>Total Average of %C_ret_fact</t>
  </si>
  <si>
    <t>C retention material relative to CS</t>
  </si>
  <si>
    <t>%C retention material relative to CS</t>
  </si>
  <si>
    <t>C_retained from residue</t>
  </si>
  <si>
    <t>Code</t>
  </si>
  <si>
    <t>P1</t>
  </si>
  <si>
    <t>P2</t>
  </si>
  <si>
    <t>P3</t>
  </si>
  <si>
    <t>P4</t>
  </si>
  <si>
    <t>P5</t>
  </si>
  <si>
    <t>V1</t>
  </si>
  <si>
    <t>V2</t>
  </si>
  <si>
    <t>V3</t>
  </si>
  <si>
    <t>V4</t>
  </si>
  <si>
    <t>V5</t>
  </si>
  <si>
    <t>Average of Total Initial C (g)</t>
  </si>
  <si>
    <t>Average of Initial C from Soil (g)</t>
  </si>
  <si>
    <t>Average of Initial C from Residue (g)</t>
  </si>
  <si>
    <t>Average of Total Initial C (mg)</t>
  </si>
  <si>
    <t>value_mg</t>
  </si>
  <si>
    <t>POST INCUBATION</t>
  </si>
  <si>
    <t>PRE INCUBATION</t>
  </si>
  <si>
    <t>(blank)</t>
  </si>
  <si>
    <t>Average of g C from soil</t>
  </si>
  <si>
    <t>Average of g  C from residue</t>
  </si>
  <si>
    <t>Pre_time</t>
  </si>
  <si>
    <t>Post_time</t>
  </si>
  <si>
    <t>SOIL</t>
  </si>
  <si>
    <t>Before</t>
  </si>
  <si>
    <t>After</t>
  </si>
  <si>
    <t>Soil Linear Decay Constant (g C/days)</t>
  </si>
  <si>
    <t>Residue Linear Decay Constant (g C/days)</t>
  </si>
  <si>
    <t>Soil Exponential Decay Constant (g C/days)</t>
  </si>
  <si>
    <t>Residue Exponential Decay Constant (g C/days)</t>
  </si>
  <si>
    <t>?</t>
  </si>
  <si>
    <t>Gamma (soil_carbon / (soil carbon + residue carbon))</t>
  </si>
  <si>
    <t>control, CS, AD, CCBP, DASE</t>
  </si>
  <si>
    <t>Average of %resp</t>
  </si>
  <si>
    <t>%ret</t>
  </si>
  <si>
    <t>Average of %ret</t>
  </si>
  <si>
    <t>Average of value_mg</t>
  </si>
  <si>
    <t>StdDev of value_mg</t>
  </si>
  <si>
    <t>Average of init_C_g</t>
  </si>
  <si>
    <t>StdDev of init_C_g2</t>
  </si>
  <si>
    <t>g C total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</si>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</sst>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1" fillId="0" borderId="3" xfId="0" applyFont="1" applyBorder="1"/>
    <xf numFmtId="0" fontId="0" fillId="0" borderId="5" xfId="0" applyBorder="1"/>
    <xf numFmtId="0" fontId="0" fillId="0" borderId="6" xfId="0" applyBorder="1"/>
    <xf numFmtId="0" fontId="6" fillId="0" borderId="6" xfId="0" applyFont="1" applyBorder="1"/>
    <xf numFmtId="0" fontId="6" fillId="0" borderId="5" xfId="0" applyFont="1" applyBorder="1"/>
    <xf numFmtId="0" fontId="3" fillId="0" borderId="1" xfId="0" applyFont="1" applyBorder="1"/>
    <xf numFmtId="0" fontId="3" fillId="0" borderId="3" xfId="0" applyFont="1" applyBorder="1"/>
    <xf numFmtId="0" fontId="5" fillId="0" borderId="0" xfId="0" applyFont="1"/>
    <xf numFmtId="0" fontId="6" fillId="0" borderId="0" xfId="0" applyFont="1"/>
    <xf numFmtId="0" fontId="0" fillId="0" borderId="4" xfId="0" applyBorder="1"/>
    <xf numFmtId="0" fontId="6" fillId="0" borderId="4" xfId="0" applyFont="1" applyBorder="1"/>
    <xf numFmtId="0" fontId="6" fillId="0" borderId="2" xfId="0" applyFont="1" applyBorder="1"/>
    <xf numFmtId="0" fontId="6" fillId="0" borderId="7" xfId="0" applyFont="1" applyBorder="1"/>
    <xf numFmtId="0" fontId="6" fillId="0" borderId="8" xfId="0" applyFont="1" applyBorder="1"/>
    <xf numFmtId="164" fontId="6" fillId="0" borderId="0" xfId="0" applyNumberFormat="1" applyFont="1"/>
    <xf numFmtId="0" fontId="6" fillId="0" borderId="9" xfId="0" applyFont="1" applyBorder="1"/>
    <xf numFmtId="0" fontId="7" fillId="0" borderId="11" xfId="0" applyFont="1" applyBorder="1"/>
    <xf numFmtId="0" fontId="7" fillId="0" borderId="0" xfId="0" applyFont="1"/>
    <xf numFmtId="0" fontId="7" fillId="0" borderId="12" xfId="0" applyFont="1" applyBorder="1"/>
    <xf numFmtId="0" fontId="7" fillId="0" borderId="3" xfId="0" applyFont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6" fillId="0" borderId="10" xfId="0" applyFont="1" applyBorder="1" applyAlignment="1">
      <alignment wrapText="1"/>
    </xf>
    <xf numFmtId="0" fontId="0" fillId="0" borderId="2" xfId="0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3" xfId="0" applyFont="1" applyBorder="1"/>
    <xf numFmtId="0" fontId="5" fillId="0" borderId="2" xfId="0" applyFont="1" applyBorder="1" applyAlignment="1">
      <alignment wrapText="1"/>
    </xf>
    <xf numFmtId="0" fontId="9" fillId="0" borderId="0" xfId="0" applyFont="1"/>
    <xf numFmtId="0" fontId="9" fillId="0" borderId="3" xfId="0" applyFont="1" applyBorder="1"/>
    <xf numFmtId="0" fontId="0" fillId="0" borderId="0" xfId="0" applyAlignment="1">
      <alignment wrapText="1"/>
    </xf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0" fontId="0" fillId="0" borderId="4" xfId="0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10" fillId="0" borderId="4" xfId="0" applyFont="1" applyBorder="1"/>
    <xf numFmtId="0" fontId="6" fillId="0" borderId="13" xfId="0" applyFont="1" applyBorder="1"/>
    <xf numFmtId="0" fontId="0" fillId="0" borderId="4" xfId="0" applyBorder="1" applyAlignment="1">
      <alignment wrapText="1"/>
    </xf>
    <xf numFmtId="0" fontId="0" fillId="0" borderId="10" xfId="0" applyBorder="1" applyAlignment="1">
      <alignment wrapText="1"/>
    </xf>
    <xf numFmtId="0" fontId="0" fillId="2" borderId="0" xfId="0" applyFill="1"/>
    <xf numFmtId="0" fontId="8" fillId="2" borderId="0" xfId="0" applyFont="1" applyFill="1" applyAlignment="1">
      <alignment wrapText="1"/>
    </xf>
    <xf numFmtId="0" fontId="1" fillId="3" borderId="0" xfId="0" applyFont="1" applyFill="1"/>
    <xf numFmtId="164" fontId="6" fillId="3" borderId="3" xfId="0" applyNumberFormat="1" applyFont="1" applyFill="1" applyBorder="1"/>
    <xf numFmtId="10" fontId="0" fillId="0" borderId="0" xfId="1" applyNumberFormat="1" applyFont="1"/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0" xfId="0" applyBorder="1"/>
    <xf numFmtId="0" fontId="6" fillId="0" borderId="2" xfId="0" applyFont="1" applyBorder="1" applyAlignment="1">
      <alignment wrapText="1"/>
    </xf>
    <xf numFmtId="0" fontId="5" fillId="4" borderId="15" xfId="0" applyFont="1" applyFill="1" applyBorder="1"/>
    <xf numFmtId="0" fontId="5" fillId="4" borderId="15" xfId="0" applyFont="1" applyFill="1" applyBorder="1" applyAlignment="1">
      <alignment wrapText="1"/>
    </xf>
    <xf numFmtId="0" fontId="5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4" borderId="10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9" fontId="0" fillId="0" borderId="0" xfId="0" applyNumberFormat="1"/>
    <xf numFmtId="2" fontId="0" fillId="0" borderId="0" xfId="0" applyNumberFormat="1"/>
    <xf numFmtId="0" fontId="6" fillId="0" borderId="10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numFmt numFmtId="13" formatCode="0%"/>
    </dxf>
    <dxf>
      <numFmt numFmtId="13" formatCode="0%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C_Partitioning!$AG$7</c:f>
              <c:strCache>
                <c:ptCount val="1"/>
                <c:pt idx="0">
                  <c:v>(P) AD HLFB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C_Partitioning!$AH$7:$AI$7</c:f>
              <c:numCache>
                <c:formatCode>General</c:formatCode>
                <c:ptCount val="2"/>
                <c:pt idx="0">
                  <c:v>0</c:v>
                </c:pt>
                <c:pt idx="1">
                  <c:v>267</c:v>
                </c:pt>
              </c:numCache>
            </c:numRef>
          </c:xVal>
          <c:yVal>
            <c:numRef>
              <c:f>C_Partitioning!$AJ$7:$AK$7</c:f>
              <c:numCache>
                <c:formatCode>General</c:formatCode>
                <c:ptCount val="2"/>
                <c:pt idx="0">
                  <c:v>0.51599607890413923</c:v>
                </c:pt>
                <c:pt idx="1">
                  <c:v>0.49387185182023352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4A-F146-9584-34DBC1742A74}"/>
            </c:ext>
          </c:extLst>
        </c:ser>
        <c:ser>
          <c:idx val="1"/>
          <c:order val="1"/>
          <c:tx>
            <c:strRef>
              <c:f>C_Partitioning!$AG$8</c:f>
              <c:strCache>
                <c:ptCount val="1"/>
                <c:pt idx="0">
                  <c:v>(P) C-CBP HLFB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C_Partitioning!$AH$8:$AI$8</c:f>
              <c:numCache>
                <c:formatCode>General</c:formatCode>
                <c:ptCount val="2"/>
                <c:pt idx="0">
                  <c:v>0</c:v>
                </c:pt>
                <c:pt idx="1">
                  <c:v>267</c:v>
                </c:pt>
              </c:numCache>
            </c:numRef>
          </c:xVal>
          <c:yVal>
            <c:numRef>
              <c:f>C_Partitioning!$AJ$8:$AK$8</c:f>
              <c:numCache>
                <c:formatCode>General</c:formatCode>
                <c:ptCount val="2"/>
                <c:pt idx="0">
                  <c:v>0.51156448958961354</c:v>
                </c:pt>
                <c:pt idx="1">
                  <c:v>0.41543421160883859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4A-F146-9584-34DBC1742A74}"/>
            </c:ext>
          </c:extLst>
        </c:ser>
        <c:ser>
          <c:idx val="2"/>
          <c:order val="2"/>
          <c:tx>
            <c:strRef>
              <c:f>C_Partitioning!$AG$9</c:f>
              <c:strCache>
                <c:ptCount val="1"/>
                <c:pt idx="0">
                  <c:v>(P) Control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C_Partitioning!$AH$9:$AI$9</c:f>
              <c:numCache>
                <c:formatCode>General</c:formatCode>
                <c:ptCount val="2"/>
                <c:pt idx="0">
                  <c:v>0</c:v>
                </c:pt>
                <c:pt idx="1">
                  <c:v>267</c:v>
                </c:pt>
              </c:numCache>
            </c:numRef>
          </c:xVal>
          <c:yVal>
            <c:numRef>
              <c:f>C_Partitioning!$AJ$9:$AK$9</c:f>
              <c:numCache>
                <c:formatCode>General</c:formatCode>
                <c:ptCount val="2"/>
                <c:pt idx="0">
                  <c:v>0.51258716404681171</c:v>
                </c:pt>
                <c:pt idx="1">
                  <c:v>0.4928433188854997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4A-F146-9584-34DBC1742A74}"/>
            </c:ext>
          </c:extLst>
        </c:ser>
        <c:ser>
          <c:idx val="3"/>
          <c:order val="3"/>
          <c:tx>
            <c:strRef>
              <c:f>C_Partitioning!$AG$10</c:f>
              <c:strCache>
                <c:ptCount val="1"/>
                <c:pt idx="0">
                  <c:v>(P) CS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C_Partitioning!$AH$10:$AI$10</c:f>
              <c:numCache>
                <c:formatCode>General</c:formatCode>
                <c:ptCount val="2"/>
                <c:pt idx="0">
                  <c:v>0</c:v>
                </c:pt>
                <c:pt idx="1">
                  <c:v>267</c:v>
                </c:pt>
              </c:numCache>
            </c:numRef>
          </c:xVal>
          <c:yVal>
            <c:numRef>
              <c:f>C_Partitioning!$AJ$10:$AK$10</c:f>
              <c:numCache>
                <c:formatCode>General</c:formatCode>
                <c:ptCount val="2"/>
                <c:pt idx="0">
                  <c:v>0.51588244840889497</c:v>
                </c:pt>
                <c:pt idx="1">
                  <c:v>0.44733372134386101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4A-F146-9584-34DBC1742A74}"/>
            </c:ext>
          </c:extLst>
        </c:ser>
        <c:ser>
          <c:idx val="4"/>
          <c:order val="4"/>
          <c:tx>
            <c:strRef>
              <c:f>C_Partitioning!$AG$11</c:f>
              <c:strCache>
                <c:ptCount val="1"/>
                <c:pt idx="0">
                  <c:v>(P) DASE HLFB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C_Partitioning!$AH$11:$AI$11</c:f>
              <c:numCache>
                <c:formatCode>General</c:formatCode>
                <c:ptCount val="2"/>
                <c:pt idx="0">
                  <c:v>0</c:v>
                </c:pt>
                <c:pt idx="1">
                  <c:v>267</c:v>
                </c:pt>
              </c:numCache>
            </c:numRef>
          </c:xVal>
          <c:yVal>
            <c:numRef>
              <c:f>C_Partitioning!$AJ$11:$AK$11</c:f>
              <c:numCache>
                <c:formatCode>General</c:formatCode>
                <c:ptCount val="2"/>
                <c:pt idx="0">
                  <c:v>0.51531429593267386</c:v>
                </c:pt>
                <c:pt idx="1">
                  <c:v>0.47747383329128906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4A-F146-9584-34DBC1742A74}"/>
            </c:ext>
          </c:extLst>
        </c:ser>
        <c:ser>
          <c:idx val="5"/>
          <c:order val="5"/>
          <c:tx>
            <c:strRef>
              <c:f>C_Partitioning!$AG$12</c:f>
              <c:strCache>
                <c:ptCount val="1"/>
                <c:pt idx="0">
                  <c:v>(V) AD HLFB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C_Partitioning!$AH$12:$AI$12</c:f>
              <c:numCache>
                <c:formatCode>General</c:formatCode>
                <c:ptCount val="2"/>
                <c:pt idx="0">
                  <c:v>0</c:v>
                </c:pt>
                <c:pt idx="1">
                  <c:v>267</c:v>
                </c:pt>
              </c:numCache>
            </c:numRef>
          </c:xVal>
          <c:yVal>
            <c:numRef>
              <c:f>C_Partitioning!$AJ$12:$AK$12</c:f>
              <c:numCache>
                <c:formatCode>General</c:formatCode>
                <c:ptCount val="2"/>
                <c:pt idx="0">
                  <c:v>1.107129220397151</c:v>
                </c:pt>
                <c:pt idx="1">
                  <c:v>1.0894148896379712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4A-F146-9584-34DBC1742A74}"/>
            </c:ext>
          </c:extLst>
        </c:ser>
        <c:ser>
          <c:idx val="6"/>
          <c:order val="6"/>
          <c:tx>
            <c:strRef>
              <c:f>C_Partitioning!$AG$13</c:f>
              <c:strCache>
                <c:ptCount val="1"/>
                <c:pt idx="0">
                  <c:v>(V) C-CBP HLFB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C_Partitioning!$AH$13:$AI$13</c:f>
              <c:numCache>
                <c:formatCode>General</c:formatCode>
                <c:ptCount val="2"/>
                <c:pt idx="0">
                  <c:v>0</c:v>
                </c:pt>
                <c:pt idx="1">
                  <c:v>267</c:v>
                </c:pt>
              </c:numCache>
            </c:numRef>
          </c:xVal>
          <c:yVal>
            <c:numRef>
              <c:f>C_Partitioning!$AJ$13:$AK$13</c:f>
              <c:numCache>
                <c:formatCode>General</c:formatCode>
                <c:ptCount val="2"/>
                <c:pt idx="0">
                  <c:v>1.1181420770352875</c:v>
                </c:pt>
                <c:pt idx="1">
                  <c:v>1.0724960144996318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4A-F146-9584-34DBC1742A74}"/>
            </c:ext>
          </c:extLst>
        </c:ser>
        <c:ser>
          <c:idx val="7"/>
          <c:order val="7"/>
          <c:tx>
            <c:strRef>
              <c:f>C_Partitioning!$AG$14</c:f>
              <c:strCache>
                <c:ptCount val="1"/>
                <c:pt idx="0">
                  <c:v>(V) Control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C_Partitioning!$AH$14:$AI$14</c:f>
              <c:numCache>
                <c:formatCode>General</c:formatCode>
                <c:ptCount val="2"/>
                <c:pt idx="0">
                  <c:v>0</c:v>
                </c:pt>
                <c:pt idx="1">
                  <c:v>267</c:v>
                </c:pt>
              </c:numCache>
            </c:numRef>
          </c:xVal>
          <c:yVal>
            <c:numRef>
              <c:f>C_Partitioning!$AJ$14:$AK$14</c:f>
              <c:numCache>
                <c:formatCode>General</c:formatCode>
                <c:ptCount val="2"/>
                <c:pt idx="0">
                  <c:v>1.1156698030961141</c:v>
                </c:pt>
                <c:pt idx="1">
                  <c:v>1.1869738955455738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4A-F146-9584-34DBC1742A74}"/>
            </c:ext>
          </c:extLst>
        </c:ser>
        <c:ser>
          <c:idx val="8"/>
          <c:order val="8"/>
          <c:tx>
            <c:strRef>
              <c:f>C_Partitioning!$AG$15</c:f>
              <c:strCache>
                <c:ptCount val="1"/>
                <c:pt idx="0">
                  <c:v>(V) CS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C_Partitioning!$AH$15:$AI$15</c:f>
              <c:numCache>
                <c:formatCode>General</c:formatCode>
                <c:ptCount val="2"/>
                <c:pt idx="0">
                  <c:v>0</c:v>
                </c:pt>
                <c:pt idx="1">
                  <c:v>267</c:v>
                </c:pt>
              </c:numCache>
            </c:numRef>
          </c:xVal>
          <c:yVal>
            <c:numRef>
              <c:f>C_Partitioning!$AJ$15:$AK$15</c:f>
              <c:numCache>
                <c:formatCode>General</c:formatCode>
                <c:ptCount val="2"/>
                <c:pt idx="0">
                  <c:v>1.113871785685806</c:v>
                </c:pt>
                <c:pt idx="1">
                  <c:v>1.044098943788953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B4A-F146-9584-34DBC1742A74}"/>
            </c:ext>
          </c:extLst>
        </c:ser>
        <c:ser>
          <c:idx val="9"/>
          <c:order val="9"/>
          <c:tx>
            <c:strRef>
              <c:f>C_Partitioning!$AG$16</c:f>
              <c:strCache>
                <c:ptCount val="1"/>
                <c:pt idx="0">
                  <c:v>(V) DASE HLFB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C_Partitioning!$AH$16:$AI$16</c:f>
              <c:numCache>
                <c:formatCode>General</c:formatCode>
                <c:ptCount val="2"/>
                <c:pt idx="0">
                  <c:v>0</c:v>
                </c:pt>
                <c:pt idx="1">
                  <c:v>267</c:v>
                </c:pt>
              </c:numCache>
            </c:numRef>
          </c:xVal>
          <c:yVal>
            <c:numRef>
              <c:f>C_Partitioning!$AJ$16:$AK$16</c:f>
              <c:numCache>
                <c:formatCode>General</c:formatCode>
                <c:ptCount val="2"/>
                <c:pt idx="0">
                  <c:v>1.109826246512613</c:v>
                </c:pt>
                <c:pt idx="1">
                  <c:v>1.0210010058476424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B4A-F146-9584-34DBC1742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02511"/>
        <c:axId val="698663583"/>
      </c:scatterChart>
      <c:valAx>
        <c:axId val="69930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63583"/>
        <c:crosses val="autoZero"/>
        <c:crossBetween val="midCat"/>
      </c:valAx>
      <c:valAx>
        <c:axId val="69866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0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488789</xdr:colOff>
      <xdr:row>1</xdr:row>
      <xdr:rowOff>239912</xdr:rowOff>
    </xdr:from>
    <xdr:to>
      <xdr:col>45</xdr:col>
      <xdr:colOff>130201</xdr:colOff>
      <xdr:row>10</xdr:row>
      <xdr:rowOff>48238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0C56C1-8592-76EC-99AC-28EB1341F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chelle S. Wang" id="{149D56AE-5835-6F48-B055-D3DC9D910099}" userId="S::f00323j@dartmouth.edu::266143ec-a4d4-482b-91fd-d936d0eea2a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S. Wang" refreshedDate="44868.645288541666" createdVersion="8" refreshedVersion="8" minRefreshableVersion="3" recordCount="19" xr:uid="{D0914171-B85F-EF41-8DAC-F00126C45FE9}">
  <cacheSource type="worksheet">
    <worksheetSource ref="A1:L20" sheet="Epsilon_ShortInc_wSoil"/>
  </cacheSource>
  <cacheFields count="12">
    <cacheField name="ID" numFmtId="0">
      <sharedItems/>
    </cacheField>
    <cacheField name="Soil" numFmtId="0">
      <sharedItems/>
    </cacheField>
    <cacheField name="facet" numFmtId="0">
      <sharedItems count="5">
        <s v="Control"/>
        <s v="CS"/>
        <s v="AD"/>
        <s v="CCBP"/>
        <s v="DASE"/>
      </sharedItems>
    </cacheField>
    <cacheField name="group" numFmtId="0">
      <sharedItems/>
    </cacheField>
    <cacheField name="Initial C from Residue (g)" numFmtId="0">
      <sharedItems containsSemiMixedTypes="0" containsString="0" containsNumber="1" minValue="0" maxValue="0.68496503220000005"/>
    </cacheField>
    <cacheField name="g C from residue lost" numFmtId="0">
      <sharedItems containsSemiMixedTypes="0" containsString="0" containsNumber="1" minValue="-0.1864468386103646" maxValue="0.39943401436009374"/>
    </cacheField>
    <cacheField name="C_retained from residue" numFmtId="0">
      <sharedItems containsSemiMixedTypes="0" containsString="0" containsNumber="1" minValue="0" maxValue="0.74718559569036458"/>
    </cacheField>
    <cacheField name="%C_retained" numFmtId="10">
      <sharedItems containsMixedTypes="1" containsNumber="1" minValue="0.37498520437302268" maxValue="1.3325021433889657"/>
    </cacheField>
    <cacheField name="res_weight" numFmtId="0">
      <sharedItems containsSemiMixedTypes="0" containsString="0" containsNumber="1" minValue="0" maxValue="1.57"/>
    </cacheField>
    <cacheField name="HLFB_yield" numFmtId="0">
      <sharedItems containsSemiMixedTypes="0" containsString="0" containsNumber="1" minValue="0" maxValue="1"/>
    </cacheField>
    <cacheField name="C_ret_fact" numFmtId="0">
      <sharedItems containsMixedTypes="1" containsNumber="1" minValue="4.0024310156281918E-2" maxValue="0.19677917538229148"/>
    </cacheField>
    <cacheField name="%C_ret_fact" numFmtId="0">
      <sharedItems containsMixedTypes="1" containsNumber="1" minValue="6.2987832251375997E-2" maxValue="0.331428080887510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S. Wang" refreshedDate="44868.646299074077" createdVersion="8" refreshedVersion="8" minRefreshableVersion="3" recordCount="19" xr:uid="{D699914F-4AB0-4E4F-AEA0-F40AE2D77B6D}">
  <cacheSource type="worksheet">
    <worksheetSource ref="A1:L20" sheet="Epsilon_IRMS_Res"/>
  </cacheSource>
  <cacheFields count="12">
    <cacheField name="ID" numFmtId="0">
      <sharedItems/>
    </cacheField>
    <cacheField name="Soil" numFmtId="0">
      <sharedItems/>
    </cacheField>
    <cacheField name="facet" numFmtId="0">
      <sharedItems count="5">
        <s v="Control"/>
        <s v="CS"/>
        <s v="AD"/>
        <s v="CCBP"/>
        <s v="DASE"/>
      </sharedItems>
    </cacheField>
    <cacheField name="group" numFmtId="0">
      <sharedItems/>
    </cacheField>
    <cacheField name="init_C_g" numFmtId="0">
      <sharedItems containsSemiMixedTypes="0" containsString="0" containsNumber="1" minValue="0.51258716404681171" maxValue="1.2005065891231621"/>
    </cacheField>
    <cacheField name="value_g" numFmtId="0">
      <sharedItems containsSemiMixedTypes="0" containsString="0" containsNumber="1" minValue="6.5485290000000002E-2" maxValue="0.47881121999999998"/>
    </cacheField>
    <cacheField name="C_retained" numFmtId="0">
      <sharedItems containsSemiMixedTypes="0" containsString="0" containsNumber="1" minValue="0.44658715404681171" maxValue="1.0630492691231621"/>
    </cacheField>
    <cacheField name="%C_retained" numFmtId="10">
      <sharedItems containsSemiMixedTypes="0" containsString="0" containsNumber="1" minValue="0.58543109923224068" maxValue="0.88550057013814687"/>
    </cacheField>
    <cacheField name="res_weight" numFmtId="0">
      <sharedItems containsSemiMixedTypes="0" containsString="0" containsNumber="1" minValue="0" maxValue="1.57"/>
    </cacheField>
    <cacheField name="HLFB_yield" numFmtId="0">
      <sharedItems containsSemiMixedTypes="0" containsString="0" containsNumber="1" minValue="0" maxValue="1"/>
    </cacheField>
    <cacheField name="C_ret_fact" numFmtId="0">
      <sharedItems containsMixedTypes="1" containsNumber="1" minValue="0.10665219400186837" maxValue="0.46112333304388992"/>
    </cacheField>
    <cacheField name="%C_ret_fact" numFmtId="0">
      <sharedItems containsMixedTypes="1" containsNumber="1" minValue="9.2984112794995133E-2" maxValue="0.404962711565918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S. Wang" refreshedDate="44878.481441435186" createdVersion="8" refreshedVersion="8" minRefreshableVersion="3" recordCount="38" xr:uid="{BAA9534B-3270-1441-8D90-D16E01AF8061}">
  <cacheSource type="worksheet">
    <worksheetSource ref="A12:K50" sheet="IRMS_Pre"/>
  </cacheSource>
  <cacheFields count="11">
    <cacheField name="Sample" numFmtId="0">
      <sharedItems/>
    </cacheField>
    <cacheField name="Code" numFmtId="0">
      <sharedItems count="10">
        <s v="P1"/>
        <s v="P2"/>
        <s v="P3"/>
        <s v="P4"/>
        <s v="P5"/>
        <s v="V1"/>
        <s v="V2"/>
        <s v="V3"/>
        <s v="V4"/>
        <s v="V5"/>
      </sharedItems>
    </cacheField>
    <cacheField name="Treatment" numFmtId="0">
      <sharedItems/>
    </cacheField>
    <cacheField name="Wet Soil Weight (g)" numFmtId="0">
      <sharedItems containsSemiMixedTypes="0" containsString="0" containsNumber="1" minValue="45" maxValue="49.95"/>
    </cacheField>
    <cacheField name="Dry Soil Weight (g)" numFmtId="0">
      <sharedItems containsSemiMixedTypes="0" containsString="0" containsNumber="1" minValue="33.412550000000003" maxValue="36.264643499999998"/>
    </cacheField>
    <cacheField name="Residue Weight (g)" numFmtId="0">
      <sharedItems containsSemiMixedTypes="0" containsString="0" containsNumber="1" minValue="0" maxValue="1.57"/>
    </cacheField>
    <cacheField name="Dry Soil: Residue Ratio" numFmtId="0">
      <sharedItems containsMixedTypes="1" containsNumber="1" minValue="21.69646103896104" maxValue="24.123305666666667"/>
    </cacheField>
    <cacheField name="Dry Soil + Residue Weight (g)" numFmtId="0">
      <sharedItems containsSemiMixedTypes="0" containsString="0" containsNumber="1" minValue="33.432965000000003" maxValue="37.834643499999999"/>
    </cacheField>
    <cacheField name="Initial C from Soil (g)" numFmtId="0">
      <sharedItems containsSemiMixedTypes="0" containsString="0" containsNumber="1" minValue="0.511337228599125" maxValue="1.1226371205610575"/>
    </cacheField>
    <cacheField name="Initial C from Residue (g)" numFmtId="0">
      <sharedItems containsSemiMixedTypes="0" containsString="0" containsNumber="1" minValue="0" maxValue="0.68496503220000005"/>
    </cacheField>
    <cacheField name="Total Initial C (g)" numFmtId="0">
      <sharedItems containsSemiMixedTypes="0" containsString="0" containsNumber="1" minValue="0.51258716404681171" maxValue="1.79666521040869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S. Wang" refreshedDate="44978.842478240738" createdVersion="8" refreshedVersion="8" minRefreshableVersion="3" recordCount="38" xr:uid="{281715C9-0277-AD46-94C6-B52A29DC001C}">
  <cacheSource type="worksheet">
    <worksheetSource ref="A2:F40" sheet="C_Partitioning"/>
  </cacheSource>
  <cacheFields count="6">
    <cacheField name="Amendment" numFmtId="0">
      <sharedItems containsBlank="1" count="11">
        <s v="(P) Control"/>
        <m/>
        <s v="(P) CS"/>
        <s v="(P) AD HLFB"/>
        <s v="(P) C-CBP HLFB"/>
        <s v="(P) DASE HLFB"/>
        <s v="(V) Control"/>
        <s v="(V) CS"/>
        <s v="(V) AD HLFB"/>
        <s v="(V) C-CBP HLFB"/>
        <s v="(V) DASE HLFB"/>
      </sharedItems>
    </cacheField>
    <cacheField name="ID" numFmtId="0">
      <sharedItems/>
    </cacheField>
    <cacheField name="Initial C from Soil (g)" numFmtId="0">
      <sharedItems containsSemiMixedTypes="0" containsString="0" containsNumber="1" minValue="0.511337228599125" maxValue="1.1226371205610575"/>
    </cacheField>
    <cacheField name="Initial C from Residue (g)" numFmtId="0">
      <sharedItems containsSemiMixedTypes="0" containsString="0" containsNumber="1" minValue="0" maxValue="0.68496503220000005"/>
    </cacheField>
    <cacheField name="g C from soil" numFmtId="0">
      <sharedItems containsSemiMixedTypes="0" containsString="0" containsNumber="1" minValue="0.41543421160883859" maxValue="1.1888034251813961"/>
    </cacheField>
    <cacheField name="g  C from residue" numFmtId="0">
      <sharedItems containsSemiMixedTypes="0" containsString="0" containsNumber="1" minValue="0" maxValue="0.74718559569036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S. Wang" refreshedDate="45047.575909953703" createdVersion="8" refreshedVersion="8" minRefreshableVersion="3" recordCount="38" xr:uid="{057ABDA2-3C1D-AB45-95A2-10585D1BB0C0}">
  <cacheSource type="worksheet">
    <worksheetSource ref="A1:L39" sheet="Incubation"/>
  </cacheSource>
  <cacheFields count="12">
    <cacheField name="type" numFmtId="0">
      <sharedItems count="10">
        <s v="P1"/>
        <s v="P2"/>
        <s v="P3"/>
        <s v="P4"/>
        <s v="P5"/>
        <s v="V1"/>
        <s v="V2"/>
        <s v="V3"/>
        <s v="V4"/>
        <s v="V5"/>
      </sharedItems>
    </cacheField>
    <cacheField name="ID" numFmtId="0">
      <sharedItems/>
    </cacheField>
    <cacheField name="Soil" numFmtId="0">
      <sharedItems/>
    </cacheField>
    <cacheField name="facet" numFmtId="0">
      <sharedItems count="5">
        <s v="Control"/>
        <s v="CS"/>
        <s v="AD"/>
        <s v="CCBP"/>
        <s v="DASE"/>
      </sharedItems>
    </cacheField>
    <cacheField name="group" numFmtId="0">
      <sharedItems/>
    </cacheField>
    <cacheField name="res_weight" numFmtId="0">
      <sharedItems containsSemiMixedTypes="0" containsString="0" containsNumber="1" minValue="0" maxValue="1.57"/>
    </cacheField>
    <cacheField name="value_mg" numFmtId="0">
      <sharedItems containsSemiMixedTypes="0" containsString="0" containsNumber="1" minValue="65.485290000000006" maxValue="478.81121999999999"/>
    </cacheField>
    <cacheField name="value_g" numFmtId="0">
      <sharedItems containsSemiMixedTypes="0" containsString="0" containsNumber="1" minValue="6.5485290000000002E-2" maxValue="0.47881121999999998"/>
    </cacheField>
    <cacheField name="weight_g" numFmtId="0">
      <sharedItems containsSemiMixedTypes="0" containsString="0" containsNumber="1" minValue="0.23994734933810677" maxValue="1.7544319200899174"/>
    </cacheField>
    <cacheField name="init_C_g" numFmtId="0">
      <sharedItems containsSemiMixedTypes="0" containsString="0" containsNumber="1" minValue="0.51258716404681171" maxValue="1.7966652104086911"/>
    </cacheField>
    <cacheField name="%resp" numFmtId="0">
      <sharedItems containsSemiMixedTypes="0" containsString="0" containsNumber="1" minValue="6.1055841473683738E-2" maxValue="0.41456890076775932"/>
    </cacheField>
    <cacheField name="%ret" numFmtId="0">
      <sharedItems containsSemiMixedTypes="0" containsString="0" containsNumber="1" minValue="0.58543109923224068" maxValue="0.93894415852631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P1A"/>
    <s v="P"/>
    <x v="0"/>
    <s v="A"/>
    <n v="0"/>
    <n v="0"/>
    <n v="0"/>
    <e v="#DIV/0!"/>
    <n v="0"/>
    <n v="0"/>
    <e v="#DIV/0!"/>
    <e v="#DIV/0!"/>
  </r>
  <r>
    <s v="P1B"/>
    <s v="P"/>
    <x v="0"/>
    <s v="B"/>
    <n v="0"/>
    <n v="0"/>
    <n v="0"/>
    <e v="#DIV/0!"/>
    <n v="0"/>
    <n v="0"/>
    <e v="#DIV/0!"/>
    <e v="#DIV/0!"/>
  </r>
  <r>
    <s v="P1C"/>
    <s v="P"/>
    <x v="0"/>
    <s v="C"/>
    <n v="0"/>
    <n v="0"/>
    <n v="0"/>
    <e v="#DIV/0!"/>
    <n v="0"/>
    <n v="0"/>
    <e v="#DIV/0!"/>
    <e v="#DIV/0!"/>
  </r>
  <r>
    <s v="P1D"/>
    <s v="P"/>
    <x v="0"/>
    <s v="D"/>
    <n v="0"/>
    <n v="0"/>
    <n v="0"/>
    <e v="#DIV/0!"/>
    <n v="0"/>
    <n v="0"/>
    <e v="#DIV/0!"/>
    <e v="#DIV/0!"/>
  </r>
  <r>
    <s v="P2A"/>
    <s v="P"/>
    <x v="1"/>
    <s v="A"/>
    <n v="0.63907929405000008"/>
    <n v="0.39943401436009374"/>
    <n v="0.23964527968990634"/>
    <n v="0.37498520437302268"/>
    <n v="1.53"/>
    <n v="1"/>
    <n v="0.15663090175810873"/>
    <n v="0.24508836887125665"/>
  </r>
  <r>
    <s v="P2B"/>
    <s v="P"/>
    <x v="1"/>
    <s v="B"/>
    <n v="0.6265483275"/>
    <n v="0.3909753148492362"/>
    <n v="0.2355730126507638"/>
    <n v="0.37598538262918563"/>
    <n v="1.5"/>
    <n v="1"/>
    <n v="0.15704867510050921"/>
    <n v="0.25065692175279042"/>
  </r>
  <r>
    <s v="P2C"/>
    <s v="P"/>
    <x v="1"/>
    <s v="C"/>
    <n v="0.6265483275"/>
    <n v="0.3313795644265628"/>
    <n v="0.2951687630734372"/>
    <n v="0.47110294628220389"/>
    <n v="1.5"/>
    <n v="1"/>
    <n v="0.19677917538229148"/>
    <n v="0.31406863085480258"/>
  </r>
  <r>
    <s v="P2D"/>
    <s v="P"/>
    <x v="1"/>
    <s v="D"/>
    <n v="0.63907929405000008"/>
    <n v="0.36120578650349239"/>
    <n v="0.27787350754650769"/>
    <n v="0.43480286426674231"/>
    <n v="1.53"/>
    <n v="1"/>
    <n v="0.18161667159902464"/>
    <n v="0.2841848786057139"/>
  </r>
  <r>
    <s v="P3A"/>
    <s v="P"/>
    <x v="2"/>
    <s v="A"/>
    <n v="0.53573766599999995"/>
    <n v="8.2074252372148881E-2"/>
    <n v="0.45366341362785106"/>
    <n v="0.84680141498180772"/>
    <n v="1.5"/>
    <n v="0.39050000000000001"/>
    <n v="0.11810370868111722"/>
    <n v="0.2204506350335973"/>
  </r>
  <r>
    <s v="P3B"/>
    <s v="P"/>
    <x v="2"/>
    <s v="B"/>
    <n v="0.56073875707999998"/>
    <n v="-0.1864468386103646"/>
    <n v="0.74718559569036458"/>
    <n v="1.3325021433889657"/>
    <n v="1.57"/>
    <n v="0.39050000000000001"/>
    <n v="0.18584457013827221"/>
    <n v="0.33142808088751025"/>
  </r>
  <r>
    <s v="P3C"/>
    <s v="P"/>
    <x v="2"/>
    <s v="C"/>
    <n v="0.53573766599999995"/>
    <n v="6.5348645483654988E-2"/>
    <n v="0.47038902051634496"/>
    <n v="0.87802118530964934"/>
    <n v="1.5"/>
    <n v="0.39050000000000001"/>
    <n v="0.12245794167442181"/>
    <n v="0.22857818190894538"/>
  </r>
  <r>
    <s v="P4A"/>
    <s v="P"/>
    <x v="3"/>
    <s v="A"/>
    <n v="0.63542923649999994"/>
    <n v="0.38168255334521178"/>
    <n v="0.25374668315478816"/>
    <n v="0.39933114276020282"/>
    <n v="1.5"/>
    <n v="0.2366"/>
    <n v="4.0024310156281918E-2"/>
    <n v="6.2987832251375997E-2"/>
  </r>
  <r>
    <s v="P4B"/>
    <s v="P"/>
    <x v="3"/>
    <s v="B"/>
    <n v="0.63542923649999994"/>
    <n v="0.36881738858613194"/>
    <n v="0.26661184791386799"/>
    <n v="0.4195775589149619"/>
    <n v="1.5"/>
    <n v="0.2366"/>
    <n v="4.2053575477614111E-2"/>
    <n v="6.6181366959519997E-2"/>
  </r>
  <r>
    <s v="P4C"/>
    <s v="P"/>
    <x v="3"/>
    <s v="C"/>
    <n v="0.64390162632000003"/>
    <n v="0.33013250862789778"/>
    <n v="0.31376911769210225"/>
    <n v="0.48729356297070181"/>
    <n v="1.52"/>
    <n v="0.2366"/>
    <n v="4.8840640293389075E-2"/>
    <n v="7.5851090130834242E-2"/>
  </r>
  <r>
    <s v="P4D"/>
    <s v="P"/>
    <x v="3"/>
    <s v="D"/>
    <n v="0.63542923649999994"/>
    <n v="0.34061396934788651"/>
    <n v="0.29481526715211342"/>
    <n v="0.46396238985788851"/>
    <n v="1.5"/>
    <n v="0.2366"/>
    <n v="4.6502194805460022E-2"/>
    <n v="7.3182334293584284E-2"/>
  </r>
  <r>
    <s v="P5A"/>
    <s v="P"/>
    <x v="4"/>
    <s v="A"/>
    <n v="0.662869386"/>
    <n v="8.8916143996602748E-2"/>
    <n v="0.57395324200339726"/>
    <n v="0.86586174309066255"/>
    <n v="1.5"/>
    <n v="0.47799999999999998"/>
    <n v="0.18289976645174924"/>
    <n v="0.27592127546489115"/>
  </r>
  <r>
    <s v="P5B"/>
    <s v="P"/>
    <x v="4"/>
    <s v="B"/>
    <n v="0.67612677372000007"/>
    <n v="0.12748860071387891"/>
    <n v="0.54863817300612117"/>
    <n v="0.81144275649306719"/>
    <n v="1.53"/>
    <n v="0.47799999999999998"/>
    <n v="0.1714046056842653"/>
    <n v="0.25350956706123273"/>
  </r>
  <r>
    <s v="P5C"/>
    <s v="P"/>
    <x v="4"/>
    <s v="C"/>
    <n v="0.68496503220000005"/>
    <n v="0.12293628351405816"/>
    <n v="0.56202874868594188"/>
    <n v="0.82052181099054633"/>
    <n v="1.55"/>
    <n v="0.47799999999999998"/>
    <n v="0.17332241411089044"/>
    <n v="0.25303833913127816"/>
  </r>
  <r>
    <s v="P5D"/>
    <s v="P"/>
    <x v="4"/>
    <s v="D"/>
    <n v="0.6672885152400001"/>
    <n v="0.15853741593267656"/>
    <n v="0.50875109930732354"/>
    <n v="0.76241548848528251"/>
    <n v="1.51"/>
    <n v="0.47799999999999998"/>
    <n v="0.16104836123768254"/>
    <n v="0.241347419533751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P1A"/>
    <s v="P"/>
    <x v="0"/>
    <s v="A"/>
    <n v="0.51258716404681171"/>
    <n v="6.6000009999999998E-2"/>
    <n v="0.44658715404681171"/>
    <n v="0.87124139145635615"/>
    <n v="0"/>
    <n v="0"/>
    <e v="#DIV/0!"/>
    <e v="#DIV/0!"/>
  </r>
  <r>
    <s v="P1B"/>
    <s v="P"/>
    <x v="0"/>
    <s v="B"/>
    <n v="0.51520066543742959"/>
    <n v="6.8004559999999992E-2"/>
    <n v="0.4471961054374296"/>
    <n v="0.86800374191624752"/>
    <n v="0"/>
    <n v="0"/>
    <e v="#DIV/0!"/>
    <e v="#DIV/0!"/>
  </r>
  <r>
    <s v="P1C"/>
    <s v="P"/>
    <x v="0"/>
    <s v="C"/>
    <n v="0.5136098385040101"/>
    <n v="6.5485290000000002E-2"/>
    <n v="0.44812454850401007"/>
    <n v="0.87249993070471776"/>
    <n v="0"/>
    <n v="0"/>
    <e v="#DIV/0!"/>
    <e v="#DIV/0!"/>
  </r>
  <r>
    <s v="P1D"/>
    <s v="P"/>
    <x v="0"/>
    <s v="D"/>
    <n v="0.51633697038987192"/>
    <n v="6.5637169999999995E-2"/>
    <n v="0.4506998003898719"/>
    <n v="0.8728791975704564"/>
    <n v="0"/>
    <n v="0"/>
    <e v="#DIV/0!"/>
    <e v="#DIV/0!"/>
  </r>
  <r>
    <s v="P2A"/>
    <s v="P"/>
    <x v="1"/>
    <s v="A"/>
    <n v="1.1549617424588949"/>
    <n v="0.47881121999999998"/>
    <n v="0.67615052245889495"/>
    <n v="0.58543109923224068"/>
    <n v="1.53"/>
    <n v="1"/>
    <n v="0.44192844605156534"/>
    <n v="0.38263470538054944"/>
  </r>
  <r>
    <s v="P2B"/>
    <s v="P"/>
    <x v="1"/>
    <s v="B"/>
    <n v="1.1385673390705904"/>
    <n v="0.44962616999999999"/>
    <n v="0.68894116907059044"/>
    <n v="0.60509479363159269"/>
    <n v="1.5"/>
    <n v="1"/>
    <n v="0.45929411271372694"/>
    <n v="0.40339652908772844"/>
  </r>
  <r>
    <s v="P2C"/>
    <s v="P"/>
    <x v="1"/>
    <s v="C"/>
    <n v="1.1386809695658349"/>
    <n v="0.44699597000000002"/>
    <n v="0.69168499956583485"/>
    <n v="0.60744406734887813"/>
    <n v="1.5"/>
    <n v="1"/>
    <n v="0.46112333304388992"/>
    <n v="0.40496271156591873"/>
  </r>
  <r>
    <s v="P2D"/>
    <s v="P"/>
    <x v="1"/>
    <s v="D"/>
    <n v="1.1504165226491252"/>
    <n v="0.45627640000000003"/>
    <n v="0.69414012264912517"/>
    <n v="0.60338156570516899"/>
    <n v="1.53"/>
    <n v="1"/>
    <n v="0.4536863546726308"/>
    <n v="0.39436703640860715"/>
  </r>
  <r>
    <s v="P3A"/>
    <s v="P"/>
    <x v="2"/>
    <s v="A"/>
    <n v="1.0517337449041393"/>
    <n v="0.14409423000000002"/>
    <n v="0.9076395149041393"/>
    <n v="0.86299362296002635"/>
    <n v="1.5"/>
    <n v="0.39050000000000001"/>
    <n v="0.23628882038004426"/>
    <n v="0.22466600651059351"/>
  </r>
  <r>
    <s v="P3B"/>
    <s v="P"/>
    <x v="2"/>
    <s v="B"/>
    <n v="1.0778711409365818"/>
    <n v="0.14273230000000001"/>
    <n v="0.93513884093658173"/>
    <n v="0.86757944008411125"/>
    <n v="1.57"/>
    <n v="0.39050000000000001"/>
    <n v="0.2325934505641625"/>
    <n v="0.21578966328206714"/>
  </r>
  <r>
    <s v="P3C"/>
    <s v="P"/>
    <x v="2"/>
    <s v="C"/>
    <n v="1.048438460542056"/>
    <n v="0.14654423"/>
    <n v="0.90189423054205609"/>
    <n v="0.86022619780255416"/>
    <n v="1.5"/>
    <n v="0.39050000000000001"/>
    <n v="0.23479313135111526"/>
    <n v="0.22394555349459827"/>
  </r>
  <r>
    <s v="P4A"/>
    <s v="P"/>
    <x v="3"/>
    <s v="A"/>
    <n v="1.1469937260896135"/>
    <n v="0.47083864999999997"/>
    <n v="0.67615507608961356"/>
    <n v="0.58950198306209933"/>
    <n v="1.5"/>
    <n v="0.2366"/>
    <n v="0.10665219400186837"/>
    <n v="9.2984112794995133E-2"/>
  </r>
  <r>
    <s v="P4B"/>
    <s v="P"/>
    <x v="3"/>
    <s v="B"/>
    <n v="1.1475618785658348"/>
    <n v="0.41475357000000002"/>
    <n v="0.73280830856583479"/>
    <n v="0.63857846993110456"/>
    <n v="1.5"/>
    <n v="0.2366"/>
    <n v="0.11558829720445102"/>
    <n v="0.1007251106571329"/>
  </r>
  <r>
    <s v="P4C"/>
    <s v="P"/>
    <x v="3"/>
    <s v="C"/>
    <n v="1.1606931186908489"/>
    <n v="0.44486693000000005"/>
    <n v="0.7158261886908488"/>
    <n v="0.61672304002132139"/>
    <n v="1.52"/>
    <n v="0.2366"/>
    <n v="0.11142399752911503"/>
    <n v="9.5997810045424112E-2"/>
  </r>
  <r>
    <s v="P4D"/>
    <s v="P"/>
    <x v="3"/>
    <s v="D"/>
    <n v="1.1499481189659639"/>
    <n v="0.44703089999999995"/>
    <n v="0.70291721896596404"/>
    <n v="0.61125994066413092"/>
    <n v="1.5"/>
    <n v="0.2366"/>
    <n v="0.11087347600489805"/>
    <n v="9.6416067974088915E-2"/>
  </r>
  <r>
    <s v="P5A"/>
    <s v="P"/>
    <x v="4"/>
    <s v="A"/>
    <n v="1.1781836819326739"/>
    <n v="0.13953529000000001"/>
    <n v="1.0386483919326739"/>
    <n v="0.88156745663705982"/>
    <n v="1.5"/>
    <n v="0.47799999999999998"/>
    <n v="0.33098262089587871"/>
    <n v="0.28092616284834304"/>
  </r>
  <r>
    <s v="P5B"/>
    <s v="P"/>
    <x v="4"/>
    <s v="B"/>
    <n v="1.1906456561859642"/>
    <n v="0.13885946000000002"/>
    <n v="1.0517861961859643"/>
    <n v="0.88337465535731829"/>
    <n v="1.53"/>
    <n v="0.47799999999999998"/>
    <n v="0.3285972560633274"/>
    <n v="0.27598240866718832"/>
  </r>
  <r>
    <s v="P5C"/>
    <s v="P"/>
    <x v="4"/>
    <s v="C"/>
    <n v="1.2005065891231621"/>
    <n v="0.13745732000000002"/>
    <n v="1.0630492691231621"/>
    <n v="0.88550057013814687"/>
    <n v="1.55"/>
    <n v="0.47799999999999998"/>
    <n v="0.32783067783282027"/>
    <n v="0.27307695001679627"/>
  </r>
  <r>
    <s v="P5D"/>
    <s v="P"/>
    <x v="4"/>
    <s v="D"/>
    <n v="1.183170963648895"/>
    <n v="0.14039497000000001"/>
    <n v="1.0427759936488949"/>
    <n v="0.881340081599854"/>
    <n v="1.51"/>
    <n v="0.47799999999999998"/>
    <n v="0.33009730130077597"/>
    <n v="0.2789937476852517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P1A"/>
    <x v="0"/>
    <s v="Control"/>
    <n v="45.11"/>
    <n v="35.9459035"/>
    <n v="0"/>
    <e v="#DIV/0!"/>
    <n v="35.9459035"/>
    <n v="0.51258716404681171"/>
    <n v="0"/>
    <n v="0.51258716404681171"/>
  </r>
  <r>
    <s v="P1B"/>
    <x v="0"/>
    <s v="Control"/>
    <n v="45.34"/>
    <n v="36.129179000000008"/>
    <n v="0"/>
    <e v="#DIV/0!"/>
    <n v="36.129179000000008"/>
    <n v="0.51520066543742959"/>
    <n v="0"/>
    <n v="0.51520066543742959"/>
  </r>
  <r>
    <s v="P1C"/>
    <x v="0"/>
    <s v="Control"/>
    <n v="45.2"/>
    <n v="36.017620000000008"/>
    <n v="0"/>
    <e v="#DIV/0!"/>
    <n v="36.017620000000008"/>
    <n v="0.5136098385040101"/>
    <n v="0"/>
    <n v="0.5136098385040101"/>
  </r>
  <r>
    <s v="P1D"/>
    <x v="0"/>
    <s v="Control"/>
    <n v="45.44"/>
    <n v="36.208863999999998"/>
    <n v="0"/>
    <e v="#DIV/0!"/>
    <n v="36.208863999999998"/>
    <n v="0.51633697038987192"/>
    <n v="0"/>
    <n v="0.51633697038987192"/>
  </r>
  <r>
    <s v="P2A"/>
    <x v="1"/>
    <s v="CS"/>
    <n v="45.4"/>
    <n v="36.176990000000004"/>
    <n v="1.53"/>
    <n v="23.645091503267977"/>
    <n v="37.706990000000005"/>
    <n v="0.51588244840889497"/>
    <n v="0.63907929405000008"/>
    <n v="1.1549617424588949"/>
  </r>
  <r>
    <s v="P2B"/>
    <x v="1"/>
    <s v="CS"/>
    <n v="45.06"/>
    <n v="35.906061000000001"/>
    <n v="1.5"/>
    <n v="23.937374000000002"/>
    <n v="37.406061000000001"/>
    <n v="0.51201901157059049"/>
    <n v="0.6265483275"/>
    <n v="1.1385673390705904"/>
  </r>
  <r>
    <s v="P2C"/>
    <x v="1"/>
    <s v="CS"/>
    <n v="45.07"/>
    <n v="35.914029500000005"/>
    <n v="1.5"/>
    <n v="23.942686333333338"/>
    <n v="37.414029500000005"/>
    <n v="0.51213264206583486"/>
    <n v="0.6265483275"/>
    <n v="1.1386809695658349"/>
  </r>
  <r>
    <s v="P2D"/>
    <x v="1"/>
    <s v="CS"/>
    <n v="45"/>
    <n v="35.858250000000005"/>
    <n v="1.53"/>
    <n v="23.436764705882357"/>
    <n v="37.388250000000006"/>
    <n v="0.511337228599125"/>
    <n v="0.63907929405000008"/>
    <n v="1.1504165226491252"/>
  </r>
  <r>
    <s v="P3A"/>
    <x v="2"/>
    <s v="AD HLFB"/>
    <n v="45.41"/>
    <n v="36.1849585"/>
    <n v="1.5"/>
    <n v="24.123305666666667"/>
    <n v="37.6849585"/>
    <n v="0.51599607890413923"/>
    <n v="0.53573766599999995"/>
    <n v="1.0517337449041393"/>
  </r>
  <r>
    <s v="P3B"/>
    <x v="2"/>
    <s v="AD HLFB"/>
    <n v="45.51"/>
    <n v="36.264643499999998"/>
    <n v="1.57"/>
    <n v="23.098499044585985"/>
    <n v="37.834643499999999"/>
    <n v="0.51713238385658178"/>
    <n v="0.56073875707999998"/>
    <n v="1.0778711409365818"/>
  </r>
  <r>
    <s v="P3C"/>
    <x v="2"/>
    <s v="AD HLFB"/>
    <n v="45.12"/>
    <n v="35.953872000000004"/>
    <n v="1.5"/>
    <n v="23.969248000000004"/>
    <n v="37.453872000000004"/>
    <n v="0.51270079454205608"/>
    <n v="0.53573766599999995"/>
    <n v="1.048438460542056"/>
  </r>
  <r>
    <s v="P4A"/>
    <x v="3"/>
    <s v="C-CBP HLFB"/>
    <n v="45.02"/>
    <n v="35.874187000000006"/>
    <n v="1.5"/>
    <n v="23.916124666666672"/>
    <n v="37.374187000000006"/>
    <n v="0.51156448958961354"/>
    <n v="0.63542923649999994"/>
    <n v="1.1469937260896135"/>
  </r>
  <r>
    <s v="P4B"/>
    <x v="3"/>
    <s v="C-CBP HLFB"/>
    <n v="45.07"/>
    <n v="35.914029500000005"/>
    <n v="1.5"/>
    <n v="23.942686333333338"/>
    <n v="37.414029500000005"/>
    <n v="0.51213264206583486"/>
    <n v="0.63542923649999994"/>
    <n v="1.1475618785658348"/>
  </r>
  <r>
    <s v="P4C"/>
    <x v="3"/>
    <s v="C-CBP HLFB"/>
    <n v="45.48"/>
    <n v="36.240738"/>
    <n v="1.52"/>
    <n v="23.842590789473686"/>
    <n v="37.760738000000003"/>
    <n v="0.51679149237084898"/>
    <n v="0.64390162632000003"/>
    <n v="1.1606931186908489"/>
  </r>
  <r>
    <s v="P4D"/>
    <x v="3"/>
    <s v="C-CBP HLFB"/>
    <n v="45.28"/>
    <n v="36.081368000000005"/>
    <n v="1.5"/>
    <n v="24.054245333333338"/>
    <n v="37.581368000000005"/>
    <n v="0.514518882465964"/>
    <n v="0.63542923649999994"/>
    <n v="1.1499481189659639"/>
  </r>
  <r>
    <s v="P5A"/>
    <x v="4"/>
    <s v="DASE HLFB"/>
    <n v="45.35"/>
    <n v="36.137147500000005"/>
    <n v="1.5"/>
    <n v="24.091431666666669"/>
    <n v="37.637147500000005"/>
    <n v="0.51531429593267386"/>
    <n v="0.662869386"/>
    <n v="1.1781836819326739"/>
  </r>
  <r>
    <s v="P5B"/>
    <x v="4"/>
    <s v="DASE HLFB"/>
    <n v="45.28"/>
    <n v="36.081368000000005"/>
    <n v="1.53"/>
    <n v="23.582593464052291"/>
    <n v="37.611368000000006"/>
    <n v="0.514518882465964"/>
    <n v="0.67612677372000007"/>
    <n v="1.1906456561859642"/>
  </r>
  <r>
    <s v="P5C"/>
    <x v="4"/>
    <s v="DASE HLFB"/>
    <n v="45.37"/>
    <n v="36.153084499999999"/>
    <n v="1.55"/>
    <n v="23.324570645161288"/>
    <n v="37.703084499999996"/>
    <n v="0.51554155692316217"/>
    <n v="0.68496503220000005"/>
    <n v="1.2005065891231621"/>
  </r>
  <r>
    <s v="P5D"/>
    <x v="4"/>
    <s v="DASE HLFB"/>
    <n v="45.4"/>
    <n v="36.176990000000004"/>
    <n v="1.51"/>
    <n v="23.958271523178809"/>
    <n v="37.686990000000002"/>
    <n v="0.51588244840889497"/>
    <n v="0.6672885152400001"/>
    <n v="1.183170963648895"/>
  </r>
  <r>
    <s v="V1A"/>
    <x v="5"/>
    <s v="Control"/>
    <n v="49.64"/>
    <n v="33.78002"/>
    <n v="0"/>
    <e v="#DIV/0!"/>
    <n v="33.78002"/>
    <n v="1.1156698030961141"/>
    <n v="0"/>
    <n v="1.1156698030961141"/>
  </r>
  <r>
    <s v="V1B"/>
    <x v="5"/>
    <s v="Control"/>
    <n v="49.81"/>
    <n v="33.895705"/>
    <n v="0"/>
    <e v="#DIV/0!"/>
    <n v="33.895705"/>
    <n v="1.1194905900930185"/>
    <n v="0"/>
    <n v="1.1194905900930185"/>
  </r>
  <r>
    <s v="V1C"/>
    <x v="5"/>
    <s v="Control"/>
    <n v="49.13"/>
    <n v="33.432965000000003"/>
    <n v="0"/>
    <e v="#DIV/0!"/>
    <n v="33.432965000000003"/>
    <n v="1.1042074421054007"/>
    <n v="0"/>
    <n v="1.1042074421054007"/>
  </r>
  <r>
    <s v="V1D"/>
    <x v="5"/>
    <s v="Control"/>
    <n v="49.57"/>
    <n v="33.732385000000001"/>
    <n v="0"/>
    <e v="#DIV/0!"/>
    <n v="33.732385000000001"/>
    <n v="1.1140965378620946"/>
    <n v="0"/>
    <n v="1.1140965378620946"/>
  </r>
  <r>
    <s v="V2A"/>
    <x v="6"/>
    <s v="CS"/>
    <n v="49.56"/>
    <n v="33.725580000000001"/>
    <n v="1.5"/>
    <n v="22.483720000000002"/>
    <n v="35.225580000000001"/>
    <n v="1.113871785685806"/>
    <n v="0.6265483275"/>
    <n v="1.7404201131858059"/>
  </r>
  <r>
    <s v="V2B"/>
    <x v="6"/>
    <s v="CS"/>
    <n v="49.52"/>
    <n v="33.698360000000001"/>
    <n v="1.51"/>
    <n v="22.316794701986755"/>
    <n v="35.208359999999999"/>
    <n v="1.1129727769806521"/>
    <n v="0.63072531635000006"/>
    <n v="1.7436980933306523"/>
  </r>
  <r>
    <s v="V2C"/>
    <x v="6"/>
    <s v="CS"/>
    <n v="49.95"/>
    <n v="33.990974999999999"/>
    <n v="1.53"/>
    <n v="22.216323529411763"/>
    <n v="35.520975"/>
    <n v="1.1226371205610575"/>
    <n v="0.63907929405000008"/>
    <n v="1.7617164146110575"/>
  </r>
  <r>
    <s v="V2D"/>
    <x v="6"/>
    <s v="CS"/>
    <n v="49.85"/>
    <n v="33.922924999999999"/>
    <n v="1.54"/>
    <n v="22.027873376623376"/>
    <n v="35.462924999999998"/>
    <n v="1.1203895987981725"/>
    <n v="0.64325628289999992"/>
    <n v="1.7636458816981724"/>
  </r>
  <r>
    <s v="V3A"/>
    <x v="7"/>
    <s v="AD HLFB"/>
    <n v="49.26"/>
    <n v="33.521429999999995"/>
    <n v="1.51"/>
    <n v="22.199622516556289"/>
    <n v="35.031429999999993"/>
    <n v="1.107129220397151"/>
    <n v="0.53930925044000011"/>
    <n v="1.6464384708371511"/>
  </r>
  <r>
    <s v="V3B"/>
    <x v="7"/>
    <s v="AD HLFB"/>
    <n v="49.89"/>
    <n v="33.950144999999999"/>
    <n v="1.5"/>
    <n v="22.633430000000001"/>
    <n v="35.450144999999999"/>
    <n v="1.1212886075033266"/>
    <n v="0.53573766599999995"/>
    <n v="1.6570262735033265"/>
  </r>
  <r>
    <s v="V3C"/>
    <x v="7"/>
    <s v="AD HLFB"/>
    <n v="49.33"/>
    <n v="33.569065000000002"/>
    <n v="1.52"/>
    <n v="22.084911184210526"/>
    <n v="35.089065000000005"/>
    <n v="1.1087024856311707"/>
    <n v="0.54288083488000005"/>
    <n v="1.6515833205111707"/>
  </r>
  <r>
    <s v="V4A"/>
    <x v="8"/>
    <s v="C-CBP HLFB"/>
    <n v="49.75"/>
    <n v="33.854875"/>
    <n v="1.52"/>
    <n v="22.272944078947368"/>
    <n v="35.374875000000003"/>
    <n v="1.1181420770352875"/>
    <n v="0.64390162632000003"/>
    <n v="1.7620437033552876"/>
  </r>
  <r>
    <s v="V4B"/>
    <x v="8"/>
    <s v="C-CBP HLFB"/>
    <n v="49.54"/>
    <n v="33.711970000000001"/>
    <n v="1.49"/>
    <n v="22.625483221476511"/>
    <n v="35.201970000000003"/>
    <n v="1.1134222813332291"/>
    <n v="0.63119304159"/>
    <n v="1.7446153229232291"/>
  </r>
  <r>
    <s v="V4C"/>
    <x v="8"/>
    <s v="C-CBP HLFB"/>
    <n v="49.56"/>
    <n v="33.725580000000001"/>
    <n v="1.48"/>
    <n v="22.787554054054056"/>
    <n v="35.205579999999998"/>
    <n v="1.113871785685806"/>
    <n v="0.62695684667999996"/>
    <n v="1.740828632365806"/>
  </r>
  <r>
    <s v="V4D"/>
    <x v="8"/>
    <s v="C-CBP HLFB"/>
    <n v="49.74"/>
    <n v="33.84807"/>
    <n v="1.51"/>
    <n v="22.415940397350994"/>
    <n v="35.358069999999998"/>
    <n v="1.1179173248589991"/>
    <n v="0.63966543140999998"/>
    <n v="1.7575827562689992"/>
  </r>
  <r>
    <s v="V5A"/>
    <x v="9"/>
    <s v="DASE HLFB"/>
    <n v="49.38"/>
    <n v="33.603090000000002"/>
    <n v="1.5"/>
    <n v="22.402060000000002"/>
    <n v="35.103090000000002"/>
    <n v="1.109826246512613"/>
    <n v="0.662869386"/>
    <n v="1.7726956325126131"/>
  </r>
  <r>
    <s v="V5B"/>
    <x v="9"/>
    <s v="DASE HLFB"/>
    <n v="49.48"/>
    <n v="33.671139999999994"/>
    <n v="1.51"/>
    <n v="22.298768211920525"/>
    <n v="35.181139999999992"/>
    <n v="1.1120737682754978"/>
    <n v="0.6672885152400001"/>
    <n v="1.7793622835154979"/>
  </r>
  <r>
    <s v="V5C"/>
    <x v="9"/>
    <s v="DASE HLFB"/>
    <n v="49.1"/>
    <n v="33.412550000000003"/>
    <n v="1.54"/>
    <n v="21.69646103896104"/>
    <n v="34.952550000000002"/>
    <n v="1.1035331855765351"/>
    <n v="0.68054590296000006"/>
    <n v="1.7840790885365352"/>
  </r>
  <r>
    <s v="V5D"/>
    <x v="9"/>
    <s v="DASE HLFB"/>
    <n v="49.66"/>
    <n v="33.79363"/>
    <n v="1.54"/>
    <n v="21.943915584415585"/>
    <n v="35.333629999999999"/>
    <n v="1.116119307448691"/>
    <n v="0.68054590296000006"/>
    <n v="1.79666521040869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s v="P1A"/>
    <n v="0.51258716404681171"/>
    <n v="0"/>
    <n v="0.4928433188854997"/>
    <n v="0"/>
  </r>
  <r>
    <x v="1"/>
    <s v="P1B"/>
    <n v="0.51520066543742959"/>
    <n v="0"/>
    <n v="0.48781894860173386"/>
    <n v="0"/>
  </r>
  <r>
    <x v="1"/>
    <s v="P1C"/>
    <n v="0.5136098385040101"/>
    <n v="0"/>
    <n v="0.48714897587955258"/>
    <n v="0"/>
  </r>
  <r>
    <x v="1"/>
    <s v="P1D"/>
    <n v="0.51633697038987192"/>
    <n v="0"/>
    <n v="0.50587554627123466"/>
    <n v="0"/>
  </r>
  <r>
    <x v="2"/>
    <s v="P2A"/>
    <n v="0.51588244840889497"/>
    <n v="0.63907929405000008"/>
    <n v="0.44733372134386101"/>
    <n v="0.23964527968990634"/>
  </r>
  <r>
    <x v="1"/>
    <s v="P2B"/>
    <n v="0.51201901157059049"/>
    <n v="0.6265483275"/>
    <n v="0.44607174121091808"/>
    <n v="0.23557301265076383"/>
  </r>
  <r>
    <x v="1"/>
    <s v="P2C"/>
    <n v="0.51213264206583486"/>
    <n v="0.6265483275"/>
    <n v="0.45616384160457962"/>
    <n v="0.2951687630734372"/>
  </r>
  <r>
    <x v="1"/>
    <s v="P2D"/>
    <n v="0.511337228599125"/>
    <n v="0.63907929405000008"/>
    <n v="0.43170731195379458"/>
    <n v="0.27787350754650769"/>
  </r>
  <r>
    <x v="3"/>
    <s v="P3A"/>
    <n v="0.51599607890413923"/>
    <n v="0.53573766599999995"/>
    <n v="0.49387185182023352"/>
    <n v="0.45366341362785106"/>
  </r>
  <r>
    <x v="1"/>
    <s v="P3B"/>
    <n v="0.51713238385658178"/>
    <n v="0.56073875707999998"/>
    <n v="0.52517628541199601"/>
    <n v="0.74718559569036458"/>
  </r>
  <r>
    <x v="1"/>
    <s v="P3C"/>
    <n v="0.51270079454205608"/>
    <n v="0.53573766599999995"/>
    <n v="0.48453151359660146"/>
    <n v="0.47038902051634496"/>
  </r>
  <r>
    <x v="4"/>
    <s v="P4A"/>
    <n v="0.51156448958961354"/>
    <n v="0.63542923649999994"/>
    <n v="0.41543421160883859"/>
    <n v="0.25374668315478816"/>
  </r>
  <r>
    <x v="1"/>
    <s v="P4B"/>
    <n v="0.51213264206583486"/>
    <n v="0.63542923649999994"/>
    <n v="0.43829269926008996"/>
    <n v="0.26661184791386799"/>
  </r>
  <r>
    <x v="1"/>
    <s v="P4C"/>
    <n v="0.51679149237084898"/>
    <n v="0.64390162632000003"/>
    <n v="0.44581624193479819"/>
    <n v="0.31376911769210225"/>
  </r>
  <r>
    <x v="1"/>
    <s v="P4D"/>
    <n v="0.514518882465964"/>
    <n v="0.63542923649999994"/>
    <n v="0.44354535018292723"/>
    <n v="0.29481526715211342"/>
  </r>
  <r>
    <x v="5"/>
    <s v="P5A"/>
    <n v="0.51531429593267386"/>
    <n v="0.662869386"/>
    <n v="0.47747383329128906"/>
    <n v="0.57395324200339726"/>
  </r>
  <r>
    <x v="1"/>
    <s v="P5B"/>
    <n v="0.514518882465964"/>
    <n v="0.67612677372000007"/>
    <n v="0.48793103541892341"/>
    <n v="0.54863817300612117"/>
  </r>
  <r>
    <x v="1"/>
    <s v="P5C"/>
    <n v="0.51554155692316217"/>
    <n v="0.68496503220000005"/>
    <n v="0.47156768629502416"/>
    <n v="0.56202874868594188"/>
  </r>
  <r>
    <x v="1"/>
    <s v="P5D"/>
    <n v="0.51588244840889497"/>
    <n v="0.6672885152400001"/>
    <n v="0.4880303287891008"/>
    <n v="0.50875109930732354"/>
  </r>
  <r>
    <x v="6"/>
    <s v="V1A"/>
    <n v="1.1156698030961141"/>
    <n v="0"/>
    <n v="1.1869738955455738"/>
    <n v="0"/>
  </r>
  <r>
    <x v="1"/>
    <s v="V1B"/>
    <n v="1.1194905900930185"/>
    <n v="0"/>
    <n v="1.1888034251813961"/>
    <n v="0"/>
  </r>
  <r>
    <x v="1"/>
    <s v="V1C"/>
    <n v="1.1042074421054007"/>
    <n v="0"/>
    <n v="1.1522550964816325"/>
    <n v="0"/>
  </r>
  <r>
    <x v="1"/>
    <s v="V1D"/>
    <n v="1.1140965378620946"/>
    <n v="0"/>
    <n v="1.12318666307254"/>
    <n v="0"/>
  </r>
  <r>
    <x v="7"/>
    <s v="V2A"/>
    <n v="1.113871785685806"/>
    <n v="0.6265483275"/>
    <n v="1.044098943788953"/>
    <n v="0.3899214929392798"/>
  </r>
  <r>
    <x v="1"/>
    <s v="V2B"/>
    <n v="1.1129727769806521"/>
    <n v="0.63072531635000006"/>
    <n v="1.0790402719571863"/>
    <n v="0.37720072571352559"/>
  </r>
  <r>
    <x v="1"/>
    <s v="V2C"/>
    <n v="1.1226371205610575"/>
    <n v="0.63907929405000008"/>
    <n v="1.0690602774923552"/>
    <n v="0.35659376221073147"/>
  </r>
  <r>
    <x v="1"/>
    <s v="V2D"/>
    <n v="1.1203895987981725"/>
    <n v="0.64325628289999992"/>
    <n v="1.0391390545554657"/>
    <n v="0.29839858670236519"/>
  </r>
  <r>
    <x v="8"/>
    <s v="V3A"/>
    <n v="1.107129220397151"/>
    <n v="0.53930925044000011"/>
    <n v="1.0894148896379712"/>
    <n v="0.50885262697947065"/>
  </r>
  <r>
    <x v="1"/>
    <s v="V3B"/>
    <n v="1.1212886075033266"/>
    <n v="0.53573766599999995"/>
    <n v="1.0995007422538723"/>
    <n v="0.47221254283807118"/>
  </r>
  <r>
    <x v="1"/>
    <s v="V3C"/>
    <n v="1.1087024856311707"/>
    <n v="0.54288083488000005"/>
    <n v="1.0232536767761877"/>
    <n v="0.45412603430861226"/>
  </r>
  <r>
    <x v="9"/>
    <s v="V4A"/>
    <n v="1.1181420770352875"/>
    <n v="0.64390162632000003"/>
    <n v="1.0724960144996318"/>
    <n v="0.39505711311405528"/>
  </r>
  <r>
    <x v="1"/>
    <s v="V4B"/>
    <n v="1.1134222813332291"/>
    <n v="0.63119304159"/>
    <n v="1.0567437675006097"/>
    <n v="0.4047826709053528"/>
  </r>
  <r>
    <x v="1"/>
    <s v="V4C"/>
    <n v="1.113871785685806"/>
    <n v="0.62695684667999996"/>
    <n v="1.0106249208264289"/>
    <n v="0.45498536105895609"/>
  </r>
  <r>
    <x v="1"/>
    <s v="V4D"/>
    <n v="1.1179173248589991"/>
    <n v="0.63966543140999998"/>
    <n v="1.109775454171438"/>
    <n v="0.40860027170190272"/>
  </r>
  <r>
    <x v="10"/>
    <s v="V5A"/>
    <n v="1.109826246512613"/>
    <n v="0.662869386"/>
    <n v="1.0210010058476424"/>
    <n v="0.68986143908150921"/>
  </r>
  <r>
    <x v="1"/>
    <s v="V5B"/>
    <n v="1.1120737682754978"/>
    <n v="0.6672885152400001"/>
    <n v="0.94074983314898386"/>
    <n v="0.5943232651379361"/>
  </r>
  <r>
    <x v="1"/>
    <s v="V5C"/>
    <n v="1.1035331855765351"/>
    <n v="0.68054590296000006"/>
    <n v="1.0603642408576988"/>
    <n v="0.73972943715142425"/>
  </r>
  <r>
    <x v="1"/>
    <s v="V5D"/>
    <n v="1.116119307448691"/>
    <n v="0.68054590296000006"/>
    <n v="0.9495107239817222"/>
    <n v="0.5670317031596628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s v="P1A"/>
    <s v="P"/>
    <x v="0"/>
    <s v="A"/>
    <n v="0"/>
    <n v="66.000010000000003"/>
    <n v="6.6000009999999998E-2"/>
    <n v="0.24183335609857629"/>
    <n v="0.51258716404681171"/>
    <n v="0.12875860854364388"/>
    <n v="0.87124139145635615"/>
  </r>
  <r>
    <x v="0"/>
    <s v="P1B"/>
    <s v="P"/>
    <x v="0"/>
    <s v="B"/>
    <n v="0"/>
    <n v="68.004559999999998"/>
    <n v="6.8004559999999992E-2"/>
    <n v="0.24917831034884688"/>
    <n v="0.51520066543742959"/>
    <n v="0.13199625808375251"/>
    <n v="0.86800374191624752"/>
  </r>
  <r>
    <x v="0"/>
    <s v="P1C"/>
    <s v="P"/>
    <x v="0"/>
    <s v="C"/>
    <n v="0"/>
    <n v="65.485290000000006"/>
    <n v="6.5485290000000002E-2"/>
    <n v="0.23994734933810677"/>
    <n v="0.5136098385040101"/>
    <n v="0.12750006929528224"/>
    <n v="0.87249993070471776"/>
  </r>
  <r>
    <x v="0"/>
    <s v="P1D"/>
    <s v="P"/>
    <x v="0"/>
    <s v="D"/>
    <n v="0"/>
    <n v="65.637169999999998"/>
    <n v="6.5637169999999995E-2"/>
    <n v="0.24050385910415453"/>
    <n v="0.51633697038987192"/>
    <n v="0.12712080242954357"/>
    <n v="0.8728791975704564"/>
  </r>
  <r>
    <x v="1"/>
    <s v="P2A"/>
    <s v="P"/>
    <x v="1"/>
    <s v="A"/>
    <n v="1.53"/>
    <n v="478.81121999999999"/>
    <n v="0.47881121999999998"/>
    <n v="1.7544319200899174"/>
    <n v="1.1549617424588949"/>
    <n v="0.41456890076775932"/>
    <n v="0.58543109923224068"/>
  </r>
  <r>
    <x v="1"/>
    <s v="P2B"/>
    <s v="P"/>
    <x v="1"/>
    <s v="B"/>
    <n v="1.5"/>
    <n v="449.62617"/>
    <n v="0.44962616999999999"/>
    <n v="1.6474937758471402"/>
    <n v="1.1385673390705904"/>
    <n v="0.39490520636840742"/>
    <n v="0.60509479363159258"/>
  </r>
  <r>
    <x v="1"/>
    <s v="P2C"/>
    <s v="P"/>
    <x v="1"/>
    <s v="C"/>
    <n v="1.5"/>
    <n v="446.99597"/>
    <n v="0.44699597000000002"/>
    <n v="1.6378563516526519"/>
    <n v="1.1386809695658349"/>
    <n v="0.39255593265112187"/>
    <n v="0.60744406734887813"/>
  </r>
  <r>
    <x v="1"/>
    <s v="P2D"/>
    <s v="P"/>
    <x v="1"/>
    <s v="D"/>
    <n v="1.53"/>
    <n v="456.27640000000002"/>
    <n v="0.45627640000000003"/>
    <n v="1.6718611576055282"/>
    <n v="1.1504165226491252"/>
    <n v="0.39661843429483101"/>
    <n v="0.60338156570516899"/>
  </r>
  <r>
    <x v="2"/>
    <s v="P3A"/>
    <s v="P"/>
    <x v="2"/>
    <s v="A"/>
    <n v="1.5"/>
    <n v="144.09423000000001"/>
    <n v="0.14409423000000002"/>
    <n v="0.52798160538672889"/>
    <n v="1.0517337449041393"/>
    <n v="0.1370063770399737"/>
    <n v="0.86299362296002635"/>
  </r>
  <r>
    <x v="2"/>
    <s v="P3B"/>
    <s v="P"/>
    <x v="2"/>
    <s v="B"/>
    <n v="1.57"/>
    <n v="142.73230000000001"/>
    <n v="0.14273230000000001"/>
    <n v="0.52299130155690621"/>
    <n v="1.0778711409365818"/>
    <n v="0.13242055991588877"/>
    <n v="0.86757944008411125"/>
  </r>
  <r>
    <x v="2"/>
    <s v="P3C"/>
    <s v="P"/>
    <x v="2"/>
    <s v="C"/>
    <n v="1.5"/>
    <n v="146.54423"/>
    <n v="0.14654423"/>
    <n v="0.53695875133627502"/>
    <n v="1.048438460542056"/>
    <n v="0.13977380219744587"/>
    <n v="0.86022619780255416"/>
  </r>
  <r>
    <x v="3"/>
    <s v="P4A"/>
    <s v="P"/>
    <x v="3"/>
    <s v="A"/>
    <n v="1.5"/>
    <n v="470.83864999999997"/>
    <n v="0.47083864999999997"/>
    <n v="1.7252192978519689"/>
    <n v="1.1469937260896135"/>
    <n v="0.41049801693790067"/>
    <n v="0.58950198306209933"/>
  </r>
  <r>
    <x v="3"/>
    <s v="P4B"/>
    <s v="P"/>
    <x v="3"/>
    <s v="B"/>
    <n v="1.5"/>
    <n v="414.75357000000002"/>
    <n v="0.41475357000000002"/>
    <n v="1.5197156453001417"/>
    <n v="1.1475618785658348"/>
    <n v="0.36142153006889544"/>
    <n v="0.63857846993110456"/>
  </r>
  <r>
    <x v="3"/>
    <s v="P4C"/>
    <s v="P"/>
    <x v="3"/>
    <s v="C"/>
    <n v="1.52"/>
    <n v="444.86693000000002"/>
    <n v="0.44486693000000005"/>
    <n v="1.6300552484639084"/>
    <n v="1.1606931186908489"/>
    <n v="0.3832769599786785"/>
    <n v="0.6167230400213215"/>
  </r>
  <r>
    <x v="3"/>
    <s v="P4D"/>
    <s v="P"/>
    <x v="3"/>
    <s v="D"/>
    <n v="1.5"/>
    <n v="447.03089999999997"/>
    <n v="0.44703089999999995"/>
    <n v="1.6379843401049037"/>
    <n v="1.1499481189659639"/>
    <n v="0.38874005933586914"/>
    <n v="0.61125994066413081"/>
  </r>
  <r>
    <x v="4"/>
    <s v="P5A"/>
    <s v="P"/>
    <x v="4"/>
    <s v="A"/>
    <n v="1.5"/>
    <n v="139.53529"/>
    <n v="0.13953529000000001"/>
    <n v="0.51127700548663724"/>
    <n v="1.1781836819326739"/>
    <n v="0.11843254336294025"/>
    <n v="0.88156745663705971"/>
  </r>
  <r>
    <x v="4"/>
    <s v="P5B"/>
    <s v="P"/>
    <x v="4"/>
    <s v="B"/>
    <n v="1.53"/>
    <n v="138.85946000000001"/>
    <n v="0.13885946000000002"/>
    <n v="0.50880066893680798"/>
    <n v="1.1906456561859642"/>
    <n v="0.11662534464268173"/>
    <n v="0.88337465535731829"/>
  </r>
  <r>
    <x v="4"/>
    <s v="P5C"/>
    <s v="P"/>
    <x v="4"/>
    <s v="C"/>
    <n v="1.55"/>
    <n v="137.45732000000001"/>
    <n v="0.13745732000000002"/>
    <n v="0.50366302998917667"/>
    <n v="1.2005065891231621"/>
    <n v="0.11449942986185312"/>
    <n v="0.88550057013814687"/>
  </r>
  <r>
    <x v="4"/>
    <s v="P5D"/>
    <s v="P"/>
    <x v="4"/>
    <s v="D"/>
    <n v="1.51"/>
    <n v="140.39497"/>
    <n v="0.14039497000000001"/>
    <n v="0.51442699439680295"/>
    <n v="1.183170963648895"/>
    <n v="0.11865991840014602"/>
    <n v="0.881340081599854"/>
  </r>
  <r>
    <x v="5"/>
    <s v="V1A"/>
    <s v="V"/>
    <x v="0"/>
    <s v="A"/>
    <n v="0"/>
    <n v="68.537899999999993"/>
    <n v="6.8537899999999999E-2"/>
    <n v="0.25113254341853303"/>
    <n v="1.1156698030961141"/>
    <n v="6.1432065123389841E-2"/>
    <n v="0.93856793487661017"/>
  </r>
  <r>
    <x v="5"/>
    <s v="V1B"/>
    <s v="V"/>
    <x v="0"/>
    <s v="B"/>
    <n v="0"/>
    <n v="68.351439999999997"/>
    <n v="6.8351439999999999E-2"/>
    <n v="0.2504493276496545"/>
    <n v="1.1194905900930185"/>
    <n v="6.1055841473683738E-2"/>
    <n v="0.9389441585263163"/>
  </r>
  <r>
    <x v="5"/>
    <s v="V1C"/>
    <s v="V"/>
    <x v="0"/>
    <s v="C"/>
    <n v="0"/>
    <n v="68.230270000000004"/>
    <n v="6.823027000000001E-2"/>
    <n v="0.2500053436599784"/>
    <n v="1.1042074421054007"/>
    <n v="6.1791170207931977E-2"/>
    <n v="0.93820882979206799"/>
  </r>
  <r>
    <x v="5"/>
    <s v="V1D"/>
    <s v="V"/>
    <x v="0"/>
    <s v="D"/>
    <n v="0"/>
    <n v="68.406480000000002"/>
    <n v="6.8406480000000006E-2"/>
    <n v="0.25065100198151696"/>
    <n v="1.1140965378620946"/>
    <n v="6.1400855020399957E-2"/>
    <n v="0.93859914497960006"/>
  </r>
  <r>
    <x v="6"/>
    <s v="V2A"/>
    <s v="V"/>
    <x v="1"/>
    <s v="A"/>
    <n v="1.5"/>
    <n v="391.03352999999998"/>
    <n v="0.39103352999999996"/>
    <n v="1.4328020693780701"/>
    <n v="1.7404201131858059"/>
    <n v="0.22467766663775249"/>
    <n v="0.77532233336224754"/>
  </r>
  <r>
    <x v="6"/>
    <s v="V2B"/>
    <s v="V"/>
    <x v="1"/>
    <s v="B"/>
    <n v="1.51"/>
    <n v="395.54984000000002"/>
    <n v="0.39554984000000004"/>
    <n v="1.4493504669386399"/>
    <n v="1.7436980933306523"/>
    <n v="0.22684537048753492"/>
    <n v="0.77315462951246505"/>
  </r>
  <r>
    <x v="6"/>
    <s v="V2C"/>
    <s v="V"/>
    <x v="1"/>
    <s v="C"/>
    <n v="1.53"/>
    <n v="383.07614000000001"/>
    <n v="0.38307614000000001"/>
    <n v="1.4036450688035969"/>
    <n v="1.7617164146110575"/>
    <n v="0.21744483778598017"/>
    <n v="0.78255516221401988"/>
  </r>
  <r>
    <x v="6"/>
    <s v="V2D"/>
    <s v="V"/>
    <x v="1"/>
    <s v="D"/>
    <n v="1.54"/>
    <n v="409.23599000000002"/>
    <n v="0.40923598999999999"/>
    <n v="1.4994984530763469"/>
    <n v="1.7636458816981724"/>
    <n v="0.23203977297639619"/>
    <n v="0.76796022702360378"/>
  </r>
  <r>
    <x v="7"/>
    <s v="V3A"/>
    <s v="V"/>
    <x v="2"/>
    <s v="A"/>
    <n v="1.51"/>
    <n v="197.45903999999999"/>
    <n v="0.19745903999999997"/>
    <n v="0.72351780454583292"/>
    <n v="1.6464384708371511"/>
    <n v="0.1199310168570099"/>
    <n v="0.88006898314299009"/>
  </r>
  <r>
    <x v="7"/>
    <s v="V3B"/>
    <s v="V"/>
    <x v="2"/>
    <s v="B"/>
    <n v="1.5"/>
    <n v="200.50189"/>
    <n v="0.20050189000000002"/>
    <n v="0.73466723660810929"/>
    <n v="1.6570262735033265"/>
    <n v="0.12100103251597447"/>
    <n v="0.87899896748402551"/>
  </r>
  <r>
    <x v="7"/>
    <s v="V3C"/>
    <s v="V"/>
    <x v="2"/>
    <s v="C"/>
    <n v="1.52"/>
    <n v="200.33432999999999"/>
    <n v="0.20033433"/>
    <n v="0.73405327310798429"/>
    <n v="1.6515833205111707"/>
    <n v="0.12129834899155789"/>
    <n v="0.87870165100844211"/>
  </r>
  <r>
    <x v="8"/>
    <s v="V4A"/>
    <s v="V"/>
    <x v="3"/>
    <s v="A"/>
    <n v="1.52"/>
    <n v="338.90026999999998"/>
    <n v="0.33890027"/>
    <n v="1.2417784433186245"/>
    <n v="1.7620437033552876"/>
    <n v="0.19233363471897169"/>
    <n v="0.80766636528102831"/>
  </r>
  <r>
    <x v="8"/>
    <s v="V4B"/>
    <s v="V"/>
    <x v="3"/>
    <s v="B"/>
    <n v="1.49"/>
    <n v="354.01812000000001"/>
    <n v="0.35401811999999999"/>
    <n v="1.2971723804179502"/>
    <n v="1.7446153229232291"/>
    <n v="0.20292044632900338"/>
    <n v="0.79707955367099659"/>
  </r>
  <r>
    <x v="8"/>
    <s v="V4C"/>
    <s v="V"/>
    <x v="3"/>
    <s v="C"/>
    <n v="1.48"/>
    <n v="368.12092999999999"/>
    <n v="0.36812093000000001"/>
    <n v="1.3488470676296729"/>
    <n v="1.740828632365806"/>
    <n v="0.21146304877793712"/>
    <n v="0.78853695122206291"/>
  </r>
  <r>
    <x v="8"/>
    <s v="V4D"/>
    <s v="V"/>
    <x v="3"/>
    <s v="D"/>
    <n v="1.51"/>
    <n v="353.55642999999998"/>
    <n v="0.35355642999999998"/>
    <n v="1.2954806830655232"/>
    <n v="1.7575827562689992"/>
    <n v="0.20116061604435082"/>
    <n v="0.79883938395564913"/>
  </r>
  <r>
    <x v="9"/>
    <s v="V5A"/>
    <s v="V"/>
    <x v="4"/>
    <s v="A"/>
    <n v="1.5"/>
    <n v="137.93308999999999"/>
    <n v="0.13793308999999998"/>
    <n v="0.50540631844975425"/>
    <n v="1.7726956325126131"/>
    <n v="7.7809798518256659E-2"/>
    <n v="0.92219020148174335"/>
  </r>
  <r>
    <x v="9"/>
    <s v="V5B"/>
    <s v="V"/>
    <x v="4"/>
    <s v="B"/>
    <n v="1.51"/>
    <n v="135.50292999999999"/>
    <n v="0.13550292999999999"/>
    <n v="0.49650186906169341"/>
    <n v="1.7793622835154979"/>
    <n v="7.6152524561937981E-2"/>
    <n v="0.923847475438062"/>
  </r>
  <r>
    <x v="9"/>
    <s v="V5C"/>
    <s v="V"/>
    <x v="4"/>
    <s v="C"/>
    <n v="1.54"/>
    <n v="134.68799000000001"/>
    <n v="0.13468799000000001"/>
    <n v="0.49351581382899012"/>
    <n v="1.7840790885365352"/>
    <n v="7.5494405413654292E-2"/>
    <n v="0.92450559458634574"/>
  </r>
  <r>
    <x v="9"/>
    <s v="V5D"/>
    <s v="V"/>
    <x v="4"/>
    <s v="D"/>
    <n v="1.54"/>
    <n v="135.67222000000001"/>
    <n v="0.13567222000000001"/>
    <n v="0.49712217152610116"/>
    <n v="1.7966652104086911"/>
    <n v="7.5513356196805506E-2"/>
    <n v="0.924486643803194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FCB22-A681-0F44-9F18-96AC283B97E2}" name="PivotTable4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13:V24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otal Initial C (g)" fld="10" subtotal="average" baseField="0" baseItem="0"/>
    <dataField name="Average of Initial C from Soil (g)" fld="8" subtotal="average" baseField="0" baseItem="0"/>
    <dataField name="Average of Initial C from Residue (g)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06061-9A33-2042-83AA-ED9288F4D1F5}" name="PivotTable2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6:R18" firstHeaderRow="0" firstDataRow="1" firstDataCol="1"/>
  <pivotFields count="6">
    <pivotField axis="axisRow" showAll="0">
      <items count="12">
        <item x="3"/>
        <item x="4"/>
        <item x="0"/>
        <item x="2"/>
        <item x="5"/>
        <item x="8"/>
        <item x="9"/>
        <item x="6"/>
        <item x="7"/>
        <item x="1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Initial C from Soil (g)" fld="2" subtotal="average" baseField="0" baseItem="0"/>
    <dataField name="Average of Initial C from Residue (g)" fld="3" subtotal="average" baseField="0" baseItem="0"/>
    <dataField name="Average of g C from soil" fld="4" subtotal="average" baseField="0" baseItem="0"/>
    <dataField name="Average of g  C from residu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98824-673D-2F42-93A5-8B936FF186F4}" name="PivotTable6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T14" firstHeaderRow="0" firstDataRow="1" firstDataCol="1"/>
  <pivotFields count="1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%resp" fld="10" subtotal="average" baseField="0" baseItem="0"/>
    <dataField name="Average of %ret" fld="11" subtotal="average" baseField="0" baseItem="0"/>
    <dataField name="Average of value_mg" fld="6" subtotal="average" baseField="0" baseItem="0"/>
    <dataField name="StdDev of value_mg" fld="6" subtotal="stdDev" baseField="0" baseItem="0" numFmtId="2"/>
    <dataField name="Average of init_C_g" fld="9" subtotal="average" baseField="0" baseItem="0"/>
    <dataField name="StdDev of init_C_g2" fld="9" subtotal="stdDev" baseField="0" baseItem="0"/>
  </dataFields>
  <formats count="4">
    <format dxfId="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10142-595F-E34E-8A72-01B4B2517394}" name="PivotTable2" cacheId="4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O17" firstHeaderRow="1" firstDataRow="1" firstDataCol="1"/>
  <pivotFields count="12">
    <pivotField showAll="0"/>
    <pivotField showAll="0"/>
    <pivotField axis="axisRow" showAll="0">
      <items count="6">
        <item x="2"/>
        <item x="3"/>
        <item h="1" x="0"/>
        <item x="1"/>
        <item x="4"/>
        <item t="default"/>
      </items>
    </pivotField>
    <pivotField showAll="0"/>
    <pivotField showAll="0"/>
    <pivotField showAll="0"/>
    <pivotField showAll="0"/>
    <pivotField numFmtId="10" showAll="0"/>
    <pivotField showAll="0"/>
    <pivotField showAll="0"/>
    <pivotField dataField="1" showAll="0"/>
    <pivotField dataField="1" showAll="0"/>
  </pivotFields>
  <rowFields count="2">
    <field x="2"/>
    <field x="-2"/>
  </rowFields>
  <rowItems count="14">
    <i>
      <x/>
    </i>
    <i r="1">
      <x/>
    </i>
    <i r="1" i="1">
      <x v="1"/>
    </i>
    <i>
      <x v="1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 t="grand">
      <x/>
    </i>
    <i t="grand" i="1">
      <x/>
    </i>
  </rowItems>
  <colItems count="1">
    <i/>
  </colItems>
  <dataFields count="2">
    <dataField name="Average of C_ret_fact" fld="10" subtotal="average" baseField="0" baseItem="0"/>
    <dataField name="Average of %C_ret_fact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7E8DB8-68E7-644D-A51D-0E5FD6B285BB}" name="PivotTable3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P8" firstHeaderRow="0" firstDataRow="1" firstDataCol="1"/>
  <pivotFields count="12">
    <pivotField showAll="0"/>
    <pivotField showAll="0"/>
    <pivotField axis="axisRow" showAll="0">
      <items count="6">
        <item x="2"/>
        <item x="3"/>
        <item h="1" x="0"/>
        <item x="1"/>
        <item x="4"/>
        <item t="default"/>
      </items>
    </pivotField>
    <pivotField showAll="0"/>
    <pivotField showAll="0"/>
    <pivotField showAll="0"/>
    <pivotField showAll="0"/>
    <pivotField numFmtId="10" showAll="0"/>
    <pivotField showAll="0"/>
    <pivotField showAll="0"/>
    <pivotField dataField="1" showAll="0"/>
    <pivotField dataField="1" showAll="0"/>
  </pivotFields>
  <rowFields count="1">
    <field x="2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_ret_fact" fld="10" subtotal="average" baseField="0" baseItem="0"/>
    <dataField name="Average of %C_ret_fact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2" dT="2022-10-19T12:47:39.56" personId="{149D56AE-5835-6F48-B055-D3DC9D910099}" id="{7016C1D0-97F7-784E-9490-51F1911EE11B}">
    <text>do i need to adjust this number for how much soil each cup has?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2" dT="2022-10-19T12:51:15.96" personId="{149D56AE-5835-6F48-B055-D3DC9D910099}" id="{5590B978-FE8A-2F43-BEC9-57090C654697}">
    <text>g_drysoil is not recorded, so I can only estimate based on orig. dry soil values</text>
  </threadedComment>
  <threadedComment ref="O4" dT="2022-10-19T13:09:42.78" personId="{149D56AE-5835-6F48-B055-D3DC9D910099}" id="{714D6098-C396-994F-A0AE-A6897BFD6D3B}">
    <text>this just doesn’t make sense. should be 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1" dT="2022-10-28T20:14:25.70" personId="{149D56AE-5835-6F48-B055-D3DC9D910099}" id="{D70AB6E0-97AB-FC4A-A77E-982A703917DA}">
    <text xml:space="preserve">this is from incubation data not irms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ivotTable" Target="../pivotTables/pivotTable3.xml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3FB87-2EA9-6B47-AD36-22AC7C062C32}">
  <dimension ref="A1:AB52"/>
  <sheetViews>
    <sheetView tabSelected="1" topLeftCell="A9" zoomScale="82" workbookViewId="0">
      <selection activeCell="C33" sqref="C33"/>
    </sheetView>
  </sheetViews>
  <sheetFormatPr baseColWidth="10" defaultRowHeight="16" x14ac:dyDescent="0.2"/>
  <cols>
    <col min="2" max="2" width="11.6640625" bestFit="1" customWidth="1"/>
    <col min="3" max="3" width="18.6640625" customWidth="1"/>
    <col min="4" max="4" width="17.5" customWidth="1"/>
    <col min="5" max="7" width="18" customWidth="1"/>
    <col min="8" max="8" width="15" customWidth="1"/>
    <col min="9" max="9" width="12.1640625" customWidth="1"/>
    <col min="10" max="10" width="16" customWidth="1"/>
    <col min="19" max="19" width="13.83203125" bestFit="1" customWidth="1"/>
    <col min="20" max="20" width="24.6640625" bestFit="1" customWidth="1"/>
    <col min="21" max="21" width="28.1640625" bestFit="1" customWidth="1"/>
    <col min="22" max="22" width="31.83203125" bestFit="1" customWidth="1"/>
  </cols>
  <sheetData>
    <row r="1" spans="1:22" x14ac:dyDescent="0.2">
      <c r="A1" s="74" t="s">
        <v>80</v>
      </c>
      <c r="B1" s="75"/>
      <c r="C1" s="75"/>
      <c r="D1" s="76"/>
    </row>
    <row r="2" spans="1:22" ht="17" customHeight="1" x14ac:dyDescent="0.2">
      <c r="A2" s="14" t="s">
        <v>68</v>
      </c>
      <c r="B2" s="15" t="s">
        <v>69</v>
      </c>
      <c r="C2" s="14" t="s">
        <v>70</v>
      </c>
      <c r="D2" s="16" t="s">
        <v>71</v>
      </c>
      <c r="H2" s="72" t="s">
        <v>84</v>
      </c>
      <c r="I2" s="73"/>
    </row>
    <row r="3" spans="1:22" x14ac:dyDescent="0.2">
      <c r="A3" s="17" t="s">
        <v>72</v>
      </c>
      <c r="B3" s="18">
        <v>35.715844400000002</v>
      </c>
      <c r="C3" s="17">
        <v>1.62844327</v>
      </c>
      <c r="D3" s="8">
        <v>-13.285373999999999</v>
      </c>
      <c r="H3" s="13" t="s">
        <v>86</v>
      </c>
      <c r="I3" s="13">
        <v>0.20315</v>
      </c>
    </row>
    <row r="4" spans="1:22" x14ac:dyDescent="0.2">
      <c r="A4" s="17" t="s">
        <v>73</v>
      </c>
      <c r="B4" s="18">
        <v>42.361949099999997</v>
      </c>
      <c r="C4" s="17">
        <v>0.90519143999999996</v>
      </c>
      <c r="D4" s="8">
        <v>-12.239706999999999</v>
      </c>
      <c r="H4" s="13" t="s">
        <v>85</v>
      </c>
      <c r="I4" s="13">
        <v>0.31950000000000001</v>
      </c>
    </row>
    <row r="5" spans="1:22" x14ac:dyDescent="0.2">
      <c r="A5" s="17" t="s">
        <v>74</v>
      </c>
      <c r="B5" s="18">
        <v>41.7698885</v>
      </c>
      <c r="C5" s="17" t="s">
        <v>75</v>
      </c>
      <c r="D5" s="8">
        <v>-11.585540999999999</v>
      </c>
    </row>
    <row r="6" spans="1:22" x14ac:dyDescent="0.2">
      <c r="A6" s="17" t="s">
        <v>76</v>
      </c>
      <c r="B6" s="18">
        <v>44.191292400000002</v>
      </c>
      <c r="C6" s="17">
        <v>2.9897593100000002</v>
      </c>
      <c r="D6" s="8">
        <v>-15.128041</v>
      </c>
    </row>
    <row r="7" spans="1:22" x14ac:dyDescent="0.2">
      <c r="A7" s="17" t="s">
        <v>61</v>
      </c>
      <c r="B7" s="18">
        <v>1.42599605</v>
      </c>
      <c r="C7" s="17">
        <v>0.10983045</v>
      </c>
      <c r="D7" s="8">
        <v>-26.200707000000001</v>
      </c>
    </row>
    <row r="8" spans="1:22" x14ac:dyDescent="0.2">
      <c r="A8" s="19" t="s">
        <v>67</v>
      </c>
      <c r="B8" s="56">
        <v>3.3027505700000002</v>
      </c>
      <c r="C8" s="19">
        <v>0.2722</v>
      </c>
      <c r="D8" s="7">
        <v>-24.987041000000001</v>
      </c>
      <c r="E8" t="s">
        <v>130</v>
      </c>
    </row>
    <row r="10" spans="1:22" x14ac:dyDescent="0.2">
      <c r="K10" s="53" t="s">
        <v>124</v>
      </c>
      <c r="L10" s="53"/>
    </row>
    <row r="11" spans="1:22" x14ac:dyDescent="0.2">
      <c r="A11" s="12" t="s">
        <v>79</v>
      </c>
      <c r="D11" s="53" t="s">
        <v>128</v>
      </c>
    </row>
    <row r="12" spans="1:22" ht="51" x14ac:dyDescent="0.2">
      <c r="A12" s="28" t="s">
        <v>77</v>
      </c>
      <c r="B12" s="63" t="s">
        <v>151</v>
      </c>
      <c r="C12" s="29" t="s">
        <v>78</v>
      </c>
      <c r="D12" s="29" t="s">
        <v>81</v>
      </c>
      <c r="E12" s="39" t="s">
        <v>83</v>
      </c>
      <c r="F12" s="29" t="s">
        <v>82</v>
      </c>
      <c r="G12" s="29" t="s">
        <v>104</v>
      </c>
      <c r="H12" s="29" t="s">
        <v>100</v>
      </c>
      <c r="I12" s="30" t="s">
        <v>87</v>
      </c>
      <c r="J12" s="31" t="s">
        <v>88</v>
      </c>
      <c r="K12" s="32" t="s">
        <v>89</v>
      </c>
      <c r="L12" s="29" t="s">
        <v>95</v>
      </c>
      <c r="M12" s="26" t="s">
        <v>91</v>
      </c>
      <c r="N12" s="27" t="s">
        <v>92</v>
      </c>
      <c r="O12" s="42" t="s">
        <v>120</v>
      </c>
      <c r="P12" s="42" t="s">
        <v>121</v>
      </c>
    </row>
    <row r="13" spans="1:22" x14ac:dyDescent="0.2">
      <c r="A13" s="20" t="s">
        <v>11</v>
      </c>
      <c r="B13" s="21" t="s">
        <v>152</v>
      </c>
      <c r="C13" s="21" t="s">
        <v>62</v>
      </c>
      <c r="D13" s="21">
        <v>45.11</v>
      </c>
      <c r="E13" s="40">
        <f>D13*(1-$I$3)</f>
        <v>35.9459035</v>
      </c>
      <c r="F13" s="21">
        <v>0</v>
      </c>
      <c r="G13" s="21" t="e">
        <f>E13/F13</f>
        <v>#DIV/0!</v>
      </c>
      <c r="H13" s="21">
        <f>E13+F13</f>
        <v>35.9459035</v>
      </c>
      <c r="I13" s="24">
        <f t="shared" ref="I13:I31" si="0">E13*$B$7/100</f>
        <v>0.51258716404681171</v>
      </c>
      <c r="J13" s="5">
        <f>F13</f>
        <v>0</v>
      </c>
      <c r="K13" s="5">
        <f>SUM(I13:J13)</f>
        <v>0.51258716404681171</v>
      </c>
      <c r="L13">
        <f t="shared" ref="L13:L52" si="1">J13/K13</f>
        <v>0</v>
      </c>
      <c r="M13" s="24">
        <f>$D$7</f>
        <v>-26.200707000000001</v>
      </c>
      <c r="N13" s="5" t="s">
        <v>75</v>
      </c>
      <c r="O13">
        <f>Incubation!I2</f>
        <v>0.24183335609857629</v>
      </c>
      <c r="P13">
        <f t="shared" ref="P13:P50" si="2">H13-O13</f>
        <v>35.704070143901426</v>
      </c>
      <c r="S13" s="59" t="s">
        <v>143</v>
      </c>
      <c r="T13" t="s">
        <v>162</v>
      </c>
      <c r="U13" t="s">
        <v>163</v>
      </c>
      <c r="V13" t="s">
        <v>164</v>
      </c>
    </row>
    <row r="14" spans="1:22" x14ac:dyDescent="0.2">
      <c r="A14" s="20" t="s">
        <v>12</v>
      </c>
      <c r="B14" s="21" t="s">
        <v>152</v>
      </c>
      <c r="C14" s="21" t="s">
        <v>62</v>
      </c>
      <c r="D14" s="21">
        <v>45.34</v>
      </c>
      <c r="E14" s="40">
        <f>D14*(1-$I$3)</f>
        <v>36.129179000000008</v>
      </c>
      <c r="F14" s="21">
        <v>0</v>
      </c>
      <c r="G14" s="21" t="e">
        <f t="shared" ref="G14:G50" si="3">E14/F14</f>
        <v>#DIV/0!</v>
      </c>
      <c r="H14" s="21">
        <f t="shared" ref="H14:H50" si="4">E14+F14</f>
        <v>36.129179000000008</v>
      </c>
      <c r="I14" s="24">
        <f t="shared" si="0"/>
        <v>0.51520066543742959</v>
      </c>
      <c r="J14" s="5">
        <f>F14</f>
        <v>0</v>
      </c>
      <c r="K14" s="5">
        <f t="shared" ref="K14:K50" si="5">SUM(I14:J14)</f>
        <v>0.51520066543742959</v>
      </c>
      <c r="L14">
        <f t="shared" si="1"/>
        <v>0</v>
      </c>
      <c r="M14" s="24">
        <f t="shared" ref="M14:M31" si="6">$D$7</f>
        <v>-26.200707000000001</v>
      </c>
      <c r="N14" s="5" t="s">
        <v>75</v>
      </c>
      <c r="O14">
        <f>Incubation!I3</f>
        <v>0.24917831034884688</v>
      </c>
      <c r="P14">
        <f t="shared" si="2"/>
        <v>35.880000689651162</v>
      </c>
      <c r="S14" s="60" t="s">
        <v>152</v>
      </c>
      <c r="T14">
        <v>0.5144336595945308</v>
      </c>
      <c r="U14">
        <v>0.5144336595945308</v>
      </c>
      <c r="V14">
        <v>0</v>
      </c>
    </row>
    <row r="15" spans="1:22" x14ac:dyDescent="0.2">
      <c r="A15" s="20" t="s">
        <v>13</v>
      </c>
      <c r="B15" s="21" t="s">
        <v>152</v>
      </c>
      <c r="C15" s="21" t="s">
        <v>62</v>
      </c>
      <c r="D15" s="21">
        <v>45.2</v>
      </c>
      <c r="E15" s="40">
        <f t="shared" ref="E15:E31" si="7">D15*(1-$I$3)</f>
        <v>36.017620000000008</v>
      </c>
      <c r="F15" s="21">
        <v>0</v>
      </c>
      <c r="G15" s="21" t="e">
        <f t="shared" si="3"/>
        <v>#DIV/0!</v>
      </c>
      <c r="H15" s="21">
        <f t="shared" si="4"/>
        <v>36.017620000000008</v>
      </c>
      <c r="I15" s="24">
        <f t="shared" si="0"/>
        <v>0.5136098385040101</v>
      </c>
      <c r="J15" s="5">
        <f>F15</f>
        <v>0</v>
      </c>
      <c r="K15" s="5">
        <f t="shared" si="5"/>
        <v>0.5136098385040101</v>
      </c>
      <c r="L15">
        <f t="shared" si="1"/>
        <v>0</v>
      </c>
      <c r="M15" s="24">
        <f t="shared" si="6"/>
        <v>-26.200707000000001</v>
      </c>
      <c r="N15" s="5" t="s">
        <v>75</v>
      </c>
      <c r="O15">
        <f>Incubation!I4</f>
        <v>0.23994734933810677</v>
      </c>
      <c r="P15">
        <f t="shared" si="2"/>
        <v>35.777672650661899</v>
      </c>
      <c r="S15" s="60" t="s">
        <v>153</v>
      </c>
      <c r="T15">
        <v>1.1456566434361113</v>
      </c>
      <c r="U15">
        <v>0.51284283266111141</v>
      </c>
      <c r="V15">
        <v>0.6328138107750001</v>
      </c>
    </row>
    <row r="16" spans="1:22" x14ac:dyDescent="0.2">
      <c r="A16" s="20" t="s">
        <v>14</v>
      </c>
      <c r="B16" s="21" t="s">
        <v>152</v>
      </c>
      <c r="C16" s="21" t="s">
        <v>62</v>
      </c>
      <c r="D16" s="21">
        <v>45.44</v>
      </c>
      <c r="E16" s="40">
        <f t="shared" si="7"/>
        <v>36.208863999999998</v>
      </c>
      <c r="F16" s="21">
        <v>0</v>
      </c>
      <c r="G16" s="21" t="e">
        <f t="shared" si="3"/>
        <v>#DIV/0!</v>
      </c>
      <c r="H16" s="21">
        <f t="shared" si="4"/>
        <v>36.208863999999998</v>
      </c>
      <c r="I16" s="24">
        <f t="shared" si="0"/>
        <v>0.51633697038987192</v>
      </c>
      <c r="J16" s="5">
        <f>F16</f>
        <v>0</v>
      </c>
      <c r="K16" s="5">
        <f t="shared" si="5"/>
        <v>0.51633697038987192</v>
      </c>
      <c r="L16">
        <f t="shared" si="1"/>
        <v>0</v>
      </c>
      <c r="M16" s="24">
        <f t="shared" si="6"/>
        <v>-26.200707000000001</v>
      </c>
      <c r="N16" s="5" t="s">
        <v>75</v>
      </c>
      <c r="O16">
        <f>Incubation!I5</f>
        <v>0.24050385910415453</v>
      </c>
      <c r="P16">
        <f t="shared" si="2"/>
        <v>35.968360140895847</v>
      </c>
      <c r="S16" s="60" t="s">
        <v>154</v>
      </c>
      <c r="T16">
        <v>1.0593477821275925</v>
      </c>
      <c r="U16">
        <v>0.5152764191009257</v>
      </c>
      <c r="V16">
        <v>0.54407136302666659</v>
      </c>
    </row>
    <row r="17" spans="1:24" x14ac:dyDescent="0.2">
      <c r="A17" s="20" t="s">
        <v>15</v>
      </c>
      <c r="B17" s="21" t="s">
        <v>153</v>
      </c>
      <c r="C17" s="21" t="s">
        <v>63</v>
      </c>
      <c r="D17" s="21">
        <v>45.4</v>
      </c>
      <c r="E17" s="40">
        <f t="shared" si="7"/>
        <v>36.176990000000004</v>
      </c>
      <c r="F17" s="21">
        <v>1.53</v>
      </c>
      <c r="G17" s="21">
        <f t="shared" si="3"/>
        <v>23.645091503267977</v>
      </c>
      <c r="H17" s="21">
        <f t="shared" si="4"/>
        <v>37.706990000000005</v>
      </c>
      <c r="I17" s="24">
        <f>E17*$B$7/100</f>
        <v>0.51588244840889497</v>
      </c>
      <c r="J17" s="5">
        <f>F17*$B$5/100</f>
        <v>0.63907929405000008</v>
      </c>
      <c r="K17" s="5">
        <f t="shared" si="5"/>
        <v>1.1549617424588949</v>
      </c>
      <c r="L17">
        <f t="shared" si="1"/>
        <v>0.55333373440527178</v>
      </c>
      <c r="M17" s="24">
        <f t="shared" si="6"/>
        <v>-26.200707000000001</v>
      </c>
      <c r="N17" s="5">
        <f>$D$5</f>
        <v>-11.585540999999999</v>
      </c>
      <c r="O17">
        <f>Incubation!I6</f>
        <v>1.7544319200899174</v>
      </c>
      <c r="P17">
        <f t="shared" si="2"/>
        <v>35.952558079910091</v>
      </c>
      <c r="S17" s="60" t="s">
        <v>155</v>
      </c>
      <c r="T17">
        <v>1.1512992105780653</v>
      </c>
      <c r="U17">
        <v>0.51375187662306532</v>
      </c>
      <c r="V17">
        <v>0.63754733395499996</v>
      </c>
    </row>
    <row r="18" spans="1:24" x14ac:dyDescent="0.2">
      <c r="A18" s="20" t="s">
        <v>16</v>
      </c>
      <c r="B18" s="21" t="s">
        <v>153</v>
      </c>
      <c r="C18" s="21" t="s">
        <v>63</v>
      </c>
      <c r="D18" s="21">
        <v>45.06</v>
      </c>
      <c r="E18" s="40">
        <f t="shared" si="7"/>
        <v>35.906061000000001</v>
      </c>
      <c r="F18" s="21">
        <v>1.5</v>
      </c>
      <c r="G18" s="21">
        <f t="shared" si="3"/>
        <v>23.937374000000002</v>
      </c>
      <c r="H18" s="21">
        <f t="shared" si="4"/>
        <v>37.406061000000001</v>
      </c>
      <c r="I18" s="24">
        <f t="shared" si="0"/>
        <v>0.51201901157059049</v>
      </c>
      <c r="J18" s="5">
        <f>F18*$B$5/100</f>
        <v>0.6265483275</v>
      </c>
      <c r="K18" s="5">
        <f t="shared" si="5"/>
        <v>1.1385673390705904</v>
      </c>
      <c r="L18">
        <f t="shared" si="1"/>
        <v>0.55029536330407103</v>
      </c>
      <c r="M18" s="24">
        <f t="shared" si="6"/>
        <v>-26.200707000000001</v>
      </c>
      <c r="N18" s="5">
        <f>$D$5</f>
        <v>-11.585540999999999</v>
      </c>
      <c r="O18">
        <f>Incubation!I7</f>
        <v>1.6474937758471402</v>
      </c>
      <c r="P18">
        <f t="shared" si="2"/>
        <v>35.758567224152863</v>
      </c>
      <c r="S18" s="60" t="s">
        <v>156</v>
      </c>
      <c r="T18">
        <v>1.1881267227226737</v>
      </c>
      <c r="U18">
        <v>0.51531429593267375</v>
      </c>
      <c r="V18">
        <v>0.67281242679000008</v>
      </c>
    </row>
    <row r="19" spans="1:24" x14ac:dyDescent="0.2">
      <c r="A19" s="20" t="s">
        <v>17</v>
      </c>
      <c r="B19" s="21" t="s">
        <v>153</v>
      </c>
      <c r="C19" s="21" t="s">
        <v>63</v>
      </c>
      <c r="D19" s="21">
        <v>45.07</v>
      </c>
      <c r="E19" s="40">
        <f t="shared" si="7"/>
        <v>35.914029500000005</v>
      </c>
      <c r="F19" s="21">
        <v>1.5</v>
      </c>
      <c r="G19" s="21">
        <f t="shared" si="3"/>
        <v>23.942686333333338</v>
      </c>
      <c r="H19" s="21">
        <f t="shared" si="4"/>
        <v>37.414029500000005</v>
      </c>
      <c r="I19" s="24">
        <f t="shared" si="0"/>
        <v>0.51213264206583486</v>
      </c>
      <c r="J19" s="5">
        <f>F19*$B$5/100</f>
        <v>0.6265483275</v>
      </c>
      <c r="K19" s="5">
        <f t="shared" si="5"/>
        <v>1.1386809695658349</v>
      </c>
      <c r="L19">
        <f t="shared" si="1"/>
        <v>0.55024044859456567</v>
      </c>
      <c r="M19" s="24">
        <f t="shared" si="6"/>
        <v>-26.200707000000001</v>
      </c>
      <c r="N19" s="5">
        <f>$D$5</f>
        <v>-11.585540999999999</v>
      </c>
      <c r="O19">
        <f>Incubation!I8</f>
        <v>1.6378563516526519</v>
      </c>
      <c r="P19">
        <f t="shared" si="2"/>
        <v>35.776173148347354</v>
      </c>
      <c r="S19" s="60" t="s">
        <v>157</v>
      </c>
      <c r="T19">
        <v>1.1133660932891569</v>
      </c>
      <c r="U19">
        <v>1.1133660932891569</v>
      </c>
      <c r="V19">
        <v>0</v>
      </c>
    </row>
    <row r="20" spans="1:24" x14ac:dyDescent="0.2">
      <c r="A20" s="20" t="s">
        <v>18</v>
      </c>
      <c r="B20" s="21" t="s">
        <v>153</v>
      </c>
      <c r="C20" s="21" t="s">
        <v>63</v>
      </c>
      <c r="D20" s="21">
        <v>45</v>
      </c>
      <c r="E20" s="40">
        <f t="shared" si="7"/>
        <v>35.858250000000005</v>
      </c>
      <c r="F20" s="21">
        <v>1.53</v>
      </c>
      <c r="G20" s="21">
        <f t="shared" si="3"/>
        <v>23.436764705882357</v>
      </c>
      <c r="H20" s="21">
        <f t="shared" si="4"/>
        <v>37.388250000000006</v>
      </c>
      <c r="I20" s="24">
        <f t="shared" si="0"/>
        <v>0.511337228599125</v>
      </c>
      <c r="J20" s="5">
        <f>F20*$B$5/100</f>
        <v>0.63907929405000008</v>
      </c>
      <c r="K20" s="5">
        <f t="shared" si="5"/>
        <v>1.1504165226491252</v>
      </c>
      <c r="L20">
        <f t="shared" si="1"/>
        <v>0.55551991949694735</v>
      </c>
      <c r="M20" s="24">
        <f t="shared" si="6"/>
        <v>-26.200707000000001</v>
      </c>
      <c r="N20" s="5">
        <f>$D$5</f>
        <v>-11.585540999999999</v>
      </c>
      <c r="O20">
        <f>Incubation!I9</f>
        <v>1.6718611576055282</v>
      </c>
      <c r="P20">
        <f t="shared" si="2"/>
        <v>35.71638884239448</v>
      </c>
      <c r="S20" s="60" t="s">
        <v>158</v>
      </c>
      <c r="T20">
        <v>1.7523701257064221</v>
      </c>
      <c r="U20">
        <v>1.1174678205064219</v>
      </c>
      <c r="V20">
        <v>0.63490230520000002</v>
      </c>
    </row>
    <row r="21" spans="1:24" x14ac:dyDescent="0.2">
      <c r="A21" s="20" t="s">
        <v>19</v>
      </c>
      <c r="B21" s="21" t="s">
        <v>154</v>
      </c>
      <c r="C21" s="21" t="s">
        <v>64</v>
      </c>
      <c r="D21" s="21">
        <v>45.41</v>
      </c>
      <c r="E21" s="40">
        <f>D21*(1-$I$3)</f>
        <v>36.1849585</v>
      </c>
      <c r="F21" s="21">
        <v>1.5</v>
      </c>
      <c r="G21" s="21">
        <f t="shared" si="3"/>
        <v>24.123305666666667</v>
      </c>
      <c r="H21" s="21">
        <f t="shared" si="4"/>
        <v>37.6849585</v>
      </c>
      <c r="I21" s="24">
        <f>E21*$B$7/100</f>
        <v>0.51599607890413923</v>
      </c>
      <c r="J21" s="5">
        <f>F21*$B$3/100</f>
        <v>0.53573766599999995</v>
      </c>
      <c r="K21" s="5">
        <f t="shared" si="5"/>
        <v>1.0517337449041393</v>
      </c>
      <c r="L21">
        <f t="shared" si="1"/>
        <v>0.50938525895527864</v>
      </c>
      <c r="M21" s="24">
        <f t="shared" si="6"/>
        <v>-26.200707000000001</v>
      </c>
      <c r="N21" s="5">
        <f>$D$3</f>
        <v>-13.285373999999999</v>
      </c>
      <c r="O21">
        <f>Incubation!I10</f>
        <v>0.52798160538672889</v>
      </c>
      <c r="P21">
        <f t="shared" si="2"/>
        <v>37.156976894613273</v>
      </c>
      <c r="S21" s="60" t="s">
        <v>159</v>
      </c>
      <c r="T21">
        <v>1.6516826882838826</v>
      </c>
      <c r="U21">
        <v>1.1123734378438828</v>
      </c>
      <c r="V21">
        <v>0.53930925044</v>
      </c>
    </row>
    <row r="22" spans="1:24" x14ac:dyDescent="0.2">
      <c r="A22" s="20" t="s">
        <v>20</v>
      </c>
      <c r="B22" s="21" t="s">
        <v>154</v>
      </c>
      <c r="C22" s="21" t="s">
        <v>64</v>
      </c>
      <c r="D22" s="21">
        <v>45.51</v>
      </c>
      <c r="E22" s="40">
        <f t="shared" si="7"/>
        <v>36.264643499999998</v>
      </c>
      <c r="F22" s="21">
        <v>1.57</v>
      </c>
      <c r="G22" s="21">
        <f t="shared" si="3"/>
        <v>23.098499044585985</v>
      </c>
      <c r="H22" s="21">
        <f t="shared" si="4"/>
        <v>37.834643499999999</v>
      </c>
      <c r="I22" s="24">
        <f t="shared" si="0"/>
        <v>0.51713238385658178</v>
      </c>
      <c r="J22" s="5">
        <f>F22*$B$3/100</f>
        <v>0.56073875707999998</v>
      </c>
      <c r="K22" s="5">
        <f t="shared" si="5"/>
        <v>1.0778711409365818</v>
      </c>
      <c r="L22">
        <f t="shared" si="1"/>
        <v>0.52022800851014894</v>
      </c>
      <c r="M22" s="24">
        <f t="shared" si="6"/>
        <v>-26.200707000000001</v>
      </c>
      <c r="N22" s="5">
        <f>$D$3</f>
        <v>-13.285373999999999</v>
      </c>
      <c r="O22">
        <f>Incubation!I11</f>
        <v>0.52299130155690621</v>
      </c>
      <c r="P22">
        <f t="shared" si="2"/>
        <v>37.311652198443092</v>
      </c>
      <c r="S22" s="60" t="s">
        <v>160</v>
      </c>
      <c r="T22">
        <v>1.7512676037283303</v>
      </c>
      <c r="U22">
        <v>1.1158383672283305</v>
      </c>
      <c r="V22">
        <v>0.63542923649999994</v>
      </c>
    </row>
    <row r="23" spans="1:24" x14ac:dyDescent="0.2">
      <c r="A23" s="20" t="s">
        <v>32</v>
      </c>
      <c r="B23" s="21" t="s">
        <v>154</v>
      </c>
      <c r="C23" s="21" t="s">
        <v>64</v>
      </c>
      <c r="D23" s="21">
        <v>45.12</v>
      </c>
      <c r="E23" s="40">
        <f t="shared" si="7"/>
        <v>35.953872000000004</v>
      </c>
      <c r="F23" s="21">
        <v>1.5</v>
      </c>
      <c r="G23" s="21">
        <f t="shared" si="3"/>
        <v>23.969248000000004</v>
      </c>
      <c r="H23" s="21">
        <f t="shared" si="4"/>
        <v>37.453872000000004</v>
      </c>
      <c r="I23" s="24">
        <f t="shared" si="0"/>
        <v>0.51270079454205608</v>
      </c>
      <c r="J23" s="5">
        <f>F23*$B$3/100</f>
        <v>0.53573766599999995</v>
      </c>
      <c r="K23" s="5">
        <f t="shared" si="5"/>
        <v>1.048438460542056</v>
      </c>
      <c r="L23">
        <f t="shared" si="1"/>
        <v>0.51098627736626212</v>
      </c>
      <c r="M23" s="24">
        <f t="shared" si="6"/>
        <v>-26.200707000000001</v>
      </c>
      <c r="N23" s="5">
        <f>$D$3</f>
        <v>-13.285373999999999</v>
      </c>
      <c r="O23">
        <f>Incubation!I12</f>
        <v>0.53695875133627502</v>
      </c>
      <c r="P23">
        <f t="shared" si="2"/>
        <v>36.916913248663732</v>
      </c>
      <c r="S23" s="60" t="s">
        <v>161</v>
      </c>
      <c r="T23">
        <v>1.7832005537433344</v>
      </c>
      <c r="U23">
        <v>1.1103881269533342</v>
      </c>
      <c r="V23">
        <v>0.67281242679000008</v>
      </c>
    </row>
    <row r="24" spans="1:24" x14ac:dyDescent="0.2">
      <c r="A24" s="20" t="s">
        <v>33</v>
      </c>
      <c r="B24" s="21" t="s">
        <v>155</v>
      </c>
      <c r="C24" s="21" t="s">
        <v>65</v>
      </c>
      <c r="D24" s="21">
        <v>45.02</v>
      </c>
      <c r="E24" s="40">
        <f t="shared" si="7"/>
        <v>35.874187000000006</v>
      </c>
      <c r="F24" s="21">
        <v>1.5</v>
      </c>
      <c r="G24" s="21">
        <f t="shared" si="3"/>
        <v>23.916124666666672</v>
      </c>
      <c r="H24" s="21">
        <f t="shared" si="4"/>
        <v>37.374187000000006</v>
      </c>
      <c r="I24" s="24">
        <f t="shared" si="0"/>
        <v>0.51156448958961354</v>
      </c>
      <c r="J24" s="5">
        <f>F24*$B$4/100</f>
        <v>0.63542923649999994</v>
      </c>
      <c r="K24" s="5">
        <f t="shared" si="5"/>
        <v>1.1469937260896135</v>
      </c>
      <c r="L24">
        <f t="shared" si="1"/>
        <v>0.5539953899018577</v>
      </c>
      <c r="M24" s="24">
        <f t="shared" si="6"/>
        <v>-26.200707000000001</v>
      </c>
      <c r="N24" s="5">
        <f>$D$4</f>
        <v>-12.239706999999999</v>
      </c>
      <c r="O24">
        <f>Incubation!I13</f>
        <v>1.7252192978519689</v>
      </c>
      <c r="P24">
        <f t="shared" si="2"/>
        <v>35.648967702148035</v>
      </c>
      <c r="S24" s="60" t="s">
        <v>142</v>
      </c>
      <c r="T24">
        <v>1.3087361542744458</v>
      </c>
      <c r="U24">
        <v>0.81412004899970858</v>
      </c>
      <c r="V24">
        <v>0.49461610527473682</v>
      </c>
    </row>
    <row r="25" spans="1:24" x14ac:dyDescent="0.2">
      <c r="A25" s="20" t="s">
        <v>34</v>
      </c>
      <c r="B25" s="21" t="s">
        <v>155</v>
      </c>
      <c r="C25" s="21" t="s">
        <v>65</v>
      </c>
      <c r="D25" s="21">
        <v>45.07</v>
      </c>
      <c r="E25" s="40">
        <f t="shared" si="7"/>
        <v>35.914029500000005</v>
      </c>
      <c r="F25" s="21">
        <v>1.5</v>
      </c>
      <c r="G25" s="21">
        <f t="shared" si="3"/>
        <v>23.942686333333338</v>
      </c>
      <c r="H25" s="21">
        <f t="shared" si="4"/>
        <v>37.414029500000005</v>
      </c>
      <c r="I25" s="24">
        <f t="shared" si="0"/>
        <v>0.51213264206583486</v>
      </c>
      <c r="J25" s="5">
        <f>F25*$B$4/100</f>
        <v>0.63542923649999994</v>
      </c>
      <c r="K25" s="5">
        <f t="shared" si="5"/>
        <v>1.1475618785658348</v>
      </c>
      <c r="L25">
        <f t="shared" si="1"/>
        <v>0.55372110939597219</v>
      </c>
      <c r="M25" s="24">
        <f t="shared" si="6"/>
        <v>-26.200707000000001</v>
      </c>
      <c r="N25" s="5">
        <f>$D$4</f>
        <v>-12.239706999999999</v>
      </c>
      <c r="O25">
        <f>Incubation!I14</f>
        <v>1.5197156453001417</v>
      </c>
      <c r="P25">
        <f t="shared" si="2"/>
        <v>35.894313854699867</v>
      </c>
    </row>
    <row r="26" spans="1:24" x14ac:dyDescent="0.2">
      <c r="A26" s="20" t="s">
        <v>35</v>
      </c>
      <c r="B26" s="21" t="s">
        <v>155</v>
      </c>
      <c r="C26" s="21" t="s">
        <v>65</v>
      </c>
      <c r="D26" s="21">
        <v>45.48</v>
      </c>
      <c r="E26" s="40">
        <f t="shared" si="7"/>
        <v>36.240738</v>
      </c>
      <c r="F26" s="21">
        <v>1.52</v>
      </c>
      <c r="G26" s="21">
        <f t="shared" si="3"/>
        <v>23.842590789473686</v>
      </c>
      <c r="H26" s="21">
        <f t="shared" si="4"/>
        <v>37.760738000000003</v>
      </c>
      <c r="I26" s="24">
        <f t="shared" si="0"/>
        <v>0.51679149237084898</v>
      </c>
      <c r="J26" s="5">
        <f>F26*$B$4/100</f>
        <v>0.64390162632000003</v>
      </c>
      <c r="K26" s="5">
        <f t="shared" si="5"/>
        <v>1.1606931186908489</v>
      </c>
      <c r="L26">
        <f t="shared" si="1"/>
        <v>0.55475613316830863</v>
      </c>
      <c r="M26" s="24">
        <f t="shared" si="6"/>
        <v>-26.200707000000001</v>
      </c>
      <c r="N26" s="5">
        <f>$D$4</f>
        <v>-12.239706999999999</v>
      </c>
      <c r="O26">
        <f>Incubation!I15</f>
        <v>1.6300552484639084</v>
      </c>
      <c r="P26">
        <f t="shared" si="2"/>
        <v>36.130682751536092</v>
      </c>
      <c r="T26" t="s">
        <v>165</v>
      </c>
      <c r="U26" t="str">
        <f>T13</f>
        <v>Average of Total Initial C (g)</v>
      </c>
      <c r="V26" s="64" t="s">
        <v>164</v>
      </c>
    </row>
    <row r="27" spans="1:24" x14ac:dyDescent="0.2">
      <c r="A27" s="20" t="s">
        <v>36</v>
      </c>
      <c r="B27" s="21" t="s">
        <v>155</v>
      </c>
      <c r="C27" s="21" t="s">
        <v>65</v>
      </c>
      <c r="D27" s="21">
        <v>45.28</v>
      </c>
      <c r="E27" s="40">
        <f t="shared" si="7"/>
        <v>36.081368000000005</v>
      </c>
      <c r="F27" s="21">
        <v>1.5</v>
      </c>
      <c r="G27" s="21">
        <f t="shared" si="3"/>
        <v>24.054245333333338</v>
      </c>
      <c r="H27" s="21">
        <f t="shared" si="4"/>
        <v>37.581368000000005</v>
      </c>
      <c r="I27" s="24">
        <f t="shared" si="0"/>
        <v>0.514518882465964</v>
      </c>
      <c r="J27" s="5">
        <f>F27*$B$4/100</f>
        <v>0.63542923649999994</v>
      </c>
      <c r="K27" s="5">
        <f t="shared" si="5"/>
        <v>1.1499481189659639</v>
      </c>
      <c r="L27">
        <f t="shared" si="1"/>
        <v>0.55257209087952541</v>
      </c>
      <c r="M27" s="24">
        <f t="shared" si="6"/>
        <v>-26.200707000000001</v>
      </c>
      <c r="N27" s="5">
        <f>$D$4</f>
        <v>-12.239706999999999</v>
      </c>
      <c r="O27">
        <f>Incubation!I16</f>
        <v>1.6379843401049037</v>
      </c>
      <c r="P27">
        <f t="shared" si="2"/>
        <v>35.943383659895105</v>
      </c>
      <c r="S27" t="str">
        <f>S14</f>
        <v>P1</v>
      </c>
      <c r="T27">
        <f>U27*1000</f>
        <v>514.43365959453081</v>
      </c>
      <c r="U27">
        <v>0.5144336595945308</v>
      </c>
      <c r="V27">
        <v>0</v>
      </c>
      <c r="W27">
        <f>V27*1000</f>
        <v>0</v>
      </c>
      <c r="X27">
        <v>0</v>
      </c>
    </row>
    <row r="28" spans="1:24" x14ac:dyDescent="0.2">
      <c r="A28" s="20" t="s">
        <v>37</v>
      </c>
      <c r="B28" s="21" t="s">
        <v>156</v>
      </c>
      <c r="C28" s="21" t="s">
        <v>66</v>
      </c>
      <c r="D28" s="21">
        <v>45.35</v>
      </c>
      <c r="E28" s="40">
        <f t="shared" si="7"/>
        <v>36.137147500000005</v>
      </c>
      <c r="F28" s="21">
        <v>1.5</v>
      </c>
      <c r="G28" s="21">
        <f t="shared" si="3"/>
        <v>24.091431666666669</v>
      </c>
      <c r="H28" s="21">
        <f t="shared" si="4"/>
        <v>37.637147500000005</v>
      </c>
      <c r="I28" s="24">
        <f t="shared" si="0"/>
        <v>0.51531429593267386</v>
      </c>
      <c r="J28" s="5">
        <f>F28*$B$6/100</f>
        <v>0.662869386</v>
      </c>
      <c r="K28" s="5">
        <f t="shared" si="5"/>
        <v>1.1781836819326739</v>
      </c>
      <c r="L28">
        <f t="shared" si="1"/>
        <v>0.56261973083232619</v>
      </c>
      <c r="M28" s="24">
        <f t="shared" si="6"/>
        <v>-26.200707000000001</v>
      </c>
      <c r="N28" s="5">
        <f>$D$6</f>
        <v>-15.128041</v>
      </c>
      <c r="O28">
        <f>Incubation!I17</f>
        <v>0.51127700548663724</v>
      </c>
      <c r="P28">
        <f t="shared" si="2"/>
        <v>37.125870494513364</v>
      </c>
      <c r="S28" t="str">
        <f t="shared" ref="S28:S35" si="8">S15</f>
        <v>P2</v>
      </c>
      <c r="T28">
        <f t="shared" ref="T28:T36" si="9">U28*1000</f>
        <v>1145.6566434361114</v>
      </c>
      <c r="U28">
        <v>1.1456566434361113</v>
      </c>
      <c r="V28">
        <v>0.6328138107750001</v>
      </c>
      <c r="W28">
        <f t="shared" ref="W28:W36" si="10">V28*1000</f>
        <v>632.81381077500009</v>
      </c>
      <c r="X28">
        <v>632.81381077500009</v>
      </c>
    </row>
    <row r="29" spans="1:24" x14ac:dyDescent="0.2">
      <c r="A29" s="20" t="s">
        <v>38</v>
      </c>
      <c r="B29" s="21" t="s">
        <v>156</v>
      </c>
      <c r="C29" s="21" t="s">
        <v>66</v>
      </c>
      <c r="D29" s="21">
        <v>45.28</v>
      </c>
      <c r="E29" s="40">
        <f t="shared" si="7"/>
        <v>36.081368000000005</v>
      </c>
      <c r="F29" s="21">
        <v>1.53</v>
      </c>
      <c r="G29" s="21">
        <f t="shared" si="3"/>
        <v>23.582593464052291</v>
      </c>
      <c r="H29" s="21">
        <f t="shared" si="4"/>
        <v>37.611368000000006</v>
      </c>
      <c r="I29" s="24">
        <f t="shared" si="0"/>
        <v>0.514518882465964</v>
      </c>
      <c r="J29" s="5">
        <f>F29*$B$6/100</f>
        <v>0.67612677372000007</v>
      </c>
      <c r="K29" s="5">
        <f t="shared" si="5"/>
        <v>1.1906456561859642</v>
      </c>
      <c r="L29">
        <f t="shared" si="1"/>
        <v>0.56786565356972785</v>
      </c>
      <c r="M29" s="24">
        <f t="shared" si="6"/>
        <v>-26.200707000000001</v>
      </c>
      <c r="N29" s="5">
        <f>$D$6</f>
        <v>-15.128041</v>
      </c>
      <c r="O29">
        <f>Incubation!I18</f>
        <v>0.50880066893680798</v>
      </c>
      <c r="P29">
        <f t="shared" si="2"/>
        <v>37.102567331063199</v>
      </c>
      <c r="S29" t="str">
        <f t="shared" si="8"/>
        <v>P3</v>
      </c>
      <c r="T29">
        <f t="shared" si="9"/>
        <v>1059.3477821275926</v>
      </c>
      <c r="U29">
        <v>1.0593477821275925</v>
      </c>
      <c r="V29">
        <v>0.54407136302666659</v>
      </c>
      <c r="W29">
        <f t="shared" si="10"/>
        <v>544.07136302666663</v>
      </c>
      <c r="X29">
        <v>544.07136302666663</v>
      </c>
    </row>
    <row r="30" spans="1:24" x14ac:dyDescent="0.2">
      <c r="A30" s="20" t="s">
        <v>39</v>
      </c>
      <c r="B30" s="21" t="s">
        <v>156</v>
      </c>
      <c r="C30" s="21" t="s">
        <v>66</v>
      </c>
      <c r="D30" s="21">
        <v>45.37</v>
      </c>
      <c r="E30" s="40">
        <f t="shared" si="7"/>
        <v>36.153084499999999</v>
      </c>
      <c r="F30" s="21">
        <v>1.55</v>
      </c>
      <c r="G30" s="21">
        <f t="shared" si="3"/>
        <v>23.324570645161288</v>
      </c>
      <c r="H30" s="21">
        <f t="shared" si="4"/>
        <v>37.703084499999996</v>
      </c>
      <c r="I30" s="24">
        <f t="shared" si="0"/>
        <v>0.51554155692316217</v>
      </c>
      <c r="J30" s="5">
        <f>F30*$B$6/100</f>
        <v>0.68496503220000005</v>
      </c>
      <c r="K30" s="5">
        <f t="shared" si="5"/>
        <v>1.2005065891231621</v>
      </c>
      <c r="L30">
        <f t="shared" si="1"/>
        <v>0.57056332585420588</v>
      </c>
      <c r="M30" s="24">
        <f t="shared" si="6"/>
        <v>-26.200707000000001</v>
      </c>
      <c r="N30" s="5">
        <f>$D$6</f>
        <v>-15.128041</v>
      </c>
      <c r="O30">
        <f>Incubation!I19</f>
        <v>0.50366302998917667</v>
      </c>
      <c r="P30">
        <f t="shared" si="2"/>
        <v>37.199421470010819</v>
      </c>
      <c r="S30" t="str">
        <f t="shared" si="8"/>
        <v>P4</v>
      </c>
      <c r="T30">
        <f t="shared" si="9"/>
        <v>1151.2992105780652</v>
      </c>
      <c r="U30">
        <v>1.1512992105780653</v>
      </c>
      <c r="V30">
        <v>0.63754733395499996</v>
      </c>
      <c r="W30">
        <f t="shared" si="10"/>
        <v>637.547333955</v>
      </c>
      <c r="X30">
        <v>637.547333955</v>
      </c>
    </row>
    <row r="31" spans="1:24" x14ac:dyDescent="0.2">
      <c r="A31" s="20" t="s">
        <v>40</v>
      </c>
      <c r="B31" s="21" t="s">
        <v>156</v>
      </c>
      <c r="C31" s="21" t="s">
        <v>66</v>
      </c>
      <c r="D31" s="21">
        <v>45.4</v>
      </c>
      <c r="E31" s="40">
        <f t="shared" si="7"/>
        <v>36.176990000000004</v>
      </c>
      <c r="F31" s="21">
        <v>1.51</v>
      </c>
      <c r="G31" s="21">
        <f t="shared" si="3"/>
        <v>23.958271523178809</v>
      </c>
      <c r="H31" s="21">
        <f t="shared" si="4"/>
        <v>37.686990000000002</v>
      </c>
      <c r="I31" s="24">
        <f t="shared" si="0"/>
        <v>0.51588244840889497</v>
      </c>
      <c r="J31" s="5">
        <f>F31*$B$6/100</f>
        <v>0.6672885152400001</v>
      </c>
      <c r="K31" s="5">
        <f t="shared" si="5"/>
        <v>1.183170963648895</v>
      </c>
      <c r="L31">
        <f t="shared" si="1"/>
        <v>0.56398317381123408</v>
      </c>
      <c r="M31" s="24">
        <f t="shared" si="6"/>
        <v>-26.200707000000001</v>
      </c>
      <c r="N31" s="5">
        <f>$D$6</f>
        <v>-15.128041</v>
      </c>
      <c r="O31">
        <f>Incubation!I20</f>
        <v>0.51442699439680295</v>
      </c>
      <c r="P31">
        <f t="shared" si="2"/>
        <v>37.172563005603202</v>
      </c>
      <c r="S31" t="str">
        <f t="shared" si="8"/>
        <v>P5</v>
      </c>
      <c r="T31">
        <f t="shared" si="9"/>
        <v>1188.1267227226738</v>
      </c>
      <c r="U31">
        <v>1.1881267227226737</v>
      </c>
      <c r="V31">
        <v>0.67281242679000008</v>
      </c>
      <c r="W31">
        <f t="shared" si="10"/>
        <v>672.81242679000013</v>
      </c>
      <c r="X31">
        <v>672.81242679000013</v>
      </c>
    </row>
    <row r="32" spans="1:24" x14ac:dyDescent="0.2">
      <c r="A32" s="20" t="s">
        <v>21</v>
      </c>
      <c r="B32" s="21" t="s">
        <v>157</v>
      </c>
      <c r="C32" s="21" t="s">
        <v>62</v>
      </c>
      <c r="D32" s="21">
        <v>49.64</v>
      </c>
      <c r="E32" s="40">
        <f>D32*(1-$I$4)</f>
        <v>33.78002</v>
      </c>
      <c r="F32" s="21">
        <v>0</v>
      </c>
      <c r="G32" s="21" t="e">
        <f t="shared" si="3"/>
        <v>#DIV/0!</v>
      </c>
      <c r="H32" s="21">
        <f t="shared" si="4"/>
        <v>33.78002</v>
      </c>
      <c r="I32" s="24">
        <f>E32*$B$8/100</f>
        <v>1.1156698030961141</v>
      </c>
      <c r="J32" s="5">
        <f>0</f>
        <v>0</v>
      </c>
      <c r="K32" s="5">
        <f t="shared" si="5"/>
        <v>1.1156698030961141</v>
      </c>
      <c r="L32">
        <f t="shared" si="1"/>
        <v>0</v>
      </c>
      <c r="M32" s="24">
        <f>$D$8</f>
        <v>-24.987041000000001</v>
      </c>
      <c r="N32" s="5">
        <v>0</v>
      </c>
      <c r="O32">
        <f>Incubation!I21</f>
        <v>0.25113254341853303</v>
      </c>
      <c r="P32">
        <f t="shared" si="2"/>
        <v>33.528887456581465</v>
      </c>
      <c r="S32" t="str">
        <f t="shared" si="8"/>
        <v>V1</v>
      </c>
      <c r="T32">
        <f t="shared" si="9"/>
        <v>1113.3660932891569</v>
      </c>
      <c r="U32">
        <v>1.1133660932891569</v>
      </c>
      <c r="V32">
        <v>0</v>
      </c>
      <c r="W32">
        <f t="shared" si="10"/>
        <v>0</v>
      </c>
      <c r="X32">
        <v>0</v>
      </c>
    </row>
    <row r="33" spans="1:28" x14ac:dyDescent="0.2">
      <c r="A33" s="20" t="s">
        <v>22</v>
      </c>
      <c r="B33" s="21" t="s">
        <v>157</v>
      </c>
      <c r="C33" s="21" t="s">
        <v>62</v>
      </c>
      <c r="D33" s="21">
        <v>49.81</v>
      </c>
      <c r="E33" s="40">
        <f t="shared" ref="E33:E50" si="11">D33*(1-$I$4)</f>
        <v>33.895705</v>
      </c>
      <c r="F33" s="21">
        <v>0</v>
      </c>
      <c r="G33" s="21" t="e">
        <f t="shared" si="3"/>
        <v>#DIV/0!</v>
      </c>
      <c r="H33" s="21">
        <f t="shared" si="4"/>
        <v>33.895705</v>
      </c>
      <c r="I33" s="24">
        <f t="shared" ref="I33:I50" si="12">E33*$B$8/100</f>
        <v>1.1194905900930185</v>
      </c>
      <c r="J33" s="5">
        <f>0</f>
        <v>0</v>
      </c>
      <c r="K33" s="5">
        <f t="shared" si="5"/>
        <v>1.1194905900930185</v>
      </c>
      <c r="L33">
        <f t="shared" si="1"/>
        <v>0</v>
      </c>
      <c r="M33" s="24">
        <f t="shared" ref="M33:M50" si="13">$D$8</f>
        <v>-24.987041000000001</v>
      </c>
      <c r="N33" s="5">
        <v>0</v>
      </c>
      <c r="O33">
        <f>Incubation!I22</f>
        <v>0.2504493276496545</v>
      </c>
      <c r="P33">
        <f t="shared" si="2"/>
        <v>33.645255672350345</v>
      </c>
      <c r="S33" t="str">
        <f t="shared" si="8"/>
        <v>V2</v>
      </c>
      <c r="T33">
        <f t="shared" si="9"/>
        <v>1752.3701257064222</v>
      </c>
      <c r="U33">
        <v>1.7523701257064221</v>
      </c>
      <c r="V33">
        <v>0.63490230520000002</v>
      </c>
      <c r="W33">
        <f t="shared" si="10"/>
        <v>634.9023052</v>
      </c>
      <c r="X33">
        <v>634.9023052</v>
      </c>
    </row>
    <row r="34" spans="1:28" x14ac:dyDescent="0.2">
      <c r="A34" s="20" t="s">
        <v>23</v>
      </c>
      <c r="B34" s="21" t="s">
        <v>157</v>
      </c>
      <c r="C34" s="21" t="s">
        <v>62</v>
      </c>
      <c r="D34" s="21">
        <v>49.13</v>
      </c>
      <c r="E34" s="40">
        <f t="shared" si="11"/>
        <v>33.432965000000003</v>
      </c>
      <c r="F34" s="21">
        <v>0</v>
      </c>
      <c r="G34" s="21" t="e">
        <f t="shared" si="3"/>
        <v>#DIV/0!</v>
      </c>
      <c r="H34" s="21">
        <f t="shared" si="4"/>
        <v>33.432965000000003</v>
      </c>
      <c r="I34" s="24">
        <f t="shared" si="12"/>
        <v>1.1042074421054007</v>
      </c>
      <c r="J34" s="5">
        <f>0</f>
        <v>0</v>
      </c>
      <c r="K34" s="5">
        <f t="shared" si="5"/>
        <v>1.1042074421054007</v>
      </c>
      <c r="L34">
        <f t="shared" si="1"/>
        <v>0</v>
      </c>
      <c r="M34" s="24">
        <f t="shared" si="13"/>
        <v>-24.987041000000001</v>
      </c>
      <c r="N34" s="5">
        <v>0</v>
      </c>
      <c r="O34">
        <f>Incubation!I23</f>
        <v>0.2500053436599784</v>
      </c>
      <c r="P34">
        <f t="shared" si="2"/>
        <v>33.182959656340024</v>
      </c>
      <c r="S34" t="str">
        <f t="shared" si="8"/>
        <v>V3</v>
      </c>
      <c r="T34">
        <f t="shared" si="9"/>
        <v>1651.6826882838827</v>
      </c>
      <c r="U34">
        <v>1.6516826882838826</v>
      </c>
      <c r="V34">
        <v>0.53930925044</v>
      </c>
      <c r="W34">
        <f t="shared" si="10"/>
        <v>539.30925044000003</v>
      </c>
      <c r="X34">
        <v>539.30925044000003</v>
      </c>
    </row>
    <row r="35" spans="1:28" x14ac:dyDescent="0.2">
      <c r="A35" s="20" t="s">
        <v>24</v>
      </c>
      <c r="B35" s="21" t="s">
        <v>157</v>
      </c>
      <c r="C35" s="21" t="s">
        <v>62</v>
      </c>
      <c r="D35" s="21">
        <v>49.57</v>
      </c>
      <c r="E35" s="40">
        <f t="shared" si="11"/>
        <v>33.732385000000001</v>
      </c>
      <c r="F35" s="21">
        <v>0</v>
      </c>
      <c r="G35" s="21" t="e">
        <f t="shared" si="3"/>
        <v>#DIV/0!</v>
      </c>
      <c r="H35" s="21">
        <f t="shared" si="4"/>
        <v>33.732385000000001</v>
      </c>
      <c r="I35" s="24">
        <f t="shared" si="12"/>
        <v>1.1140965378620946</v>
      </c>
      <c r="J35" s="5">
        <f>0</f>
        <v>0</v>
      </c>
      <c r="K35" s="5">
        <f t="shared" si="5"/>
        <v>1.1140965378620946</v>
      </c>
      <c r="L35">
        <f t="shared" si="1"/>
        <v>0</v>
      </c>
      <c r="M35" s="24">
        <f t="shared" si="13"/>
        <v>-24.987041000000001</v>
      </c>
      <c r="N35" s="5">
        <v>0</v>
      </c>
      <c r="O35">
        <f>Incubation!I24</f>
        <v>0.25065100198151696</v>
      </c>
      <c r="P35">
        <f t="shared" si="2"/>
        <v>33.481733998018484</v>
      </c>
      <c r="S35" t="str">
        <f t="shared" si="8"/>
        <v>V4</v>
      </c>
      <c r="T35">
        <f t="shared" si="9"/>
        <v>1751.2676037283304</v>
      </c>
      <c r="U35">
        <v>1.7512676037283303</v>
      </c>
      <c r="V35">
        <v>0.63542923649999994</v>
      </c>
      <c r="W35">
        <f t="shared" si="10"/>
        <v>635.42923649999989</v>
      </c>
      <c r="X35">
        <v>635.42923649999989</v>
      </c>
    </row>
    <row r="36" spans="1:28" x14ac:dyDescent="0.2">
      <c r="A36" s="20" t="s">
        <v>25</v>
      </c>
      <c r="B36" s="21" t="s">
        <v>158</v>
      </c>
      <c r="C36" s="21" t="s">
        <v>63</v>
      </c>
      <c r="D36" s="21">
        <v>49.56</v>
      </c>
      <c r="E36" s="40">
        <f t="shared" si="11"/>
        <v>33.725580000000001</v>
      </c>
      <c r="F36" s="21">
        <v>1.5</v>
      </c>
      <c r="G36" s="21">
        <f t="shared" si="3"/>
        <v>22.483720000000002</v>
      </c>
      <c r="H36" s="21">
        <f t="shared" si="4"/>
        <v>35.225580000000001</v>
      </c>
      <c r="I36" s="24">
        <f t="shared" si="12"/>
        <v>1.113871785685806</v>
      </c>
      <c r="J36" s="5">
        <f>F36*$B$5/100</f>
        <v>0.6265483275</v>
      </c>
      <c r="K36" s="5">
        <f t="shared" si="5"/>
        <v>1.7404201131858059</v>
      </c>
      <c r="L36">
        <f t="shared" si="1"/>
        <v>0.35999832612432592</v>
      </c>
      <c r="M36" s="24">
        <f t="shared" si="13"/>
        <v>-24.987041000000001</v>
      </c>
      <c r="N36" s="5">
        <f>$D$5</f>
        <v>-11.585540999999999</v>
      </c>
      <c r="O36">
        <f>Incubation!I25</f>
        <v>1.4328020693780701</v>
      </c>
      <c r="P36">
        <f t="shared" si="2"/>
        <v>33.792777930621931</v>
      </c>
      <c r="S36" t="str">
        <f>S23</f>
        <v>V5</v>
      </c>
      <c r="T36">
        <f t="shared" si="9"/>
        <v>1783.2005537433345</v>
      </c>
      <c r="U36">
        <v>1.7832005537433344</v>
      </c>
      <c r="V36">
        <v>0.67281242679000008</v>
      </c>
      <c r="W36">
        <f t="shared" si="10"/>
        <v>672.81242679000013</v>
      </c>
      <c r="X36">
        <v>672.81242679000013</v>
      </c>
    </row>
    <row r="37" spans="1:28" x14ac:dyDescent="0.2">
      <c r="A37" s="20" t="s">
        <v>26</v>
      </c>
      <c r="B37" s="21" t="s">
        <v>158</v>
      </c>
      <c r="C37" s="21" t="s">
        <v>63</v>
      </c>
      <c r="D37" s="21">
        <v>49.52</v>
      </c>
      <c r="E37" s="40">
        <f t="shared" si="11"/>
        <v>33.698360000000001</v>
      </c>
      <c r="F37" s="21">
        <v>1.51</v>
      </c>
      <c r="G37" s="21">
        <f t="shared" si="3"/>
        <v>22.316794701986755</v>
      </c>
      <c r="H37" s="21">
        <f t="shared" si="4"/>
        <v>35.208359999999999</v>
      </c>
      <c r="I37" s="24">
        <f t="shared" si="12"/>
        <v>1.1129727769806521</v>
      </c>
      <c r="J37" s="5">
        <f>F37*$B$5/100</f>
        <v>0.63072531635000006</v>
      </c>
      <c r="K37" s="5">
        <f t="shared" si="5"/>
        <v>1.7436980933306523</v>
      </c>
      <c r="L37">
        <f t="shared" si="1"/>
        <v>0.36171704193656962</v>
      </c>
      <c r="M37" s="24">
        <f t="shared" si="13"/>
        <v>-24.987041000000001</v>
      </c>
      <c r="N37" s="5">
        <f>$D$5</f>
        <v>-11.585540999999999</v>
      </c>
      <c r="O37">
        <f>Incubation!I26</f>
        <v>1.4493504669386399</v>
      </c>
      <c r="P37">
        <f t="shared" si="2"/>
        <v>33.759009533061359</v>
      </c>
    </row>
    <row r="38" spans="1:28" x14ac:dyDescent="0.2">
      <c r="A38" s="20" t="s">
        <v>27</v>
      </c>
      <c r="B38" s="21" t="s">
        <v>158</v>
      </c>
      <c r="C38" s="21" t="s">
        <v>63</v>
      </c>
      <c r="D38" s="21">
        <v>49.95</v>
      </c>
      <c r="E38" s="40">
        <f t="shared" si="11"/>
        <v>33.990974999999999</v>
      </c>
      <c r="F38" s="21">
        <v>1.53</v>
      </c>
      <c r="G38" s="21">
        <f t="shared" si="3"/>
        <v>22.216323529411763</v>
      </c>
      <c r="H38" s="21">
        <f t="shared" si="4"/>
        <v>35.520975</v>
      </c>
      <c r="I38" s="24">
        <f t="shared" si="12"/>
        <v>1.1226371205610575</v>
      </c>
      <c r="J38" s="5">
        <f>F38*$B$5/100</f>
        <v>0.63907929405000008</v>
      </c>
      <c r="K38" s="5">
        <f t="shared" si="5"/>
        <v>1.7617164146110575</v>
      </c>
      <c r="L38">
        <f t="shared" si="1"/>
        <v>0.36275945932597364</v>
      </c>
      <c r="M38" s="24">
        <f t="shared" si="13"/>
        <v>-24.987041000000001</v>
      </c>
      <c r="N38" s="5">
        <f>$D$5</f>
        <v>-11.585540999999999</v>
      </c>
      <c r="O38">
        <f>Incubation!I27</f>
        <v>1.4036450688035969</v>
      </c>
      <c r="P38">
        <f t="shared" si="2"/>
        <v>34.117329931196402</v>
      </c>
      <c r="S38">
        <v>0</v>
      </c>
      <c r="T38">
        <v>632.81381077500009</v>
      </c>
      <c r="U38">
        <v>544.07136302666663</v>
      </c>
      <c r="V38">
        <v>637.547333955</v>
      </c>
      <c r="W38">
        <v>672.81242679000013</v>
      </c>
      <c r="X38">
        <v>0</v>
      </c>
      <c r="Y38">
        <v>634.9023052</v>
      </c>
      <c r="Z38">
        <v>539.30925044000003</v>
      </c>
      <c r="AA38">
        <v>635.42923649999989</v>
      </c>
      <c r="AB38">
        <v>672.81242679000013</v>
      </c>
    </row>
    <row r="39" spans="1:28" x14ac:dyDescent="0.2">
      <c r="A39" s="20" t="s">
        <v>28</v>
      </c>
      <c r="B39" s="21" t="s">
        <v>158</v>
      </c>
      <c r="C39" s="21" t="s">
        <v>63</v>
      </c>
      <c r="D39" s="21">
        <v>49.85</v>
      </c>
      <c r="E39" s="40">
        <f t="shared" si="11"/>
        <v>33.922924999999999</v>
      </c>
      <c r="F39" s="21">
        <v>1.54</v>
      </c>
      <c r="G39" s="21">
        <f t="shared" si="3"/>
        <v>22.027873376623376</v>
      </c>
      <c r="H39" s="21">
        <f t="shared" si="4"/>
        <v>35.462924999999998</v>
      </c>
      <c r="I39" s="24">
        <f t="shared" si="12"/>
        <v>1.1203895987981725</v>
      </c>
      <c r="J39" s="5">
        <f>F39*$B$5/100</f>
        <v>0.64325628289999992</v>
      </c>
      <c r="K39" s="5">
        <f t="shared" si="5"/>
        <v>1.7636458816981724</v>
      </c>
      <c r="L39">
        <f t="shared" si="1"/>
        <v>0.36473097551795591</v>
      </c>
      <c r="M39" s="24">
        <f t="shared" si="13"/>
        <v>-24.987041000000001</v>
      </c>
      <c r="N39" s="5">
        <f>$D$5</f>
        <v>-11.585540999999999</v>
      </c>
      <c r="O39">
        <f>Incubation!I28</f>
        <v>1.4994984530763469</v>
      </c>
      <c r="P39">
        <f t="shared" si="2"/>
        <v>33.96342654692365</v>
      </c>
    </row>
    <row r="40" spans="1:28" x14ac:dyDescent="0.2">
      <c r="A40" s="20" t="s">
        <v>29</v>
      </c>
      <c r="B40" s="21" t="s">
        <v>159</v>
      </c>
      <c r="C40" s="21" t="s">
        <v>64</v>
      </c>
      <c r="D40" s="21">
        <v>49.26</v>
      </c>
      <c r="E40" s="40">
        <f t="shared" si="11"/>
        <v>33.521429999999995</v>
      </c>
      <c r="F40" s="21">
        <v>1.51</v>
      </c>
      <c r="G40" s="21">
        <f t="shared" si="3"/>
        <v>22.199622516556289</v>
      </c>
      <c r="H40" s="21">
        <f t="shared" si="4"/>
        <v>35.031429999999993</v>
      </c>
      <c r="I40" s="24">
        <f t="shared" si="12"/>
        <v>1.107129220397151</v>
      </c>
      <c r="J40" s="5">
        <f>F40*$B$3/100</f>
        <v>0.53930925044000011</v>
      </c>
      <c r="K40" s="5">
        <f t="shared" si="5"/>
        <v>1.6464384708371511</v>
      </c>
      <c r="L40">
        <f t="shared" si="1"/>
        <v>0.32756113270712262</v>
      </c>
      <c r="M40" s="24">
        <f t="shared" si="13"/>
        <v>-24.987041000000001</v>
      </c>
      <c r="N40" s="5">
        <f>$D$3</f>
        <v>-13.285373999999999</v>
      </c>
      <c r="O40">
        <f>Incubation!I29</f>
        <v>0.72351780454583292</v>
      </c>
      <c r="P40">
        <f t="shared" si="2"/>
        <v>34.307912195454158</v>
      </c>
    </row>
    <row r="41" spans="1:28" x14ac:dyDescent="0.2">
      <c r="A41" s="20" t="s">
        <v>30</v>
      </c>
      <c r="B41" s="21" t="s">
        <v>159</v>
      </c>
      <c r="C41" s="21" t="s">
        <v>64</v>
      </c>
      <c r="D41" s="21">
        <v>49.89</v>
      </c>
      <c r="E41" s="40">
        <f t="shared" si="11"/>
        <v>33.950144999999999</v>
      </c>
      <c r="F41" s="21">
        <v>1.5</v>
      </c>
      <c r="G41" s="21">
        <f t="shared" si="3"/>
        <v>22.633430000000001</v>
      </c>
      <c r="H41" s="21">
        <f t="shared" si="4"/>
        <v>35.450144999999999</v>
      </c>
      <c r="I41" s="24">
        <f t="shared" si="12"/>
        <v>1.1212886075033266</v>
      </c>
      <c r="J41" s="5">
        <f>F41*$B$3/100</f>
        <v>0.53573766599999995</v>
      </c>
      <c r="K41" s="5">
        <f t="shared" si="5"/>
        <v>1.6570262735033265</v>
      </c>
      <c r="L41">
        <f t="shared" si="1"/>
        <v>0.32331271662176481</v>
      </c>
      <c r="M41" s="24">
        <f t="shared" si="13"/>
        <v>-24.987041000000001</v>
      </c>
      <c r="N41" s="5">
        <f>$D$3</f>
        <v>-13.285373999999999</v>
      </c>
      <c r="O41">
        <f>Incubation!I30</f>
        <v>0.73466723660810929</v>
      </c>
      <c r="P41">
        <f t="shared" si="2"/>
        <v>34.715477763391888</v>
      </c>
    </row>
    <row r="42" spans="1:28" x14ac:dyDescent="0.2">
      <c r="A42" s="20" t="s">
        <v>41</v>
      </c>
      <c r="B42" s="21" t="s">
        <v>159</v>
      </c>
      <c r="C42" s="21" t="s">
        <v>64</v>
      </c>
      <c r="D42" s="21">
        <v>49.33</v>
      </c>
      <c r="E42" s="40">
        <f t="shared" si="11"/>
        <v>33.569065000000002</v>
      </c>
      <c r="F42" s="21">
        <v>1.52</v>
      </c>
      <c r="G42" s="21">
        <f t="shared" si="3"/>
        <v>22.084911184210526</v>
      </c>
      <c r="H42" s="21">
        <f>E42+F42</f>
        <v>35.089065000000005</v>
      </c>
      <c r="I42" s="24">
        <f t="shared" si="12"/>
        <v>1.1087024856311707</v>
      </c>
      <c r="J42" s="5">
        <f>F42*$B$3/100</f>
        <v>0.54288083488000005</v>
      </c>
      <c r="K42" s="5">
        <f t="shared" si="5"/>
        <v>1.6515833205111707</v>
      </c>
      <c r="L42">
        <f t="shared" si="1"/>
        <v>0.32870326803250627</v>
      </c>
      <c r="M42" s="24">
        <f t="shared" si="13"/>
        <v>-24.987041000000001</v>
      </c>
      <c r="N42" s="5">
        <f>$D$3</f>
        <v>-13.285373999999999</v>
      </c>
      <c r="O42">
        <f>Incubation!I31</f>
        <v>0.73405327310798429</v>
      </c>
      <c r="P42">
        <f t="shared" si="2"/>
        <v>34.355011726892023</v>
      </c>
    </row>
    <row r="43" spans="1:28" x14ac:dyDescent="0.2">
      <c r="A43" s="20" t="s">
        <v>42</v>
      </c>
      <c r="B43" s="21" t="s">
        <v>160</v>
      </c>
      <c r="C43" s="21" t="s">
        <v>65</v>
      </c>
      <c r="D43" s="21">
        <v>49.75</v>
      </c>
      <c r="E43" s="40">
        <f t="shared" si="11"/>
        <v>33.854875</v>
      </c>
      <c r="F43" s="21">
        <v>1.52</v>
      </c>
      <c r="G43" s="21">
        <f t="shared" si="3"/>
        <v>22.272944078947368</v>
      </c>
      <c r="H43" s="21">
        <f t="shared" si="4"/>
        <v>35.374875000000003</v>
      </c>
      <c r="I43" s="24">
        <f t="shared" si="12"/>
        <v>1.1181420770352875</v>
      </c>
      <c r="J43" s="5">
        <f>F43*$B$4/100</f>
        <v>0.64390162632000003</v>
      </c>
      <c r="K43" s="5">
        <f t="shared" si="5"/>
        <v>1.7620437033552876</v>
      </c>
      <c r="L43">
        <f t="shared" si="1"/>
        <v>0.36542886257241014</v>
      </c>
      <c r="M43" s="24">
        <f t="shared" si="13"/>
        <v>-24.987041000000001</v>
      </c>
      <c r="N43" s="5">
        <f>$D$4</f>
        <v>-12.239706999999999</v>
      </c>
      <c r="O43">
        <f>Incubation!I32</f>
        <v>1.2417784433186245</v>
      </c>
      <c r="P43">
        <f t="shared" si="2"/>
        <v>34.13309655668138</v>
      </c>
    </row>
    <row r="44" spans="1:28" x14ac:dyDescent="0.2">
      <c r="A44" s="20" t="s">
        <v>43</v>
      </c>
      <c r="B44" s="21" t="s">
        <v>160</v>
      </c>
      <c r="C44" s="21" t="s">
        <v>65</v>
      </c>
      <c r="D44" s="21">
        <v>49.54</v>
      </c>
      <c r="E44" s="40">
        <f t="shared" si="11"/>
        <v>33.711970000000001</v>
      </c>
      <c r="F44" s="21">
        <v>1.49</v>
      </c>
      <c r="G44" s="21">
        <f t="shared" si="3"/>
        <v>22.625483221476511</v>
      </c>
      <c r="H44" s="21">
        <f t="shared" si="4"/>
        <v>35.201970000000003</v>
      </c>
      <c r="I44" s="24">
        <f t="shared" si="12"/>
        <v>1.1134222813332291</v>
      </c>
      <c r="J44" s="5">
        <f>F44*$B$4/100</f>
        <v>0.63119304159</v>
      </c>
      <c r="K44" s="5">
        <f t="shared" si="5"/>
        <v>1.7446153229232291</v>
      </c>
      <c r="L44">
        <f t="shared" si="1"/>
        <v>0.36179496608592798</v>
      </c>
      <c r="M44" s="24">
        <f t="shared" si="13"/>
        <v>-24.987041000000001</v>
      </c>
      <c r="N44" s="5">
        <f>$D$4</f>
        <v>-12.239706999999999</v>
      </c>
      <c r="O44">
        <f>Incubation!I33</f>
        <v>1.2971723804179502</v>
      </c>
      <c r="P44">
        <f t="shared" si="2"/>
        <v>33.904797619582055</v>
      </c>
    </row>
    <row r="45" spans="1:28" x14ac:dyDescent="0.2">
      <c r="A45" s="20" t="s">
        <v>44</v>
      </c>
      <c r="B45" s="21" t="s">
        <v>160</v>
      </c>
      <c r="C45" s="21" t="s">
        <v>65</v>
      </c>
      <c r="D45" s="21">
        <v>49.56</v>
      </c>
      <c r="E45" s="40">
        <f t="shared" si="11"/>
        <v>33.725580000000001</v>
      </c>
      <c r="F45" s="21">
        <v>1.48</v>
      </c>
      <c r="G45" s="21">
        <f t="shared" si="3"/>
        <v>22.787554054054056</v>
      </c>
      <c r="H45" s="21">
        <f t="shared" si="4"/>
        <v>35.205579999999998</v>
      </c>
      <c r="I45" s="24">
        <f t="shared" si="12"/>
        <v>1.113871785685806</v>
      </c>
      <c r="J45" s="5">
        <f>F45*$B$4/100</f>
        <v>0.62695684667999996</v>
      </c>
      <c r="K45" s="5">
        <f t="shared" si="5"/>
        <v>1.740828632365806</v>
      </c>
      <c r="L45">
        <f t="shared" si="1"/>
        <v>0.36014851492186134</v>
      </c>
      <c r="M45" s="24">
        <f t="shared" si="13"/>
        <v>-24.987041000000001</v>
      </c>
      <c r="N45" s="5">
        <f>$D$4</f>
        <v>-12.239706999999999</v>
      </c>
      <c r="O45">
        <f>Incubation!I34</f>
        <v>1.3488470676296729</v>
      </c>
      <c r="P45">
        <f t="shared" si="2"/>
        <v>33.856732932370328</v>
      </c>
    </row>
    <row r="46" spans="1:28" x14ac:dyDescent="0.2">
      <c r="A46" s="20" t="s">
        <v>45</v>
      </c>
      <c r="B46" s="21" t="s">
        <v>160</v>
      </c>
      <c r="C46" s="21" t="s">
        <v>65</v>
      </c>
      <c r="D46" s="21">
        <v>49.74</v>
      </c>
      <c r="E46" s="40">
        <f t="shared" si="11"/>
        <v>33.84807</v>
      </c>
      <c r="F46" s="21">
        <v>1.51</v>
      </c>
      <c r="G46" s="21">
        <f t="shared" si="3"/>
        <v>22.415940397350994</v>
      </c>
      <c r="H46" s="21">
        <f t="shared" si="4"/>
        <v>35.358069999999998</v>
      </c>
      <c r="I46" s="24">
        <f t="shared" si="12"/>
        <v>1.1179173248589991</v>
      </c>
      <c r="J46" s="5">
        <f>F46*$B$4/100</f>
        <v>0.63966543140999998</v>
      </c>
      <c r="K46" s="5">
        <f t="shared" si="5"/>
        <v>1.7575827562689992</v>
      </c>
      <c r="L46">
        <f t="shared" si="1"/>
        <v>0.36394612380465274</v>
      </c>
      <c r="M46" s="24">
        <f t="shared" si="13"/>
        <v>-24.987041000000001</v>
      </c>
      <c r="N46" s="5">
        <f>$D$4</f>
        <v>-12.239706999999999</v>
      </c>
      <c r="O46">
        <f>Incubation!I35</f>
        <v>1.2954806830655232</v>
      </c>
      <c r="P46">
        <f t="shared" si="2"/>
        <v>34.062589316934478</v>
      </c>
    </row>
    <row r="47" spans="1:28" x14ac:dyDescent="0.2">
      <c r="A47" s="20" t="s">
        <v>46</v>
      </c>
      <c r="B47" s="21" t="s">
        <v>161</v>
      </c>
      <c r="C47" s="21" t="s">
        <v>66</v>
      </c>
      <c r="D47" s="21">
        <v>49.38</v>
      </c>
      <c r="E47" s="40">
        <f t="shared" si="11"/>
        <v>33.603090000000002</v>
      </c>
      <c r="F47" s="21">
        <v>1.5</v>
      </c>
      <c r="G47" s="21">
        <f t="shared" si="3"/>
        <v>22.402060000000002</v>
      </c>
      <c r="H47" s="21">
        <f t="shared" si="4"/>
        <v>35.103090000000002</v>
      </c>
      <c r="I47" s="24">
        <f t="shared" si="12"/>
        <v>1.109826246512613</v>
      </c>
      <c r="J47" s="5">
        <f>F47*$B$6/100</f>
        <v>0.662869386</v>
      </c>
      <c r="K47" s="5">
        <f t="shared" si="5"/>
        <v>1.7726956325126131</v>
      </c>
      <c r="L47">
        <f t="shared" si="1"/>
        <v>0.37393299438575989</v>
      </c>
      <c r="M47" s="24">
        <f t="shared" si="13"/>
        <v>-24.987041000000001</v>
      </c>
      <c r="N47" s="5">
        <f>$D$6</f>
        <v>-15.128041</v>
      </c>
      <c r="O47">
        <f>Incubation!I36</f>
        <v>0.50540631844975425</v>
      </c>
      <c r="P47">
        <f t="shared" si="2"/>
        <v>34.597683681550251</v>
      </c>
    </row>
    <row r="48" spans="1:28" x14ac:dyDescent="0.2">
      <c r="A48" s="20" t="s">
        <v>47</v>
      </c>
      <c r="B48" s="21" t="s">
        <v>161</v>
      </c>
      <c r="C48" s="21" t="s">
        <v>66</v>
      </c>
      <c r="D48" s="21">
        <v>49.48</v>
      </c>
      <c r="E48" s="40">
        <f t="shared" si="11"/>
        <v>33.671139999999994</v>
      </c>
      <c r="F48" s="21">
        <v>1.51</v>
      </c>
      <c r="G48" s="21">
        <f t="shared" si="3"/>
        <v>22.298768211920525</v>
      </c>
      <c r="H48" s="21">
        <f t="shared" si="4"/>
        <v>35.181139999999992</v>
      </c>
      <c r="I48" s="24">
        <f t="shared" si="12"/>
        <v>1.1120737682754978</v>
      </c>
      <c r="J48" s="5">
        <f>F48*$B$6/100</f>
        <v>0.6672885152400001</v>
      </c>
      <c r="K48" s="5">
        <f t="shared" si="5"/>
        <v>1.7793622835154979</v>
      </c>
      <c r="L48">
        <f t="shared" si="1"/>
        <v>0.37501554428906619</v>
      </c>
      <c r="M48" s="24">
        <f t="shared" si="13"/>
        <v>-24.987041000000001</v>
      </c>
      <c r="N48" s="5">
        <f>$D$6</f>
        <v>-15.128041</v>
      </c>
      <c r="O48">
        <f>Incubation!I37</f>
        <v>0.49650186906169341</v>
      </c>
      <c r="P48">
        <f t="shared" si="2"/>
        <v>34.684638130938296</v>
      </c>
    </row>
    <row r="49" spans="1:16" x14ac:dyDescent="0.2">
      <c r="A49" s="20" t="s">
        <v>48</v>
      </c>
      <c r="B49" s="21" t="s">
        <v>161</v>
      </c>
      <c r="C49" s="21" t="s">
        <v>66</v>
      </c>
      <c r="D49" s="21">
        <v>49.1</v>
      </c>
      <c r="E49" s="40">
        <f t="shared" si="11"/>
        <v>33.412550000000003</v>
      </c>
      <c r="F49" s="21">
        <v>1.54</v>
      </c>
      <c r="G49" s="21">
        <f t="shared" si="3"/>
        <v>21.69646103896104</v>
      </c>
      <c r="H49" s="21">
        <f t="shared" si="4"/>
        <v>34.952550000000002</v>
      </c>
      <c r="I49" s="24">
        <f t="shared" si="12"/>
        <v>1.1035331855765351</v>
      </c>
      <c r="J49" s="5">
        <f>F49*$B$6/100</f>
        <v>0.68054590296000006</v>
      </c>
      <c r="K49" s="5">
        <f t="shared" si="5"/>
        <v>1.7840790885365352</v>
      </c>
      <c r="L49">
        <f t="shared" si="1"/>
        <v>0.38145500798299586</v>
      </c>
      <c r="M49" s="24">
        <f t="shared" si="13"/>
        <v>-24.987041000000001</v>
      </c>
      <c r="N49" s="5">
        <f>$D$6</f>
        <v>-15.128041</v>
      </c>
      <c r="O49">
        <f>Incubation!I38</f>
        <v>0.49351581382899012</v>
      </c>
      <c r="P49">
        <f t="shared" si="2"/>
        <v>34.45903418617101</v>
      </c>
    </row>
    <row r="50" spans="1:16" x14ac:dyDescent="0.2">
      <c r="A50" s="22" t="s">
        <v>49</v>
      </c>
      <c r="B50" s="21" t="s">
        <v>161</v>
      </c>
      <c r="C50" s="23" t="s">
        <v>66</v>
      </c>
      <c r="D50" s="23">
        <v>49.66</v>
      </c>
      <c r="E50" s="41">
        <f t="shared" si="11"/>
        <v>33.79363</v>
      </c>
      <c r="F50" s="23">
        <v>1.54</v>
      </c>
      <c r="G50" s="21">
        <f t="shared" si="3"/>
        <v>21.943915584415585</v>
      </c>
      <c r="H50" s="21">
        <f t="shared" si="4"/>
        <v>35.333629999999999</v>
      </c>
      <c r="I50" s="25">
        <f t="shared" si="12"/>
        <v>1.116119307448691</v>
      </c>
      <c r="J50" s="6">
        <f>F50*$B$6/100</f>
        <v>0.68054590296000006</v>
      </c>
      <c r="K50" s="6">
        <f t="shared" si="5"/>
        <v>1.7966652104086911</v>
      </c>
      <c r="L50">
        <f t="shared" si="1"/>
        <v>0.37878281330175861</v>
      </c>
      <c r="M50" s="24">
        <f t="shared" si="13"/>
        <v>-24.987041000000001</v>
      </c>
      <c r="N50" s="5">
        <f>$D$6</f>
        <v>-15.128041</v>
      </c>
      <c r="O50">
        <f>Incubation!I39</f>
        <v>0.49712217152610116</v>
      </c>
      <c r="P50">
        <f t="shared" si="2"/>
        <v>34.836507828473898</v>
      </c>
    </row>
    <row r="51" spans="1:16" x14ac:dyDescent="0.2">
      <c r="E51" t="s">
        <v>105</v>
      </c>
      <c r="F51" s="21">
        <f>37.5/1.5</f>
        <v>25</v>
      </c>
      <c r="L51" t="e">
        <f t="shared" si="1"/>
        <v>#DIV/0!</v>
      </c>
      <c r="O51">
        <f>G51-N51</f>
        <v>0</v>
      </c>
    </row>
    <row r="52" spans="1:16" x14ac:dyDescent="0.2">
      <c r="E52" t="s">
        <v>106</v>
      </c>
      <c r="F52" s="21">
        <f>37.5/0.525</f>
        <v>71.428571428571431</v>
      </c>
      <c r="L52" t="e">
        <f t="shared" si="1"/>
        <v>#DIV/0!</v>
      </c>
      <c r="O52">
        <f>G52-N52</f>
        <v>0</v>
      </c>
    </row>
  </sheetData>
  <mergeCells count="2">
    <mergeCell ref="H2:I2"/>
    <mergeCell ref="A1:D1"/>
  </mergeCell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4811-0A1F-734A-82A7-7EA839D3E8B8}">
  <dimension ref="A2:X41"/>
  <sheetViews>
    <sheetView workbookViewId="0">
      <selection activeCell="W13" sqref="W13"/>
    </sheetView>
  </sheetViews>
  <sheetFormatPr baseColWidth="10" defaultRowHeight="16" x14ac:dyDescent="0.2"/>
  <cols>
    <col min="3" max="6" width="0" hidden="1" customWidth="1"/>
    <col min="7" max="7" width="10.83203125" style="11"/>
    <col min="8" max="8" width="10.83203125" hidden="1" customWidth="1"/>
    <col min="9" max="9" width="10.83203125" style="11" customWidth="1"/>
    <col min="10" max="11" width="10.83203125" hidden="1" customWidth="1"/>
    <col min="16" max="16" width="11.6640625" bestFit="1" customWidth="1"/>
    <col min="20" max="20" width="13.1640625" bestFit="1" customWidth="1"/>
  </cols>
  <sheetData>
    <row r="2" spans="1:24" ht="30" x14ac:dyDescent="0.2">
      <c r="O2" s="33" t="s">
        <v>93</v>
      </c>
      <c r="P2" s="33" t="s">
        <v>94</v>
      </c>
      <c r="Q2" s="33" t="s">
        <v>98</v>
      </c>
      <c r="R2" s="33" t="s">
        <v>99</v>
      </c>
      <c r="S2" s="33"/>
      <c r="V2" s="54" t="s">
        <v>125</v>
      </c>
      <c r="W2" s="53"/>
    </row>
    <row r="3" spans="1:24" ht="51" x14ac:dyDescent="0.2">
      <c r="A3" s="13" t="s">
        <v>60</v>
      </c>
      <c r="B3" s="47" t="s">
        <v>0</v>
      </c>
      <c r="C3" s="47" t="s">
        <v>1</v>
      </c>
      <c r="D3" s="47" t="s">
        <v>2</v>
      </c>
      <c r="E3" s="47" t="s">
        <v>3</v>
      </c>
      <c r="F3" s="47" t="s">
        <v>4</v>
      </c>
      <c r="G3" s="48" t="s">
        <v>5</v>
      </c>
      <c r="H3" s="47" t="s">
        <v>6</v>
      </c>
      <c r="I3" s="48" t="s">
        <v>7</v>
      </c>
      <c r="J3" s="47" t="s">
        <v>8</v>
      </c>
      <c r="K3" s="47" t="s">
        <v>9</v>
      </c>
      <c r="L3" s="47" t="s">
        <v>91</v>
      </c>
      <c r="M3" s="47" t="s">
        <v>92</v>
      </c>
      <c r="N3" s="47" t="s">
        <v>90</v>
      </c>
      <c r="O3" s="49" t="s">
        <v>95</v>
      </c>
      <c r="P3" s="49" t="s">
        <v>96</v>
      </c>
      <c r="Q3" s="50" t="s">
        <v>97</v>
      </c>
      <c r="R3" s="50" t="s">
        <v>101</v>
      </c>
      <c r="S3" s="50" t="s">
        <v>191</v>
      </c>
      <c r="T3" s="51" t="s">
        <v>103</v>
      </c>
      <c r="U3" s="52" t="s">
        <v>102</v>
      </c>
      <c r="V3" s="51" t="s">
        <v>122</v>
      </c>
      <c r="W3" s="51" t="s">
        <v>123</v>
      </c>
    </row>
    <row r="4" spans="1:24" ht="16" customHeight="1" x14ac:dyDescent="0.2">
      <c r="A4" s="77" t="s">
        <v>50</v>
      </c>
      <c r="B4" s="1" t="s">
        <v>11</v>
      </c>
      <c r="C4" s="1">
        <v>2.3346443772318581</v>
      </c>
      <c r="D4" s="1">
        <v>0.8398441945794628</v>
      </c>
      <c r="E4" s="1">
        <v>9.4846588161080658E-2</v>
      </c>
      <c r="F4" s="1">
        <v>0.50105971157895335</v>
      </c>
      <c r="G4" s="2">
        <v>1.3803561243834319</v>
      </c>
      <c r="H4" s="9">
        <v>0.1129104759400589</v>
      </c>
      <c r="I4" s="2">
        <v>-25.715246553162888</v>
      </c>
      <c r="J4" s="9">
        <v>5.4772329108706286</v>
      </c>
      <c r="K4" s="1" t="s">
        <v>10</v>
      </c>
      <c r="L4" s="1">
        <f>IRMS_Pre!M13</f>
        <v>-26.200707000000001</v>
      </c>
      <c r="M4" s="1" t="str">
        <f>IRMS_Pre!N13</f>
        <v>NA</v>
      </c>
      <c r="N4" s="1">
        <f>I4</f>
        <v>-25.715246553162888</v>
      </c>
      <c r="O4" s="36">
        <v>0</v>
      </c>
      <c r="P4" s="36">
        <f>1-O4</f>
        <v>1</v>
      </c>
      <c r="Q4" s="46">
        <f>O4*IRMS_Pre!P13*IRMS_Post!G4/100</f>
        <v>0</v>
      </c>
      <c r="R4" s="43">
        <f>P4*IRMS_Pre!P13*IRMS_Post!G4/100</f>
        <v>0.4928433188854997</v>
      </c>
      <c r="S4" s="1">
        <f>Q4+R4</f>
        <v>0.4928433188854997</v>
      </c>
      <c r="T4" s="1">
        <f>IRMS_Pre!I13-IRMS_Post!R4</f>
        <v>1.9743845161312001E-2</v>
      </c>
      <c r="U4" s="1">
        <f>IRMS_Pre!J13-IRMS_Post!Q4</f>
        <v>0</v>
      </c>
      <c r="V4" s="44">
        <f>T4/IRMS_Pre!I13*100</f>
        <v>3.8518024925627885</v>
      </c>
      <c r="W4" s="44">
        <v>0</v>
      </c>
    </row>
    <row r="5" spans="1:24" x14ac:dyDescent="0.2">
      <c r="A5" s="78"/>
      <c r="B5" t="s">
        <v>12</v>
      </c>
      <c r="C5">
        <v>0.39155022477063278</v>
      </c>
      <c r="D5">
        <v>0.46356053655932589</v>
      </c>
      <c r="E5">
        <v>0.25336622470316228</v>
      </c>
      <c r="F5">
        <v>1.0339386314972749</v>
      </c>
      <c r="G5" s="34">
        <v>1.359584557484234</v>
      </c>
      <c r="H5" s="35">
        <v>0.1139267389139392</v>
      </c>
      <c r="I5" s="34">
        <v>-25.641694243309999</v>
      </c>
      <c r="J5" s="35">
        <v>5.2548482467022293</v>
      </c>
      <c r="K5" t="s">
        <v>10</v>
      </c>
      <c r="L5">
        <f>IRMS_Pre!M14</f>
        <v>-26.200707000000001</v>
      </c>
      <c r="M5" t="str">
        <f>IRMS_Pre!N14</f>
        <v>NA</v>
      </c>
      <c r="N5">
        <f t="shared" ref="N5:N41" si="0">I5</f>
        <v>-25.641694243309999</v>
      </c>
      <c r="O5" s="37">
        <v>0</v>
      </c>
      <c r="P5" s="37">
        <f t="shared" ref="P5:P41" si="1">1-O5</f>
        <v>1</v>
      </c>
      <c r="Q5" s="24">
        <f>O5*IRMS_Pre!P14*IRMS_Post!G5/100</f>
        <v>0</v>
      </c>
      <c r="R5" s="44">
        <f>P5*IRMS_Pre!P14*IRMS_Post!G5/100</f>
        <v>0.48781894860173386</v>
      </c>
      <c r="S5" s="1">
        <f t="shared" ref="S5:S41" si="2">Q5+R5</f>
        <v>0.48781894860173386</v>
      </c>
      <c r="T5">
        <f>IRMS_Pre!I14-IRMS_Post!R5</f>
        <v>2.7381716835695735E-2</v>
      </c>
      <c r="U5">
        <f>IRMS_Pre!J14-IRMS_Post!Q5</f>
        <v>0</v>
      </c>
      <c r="V5" s="44">
        <f>T5/IRMS_Pre!I14*100</f>
        <v>5.3147673659247641</v>
      </c>
      <c r="W5" s="44">
        <v>0</v>
      </c>
    </row>
    <row r="6" spans="1:24" x14ac:dyDescent="0.2">
      <c r="A6" s="78"/>
      <c r="B6" t="s">
        <v>13</v>
      </c>
      <c r="C6">
        <v>0.63901495860680402</v>
      </c>
      <c r="D6">
        <v>1.180306634917941</v>
      </c>
      <c r="E6">
        <v>0.1471840560787083</v>
      </c>
      <c r="F6">
        <v>2.8029721100743381</v>
      </c>
      <c r="G6" s="34">
        <v>1.361600517272719</v>
      </c>
      <c r="H6" s="35">
        <v>0.1124979268044527</v>
      </c>
      <c r="I6" s="34">
        <v>-25.593985093671659</v>
      </c>
      <c r="J6" s="35">
        <v>5.3830140849096928</v>
      </c>
      <c r="K6" t="s">
        <v>10</v>
      </c>
      <c r="L6">
        <f>IRMS_Pre!M15</f>
        <v>-26.200707000000001</v>
      </c>
      <c r="M6" t="str">
        <f>IRMS_Pre!N15</f>
        <v>NA</v>
      </c>
      <c r="N6">
        <f t="shared" si="0"/>
        <v>-25.593985093671659</v>
      </c>
      <c r="O6" s="37">
        <v>0</v>
      </c>
      <c r="P6" s="37">
        <f t="shared" si="1"/>
        <v>1</v>
      </c>
      <c r="Q6" s="24">
        <f>O6*IRMS_Pre!P15*IRMS_Post!G6/100</f>
        <v>0</v>
      </c>
      <c r="R6" s="44">
        <f>P6*IRMS_Pre!P15*IRMS_Post!G6/100</f>
        <v>0.48714897587955258</v>
      </c>
      <c r="S6" s="1">
        <f t="shared" si="2"/>
        <v>0.48714897587955258</v>
      </c>
      <c r="T6">
        <f>IRMS_Pre!I15-IRMS_Post!R6</f>
        <v>2.6460862624457515E-2</v>
      </c>
      <c r="U6">
        <f>IRMS_Pre!J15-IRMS_Post!Q6</f>
        <v>0</v>
      </c>
      <c r="V6" s="44">
        <f>T6/IRMS_Pre!I15*100</f>
        <v>5.1519384249978533</v>
      </c>
      <c r="W6" s="44">
        <v>0</v>
      </c>
    </row>
    <row r="7" spans="1:24" x14ac:dyDescent="0.2">
      <c r="A7" s="79"/>
      <c r="B7" s="3" t="s">
        <v>14</v>
      </c>
      <c r="C7" s="3">
        <v>1.6088336053909069</v>
      </c>
      <c r="D7" s="3">
        <v>0.67377770553722383</v>
      </c>
      <c r="E7" s="3">
        <v>1.2146036077734301E-2</v>
      </c>
      <c r="F7" s="3">
        <v>0.44680846090151322</v>
      </c>
      <c r="G7" s="4">
        <v>1.406445954971566</v>
      </c>
      <c r="H7" s="10">
        <v>0.1128983887048199</v>
      </c>
      <c r="I7" s="4">
        <v>-25.628099374253139</v>
      </c>
      <c r="J7" s="10">
        <v>5.3270787191114861</v>
      </c>
      <c r="K7" s="3" t="s">
        <v>10</v>
      </c>
      <c r="L7">
        <f>IRMS_Pre!M16</f>
        <v>-26.200707000000001</v>
      </c>
      <c r="M7" s="3" t="str">
        <f>IRMS_Pre!N16</f>
        <v>NA</v>
      </c>
      <c r="N7">
        <f t="shared" si="0"/>
        <v>-25.628099374253139</v>
      </c>
      <c r="O7" s="38">
        <v>0</v>
      </c>
      <c r="P7" s="38">
        <f t="shared" si="1"/>
        <v>1</v>
      </c>
      <c r="Q7" s="24">
        <f>O7*IRMS_Pre!P16*IRMS_Post!G7/100</f>
        <v>0</v>
      </c>
      <c r="R7" s="44">
        <f>P7*IRMS_Pre!P16*IRMS_Post!G7/100</f>
        <v>0.50587554627123466</v>
      </c>
      <c r="S7" s="1">
        <f t="shared" si="2"/>
        <v>0.50587554627123466</v>
      </c>
      <c r="T7" s="3">
        <f>IRMS_Pre!I16-IRMS_Post!R7</f>
        <v>1.0461424118637264E-2</v>
      </c>
      <c r="U7" s="3">
        <f>IRMS_Pre!J16-IRMS_Post!Q7</f>
        <v>0</v>
      </c>
      <c r="V7" s="44">
        <f>T7/IRMS_Pre!I16*100</f>
        <v>2.0260846537365178</v>
      </c>
      <c r="W7" s="44">
        <v>0</v>
      </c>
    </row>
    <row r="8" spans="1:24" ht="16" customHeight="1" x14ac:dyDescent="0.2">
      <c r="A8" s="77" t="s">
        <v>51</v>
      </c>
      <c r="B8" s="1" t="s">
        <v>15</v>
      </c>
      <c r="C8" s="1">
        <v>3.243188238698441</v>
      </c>
      <c r="D8" s="1">
        <v>1.9923912030906621</v>
      </c>
      <c r="E8" s="1">
        <v>1.7331263066039639</v>
      </c>
      <c r="F8" s="1">
        <v>2.3178360590101978</v>
      </c>
      <c r="G8" s="2">
        <v>1.910793105477643</v>
      </c>
      <c r="H8" s="9">
        <v>0.13351032962710629</v>
      </c>
      <c r="I8" s="2">
        <v>-21.102362598622509</v>
      </c>
      <c r="J8" s="9">
        <v>4.7322684288175711</v>
      </c>
      <c r="K8" s="1" t="s">
        <v>10</v>
      </c>
      <c r="L8" s="1">
        <f>IRMS_Pre!M17</f>
        <v>-26.200707000000001</v>
      </c>
      <c r="M8" s="1">
        <f>IRMS_Pre!N17</f>
        <v>-11.585540999999999</v>
      </c>
      <c r="N8" s="1">
        <f t="shared" si="0"/>
        <v>-21.102362598622509</v>
      </c>
      <c r="O8" s="1">
        <f>(N8-L8)/(M8-L8)</f>
        <v>0.34883930852222217</v>
      </c>
      <c r="P8" s="1">
        <f>1-O8</f>
        <v>0.65116069147777789</v>
      </c>
      <c r="Q8" s="46">
        <f>O8*IRMS_Pre!P17*IRMS_Post!G8/100</f>
        <v>0.23964527968990634</v>
      </c>
      <c r="R8" s="43">
        <f>P8*IRMS_Pre!P17*IRMS_Post!G8/100</f>
        <v>0.44733372134386101</v>
      </c>
      <c r="S8" s="1">
        <f t="shared" si="2"/>
        <v>0.6869790010337673</v>
      </c>
      <c r="T8" s="1">
        <f>IRMS_Pre!I17-IRMS_Post!R8</f>
        <v>6.8548727065033954E-2</v>
      </c>
      <c r="U8" s="1">
        <f>IRMS_Pre!J17-IRMS_Post!Q8</f>
        <v>0.39943401436009374</v>
      </c>
      <c r="V8" s="43">
        <f>T8/IRMS_Pre!I17*100</f>
        <v>13.28766413287652</v>
      </c>
      <c r="W8" s="43">
        <f>U8/IRMS_Pre!J17*100</f>
        <v>62.501479562697725</v>
      </c>
    </row>
    <row r="9" spans="1:24" ht="16" customHeight="1" x14ac:dyDescent="0.2">
      <c r="A9" s="78"/>
      <c r="B9" t="s">
        <v>16</v>
      </c>
      <c r="C9">
        <v>0.37821174208692909</v>
      </c>
      <c r="D9">
        <v>0.3430878019726552</v>
      </c>
      <c r="E9">
        <v>0.48642056029496789</v>
      </c>
      <c r="F9">
        <v>3.6948095032027708</v>
      </c>
      <c r="G9" s="34">
        <v>1.9062417953962929</v>
      </c>
      <c r="H9" s="35">
        <v>0.13079343602622559</v>
      </c>
      <c r="I9" s="34">
        <v>-21.149778836164021</v>
      </c>
      <c r="J9" s="35">
        <v>5.1147655965905292</v>
      </c>
      <c r="K9" t="s">
        <v>10</v>
      </c>
      <c r="L9">
        <f>IRMS_Pre!M18</f>
        <v>-26.200707000000001</v>
      </c>
      <c r="M9">
        <f>IRMS_Pre!N18</f>
        <v>-11.585540999999999</v>
      </c>
      <c r="N9">
        <f t="shared" si="0"/>
        <v>-21.149778836164021</v>
      </c>
      <c r="O9">
        <f>(N9-L9)/(M9-L9)</f>
        <v>0.34559499110964459</v>
      </c>
      <c r="P9">
        <f t="shared" si="1"/>
        <v>0.65440500889035547</v>
      </c>
      <c r="Q9" s="24">
        <f>O9*IRMS_Pre!P18*IRMS_Post!G9/100</f>
        <v>0.23557301265076383</v>
      </c>
      <c r="R9" s="44">
        <f>P9*IRMS_Pre!P18*IRMS_Post!G9/100</f>
        <v>0.44607174121091808</v>
      </c>
      <c r="S9" s="1">
        <f t="shared" si="2"/>
        <v>0.68164475386168188</v>
      </c>
      <c r="T9">
        <f>IRMS_Pre!I18-IRMS_Post!R9</f>
        <v>6.5947270359672405E-2</v>
      </c>
      <c r="U9">
        <f>IRMS_Pre!J18-IRMS_Post!Q9</f>
        <v>0.3909753148492362</v>
      </c>
      <c r="V9" s="44">
        <f>T9/IRMS_Pre!I18*100</f>
        <v>12.879847987945359</v>
      </c>
      <c r="W9" s="44">
        <f>U9/IRMS_Pre!J18*100</f>
        <v>62.401461737081441</v>
      </c>
    </row>
    <row r="10" spans="1:24" x14ac:dyDescent="0.2">
      <c r="A10" s="78"/>
      <c r="B10" t="s">
        <v>17</v>
      </c>
      <c r="C10">
        <v>4.0990580276820628E-2</v>
      </c>
      <c r="D10">
        <v>1.1772359582846901</v>
      </c>
      <c r="E10">
        <v>0.63184711832609708</v>
      </c>
      <c r="F10">
        <v>2.0348481282435671</v>
      </c>
      <c r="G10" s="34">
        <v>2.1000921522896978</v>
      </c>
      <c r="H10" s="35">
        <v>0.13649439078726011</v>
      </c>
      <c r="I10" s="34">
        <v>-20.458988294498472</v>
      </c>
      <c r="J10" s="35">
        <v>4.9562050821751384</v>
      </c>
      <c r="K10" t="s">
        <v>10</v>
      </c>
      <c r="L10">
        <f>IRMS_Pre!M19</f>
        <v>-26.200707000000001</v>
      </c>
      <c r="M10">
        <f>IRMS_Pre!N19</f>
        <v>-11.585540999999999</v>
      </c>
      <c r="N10">
        <f t="shared" si="0"/>
        <v>-20.458988294498472</v>
      </c>
      <c r="O10">
        <f t="shared" ref="O10:O41" si="3">(N10-L10)/(M10-L10)</f>
        <v>0.39286031410806616</v>
      </c>
      <c r="P10">
        <f t="shared" si="1"/>
        <v>0.60713968589193379</v>
      </c>
      <c r="Q10" s="24">
        <f>O10*IRMS_Pre!P19*IRMS_Post!G10/100</f>
        <v>0.2951687630734372</v>
      </c>
      <c r="R10" s="44">
        <f>P10*IRMS_Pre!P19*IRMS_Post!G10/100</f>
        <v>0.45616384160457962</v>
      </c>
      <c r="S10" s="1">
        <f t="shared" si="2"/>
        <v>0.75133260467801688</v>
      </c>
      <c r="T10">
        <f>IRMS_Pre!I19-IRMS_Post!R10</f>
        <v>5.5968800461255241E-2</v>
      </c>
      <c r="U10">
        <f>IRMS_Pre!J19-IRMS_Post!Q10</f>
        <v>0.3313795644265628</v>
      </c>
      <c r="V10" s="44">
        <f>T10/IRMS_Pre!I19*100</f>
        <v>10.928575112003976</v>
      </c>
      <c r="W10" s="44">
        <f>U10/IRMS_Pre!J19*100</f>
        <v>52.889705371779606</v>
      </c>
    </row>
    <row r="11" spans="1:24" ht="16" customHeight="1" x14ac:dyDescent="0.2">
      <c r="A11" s="79"/>
      <c r="B11" s="3" t="s">
        <v>18</v>
      </c>
      <c r="C11" s="3">
        <v>3.8772405471712101</v>
      </c>
      <c r="D11" s="3">
        <v>1.859122649321697</v>
      </c>
      <c r="E11" s="3">
        <v>1.3943538746299999</v>
      </c>
      <c r="F11" s="3">
        <v>0.24480488574050011</v>
      </c>
      <c r="G11" s="4">
        <v>1.986709302083886</v>
      </c>
      <c r="H11" s="10">
        <v>0.13462809534315889</v>
      </c>
      <c r="I11" s="4">
        <v>-20.477373831757941</v>
      </c>
      <c r="J11" s="10">
        <v>4.9071261107286404</v>
      </c>
      <c r="K11" s="3" t="s">
        <v>10</v>
      </c>
      <c r="L11">
        <f>IRMS_Pre!M20</f>
        <v>-26.200707000000001</v>
      </c>
      <c r="M11" s="3">
        <f>IRMS_Pre!N20</f>
        <v>-11.585540999999999</v>
      </c>
      <c r="N11">
        <f t="shared" si="0"/>
        <v>-20.477373831757941</v>
      </c>
      <c r="O11" s="3">
        <f t="shared" si="3"/>
        <v>0.39160233747889417</v>
      </c>
      <c r="P11" s="3">
        <f t="shared" si="1"/>
        <v>0.60839766252110583</v>
      </c>
      <c r="Q11" s="25">
        <f>O11*IRMS_Pre!P20*IRMS_Post!G11/100</f>
        <v>0.27787350754650769</v>
      </c>
      <c r="R11" s="45">
        <f>P11*IRMS_Pre!P20*IRMS_Post!G11/100</f>
        <v>0.43170731195379458</v>
      </c>
      <c r="S11" s="1">
        <f t="shared" si="2"/>
        <v>0.70958081950030227</v>
      </c>
      <c r="T11" s="3">
        <f>IRMS_Pre!I20-IRMS_Post!R11</f>
        <v>7.9629916645330423E-2</v>
      </c>
      <c r="U11" s="3">
        <f>IRMS_Pre!J20-IRMS_Post!Q11</f>
        <v>0.36120578650349239</v>
      </c>
      <c r="V11" s="45">
        <f>T11/IRMS_Pre!I20*100</f>
        <v>15.572876800597321</v>
      </c>
      <c r="W11" s="45">
        <f>U11/IRMS_Pre!J20*100</f>
        <v>56.519713573325767</v>
      </c>
    </row>
    <row r="12" spans="1:24" x14ac:dyDescent="0.2">
      <c r="A12" s="77" t="s">
        <v>52</v>
      </c>
      <c r="B12" s="1" t="s">
        <v>19</v>
      </c>
      <c r="C12" s="1">
        <v>1.6502543188721659</v>
      </c>
      <c r="D12" s="1">
        <v>0.35157034179791241</v>
      </c>
      <c r="E12" s="1">
        <v>0.75754805396128133</v>
      </c>
      <c r="F12" s="1">
        <v>1.498489986611133</v>
      </c>
      <c r="G12" s="2">
        <v>2.5500870755323768</v>
      </c>
      <c r="H12" s="9">
        <v>0.18002976167549151</v>
      </c>
      <c r="I12" s="2">
        <v>-20.01707007314679</v>
      </c>
      <c r="J12" s="9">
        <v>3.4210939773596452</v>
      </c>
      <c r="K12" s="1" t="s">
        <v>10</v>
      </c>
      <c r="L12" s="1">
        <f>IRMS_Pre!M21</f>
        <v>-26.200707000000001</v>
      </c>
      <c r="M12" s="1">
        <f>IRMS_Pre!N21</f>
        <v>-13.285373999999999</v>
      </c>
      <c r="N12" s="1">
        <f t="shared" si="0"/>
        <v>-20.01707007314679</v>
      </c>
      <c r="O12" s="1">
        <f t="shared" si="3"/>
        <v>0.4787826165111817</v>
      </c>
      <c r="P12" s="1">
        <f t="shared" si="1"/>
        <v>0.5212173834888183</v>
      </c>
      <c r="Q12" s="24">
        <f>O12*IRMS_Pre!P21*IRMS_Post!G12/100</f>
        <v>0.45366341362785106</v>
      </c>
      <c r="R12" s="44">
        <f>P12*IRMS_Pre!P21*IRMS_Post!G12/100</f>
        <v>0.49387185182023352</v>
      </c>
      <c r="S12" s="1">
        <f t="shared" si="2"/>
        <v>0.94753526544808464</v>
      </c>
      <c r="T12" s="1">
        <f>IRMS_Pre!I21-IRMS_Post!R12</f>
        <v>2.2124227083905712E-2</v>
      </c>
      <c r="U12" s="1">
        <f>IRMS_Pre!J21-IRMS_Post!Q12</f>
        <v>8.2074252372148881E-2</v>
      </c>
      <c r="V12" s="44">
        <f>T12/IRMS_Pre!I21*100</f>
        <v>4.2876734898630708</v>
      </c>
      <c r="W12" s="44">
        <f>U12/IRMS_Pre!J21*100</f>
        <v>15.319858501819224</v>
      </c>
    </row>
    <row r="13" spans="1:24" x14ac:dyDescent="0.2">
      <c r="A13" s="78"/>
      <c r="B13" t="s">
        <v>20</v>
      </c>
      <c r="C13">
        <v>11.35692386339527</v>
      </c>
      <c r="D13">
        <v>6.9733955839091486</v>
      </c>
      <c r="E13">
        <v>3.5145635506012329</v>
      </c>
      <c r="F13">
        <v>4.6639923545632911</v>
      </c>
      <c r="G13" s="55">
        <v>3.410092574660772</v>
      </c>
      <c r="H13" s="35">
        <v>0.21315088198610871</v>
      </c>
      <c r="I13" s="34">
        <v>-18.61626822949578</v>
      </c>
      <c r="J13" s="35">
        <v>2.8990619651938991</v>
      </c>
      <c r="K13" t="s">
        <v>10</v>
      </c>
      <c r="L13">
        <f>IRMS_Pre!M22</f>
        <v>-26.200707000000001</v>
      </c>
      <c r="M13">
        <f>IRMS_Pre!N22</f>
        <v>-13.285373999999999</v>
      </c>
      <c r="N13">
        <f t="shared" si="0"/>
        <v>-18.61626822949578</v>
      </c>
      <c r="O13">
        <f t="shared" si="3"/>
        <v>0.58724299021203863</v>
      </c>
      <c r="P13">
        <f t="shared" si="1"/>
        <v>0.41275700978796137</v>
      </c>
      <c r="Q13" s="24">
        <f>O13*IRMS_Pre!P22*IRMS_Post!G13/100</f>
        <v>0.74718559569036458</v>
      </c>
      <c r="R13" s="44">
        <f>P13*IRMS_Pre!P22*IRMS_Post!G13/100</f>
        <v>0.52517628541199601</v>
      </c>
      <c r="S13" s="1">
        <f t="shared" si="2"/>
        <v>1.2723618811023605</v>
      </c>
      <c r="T13">
        <f>IRMS_Pre!I22-IRMS_Post!R13</f>
        <v>-8.0439015554142346E-3</v>
      </c>
      <c r="U13">
        <f>IRMS_Pre!J22-IRMS_Post!Q13</f>
        <v>-0.1864468386103646</v>
      </c>
      <c r="V13" s="44">
        <f>T13/IRMS_Pre!I22*100</f>
        <v>-1.5554820789651183</v>
      </c>
      <c r="W13" s="44">
        <f>U13/IRMS_Pre!J22*100</f>
        <v>-33.250214338896576</v>
      </c>
      <c r="X13" s="53" t="s">
        <v>127</v>
      </c>
    </row>
    <row r="14" spans="1:24" ht="16" customHeight="1" x14ac:dyDescent="0.2">
      <c r="A14" s="79"/>
      <c r="B14" s="3" t="s">
        <v>32</v>
      </c>
      <c r="C14" s="3">
        <v>0.31302090025287699</v>
      </c>
      <c r="D14" s="3">
        <v>0.13371682671227969</v>
      </c>
      <c r="E14" s="3">
        <v>0.23444487301468919</v>
      </c>
      <c r="F14" s="3">
        <v>2.5318646609715372</v>
      </c>
      <c r="G14" s="4">
        <v>2.5866749142346328</v>
      </c>
      <c r="H14" s="10">
        <v>0.18253817022264529</v>
      </c>
      <c r="I14" s="4">
        <v>-19.83867935216448</v>
      </c>
      <c r="J14" s="10">
        <v>3.500463868559041</v>
      </c>
      <c r="K14" s="3" t="s">
        <v>31</v>
      </c>
      <c r="L14">
        <f>IRMS_Pre!M23</f>
        <v>-26.200707000000001</v>
      </c>
      <c r="M14" s="3">
        <f>IRMS_Pre!N23</f>
        <v>-13.285373999999999</v>
      </c>
      <c r="N14">
        <f t="shared" si="0"/>
        <v>-19.83867935216448</v>
      </c>
      <c r="O14" s="3">
        <f t="shared" si="3"/>
        <v>0.49259493718323177</v>
      </c>
      <c r="P14" s="3">
        <f t="shared" si="1"/>
        <v>0.50740506281676823</v>
      </c>
      <c r="Q14" s="24">
        <f>O14*IRMS_Pre!P23*IRMS_Post!G14/100</f>
        <v>0.47038902051634496</v>
      </c>
      <c r="R14" s="44">
        <f>P14*IRMS_Pre!P23*IRMS_Post!G14/100</f>
        <v>0.48453151359660146</v>
      </c>
      <c r="S14" s="1">
        <f t="shared" si="2"/>
        <v>0.95492053411294642</v>
      </c>
      <c r="T14" s="3">
        <f>IRMS_Pre!I23-IRMS_Post!R14</f>
        <v>2.8169280945454622E-2</v>
      </c>
      <c r="U14" s="3">
        <f>IRMS_Pre!J23-IRMS_Post!Q14</f>
        <v>6.5348645483654988E-2</v>
      </c>
      <c r="V14" s="44">
        <f>T14/IRMS_Pre!I23*100</f>
        <v>5.4942924304643217</v>
      </c>
      <c r="W14" s="44">
        <f>U14/IRMS_Pre!J23*100</f>
        <v>12.197881469035069</v>
      </c>
    </row>
    <row r="15" spans="1:24" x14ac:dyDescent="0.2">
      <c r="A15" s="78" t="s">
        <v>53</v>
      </c>
      <c r="B15" t="s">
        <v>33</v>
      </c>
      <c r="C15">
        <v>0.66268257590467039</v>
      </c>
      <c r="D15">
        <v>0.1498756452124001</v>
      </c>
      <c r="E15">
        <v>0.36462262660985811</v>
      </c>
      <c r="F15">
        <v>0.18009410971035819</v>
      </c>
      <c r="G15" s="34">
        <v>1.8771396141249419</v>
      </c>
      <c r="H15" s="35">
        <v>0.14714109068746431</v>
      </c>
      <c r="I15" s="34">
        <v>-20.90683583415429</v>
      </c>
      <c r="J15" s="35">
        <v>4.5557927849215636</v>
      </c>
      <c r="K15" t="s">
        <v>31</v>
      </c>
      <c r="L15" s="1">
        <f>IRMS_Pre!M24</f>
        <v>-26.200707000000001</v>
      </c>
      <c r="M15">
        <f>IRMS_Pre!N24</f>
        <v>-12.239706999999999</v>
      </c>
      <c r="N15" s="1">
        <f t="shared" si="0"/>
        <v>-20.90683583415429</v>
      </c>
      <c r="O15">
        <f t="shared" si="3"/>
        <v>0.37918996961863127</v>
      </c>
      <c r="P15">
        <f t="shared" si="1"/>
        <v>0.62081003038136873</v>
      </c>
      <c r="Q15" s="46">
        <f>O15*IRMS_Pre!P24*IRMS_Post!G15/100</f>
        <v>0.25374668315478816</v>
      </c>
      <c r="R15" s="43">
        <f>P15*IRMS_Pre!P24*IRMS_Post!G15/100</f>
        <v>0.41543421160883859</v>
      </c>
      <c r="S15" s="1">
        <f t="shared" si="2"/>
        <v>0.66918089476362674</v>
      </c>
      <c r="T15">
        <f>IRMS_Pre!I24-IRMS_Post!R15</f>
        <v>9.6130277980774947E-2</v>
      </c>
      <c r="U15">
        <f>IRMS_Pre!J24-IRMS_Post!Q15</f>
        <v>0.38168255334521178</v>
      </c>
      <c r="V15" s="43">
        <f>T15/IRMS_Pre!I24*100</f>
        <v>18.791429025476813</v>
      </c>
      <c r="W15" s="43">
        <f>U15/IRMS_Pre!J24*100</f>
        <v>60.066885723979709</v>
      </c>
    </row>
    <row r="16" spans="1:24" x14ac:dyDescent="0.2">
      <c r="A16" s="78"/>
      <c r="B16" t="s">
        <v>34</v>
      </c>
      <c r="C16">
        <v>0.64259376050213335</v>
      </c>
      <c r="D16">
        <v>0.19901539955546979</v>
      </c>
      <c r="E16">
        <v>0.25738713807960761</v>
      </c>
      <c r="F16">
        <v>1.641111043788446</v>
      </c>
      <c r="G16" s="34">
        <v>1.9638334640617749</v>
      </c>
      <c r="H16" s="35">
        <v>0.15069784765982089</v>
      </c>
      <c r="I16" s="34">
        <v>-20.920321132653701</v>
      </c>
      <c r="J16" s="35">
        <v>4.495987431229131</v>
      </c>
      <c r="K16" t="s">
        <v>31</v>
      </c>
      <c r="L16">
        <f>IRMS_Pre!M25</f>
        <v>-26.200707000000001</v>
      </c>
      <c r="M16">
        <f>IRMS_Pre!N25</f>
        <v>-12.239706999999999</v>
      </c>
      <c r="N16">
        <f t="shared" si="0"/>
        <v>-20.920321132653701</v>
      </c>
      <c r="O16">
        <f t="shared" si="3"/>
        <v>0.37822404321655323</v>
      </c>
      <c r="P16">
        <f t="shared" si="1"/>
        <v>0.62177595678344677</v>
      </c>
      <c r="Q16" s="24">
        <f>O16*IRMS_Pre!P25*IRMS_Post!G16/100</f>
        <v>0.26661184791386799</v>
      </c>
      <c r="R16" s="44">
        <f>P16*IRMS_Pre!P25*IRMS_Post!G16/100</f>
        <v>0.43829269926008996</v>
      </c>
      <c r="S16" s="1">
        <f t="shared" si="2"/>
        <v>0.7049045471739579</v>
      </c>
      <c r="T16">
        <f>IRMS_Pre!I25-IRMS_Post!R16</f>
        <v>7.3839942805744907E-2</v>
      </c>
      <c r="U16">
        <f>IRMS_Pre!J25-IRMS_Post!Q16</f>
        <v>0.36881738858613194</v>
      </c>
      <c r="V16" s="44">
        <f>T16/IRMS_Pre!I25*100</f>
        <v>14.418128574638434</v>
      </c>
      <c r="W16" s="44">
        <f>U16/IRMS_Pre!J25*100</f>
        <v>58.042244108503802</v>
      </c>
    </row>
    <row r="17" spans="1:24" x14ac:dyDescent="0.2">
      <c r="A17" s="78"/>
      <c r="B17" t="s">
        <v>35</v>
      </c>
      <c r="C17">
        <v>0.72253556114299389</v>
      </c>
      <c r="D17">
        <v>0.28125148908098407</v>
      </c>
      <c r="E17">
        <v>7.1554651975615044E-2</v>
      </c>
      <c r="F17">
        <v>1.8560310319322839</v>
      </c>
      <c r="G17" s="34">
        <v>2.1023277219819678</v>
      </c>
      <c r="H17" s="35">
        <v>0.15536000450181131</v>
      </c>
      <c r="I17" s="34">
        <v>-20.433704520843339</v>
      </c>
      <c r="J17" s="35">
        <v>4.1686670307858487</v>
      </c>
      <c r="K17" t="s">
        <v>31</v>
      </c>
      <c r="L17">
        <f>IRMS_Pre!M26</f>
        <v>-26.200707000000001</v>
      </c>
      <c r="M17">
        <f>IRMS_Pre!N26</f>
        <v>-12.239706999999999</v>
      </c>
      <c r="N17">
        <f t="shared" si="0"/>
        <v>-20.433704520843339</v>
      </c>
      <c r="O17">
        <f t="shared" si="3"/>
        <v>0.41307946989160244</v>
      </c>
      <c r="P17">
        <f t="shared" si="1"/>
        <v>0.58692053010839751</v>
      </c>
      <c r="Q17" s="24">
        <f>O17*IRMS_Pre!P26*IRMS_Post!G17/100</f>
        <v>0.31376911769210225</v>
      </c>
      <c r="R17" s="44">
        <f>P17*IRMS_Pre!P26*IRMS_Post!G17/100</f>
        <v>0.44581624193479819</v>
      </c>
      <c r="S17" s="1">
        <f t="shared" si="2"/>
        <v>0.75958535962690044</v>
      </c>
      <c r="T17">
        <f>IRMS_Pre!I26-IRMS_Post!R17</f>
        <v>7.0975250436050796E-2</v>
      </c>
      <c r="U17">
        <f>IRMS_Pre!J26-IRMS_Post!Q17</f>
        <v>0.33013250862789778</v>
      </c>
      <c r="V17" s="44">
        <f>T17/IRMS_Pre!I26*100</f>
        <v>13.733827178625271</v>
      </c>
      <c r="W17" s="44">
        <f>U17/IRMS_Pre!J26*100</f>
        <v>51.270643702929817</v>
      </c>
    </row>
    <row r="18" spans="1:24" ht="16" customHeight="1" x14ac:dyDescent="0.2">
      <c r="A18" s="79"/>
      <c r="B18" s="3" t="s">
        <v>36</v>
      </c>
      <c r="C18" s="3">
        <v>0.59180016504220534</v>
      </c>
      <c r="D18" s="3">
        <v>0.27984009204333388</v>
      </c>
      <c r="E18" s="3">
        <v>4.4562796486227338E-2</v>
      </c>
      <c r="F18" s="3">
        <v>0.79171924152126316</v>
      </c>
      <c r="G18" s="4">
        <v>2.0542323569800369</v>
      </c>
      <c r="H18" s="10">
        <v>0.14965612789085311</v>
      </c>
      <c r="I18" s="4">
        <v>-20.62630900520147</v>
      </c>
      <c r="J18" s="10">
        <v>4.5883586756130006</v>
      </c>
      <c r="K18" s="3" t="s">
        <v>31</v>
      </c>
      <c r="L18">
        <f>IRMS_Pre!M27</f>
        <v>-26.200707000000001</v>
      </c>
      <c r="M18" s="3">
        <f>IRMS_Pre!N27</f>
        <v>-12.239706999999999</v>
      </c>
      <c r="N18">
        <f t="shared" si="0"/>
        <v>-20.62630900520147</v>
      </c>
      <c r="O18" s="3">
        <f t="shared" si="3"/>
        <v>0.39928357530252345</v>
      </c>
      <c r="P18" s="3">
        <f t="shared" si="1"/>
        <v>0.60071642469747655</v>
      </c>
      <c r="Q18" s="25">
        <f>O18*IRMS_Pre!P27*IRMS_Post!G18/100</f>
        <v>0.29481526715211342</v>
      </c>
      <c r="R18" s="45">
        <f>P18*IRMS_Pre!P27*IRMS_Post!G18/100</f>
        <v>0.44354535018292723</v>
      </c>
      <c r="S18" s="1">
        <f t="shared" si="2"/>
        <v>0.73836061733504066</v>
      </c>
      <c r="T18" s="3">
        <f>IRMS_Pre!I27-IRMS_Post!R18</f>
        <v>7.0973532283036767E-2</v>
      </c>
      <c r="U18" s="3">
        <f>IRMS_Pre!J27-IRMS_Post!Q18</f>
        <v>0.34061396934788651</v>
      </c>
      <c r="V18" s="44">
        <f>T18/IRMS_Pre!I27*100</f>
        <v>13.794155025541116</v>
      </c>
      <c r="W18" s="44">
        <f>U18/IRMS_Pre!J27*100</f>
        <v>53.603761014211152</v>
      </c>
    </row>
    <row r="19" spans="1:24" x14ac:dyDescent="0.2">
      <c r="A19" s="77" t="s">
        <v>54</v>
      </c>
      <c r="B19" s="1" t="s">
        <v>37</v>
      </c>
      <c r="C19" s="1">
        <v>6.416623416527846E-2</v>
      </c>
      <c r="D19" s="1">
        <v>0.11624912788415361</v>
      </c>
      <c r="E19" s="1">
        <v>0.34718729385832431</v>
      </c>
      <c r="F19" s="1">
        <v>0.74957646562581171</v>
      </c>
      <c r="G19" s="2">
        <v>2.8320603969409182</v>
      </c>
      <c r="H19" s="9">
        <v>0.23269468125032891</v>
      </c>
      <c r="I19" s="2">
        <v>-20.15635766028036</v>
      </c>
      <c r="J19" s="9">
        <v>5.3212558286398419</v>
      </c>
      <c r="K19" s="1" t="s">
        <v>31</v>
      </c>
      <c r="L19" s="1">
        <f>IRMS_Pre!M28</f>
        <v>-26.200707000000001</v>
      </c>
      <c r="M19" s="1">
        <f>IRMS_Pre!N28</f>
        <v>-15.128041</v>
      </c>
      <c r="N19" s="1">
        <f t="shared" si="0"/>
        <v>-20.15635766028036</v>
      </c>
      <c r="O19" s="1">
        <f t="shared" si="3"/>
        <v>0.54588021888492255</v>
      </c>
      <c r="P19" s="1">
        <f t="shared" si="1"/>
        <v>0.45411978111507745</v>
      </c>
      <c r="Q19" s="24">
        <f>O19*IRMS_Pre!P28*IRMS_Post!G19/100</f>
        <v>0.57395324200339726</v>
      </c>
      <c r="R19" s="43">
        <f>P19*IRMS_Pre!P28*IRMS_Post!G19/100</f>
        <v>0.47747383329128906</v>
      </c>
      <c r="S19" s="1">
        <f t="shared" si="2"/>
        <v>1.0514270752946864</v>
      </c>
      <c r="T19" s="1">
        <f>IRMS_Pre!I28-IRMS_Post!R19</f>
        <v>3.7840462641384798E-2</v>
      </c>
      <c r="U19" s="1">
        <f>IRMS_Pre!J28-IRMS_Post!Q19</f>
        <v>8.8916143996602748E-2</v>
      </c>
      <c r="V19" s="43">
        <f>T19/IRMS_Pre!I28*100</f>
        <v>7.3431812274675723</v>
      </c>
      <c r="W19" s="43">
        <f>U19/IRMS_Pre!J28*100</f>
        <v>13.413825690933741</v>
      </c>
    </row>
    <row r="20" spans="1:24" x14ac:dyDescent="0.2">
      <c r="A20" s="78"/>
      <c r="B20" t="s">
        <v>38</v>
      </c>
      <c r="C20">
        <v>0.48310044866258528</v>
      </c>
      <c r="D20">
        <v>0.18408285263960711</v>
      </c>
      <c r="E20">
        <v>9.0950483375373078E-2</v>
      </c>
      <c r="F20">
        <v>0.72017770581174301</v>
      </c>
      <c r="G20" s="34">
        <v>2.793793753342785</v>
      </c>
      <c r="H20" s="35">
        <v>0.23136394780128899</v>
      </c>
      <c r="I20" s="34">
        <v>-20.340136190862101</v>
      </c>
      <c r="J20" s="35">
        <v>5.486443953869351</v>
      </c>
      <c r="K20" t="s">
        <v>31</v>
      </c>
      <c r="L20">
        <f>IRMS_Pre!M29</f>
        <v>-26.200707000000001</v>
      </c>
      <c r="M20">
        <f>IRMS_Pre!N29</f>
        <v>-15.128041</v>
      </c>
      <c r="N20">
        <f t="shared" si="0"/>
        <v>-20.340136190862101</v>
      </c>
      <c r="O20">
        <f t="shared" si="3"/>
        <v>0.52928272280026323</v>
      </c>
      <c r="P20">
        <f t="shared" si="1"/>
        <v>0.47071727719973677</v>
      </c>
      <c r="Q20" s="24">
        <f>O20*IRMS_Pre!P29*IRMS_Post!G20/100</f>
        <v>0.54863817300612117</v>
      </c>
      <c r="R20" s="44">
        <f>P20*IRMS_Pre!P29*IRMS_Post!G20/100</f>
        <v>0.48793103541892341</v>
      </c>
      <c r="S20" s="1">
        <f t="shared" si="2"/>
        <v>1.0365692084250446</v>
      </c>
      <c r="T20">
        <f>IRMS_Pre!I29-IRMS_Post!R20</f>
        <v>2.6587847047040591E-2</v>
      </c>
      <c r="U20">
        <f>IRMS_Pre!J29-IRMS_Post!Q20</f>
        <v>0.12748860071387891</v>
      </c>
      <c r="V20" s="44">
        <f>T20/IRMS_Pre!I29*100</f>
        <v>5.167516286207321</v>
      </c>
      <c r="W20" s="44">
        <f>U20/IRMS_Pre!J29*100</f>
        <v>18.855724350693283</v>
      </c>
    </row>
    <row r="21" spans="1:24" x14ac:dyDescent="0.2">
      <c r="A21" s="78"/>
      <c r="B21" t="s">
        <v>39</v>
      </c>
      <c r="C21">
        <v>1.365873595154397</v>
      </c>
      <c r="D21">
        <v>0.44006754438551487</v>
      </c>
      <c r="E21">
        <v>1.1446571053960609E-2</v>
      </c>
      <c r="F21">
        <v>0.29537662017042149</v>
      </c>
      <c r="G21" s="34">
        <v>2.7785282516133321</v>
      </c>
      <c r="H21" s="35">
        <v>0.23396572409531219</v>
      </c>
      <c r="I21" s="34">
        <v>-20.179830373512821</v>
      </c>
      <c r="J21" s="35">
        <v>5.3918069484181572</v>
      </c>
      <c r="K21" t="s">
        <v>31</v>
      </c>
      <c r="L21">
        <f>IRMS_Pre!M30</f>
        <v>-26.200707000000001</v>
      </c>
      <c r="M21">
        <f>IRMS_Pre!N30</f>
        <v>-15.128041</v>
      </c>
      <c r="N21">
        <f t="shared" si="0"/>
        <v>-20.179830373512821</v>
      </c>
      <c r="O21">
        <f t="shared" si="3"/>
        <v>0.54376033978512306</v>
      </c>
      <c r="P21">
        <f t="shared" si="1"/>
        <v>0.45623966021487694</v>
      </c>
      <c r="Q21" s="24">
        <f>O21*IRMS_Pre!P30*IRMS_Post!G21/100</f>
        <v>0.56202874868594188</v>
      </c>
      <c r="R21" s="44">
        <f>P21*IRMS_Pre!P30*IRMS_Post!G21/100</f>
        <v>0.47156768629502416</v>
      </c>
      <c r="S21" s="1">
        <f t="shared" si="2"/>
        <v>1.0335964349809661</v>
      </c>
      <c r="T21">
        <f>IRMS_Pre!I30-IRMS_Post!R21</f>
        <v>4.3973870628138012E-2</v>
      </c>
      <c r="U21">
        <f>IRMS_Pre!J30-IRMS_Post!Q21</f>
        <v>0.12293628351405816</v>
      </c>
      <c r="V21" s="44">
        <f>T21/IRMS_Pre!I30*100</f>
        <v>8.5296461628780023</v>
      </c>
      <c r="W21" s="44">
        <f>U21/IRMS_Pre!J30*100</f>
        <v>17.947818900945371</v>
      </c>
    </row>
    <row r="22" spans="1:24" x14ac:dyDescent="0.2">
      <c r="A22" s="79"/>
      <c r="B22" s="3" t="s">
        <v>40</v>
      </c>
      <c r="C22" s="3">
        <v>0.18531561285666459</v>
      </c>
      <c r="D22" s="3">
        <v>0.32751184175765208</v>
      </c>
      <c r="E22" s="3">
        <v>0.61109798115600444</v>
      </c>
      <c r="F22" s="3">
        <v>1.543360305148783</v>
      </c>
      <c r="G22" s="4">
        <v>2.6814977163295808</v>
      </c>
      <c r="H22" s="10">
        <v>0.22798201470498991</v>
      </c>
      <c r="I22" s="4">
        <v>-20.549286496990899</v>
      </c>
      <c r="J22" s="10">
        <v>5.349207271149611</v>
      </c>
      <c r="K22" s="3" t="s">
        <v>31</v>
      </c>
      <c r="L22">
        <f>IRMS_Pre!M31</f>
        <v>-26.200707000000001</v>
      </c>
      <c r="M22" s="3">
        <f>IRMS_Pre!N31</f>
        <v>-15.128041</v>
      </c>
      <c r="N22">
        <f t="shared" si="0"/>
        <v>-20.549286496990899</v>
      </c>
      <c r="O22" s="3">
        <f t="shared" si="3"/>
        <v>0.51039383857592213</v>
      </c>
      <c r="P22" s="3">
        <f t="shared" si="1"/>
        <v>0.48960616142407787</v>
      </c>
      <c r="Q22" s="24">
        <f>O22*IRMS_Pre!P31*IRMS_Post!G22/100</f>
        <v>0.50875109930732354</v>
      </c>
      <c r="R22" s="45">
        <f>P22*IRMS_Pre!P31*IRMS_Post!G22/100</f>
        <v>0.4880303287891008</v>
      </c>
      <c r="S22" s="1">
        <f t="shared" si="2"/>
        <v>0.99678142809642434</v>
      </c>
      <c r="T22" s="3">
        <f>IRMS_Pre!I31-IRMS_Post!R22</f>
        <v>2.7852119619794169E-2</v>
      </c>
      <c r="U22" s="3">
        <f>IRMS_Pre!J31-IRMS_Post!Q22</f>
        <v>0.15853741593267656</v>
      </c>
      <c r="V22" s="45">
        <f>T22/IRMS_Pre!I31*100</f>
        <v>5.3989275474862106</v>
      </c>
      <c r="W22" s="45">
        <f>U22/IRMS_Pre!J31*100</f>
        <v>23.758451151471753</v>
      </c>
    </row>
    <row r="23" spans="1:24" x14ac:dyDescent="0.2">
      <c r="A23" s="77" t="s">
        <v>55</v>
      </c>
      <c r="B23" s="1" t="s">
        <v>21</v>
      </c>
      <c r="C23" s="1">
        <v>0.25007102116958058</v>
      </c>
      <c r="D23" s="1">
        <v>0.78430812387243998</v>
      </c>
      <c r="E23" s="1">
        <v>0.18435689692130339</v>
      </c>
      <c r="F23" s="1">
        <v>1.920585353788886</v>
      </c>
      <c r="G23" s="2">
        <v>3.5401529414975559</v>
      </c>
      <c r="H23" s="9">
        <v>0.28210854099952698</v>
      </c>
      <c r="I23" s="2">
        <v>-24.16493212526078</v>
      </c>
      <c r="J23" s="9">
        <v>5.2718333304168068</v>
      </c>
      <c r="K23" s="1" t="s">
        <v>10</v>
      </c>
      <c r="L23" s="1">
        <f>IRMS_Pre!M32</f>
        <v>-24.987041000000001</v>
      </c>
      <c r="M23" s="1" t="s">
        <v>75</v>
      </c>
      <c r="N23" s="1">
        <f t="shared" si="0"/>
        <v>-24.16493212526078</v>
      </c>
      <c r="O23" s="36">
        <v>0</v>
      </c>
      <c r="P23" s="36">
        <f t="shared" si="1"/>
        <v>1</v>
      </c>
      <c r="Q23" s="46">
        <f>O23*IRMS_Pre!P32*IRMS_Post!G23/100</f>
        <v>0</v>
      </c>
      <c r="R23" s="44">
        <f>P23*IRMS_Pre!P32*IRMS_Post!G23/100</f>
        <v>1.1869738955455738</v>
      </c>
      <c r="S23" s="1">
        <f t="shared" si="2"/>
        <v>1.1869738955455738</v>
      </c>
      <c r="T23" s="1">
        <f>IRMS_Pre!I32-IRMS_Post!R23</f>
        <v>-7.1304092449459677E-2</v>
      </c>
      <c r="U23" s="1">
        <f>IRMS_Pre!J32-IRMS_Post!Q23</f>
        <v>0</v>
      </c>
      <c r="V23" s="44">
        <f>T23/IRMS_Pre!I32*100</f>
        <v>-6.3911465786366621</v>
      </c>
      <c r="W23" s="44">
        <v>0</v>
      </c>
      <c r="X23" s="53" t="s">
        <v>126</v>
      </c>
    </row>
    <row r="24" spans="1:24" x14ac:dyDescent="0.2">
      <c r="A24" s="78"/>
      <c r="B24" t="s">
        <v>22</v>
      </c>
      <c r="C24">
        <v>3.9563911278582871</v>
      </c>
      <c r="D24">
        <v>4.439384961598198</v>
      </c>
      <c r="E24">
        <v>0.25350412421319019</v>
      </c>
      <c r="F24">
        <v>0.2307261157929871</v>
      </c>
      <c r="G24" s="34">
        <v>3.5333463854707881</v>
      </c>
      <c r="H24" s="35">
        <v>0.28205612120502399</v>
      </c>
      <c r="I24" s="34">
        <v>-24.04359185856126</v>
      </c>
      <c r="J24" s="35">
        <v>5.3886755977753023</v>
      </c>
      <c r="K24" t="s">
        <v>10</v>
      </c>
      <c r="L24">
        <f>IRMS_Pre!M33</f>
        <v>-24.987041000000001</v>
      </c>
      <c r="M24" t="s">
        <v>75</v>
      </c>
      <c r="N24">
        <f t="shared" si="0"/>
        <v>-24.04359185856126</v>
      </c>
      <c r="O24" s="37">
        <v>0</v>
      </c>
      <c r="P24" s="37">
        <f t="shared" si="1"/>
        <v>1</v>
      </c>
      <c r="Q24" s="24">
        <f>O24*IRMS_Pre!P33*IRMS_Post!G24/100</f>
        <v>0</v>
      </c>
      <c r="R24" s="44">
        <f>P24*IRMS_Pre!P33*IRMS_Post!G24/100</f>
        <v>1.1888034251813961</v>
      </c>
      <c r="S24" s="1">
        <f t="shared" si="2"/>
        <v>1.1888034251813961</v>
      </c>
      <c r="T24">
        <f>IRMS_Pre!I33-IRMS_Post!R24</f>
        <v>-6.93128350883776E-2</v>
      </c>
      <c r="U24">
        <f>IRMS_Pre!J33-IRMS_Post!Q24</f>
        <v>0</v>
      </c>
      <c r="V24" s="44">
        <f>T24/IRMS_Pre!I33*100</f>
        <v>-6.1914620544169461</v>
      </c>
      <c r="W24" s="44">
        <v>0</v>
      </c>
    </row>
    <row r="25" spans="1:24" x14ac:dyDescent="0.2">
      <c r="A25" s="78"/>
      <c r="B25" t="s">
        <v>23</v>
      </c>
      <c r="C25">
        <v>0.84137073277617602</v>
      </c>
      <c r="D25">
        <v>0.89704105157463065</v>
      </c>
      <c r="E25">
        <v>0.30494775345795588</v>
      </c>
      <c r="F25">
        <v>0.88963321791428152</v>
      </c>
      <c r="G25" s="34">
        <v>3.472430152147322</v>
      </c>
      <c r="H25" s="35">
        <v>0.27588271072718829</v>
      </c>
      <c r="I25" s="34">
        <v>-24.08856204306397</v>
      </c>
      <c r="J25" s="35">
        <v>5.3415056242212913</v>
      </c>
      <c r="K25" t="s">
        <v>10</v>
      </c>
      <c r="L25">
        <f>IRMS_Pre!M34</f>
        <v>-24.987041000000001</v>
      </c>
      <c r="M25" t="s">
        <v>75</v>
      </c>
      <c r="N25">
        <f t="shared" si="0"/>
        <v>-24.08856204306397</v>
      </c>
      <c r="O25" s="37">
        <v>0</v>
      </c>
      <c r="P25" s="37">
        <f t="shared" si="1"/>
        <v>1</v>
      </c>
      <c r="Q25" s="24">
        <f>O25*IRMS_Pre!P34*IRMS_Post!G25/100</f>
        <v>0</v>
      </c>
      <c r="R25" s="44">
        <f>P25*IRMS_Pre!P34*IRMS_Post!G25/100</f>
        <v>1.1522550964816325</v>
      </c>
      <c r="S25" s="1">
        <f t="shared" si="2"/>
        <v>1.1522550964816325</v>
      </c>
      <c r="T25">
        <f>IRMS_Pre!I34-IRMS_Post!R25</f>
        <v>-4.8047654376231819E-2</v>
      </c>
      <c r="U25">
        <f>IRMS_Pre!J34-IRMS_Post!Q25</f>
        <v>0</v>
      </c>
      <c r="V25" s="44">
        <f>T25/IRMS_Pre!I34*100</f>
        <v>-4.3513249905850113</v>
      </c>
      <c r="W25" s="44">
        <v>0</v>
      </c>
    </row>
    <row r="26" spans="1:24" x14ac:dyDescent="0.2">
      <c r="A26" s="79"/>
      <c r="B26" s="3" t="s">
        <v>24</v>
      </c>
      <c r="C26" s="3">
        <v>1.7254628396823899</v>
      </c>
      <c r="D26" s="3">
        <v>2.0611288168157409</v>
      </c>
      <c r="E26" s="3">
        <v>0.25372538702527342</v>
      </c>
      <c r="F26" s="3">
        <v>1.395162534964304</v>
      </c>
      <c r="G26" s="4">
        <v>3.3546251312402529</v>
      </c>
      <c r="H26" s="10">
        <v>0.26806339303443738</v>
      </c>
      <c r="I26" s="4">
        <v>-24.04741717235407</v>
      </c>
      <c r="J26" s="10">
        <v>5.1290137675240199</v>
      </c>
      <c r="K26" s="3" t="s">
        <v>10</v>
      </c>
      <c r="L26">
        <f>IRMS_Pre!M35</f>
        <v>-24.987041000000001</v>
      </c>
      <c r="M26" s="3" t="s">
        <v>75</v>
      </c>
      <c r="N26">
        <f t="shared" si="0"/>
        <v>-24.04741717235407</v>
      </c>
      <c r="O26" s="38">
        <v>0</v>
      </c>
      <c r="P26" s="38">
        <f t="shared" si="1"/>
        <v>1</v>
      </c>
      <c r="Q26" s="25">
        <f>O26*IRMS_Pre!P35*IRMS_Post!G26/100</f>
        <v>0</v>
      </c>
      <c r="R26" s="44">
        <f>P26*IRMS_Pre!P35*IRMS_Post!G26/100</f>
        <v>1.12318666307254</v>
      </c>
      <c r="S26" s="1">
        <f t="shared" si="2"/>
        <v>1.12318666307254</v>
      </c>
      <c r="T26" s="3">
        <f>IRMS_Pre!I35-IRMS_Post!R26</f>
        <v>-9.0901252104453878E-3</v>
      </c>
      <c r="U26" s="3">
        <f>IRMS_Pre!J35-IRMS_Post!Q26</f>
        <v>0</v>
      </c>
      <c r="V26" s="45">
        <f>T26/IRMS_Pre!I35*100</f>
        <v>-0.81591898920078898</v>
      </c>
      <c r="W26" s="45">
        <v>0</v>
      </c>
    </row>
    <row r="27" spans="1:24" x14ac:dyDescent="0.2">
      <c r="A27" s="77" t="s">
        <v>56</v>
      </c>
      <c r="B27" s="1" t="s">
        <v>25</v>
      </c>
      <c r="C27" s="1">
        <v>1.653310621889519</v>
      </c>
      <c r="D27" s="1">
        <v>2.9715964184542298</v>
      </c>
      <c r="E27" s="1">
        <v>0.43020702402734973</v>
      </c>
      <c r="F27" s="1">
        <v>0.66824651960853831</v>
      </c>
      <c r="G27" s="2">
        <v>4.2435707406841194</v>
      </c>
      <c r="H27" s="9">
        <v>0.29493423875418329</v>
      </c>
      <c r="I27" s="2">
        <v>-21.343067208700351</v>
      </c>
      <c r="J27" s="9">
        <v>4.9800170292856087</v>
      </c>
      <c r="K27" s="1" t="s">
        <v>10</v>
      </c>
      <c r="L27" s="1">
        <f>IRMS_Pre!M36</f>
        <v>-24.987041000000001</v>
      </c>
      <c r="M27" s="1">
        <f>IRMS_Pre!N36</f>
        <v>-11.585540999999999</v>
      </c>
      <c r="N27" s="1">
        <f t="shared" si="0"/>
        <v>-21.343067208700351</v>
      </c>
      <c r="O27" s="1">
        <f t="shared" si="3"/>
        <v>0.27190790518222963</v>
      </c>
      <c r="P27" s="1">
        <f t="shared" si="1"/>
        <v>0.72809209481777037</v>
      </c>
      <c r="Q27" s="24">
        <f>O27*IRMS_Pre!P36*IRMS_Post!G27/100</f>
        <v>0.3899214929392798</v>
      </c>
      <c r="R27" s="43">
        <f>P27*IRMS_Pre!P36*IRMS_Post!G27/100</f>
        <v>1.044098943788953</v>
      </c>
      <c r="S27" s="1">
        <f t="shared" si="2"/>
        <v>1.4340204367282328</v>
      </c>
      <c r="T27" s="1">
        <f>IRMS_Pre!I36-IRMS_Post!R27</f>
        <v>6.9772841896853066E-2</v>
      </c>
      <c r="U27" s="1">
        <f>IRMS_Pre!J36-IRMS_Post!Q27</f>
        <v>0.2366268345607202</v>
      </c>
      <c r="V27" s="44">
        <f>T27/IRMS_Pre!I36*100</f>
        <v>6.2639922110868644</v>
      </c>
      <c r="W27" s="44">
        <f>U27/IRMS_Pre!J36*100</f>
        <v>37.766733095416363</v>
      </c>
    </row>
    <row r="28" spans="1:24" x14ac:dyDescent="0.2">
      <c r="A28" s="78"/>
      <c r="B28" t="s">
        <v>26</v>
      </c>
      <c r="C28">
        <v>1.6981549450026641</v>
      </c>
      <c r="D28">
        <v>3.148339101632418</v>
      </c>
      <c r="E28">
        <v>0.1468989086640573</v>
      </c>
      <c r="F28">
        <v>2.32329334513028</v>
      </c>
      <c r="G28" s="34">
        <v>4.3136366197135168</v>
      </c>
      <c r="H28" s="35">
        <v>0.30096431427353809</v>
      </c>
      <c r="I28" s="34">
        <v>-21.51573677649889</v>
      </c>
      <c r="J28" s="35">
        <v>5.0089804105188591</v>
      </c>
      <c r="K28" t="s">
        <v>10</v>
      </c>
      <c r="L28">
        <f>IRMS_Pre!M37</f>
        <v>-24.987041000000001</v>
      </c>
      <c r="M28">
        <f>IRMS_Pre!N37</f>
        <v>-11.585540999999999</v>
      </c>
      <c r="N28">
        <f t="shared" si="0"/>
        <v>-21.51573677649889</v>
      </c>
      <c r="O28">
        <f t="shared" si="3"/>
        <v>0.25902355881812561</v>
      </c>
      <c r="P28">
        <f t="shared" si="1"/>
        <v>0.74097644118187445</v>
      </c>
      <c r="Q28" s="24">
        <f>O28*IRMS_Pre!P37*IRMS_Post!G28/100</f>
        <v>0.37720072571352559</v>
      </c>
      <c r="R28" s="44">
        <f>P28*IRMS_Pre!P37*IRMS_Post!G28/100</f>
        <v>1.0790402719571863</v>
      </c>
      <c r="S28" s="1">
        <f t="shared" si="2"/>
        <v>1.456240997670712</v>
      </c>
      <c r="T28">
        <f>IRMS_Pre!I37-IRMS_Post!R28</f>
        <v>3.3932505023465787E-2</v>
      </c>
      <c r="U28">
        <f>IRMS_Pre!J37-IRMS_Post!Q28</f>
        <v>0.25352459063647448</v>
      </c>
      <c r="V28" s="44">
        <f>T28/IRMS_Pre!I37*100</f>
        <v>3.0488171611456822</v>
      </c>
      <c r="W28" s="44">
        <f>U28/IRMS_Pre!J37*100</f>
        <v>40.195721348814459</v>
      </c>
    </row>
    <row r="29" spans="1:24" x14ac:dyDescent="0.2">
      <c r="A29" s="78"/>
      <c r="B29" t="s">
        <v>27</v>
      </c>
      <c r="C29">
        <v>1.193418099846917</v>
      </c>
      <c r="D29">
        <v>1.005091035629835</v>
      </c>
      <c r="E29">
        <v>0.51262294270202169</v>
      </c>
      <c r="F29">
        <v>1.318817668473881</v>
      </c>
      <c r="G29" s="34">
        <v>4.1786799921862841</v>
      </c>
      <c r="H29" s="35">
        <v>0.29426554774609343</v>
      </c>
      <c r="I29" s="34">
        <v>-21.634971584012941</v>
      </c>
      <c r="J29" s="35">
        <v>5.0616901792856357</v>
      </c>
      <c r="K29" t="s">
        <v>10</v>
      </c>
      <c r="L29">
        <f>IRMS_Pre!M38</f>
        <v>-24.987041000000001</v>
      </c>
      <c r="M29">
        <f>IRMS_Pre!N38</f>
        <v>-11.585540999999999</v>
      </c>
      <c r="N29">
        <f t="shared" si="0"/>
        <v>-21.634971584012941</v>
      </c>
      <c r="O29">
        <f t="shared" si="3"/>
        <v>0.2501264348011088</v>
      </c>
      <c r="P29">
        <f t="shared" si="1"/>
        <v>0.74987356519889126</v>
      </c>
      <c r="Q29" s="24">
        <f>O29*IRMS_Pre!P38*IRMS_Post!G29/100</f>
        <v>0.35659376221073147</v>
      </c>
      <c r="R29" s="44">
        <f>P29*IRMS_Pre!P38*IRMS_Post!G29/100</f>
        <v>1.0690602774923552</v>
      </c>
      <c r="S29" s="1">
        <f t="shared" si="2"/>
        <v>1.4256540397030868</v>
      </c>
      <c r="T29">
        <f>IRMS_Pre!I38-IRMS_Post!R29</f>
        <v>5.3576843068702251E-2</v>
      </c>
      <c r="U29">
        <f>IRMS_Pre!J38-IRMS_Post!Q29</f>
        <v>0.28248553183926861</v>
      </c>
      <c r="V29" s="44">
        <f>T29/IRMS_Pre!I38*100</f>
        <v>4.772409720598433</v>
      </c>
      <c r="W29" s="44">
        <f>U29/IRMS_Pre!J38*100</f>
        <v>44.201953414746001</v>
      </c>
    </row>
    <row r="30" spans="1:24" ht="16" customHeight="1" x14ac:dyDescent="0.2">
      <c r="A30" s="79"/>
      <c r="B30" s="3" t="s">
        <v>28</v>
      </c>
      <c r="C30" s="3">
        <v>0.83916953978764586</v>
      </c>
      <c r="D30" s="3">
        <v>0.30831871159062552</v>
      </c>
      <c r="E30" s="3">
        <v>0.3736226422233106</v>
      </c>
      <c r="F30" s="3">
        <v>1.469442889286388</v>
      </c>
      <c r="G30" s="4">
        <v>3.9381704888047668</v>
      </c>
      <c r="H30" s="10">
        <v>0.28691360042248859</v>
      </c>
      <c r="I30" s="4">
        <v>-21.99722707900181</v>
      </c>
      <c r="J30" s="10">
        <v>4.9746231642493992</v>
      </c>
      <c r="K30" s="3" t="s">
        <v>10</v>
      </c>
      <c r="L30">
        <f>IRMS_Pre!M39</f>
        <v>-24.987041000000001</v>
      </c>
      <c r="M30" s="3">
        <f>IRMS_Pre!N39</f>
        <v>-11.585540999999999</v>
      </c>
      <c r="N30">
        <f t="shared" si="0"/>
        <v>-21.99722707900181</v>
      </c>
      <c r="O30" s="3">
        <f t="shared" si="3"/>
        <v>0.22309546849219794</v>
      </c>
      <c r="P30" s="3">
        <f t="shared" si="1"/>
        <v>0.77690453150780203</v>
      </c>
      <c r="Q30" s="24">
        <f>O30*IRMS_Pre!P39*IRMS_Post!G30/100</f>
        <v>0.29839858670236519</v>
      </c>
      <c r="R30" s="45">
        <f>P30*IRMS_Pre!P39*IRMS_Post!G30/100</f>
        <v>1.0391390545554657</v>
      </c>
      <c r="S30" s="1">
        <f t="shared" si="2"/>
        <v>1.337537641257831</v>
      </c>
      <c r="T30" s="3">
        <f>IRMS_Pre!I39-IRMS_Post!R30</f>
        <v>8.1250544242706724E-2</v>
      </c>
      <c r="U30" s="3">
        <f>IRMS_Pre!J39-IRMS_Post!Q30</f>
        <v>0.34485769619763473</v>
      </c>
      <c r="V30" s="45">
        <f>T30/IRMS_Pre!I39*100</f>
        <v>7.2519902299934893</v>
      </c>
      <c r="W30" s="45">
        <f>U30/IRMS_Pre!J39*100</f>
        <v>53.611244128531276</v>
      </c>
    </row>
    <row r="31" spans="1:24" x14ac:dyDescent="0.2">
      <c r="A31" s="77" t="s">
        <v>57</v>
      </c>
      <c r="B31" s="1" t="s">
        <v>29</v>
      </c>
      <c r="C31" s="1">
        <v>2.1767598003118178</v>
      </c>
      <c r="D31" s="1">
        <v>0.20151606122266941</v>
      </c>
      <c r="E31" s="1">
        <v>1.4995921520736279</v>
      </c>
      <c r="F31" s="1">
        <v>2.8674268768485178</v>
      </c>
      <c r="G31" s="2">
        <v>4.6585974323124626</v>
      </c>
      <c r="H31" s="9">
        <v>0.34844589411745402</v>
      </c>
      <c r="I31" s="2">
        <v>-21.261491972018209</v>
      </c>
      <c r="J31" s="9">
        <v>4.1133940631454493</v>
      </c>
      <c r="K31" s="1" t="s">
        <v>10</v>
      </c>
      <c r="L31" s="1">
        <f>IRMS_Pre!M40</f>
        <v>-24.987041000000001</v>
      </c>
      <c r="M31" s="1">
        <f>IRMS_Pre!N40</f>
        <v>-13.285373999999999</v>
      </c>
      <c r="N31" s="1">
        <f t="shared" si="0"/>
        <v>-21.261491972018209</v>
      </c>
      <c r="O31" s="1">
        <f t="shared" si="3"/>
        <v>0.3183776318350019</v>
      </c>
      <c r="P31" s="1">
        <f t="shared" si="1"/>
        <v>0.6816223681649981</v>
      </c>
      <c r="Q31" s="46">
        <f>O31*IRMS_Pre!P40*IRMS_Post!G31/100</f>
        <v>0.50885262697947065</v>
      </c>
      <c r="R31" s="44">
        <f>P31*IRMS_Pre!P40*IRMS_Post!G31/100</f>
        <v>1.0894148896379712</v>
      </c>
      <c r="S31" s="1">
        <f t="shared" si="2"/>
        <v>1.5982675166174418</v>
      </c>
      <c r="T31" s="1">
        <f>IRMS_Pre!I40-IRMS_Post!R31</f>
        <v>1.771433075917983E-2</v>
      </c>
      <c r="U31" s="1">
        <f>IRMS_Pre!J40-IRMS_Post!Q31</f>
        <v>3.0456623460529464E-2</v>
      </c>
      <c r="V31" s="44">
        <f>T31/IRMS_Pre!I40*100</f>
        <v>1.6000237761609544</v>
      </c>
      <c r="W31" s="44">
        <f>U31/IRMS_Pre!J40*100</f>
        <v>5.6473393392902427</v>
      </c>
    </row>
    <row r="32" spans="1:24" x14ac:dyDescent="0.2">
      <c r="A32" s="78"/>
      <c r="B32" t="s">
        <v>30</v>
      </c>
      <c r="C32">
        <v>3.4048602013948832</v>
      </c>
      <c r="D32">
        <v>3.309073790897255</v>
      </c>
      <c r="E32">
        <v>0.1235689081190065</v>
      </c>
      <c r="F32">
        <v>1.085664735086515</v>
      </c>
      <c r="G32" s="34">
        <v>4.5274136677713939</v>
      </c>
      <c r="H32" s="35">
        <v>0.34388754634915741</v>
      </c>
      <c r="I32" s="34">
        <v>-21.47134002455708</v>
      </c>
      <c r="J32" s="35">
        <v>4.2834106206276292</v>
      </c>
      <c r="K32" t="s">
        <v>10</v>
      </c>
      <c r="L32">
        <f>IRMS_Pre!M41</f>
        <v>-24.987041000000001</v>
      </c>
      <c r="M32">
        <f>IRMS_Pre!N41</f>
        <v>-13.285373999999999</v>
      </c>
      <c r="N32">
        <f t="shared" si="0"/>
        <v>-21.47134002455708</v>
      </c>
      <c r="O32">
        <f t="shared" si="3"/>
        <v>0.30044445594315078</v>
      </c>
      <c r="P32">
        <f t="shared" si="1"/>
        <v>0.69955554405684928</v>
      </c>
      <c r="Q32" s="24">
        <f>O32*IRMS_Pre!P41*IRMS_Post!G32/100</f>
        <v>0.47221254283807118</v>
      </c>
      <c r="R32" s="44">
        <f>P32*IRMS_Pre!P41*IRMS_Post!G32/100</f>
        <v>1.0995007422538723</v>
      </c>
      <c r="S32" s="1">
        <f t="shared" si="2"/>
        <v>1.5717132850919435</v>
      </c>
      <c r="T32">
        <f>IRMS_Pre!I41-IRMS_Post!R32</f>
        <v>2.1787865249454308E-2</v>
      </c>
      <c r="U32">
        <f>IRMS_Pre!J41-IRMS_Post!Q32</f>
        <v>6.3525123161928765E-2</v>
      </c>
      <c r="V32" s="44">
        <f>T32/IRMS_Pre!I41*100</f>
        <v>1.9431094816853087</v>
      </c>
      <c r="W32" s="44">
        <f>U32/IRMS_Pre!J41*100</f>
        <v>11.857505490743069</v>
      </c>
    </row>
    <row r="33" spans="1:24" ht="16" customHeight="1" x14ac:dyDescent="0.2">
      <c r="A33" s="79"/>
      <c r="B33" s="3" t="s">
        <v>41</v>
      </c>
      <c r="C33" s="3">
        <v>1.222360199989676</v>
      </c>
      <c r="D33" s="3">
        <v>1.096395156426649</v>
      </c>
      <c r="E33" s="3">
        <v>2.01844302541953</v>
      </c>
      <c r="F33" s="3">
        <v>3.7784411293687472</v>
      </c>
      <c r="G33" s="4">
        <v>4.3003324313475746</v>
      </c>
      <c r="H33" s="10">
        <v>0.32867276866182721</v>
      </c>
      <c r="I33" s="4">
        <v>-21.390110847488291</v>
      </c>
      <c r="J33" s="10">
        <v>4.6525668999822187</v>
      </c>
      <c r="K33" s="3" t="s">
        <v>31</v>
      </c>
      <c r="L33">
        <f>IRMS_Pre!M42</f>
        <v>-24.987041000000001</v>
      </c>
      <c r="M33" s="3">
        <f>IRMS_Pre!N42</f>
        <v>-13.285373999999999</v>
      </c>
      <c r="N33">
        <f t="shared" si="0"/>
        <v>-21.390110847488291</v>
      </c>
      <c r="O33" s="3">
        <f t="shared" si="3"/>
        <v>0.30738613160942879</v>
      </c>
      <c r="P33" s="3">
        <f t="shared" si="1"/>
        <v>0.69261386839057115</v>
      </c>
      <c r="Q33" s="25">
        <f>O33*IRMS_Pre!P42*IRMS_Post!G33/100</f>
        <v>0.45412603430861226</v>
      </c>
      <c r="R33" s="44">
        <f>P33*IRMS_Pre!P42*IRMS_Post!G33/100</f>
        <v>1.0232536767761877</v>
      </c>
      <c r="S33" s="1">
        <f t="shared" si="2"/>
        <v>1.4773797110847999</v>
      </c>
      <c r="T33" s="3">
        <f>IRMS_Pre!I42-IRMS_Post!R33</f>
        <v>8.5448808854982961E-2</v>
      </c>
      <c r="U33" s="3">
        <f>IRMS_Pre!J42-IRMS_Post!Q33</f>
        <v>8.8754800571387793E-2</v>
      </c>
      <c r="V33" s="45">
        <f>T33/IRMS_Pre!I42*100</f>
        <v>7.7070999625601102</v>
      </c>
      <c r="W33" s="45">
        <f>U33/IRMS_Pre!J42*100</f>
        <v>16.348855009959308</v>
      </c>
    </row>
    <row r="34" spans="1:24" x14ac:dyDescent="0.2">
      <c r="A34" s="77" t="s">
        <v>58</v>
      </c>
      <c r="B34" s="1" t="s">
        <v>42</v>
      </c>
      <c r="C34" s="1">
        <v>1.087967252666618</v>
      </c>
      <c r="D34" s="1">
        <v>1.476727930930599</v>
      </c>
      <c r="E34" s="1">
        <v>0.2117830639129962</v>
      </c>
      <c r="F34" s="1">
        <v>0.90349038304967988</v>
      </c>
      <c r="G34" s="2">
        <v>4.2995018784090391</v>
      </c>
      <c r="H34" s="9">
        <v>0.32402924488400991</v>
      </c>
      <c r="I34" s="2">
        <v>-21.555529816395151</v>
      </c>
      <c r="J34" s="9">
        <v>4.9566367355932499</v>
      </c>
      <c r="K34" s="1" t="s">
        <v>31</v>
      </c>
      <c r="L34" s="1">
        <f>IRMS_Pre!M43</f>
        <v>-24.987041000000001</v>
      </c>
      <c r="M34" s="1">
        <f>IRMS_Pre!N43</f>
        <v>-12.239706999999999</v>
      </c>
      <c r="N34" s="1">
        <f t="shared" si="0"/>
        <v>-21.555529816395151</v>
      </c>
      <c r="O34" s="1">
        <f t="shared" si="3"/>
        <v>0.26919442007284428</v>
      </c>
      <c r="P34" s="1">
        <f t="shared" si="1"/>
        <v>0.73080557992715578</v>
      </c>
      <c r="Q34" s="24">
        <f>O34*IRMS_Pre!P43*IRMS_Post!G34/100</f>
        <v>0.39505711311405528</v>
      </c>
      <c r="R34" s="43">
        <f>P34*IRMS_Pre!P43*IRMS_Post!G34/100</f>
        <v>1.0724960144996318</v>
      </c>
      <c r="S34" s="1">
        <f t="shared" si="2"/>
        <v>1.4675531276136871</v>
      </c>
      <c r="T34" s="1">
        <f>IRMS_Pre!I43-IRMS_Post!R34</f>
        <v>4.5646062535655618E-2</v>
      </c>
      <c r="U34" s="1">
        <f>IRMS_Pre!J43-IRMS_Post!Q34</f>
        <v>0.24884451320594475</v>
      </c>
      <c r="V34" s="44">
        <f>T34/IRMS_Pre!I43*100</f>
        <v>4.0823132831817288</v>
      </c>
      <c r="W34" s="44">
        <f>U34/IRMS_Pre!J43*100</f>
        <v>38.646355752839241</v>
      </c>
    </row>
    <row r="35" spans="1:24" x14ac:dyDescent="0.2">
      <c r="A35" s="78"/>
      <c r="B35" t="s">
        <v>43</v>
      </c>
      <c r="C35">
        <v>2.3068468141827632</v>
      </c>
      <c r="D35">
        <v>2.1282875791036671</v>
      </c>
      <c r="E35">
        <v>0.2340462169433688</v>
      </c>
      <c r="F35">
        <v>3.18066495310662</v>
      </c>
      <c r="G35" s="34">
        <v>4.3106773702192616</v>
      </c>
      <c r="H35" s="35">
        <v>0.31616215024044902</v>
      </c>
      <c r="I35" s="34">
        <v>-21.456554128294592</v>
      </c>
      <c r="J35" s="35">
        <v>5.1695059666676144</v>
      </c>
      <c r="K35" t="s">
        <v>31</v>
      </c>
      <c r="L35">
        <f>IRMS_Pre!M44</f>
        <v>-24.987041000000001</v>
      </c>
      <c r="M35">
        <f>IRMS_Pre!N44</f>
        <v>-12.239706999999999</v>
      </c>
      <c r="N35">
        <f t="shared" si="0"/>
        <v>-21.456554128294592</v>
      </c>
      <c r="O35">
        <f t="shared" si="3"/>
        <v>0.27695884266509446</v>
      </c>
      <c r="P35">
        <f t="shared" si="1"/>
        <v>0.72304115733490559</v>
      </c>
      <c r="Q35" s="24">
        <f>O35*IRMS_Pre!P44*IRMS_Post!G35/100</f>
        <v>0.4047826709053528</v>
      </c>
      <c r="R35" s="44">
        <f>P35*IRMS_Pre!P44*IRMS_Post!G35/100</f>
        <v>1.0567437675006097</v>
      </c>
      <c r="S35" s="1">
        <f t="shared" si="2"/>
        <v>1.4615264384059625</v>
      </c>
      <c r="T35">
        <f>IRMS_Pre!I44-IRMS_Post!R35</f>
        <v>5.6678513832619348E-2</v>
      </c>
      <c r="U35">
        <f>IRMS_Pre!J44-IRMS_Post!Q35</f>
        <v>0.2264103706846472</v>
      </c>
      <c r="V35" s="44">
        <f>T35/IRMS_Pre!I44*100</f>
        <v>5.0904777803396941</v>
      </c>
      <c r="W35" s="44">
        <f>U35/IRMS_Pre!J44*100</f>
        <v>35.870226026939491</v>
      </c>
    </row>
    <row r="36" spans="1:24" x14ac:dyDescent="0.2">
      <c r="A36" s="78"/>
      <c r="B36" t="s">
        <v>44</v>
      </c>
      <c r="C36">
        <v>2.0227178619665418</v>
      </c>
      <c r="D36">
        <v>3.3017777314022152</v>
      </c>
      <c r="E36">
        <v>0.26795660925995379</v>
      </c>
      <c r="F36">
        <v>0.1187394065207507</v>
      </c>
      <c r="G36" s="34">
        <v>4.3288591513332904</v>
      </c>
      <c r="H36" s="35">
        <v>0.30994551881044852</v>
      </c>
      <c r="I36" s="34">
        <v>-21.029747281325971</v>
      </c>
      <c r="J36" s="35">
        <v>5.0097975877653482</v>
      </c>
      <c r="K36" t="s">
        <v>31</v>
      </c>
      <c r="L36">
        <f>IRMS_Pre!M45</f>
        <v>-24.987041000000001</v>
      </c>
      <c r="M36">
        <f>IRMS_Pre!N45</f>
        <v>-12.239706999999999</v>
      </c>
      <c r="N36">
        <f t="shared" si="0"/>
        <v>-21.029747281325971</v>
      </c>
      <c r="O36">
        <f t="shared" si="3"/>
        <v>0.31044089051671742</v>
      </c>
      <c r="P36">
        <f t="shared" si="1"/>
        <v>0.68955910948328258</v>
      </c>
      <c r="Q36" s="24">
        <f>O36*IRMS_Pre!P45*IRMS_Post!G36/100</f>
        <v>0.45498536105895609</v>
      </c>
      <c r="R36" s="44">
        <f>P36*IRMS_Pre!P45*IRMS_Post!G36/100</f>
        <v>1.0106249208264289</v>
      </c>
      <c r="S36" s="1">
        <f t="shared" si="2"/>
        <v>1.4656102818853849</v>
      </c>
      <c r="T36">
        <f>IRMS_Pre!I45-IRMS_Post!R36</f>
        <v>0.10324686485937717</v>
      </c>
      <c r="U36">
        <f>IRMS_Pre!J45-IRMS_Post!Q36</f>
        <v>0.17197148562104386</v>
      </c>
      <c r="V36" s="44">
        <f>T36/IRMS_Pre!I45*100</f>
        <v>9.269187547991308</v>
      </c>
      <c r="W36" s="44">
        <f>U36/IRMS_Pre!J45*100</f>
        <v>27.429556999290327</v>
      </c>
    </row>
    <row r="37" spans="1:24" ht="16" customHeight="1" x14ac:dyDescent="0.2">
      <c r="A37" s="79"/>
      <c r="B37" s="3" t="s">
        <v>45</v>
      </c>
      <c r="C37" s="3">
        <v>0.2010164699357542</v>
      </c>
      <c r="D37" s="3">
        <v>0.68333844056855964</v>
      </c>
      <c r="E37" s="3">
        <v>0.40005978941112558</v>
      </c>
      <c r="F37" s="3">
        <v>1.1888597637122029</v>
      </c>
      <c r="G37" s="4">
        <v>4.457605121400646</v>
      </c>
      <c r="H37" s="10">
        <v>0.34113258240363309</v>
      </c>
      <c r="I37" s="4">
        <v>-21.55668838890367</v>
      </c>
      <c r="J37" s="10">
        <v>4.8465051565116699</v>
      </c>
      <c r="K37" s="3" t="s">
        <v>31</v>
      </c>
      <c r="L37">
        <f>IRMS_Pre!M46</f>
        <v>-24.987041000000001</v>
      </c>
      <c r="M37" s="3">
        <f>IRMS_Pre!N46</f>
        <v>-12.239706999999999</v>
      </c>
      <c r="N37">
        <f t="shared" si="0"/>
        <v>-21.55668838890367</v>
      </c>
      <c r="O37" s="3">
        <f t="shared" si="3"/>
        <v>0.26910353263641884</v>
      </c>
      <c r="P37" s="3">
        <f t="shared" si="1"/>
        <v>0.73089646736358116</v>
      </c>
      <c r="Q37" s="24">
        <f>O37*IRMS_Pre!P46*IRMS_Post!G37/100</f>
        <v>0.40860027170190272</v>
      </c>
      <c r="R37" s="45">
        <f>P37*IRMS_Pre!P46*IRMS_Post!G37/100</f>
        <v>1.109775454171438</v>
      </c>
      <c r="S37" s="1">
        <f t="shared" si="2"/>
        <v>1.5183757258733408</v>
      </c>
      <c r="T37" s="3">
        <f>IRMS_Pre!I46-IRMS_Post!R37</f>
        <v>8.1418706875611147E-3</v>
      </c>
      <c r="U37" s="3">
        <f>IRMS_Pre!J46-IRMS_Post!Q37</f>
        <v>0.23106515970809727</v>
      </c>
      <c r="V37" s="45">
        <f>T37/IRMS_Pre!I46*100</f>
        <v>0.7283070497711478</v>
      </c>
      <c r="W37" s="45">
        <f>U37/IRMS_Pre!J46*100</f>
        <v>36.122814890710224</v>
      </c>
    </row>
    <row r="38" spans="1:24" x14ac:dyDescent="0.2">
      <c r="A38" s="77" t="s">
        <v>59</v>
      </c>
      <c r="B38" s="1" t="s">
        <v>46</v>
      </c>
      <c r="C38" s="1">
        <v>3.598151062151544</v>
      </c>
      <c r="D38" s="1">
        <v>3.653831546562798</v>
      </c>
      <c r="E38" s="1">
        <v>0.31343874757180079</v>
      </c>
      <c r="F38" s="1">
        <v>0.87178373471026527</v>
      </c>
      <c r="G38" s="2">
        <v>4.9450201946366006</v>
      </c>
      <c r="H38" s="9">
        <v>0.38823330895312108</v>
      </c>
      <c r="I38" s="2">
        <v>-21.01165189255703</v>
      </c>
      <c r="J38" s="9">
        <v>5.4802559510449296</v>
      </c>
      <c r="K38" s="1" t="s">
        <v>31</v>
      </c>
      <c r="L38" s="1">
        <f>IRMS_Pre!M47</f>
        <v>-24.987041000000001</v>
      </c>
      <c r="M38" s="1">
        <f>IRMS_Pre!N47</f>
        <v>-15.128041</v>
      </c>
      <c r="N38" s="1">
        <f t="shared" si="0"/>
        <v>-21.01165189255703</v>
      </c>
      <c r="O38" s="1">
        <f t="shared" si="3"/>
        <v>0.40322437442367087</v>
      </c>
      <c r="P38" s="1">
        <f t="shared" si="1"/>
        <v>0.59677562557632913</v>
      </c>
      <c r="Q38" s="46">
        <f>O38*IRMS_Pre!P47*IRMS_Post!G38/100</f>
        <v>0.68986143908150921</v>
      </c>
      <c r="R38" s="44">
        <f>P38*IRMS_Pre!P47*IRMS_Post!G38/100</f>
        <v>1.0210010058476424</v>
      </c>
      <c r="S38" s="1">
        <f t="shared" si="2"/>
        <v>1.7108624449291516</v>
      </c>
      <c r="T38" s="1">
        <f>IRMS_Pre!I47-IRMS_Post!R38</f>
        <v>8.8825240664970551E-2</v>
      </c>
      <c r="U38" s="1">
        <f>IRMS_Pre!J47-IRMS_Post!Q38</f>
        <v>-2.6992053081509204E-2</v>
      </c>
      <c r="V38" s="44">
        <f>T38/IRMS_Pre!I47*100</f>
        <v>8.0035267632284341</v>
      </c>
      <c r="W38" s="44">
        <f>U38/IRMS_Pre!J47*100</f>
        <v>-4.0720017625778846</v>
      </c>
      <c r="X38" s="53" t="s">
        <v>131</v>
      </c>
    </row>
    <row r="39" spans="1:24" x14ac:dyDescent="0.2">
      <c r="A39" s="78"/>
      <c r="B39" t="s">
        <v>47</v>
      </c>
      <c r="C39">
        <v>7.6898381626916992</v>
      </c>
      <c r="D39">
        <v>6.9995264965673254</v>
      </c>
      <c r="E39">
        <v>1.0422342590002041</v>
      </c>
      <c r="F39">
        <v>1.266133941090237</v>
      </c>
      <c r="G39" s="34">
        <v>4.4258011067950358</v>
      </c>
      <c r="H39" s="35">
        <v>0.3610166110895402</v>
      </c>
      <c r="I39" s="34">
        <v>-21.17000252962761</v>
      </c>
      <c r="J39" s="35">
        <v>5.6555874299814706</v>
      </c>
      <c r="K39" t="s">
        <v>31</v>
      </c>
      <c r="L39">
        <f>IRMS_Pre!M48</f>
        <v>-24.987041000000001</v>
      </c>
      <c r="M39">
        <f>IRMS_Pre!N48</f>
        <v>-15.128041</v>
      </c>
      <c r="N39">
        <f t="shared" si="0"/>
        <v>-21.17000252962761</v>
      </c>
      <c r="O39">
        <f t="shared" si="3"/>
        <v>0.38716284312530591</v>
      </c>
      <c r="P39">
        <f t="shared" si="1"/>
        <v>0.61283715687469409</v>
      </c>
      <c r="Q39" s="24">
        <f>O39*IRMS_Pre!P48*IRMS_Post!G39/100</f>
        <v>0.5943232651379361</v>
      </c>
      <c r="R39" s="44">
        <f>P39*IRMS_Pre!P48*IRMS_Post!G39/100</f>
        <v>0.94074983314898386</v>
      </c>
      <c r="S39" s="1">
        <f t="shared" si="2"/>
        <v>1.5350730982869201</v>
      </c>
      <c r="T39">
        <f>IRMS_Pre!I48-IRMS_Post!R39</f>
        <v>0.17132393512651389</v>
      </c>
      <c r="U39">
        <f>IRMS_Pre!J48-IRMS_Post!Q39</f>
        <v>7.2965250102064005E-2</v>
      </c>
      <c r="V39" s="44">
        <f>T39/IRMS_Pre!I48*100</f>
        <v>15.405806702210715</v>
      </c>
      <c r="W39" s="44">
        <f>U39/IRMS_Pre!J48*100</f>
        <v>10.934588028361462</v>
      </c>
    </row>
    <row r="40" spans="1:24" x14ac:dyDescent="0.2">
      <c r="A40" s="78"/>
      <c r="B40" t="s">
        <v>48</v>
      </c>
      <c r="C40">
        <v>7.9092924839306873</v>
      </c>
      <c r="D40">
        <v>2.6831279076617891</v>
      </c>
      <c r="E40">
        <v>3.123586383271348</v>
      </c>
      <c r="F40">
        <v>0.29128346758564788</v>
      </c>
      <c r="G40" s="55">
        <v>5.2238657307799148</v>
      </c>
      <c r="H40" s="35">
        <v>0.41422709985240319</v>
      </c>
      <c r="I40" s="34">
        <v>-20.93558933947207</v>
      </c>
      <c r="J40" s="35">
        <v>5.4854264876715142</v>
      </c>
      <c r="K40" t="s">
        <v>31</v>
      </c>
      <c r="L40">
        <f>IRMS_Pre!M49</f>
        <v>-24.987041000000001</v>
      </c>
      <c r="M40">
        <f>IRMS_Pre!N49</f>
        <v>-15.128041</v>
      </c>
      <c r="N40">
        <f t="shared" si="0"/>
        <v>-20.93558933947207</v>
      </c>
      <c r="O40">
        <f t="shared" si="3"/>
        <v>0.41093941175858917</v>
      </c>
      <c r="P40">
        <f t="shared" si="1"/>
        <v>0.58906058824141083</v>
      </c>
      <c r="Q40" s="24">
        <f>O40*IRMS_Pre!P49*IRMS_Post!G40/100</f>
        <v>0.73972943715142425</v>
      </c>
      <c r="R40" s="44">
        <f>P40*IRMS_Pre!P49*IRMS_Post!G40/100</f>
        <v>1.0603642408576988</v>
      </c>
      <c r="S40" s="1">
        <f t="shared" si="2"/>
        <v>1.800093678009123</v>
      </c>
      <c r="T40">
        <f>IRMS_Pre!I49-IRMS_Post!R40</f>
        <v>4.3168944718836366E-2</v>
      </c>
      <c r="U40">
        <f>IRMS_Pre!J49-IRMS_Post!Q40</f>
        <v>-5.9183534191424192E-2</v>
      </c>
      <c r="V40" s="44">
        <f>T40/IRMS_Pre!I49*100</f>
        <v>3.9118845978594634</v>
      </c>
      <c r="W40" s="44">
        <f>U40/IRMS_Pre!J49*100</f>
        <v>-8.6964793901496424</v>
      </c>
      <c r="X40" s="53" t="s">
        <v>129</v>
      </c>
    </row>
    <row r="41" spans="1:24" x14ac:dyDescent="0.2">
      <c r="A41" s="79"/>
      <c r="B41" s="3" t="s">
        <v>49</v>
      </c>
      <c r="C41" s="3">
        <v>3.9626569222190211</v>
      </c>
      <c r="D41" s="3">
        <v>4.1495111570524701</v>
      </c>
      <c r="E41" s="3">
        <v>0.22719351191690021</v>
      </c>
      <c r="F41" s="3">
        <v>2.0466747518974362</v>
      </c>
      <c r="G41" s="4">
        <v>4.353313583004514</v>
      </c>
      <c r="H41" s="10">
        <v>0.35933074596716752</v>
      </c>
      <c r="I41" s="4">
        <v>-21.30078372067765</v>
      </c>
      <c r="J41" s="10">
        <v>5.6348017578819576</v>
      </c>
      <c r="K41" s="3" t="s">
        <v>31</v>
      </c>
      <c r="L41" s="3">
        <f>IRMS_Pre!M50</f>
        <v>-24.987041000000001</v>
      </c>
      <c r="M41" s="3">
        <f>IRMS_Pre!N50</f>
        <v>-15.128041</v>
      </c>
      <c r="N41" s="3">
        <f t="shared" si="0"/>
        <v>-21.30078372067765</v>
      </c>
      <c r="O41" s="3">
        <f t="shared" si="3"/>
        <v>0.37389768529489309</v>
      </c>
      <c r="P41" s="3">
        <f t="shared" si="1"/>
        <v>0.62610231470510691</v>
      </c>
      <c r="Q41" s="25">
        <f>O41*IRMS_Pre!P50*IRMS_Post!G41/100</f>
        <v>0.56703170315966289</v>
      </c>
      <c r="R41" s="45">
        <f>P41*IRMS_Pre!P50*IRMS_Post!G41/100</f>
        <v>0.9495107239817222</v>
      </c>
      <c r="S41" s="1">
        <f t="shared" si="2"/>
        <v>1.5165424271413852</v>
      </c>
      <c r="T41" s="3">
        <f>IRMS_Pre!I50-IRMS_Post!R41</f>
        <v>0.16660858346696883</v>
      </c>
      <c r="U41" s="3">
        <f>IRMS_Pre!J50-IRMS_Post!Q41</f>
        <v>0.11351419980033717</v>
      </c>
      <c r="V41" s="45">
        <f>T41/IRMS_Pre!I50*100</f>
        <v>14.927488697226748</v>
      </c>
      <c r="W41" s="45">
        <f>U41/IRMS_Pre!J50*100</f>
        <v>16.679874099103806</v>
      </c>
    </row>
  </sheetData>
  <mergeCells count="10">
    <mergeCell ref="A38:A41"/>
    <mergeCell ref="A4:A7"/>
    <mergeCell ref="A8:A11"/>
    <mergeCell ref="A12:A14"/>
    <mergeCell ref="A15:A18"/>
    <mergeCell ref="A19:A22"/>
    <mergeCell ref="A23:A26"/>
    <mergeCell ref="A27:A30"/>
    <mergeCell ref="A31:A33"/>
    <mergeCell ref="A34:A37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101C2-7B5C-F548-9A5C-CBC1809CC512}">
  <dimension ref="A1:AL40"/>
  <sheetViews>
    <sheetView workbookViewId="0">
      <selection activeCell="N30" sqref="N30"/>
    </sheetView>
  </sheetViews>
  <sheetFormatPr baseColWidth="10" defaultRowHeight="16" x14ac:dyDescent="0.2"/>
  <cols>
    <col min="14" max="14" width="13.6640625" bestFit="1" customWidth="1"/>
    <col min="15" max="15" width="28.1640625" bestFit="1" customWidth="1"/>
    <col min="16" max="16" width="31.83203125" bestFit="1" customWidth="1"/>
    <col min="17" max="17" width="21.1640625" bestFit="1" customWidth="1"/>
    <col min="18" max="18" width="25.1640625" bestFit="1" customWidth="1"/>
    <col min="27" max="27" width="12.83203125" bestFit="1" customWidth="1"/>
  </cols>
  <sheetData>
    <row r="1" spans="1:38" x14ac:dyDescent="0.2">
      <c r="C1" s="81" t="s">
        <v>168</v>
      </c>
      <c r="D1" s="81"/>
      <c r="E1" s="81" t="s">
        <v>167</v>
      </c>
      <c r="F1" s="81"/>
    </row>
    <row r="2" spans="1:38" ht="51" x14ac:dyDescent="0.2">
      <c r="A2" s="51" t="s">
        <v>60</v>
      </c>
      <c r="B2" s="32" t="s">
        <v>107</v>
      </c>
      <c r="C2" s="51" t="str">
        <f>IRMS_Pre!I12</f>
        <v>Initial C from Soil (g)</v>
      </c>
      <c r="D2" s="51" t="str">
        <f>IRMS_Pre!J12</f>
        <v>Initial C from Residue (g)</v>
      </c>
      <c r="E2" s="51" t="str">
        <f>IRMS_Post!R3</f>
        <v>g C from soil</v>
      </c>
      <c r="F2" s="51" t="str">
        <f>IRMS_Post!Q3</f>
        <v>g  C from residue</v>
      </c>
    </row>
    <row r="3" spans="1:38" x14ac:dyDescent="0.2">
      <c r="A3" s="80" t="s">
        <v>50</v>
      </c>
      <c r="B3" t="str">
        <f>IRMS_Post!B4</f>
        <v>P1A</v>
      </c>
      <c r="C3">
        <f>IRMS_Pre!I13</f>
        <v>0.51258716404681171</v>
      </c>
      <c r="D3">
        <f>IRMS_Pre!J13</f>
        <v>0</v>
      </c>
      <c r="E3">
        <f>IRMS_Post!R4</f>
        <v>0.4928433188854997</v>
      </c>
      <c r="F3">
        <f>IRMS_Post!Q4</f>
        <v>0</v>
      </c>
    </row>
    <row r="4" spans="1:38" x14ac:dyDescent="0.2">
      <c r="A4" s="80"/>
      <c r="B4" t="str">
        <f>IRMS_Post!B5</f>
        <v>P1B</v>
      </c>
      <c r="C4">
        <f>IRMS_Pre!I14</f>
        <v>0.51520066543742959</v>
      </c>
      <c r="D4">
        <f>IRMS_Pre!J14</f>
        <v>0</v>
      </c>
      <c r="E4">
        <f>IRMS_Post!R5</f>
        <v>0.48781894860173386</v>
      </c>
      <c r="F4">
        <f>IRMS_Post!Q5</f>
        <v>0</v>
      </c>
    </row>
    <row r="5" spans="1:38" x14ac:dyDescent="0.2">
      <c r="A5" s="80"/>
      <c r="B5" t="str">
        <f>IRMS_Post!B6</f>
        <v>P1C</v>
      </c>
      <c r="C5">
        <f>IRMS_Pre!I15</f>
        <v>0.5136098385040101</v>
      </c>
      <c r="D5">
        <f>IRMS_Pre!J15</f>
        <v>0</v>
      </c>
      <c r="E5">
        <f>IRMS_Post!R6</f>
        <v>0.48714897587955258</v>
      </c>
      <c r="F5">
        <f>IRMS_Post!Q6</f>
        <v>0</v>
      </c>
      <c r="AF5" t="s">
        <v>174</v>
      </c>
      <c r="AI5" t="s">
        <v>175</v>
      </c>
      <c r="AJ5" t="s">
        <v>176</v>
      </c>
    </row>
    <row r="6" spans="1:38" ht="102" x14ac:dyDescent="0.2">
      <c r="A6" s="80"/>
      <c r="B6" t="str">
        <f>IRMS_Post!B7</f>
        <v>P1D</v>
      </c>
      <c r="C6">
        <f>IRMS_Pre!I16</f>
        <v>0.51633697038987192</v>
      </c>
      <c r="D6">
        <f>IRMS_Pre!J16</f>
        <v>0</v>
      </c>
      <c r="E6">
        <f>IRMS_Post!R7</f>
        <v>0.50587554627123466</v>
      </c>
      <c r="F6">
        <f>IRMS_Post!Q7</f>
        <v>0</v>
      </c>
      <c r="N6" s="59" t="s">
        <v>143</v>
      </c>
      <c r="O6" t="s">
        <v>163</v>
      </c>
      <c r="P6" t="s">
        <v>164</v>
      </c>
      <c r="Q6" t="s">
        <v>170</v>
      </c>
      <c r="R6" t="s">
        <v>171</v>
      </c>
      <c r="T6" s="65" t="s">
        <v>143</v>
      </c>
      <c r="U6" s="65" t="s">
        <v>172</v>
      </c>
      <c r="V6" s="65" t="s">
        <v>163</v>
      </c>
      <c r="W6" s="65" t="s">
        <v>164</v>
      </c>
      <c r="X6" s="65" t="s">
        <v>182</v>
      </c>
      <c r="Y6" s="65" t="s">
        <v>173</v>
      </c>
      <c r="Z6" s="65" t="s">
        <v>170</v>
      </c>
      <c r="AA6" s="65" t="s">
        <v>171</v>
      </c>
      <c r="AB6" s="68" t="s">
        <v>177</v>
      </c>
      <c r="AC6" s="69" t="s">
        <v>178</v>
      </c>
      <c r="AD6" s="68" t="s">
        <v>179</v>
      </c>
      <c r="AE6" s="69" t="s">
        <v>180</v>
      </c>
      <c r="AG6" s="67" t="str">
        <f>T6</f>
        <v>Row Labels</v>
      </c>
      <c r="AH6" s="66" t="str">
        <f>U6</f>
        <v>Pre_time</v>
      </c>
      <c r="AI6" s="42" t="str">
        <f t="shared" ref="AI6:AI16" si="0">Y6</f>
        <v>Post_time</v>
      </c>
      <c r="AJ6" s="67" t="str">
        <f t="shared" ref="AJ6:AJ16" si="1">V6</f>
        <v>Average of Initial C from Soil (g)</v>
      </c>
      <c r="AK6" s="42" t="str">
        <f t="shared" ref="AK6:AK16" si="2">Z6</f>
        <v>Average of g C from soil</v>
      </c>
      <c r="AL6" s="42"/>
    </row>
    <row r="7" spans="1:38" x14ac:dyDescent="0.2">
      <c r="A7" s="80" t="s">
        <v>51</v>
      </c>
      <c r="B7" t="str">
        <f>IRMS_Post!B8</f>
        <v>P2A</v>
      </c>
      <c r="C7">
        <f>IRMS_Pre!I17</f>
        <v>0.51588244840889497</v>
      </c>
      <c r="D7">
        <f>IRMS_Pre!J17</f>
        <v>0.63907929405000008</v>
      </c>
      <c r="E7">
        <f>IRMS_Post!R8</f>
        <v>0.44733372134386101</v>
      </c>
      <c r="F7">
        <f>IRMS_Post!Q8</f>
        <v>0.23964527968990634</v>
      </c>
      <c r="N7" s="60" t="s">
        <v>52</v>
      </c>
      <c r="O7">
        <v>0.51599607890413923</v>
      </c>
      <c r="P7">
        <v>0.53573766599999995</v>
      </c>
      <c r="Q7">
        <v>0.49387185182023352</v>
      </c>
      <c r="R7">
        <v>0.45366341362785106</v>
      </c>
      <c r="T7" s="60" t="s">
        <v>52</v>
      </c>
      <c r="U7" s="60">
        <v>0</v>
      </c>
      <c r="V7">
        <v>0.51599607890413923</v>
      </c>
      <c r="W7">
        <v>0.53573766599999995</v>
      </c>
      <c r="X7">
        <f>V7/(V7+W7)</f>
        <v>0.49061474104472125</v>
      </c>
      <c r="Y7">
        <v>267</v>
      </c>
      <c r="Z7">
        <v>0.49387185182023352</v>
      </c>
      <c r="AA7">
        <v>0.45366341362785106</v>
      </c>
      <c r="AB7" s="24">
        <f t="shared" ref="AB7:AB16" si="3">(Z7-V7)/(Y7-U7)</f>
        <v>-8.2862273722493301E-5</v>
      </c>
      <c r="AC7" s="44">
        <f t="shared" ref="AC7:AC16" si="4">(AA7-W7)/(Y7-U7)</f>
        <v>-3.0739420364100706E-4</v>
      </c>
      <c r="AD7" t="s">
        <v>181</v>
      </c>
      <c r="AE7" t="s">
        <v>181</v>
      </c>
      <c r="AG7" t="str">
        <f t="shared" ref="AG7:AG16" si="5">T7</f>
        <v>(P) AD HLFB</v>
      </c>
      <c r="AH7">
        <f>U7</f>
        <v>0</v>
      </c>
      <c r="AI7">
        <f t="shared" si="0"/>
        <v>267</v>
      </c>
      <c r="AJ7">
        <f t="shared" si="1"/>
        <v>0.51599607890413923</v>
      </c>
      <c r="AK7">
        <f t="shared" si="2"/>
        <v>0.49387185182023352</v>
      </c>
    </row>
    <row r="8" spans="1:38" x14ac:dyDescent="0.2">
      <c r="A8" s="80"/>
      <c r="B8" t="str">
        <f>IRMS_Post!B9</f>
        <v>P2B</v>
      </c>
      <c r="C8">
        <f>IRMS_Pre!I18</f>
        <v>0.51201901157059049</v>
      </c>
      <c r="D8">
        <f>IRMS_Pre!J18</f>
        <v>0.6265483275</v>
      </c>
      <c r="E8">
        <f>IRMS_Post!R9</f>
        <v>0.44607174121091808</v>
      </c>
      <c r="F8">
        <f>IRMS_Post!Q9</f>
        <v>0.23557301265076383</v>
      </c>
      <c r="N8" s="60" t="s">
        <v>53</v>
      </c>
      <c r="O8">
        <v>0.51156448958961354</v>
      </c>
      <c r="P8">
        <v>0.63542923649999994</v>
      </c>
      <c r="Q8">
        <v>0.41543421160883859</v>
      </c>
      <c r="R8">
        <v>0.25374668315478816</v>
      </c>
      <c r="T8" s="60" t="s">
        <v>53</v>
      </c>
      <c r="U8" s="60">
        <v>0</v>
      </c>
      <c r="V8">
        <v>0.51156448958961354</v>
      </c>
      <c r="W8">
        <v>0.63542923649999994</v>
      </c>
      <c r="X8">
        <f t="shared" ref="X8:X16" si="6">V8/(V8+W8)</f>
        <v>0.44600461009814235</v>
      </c>
      <c r="Y8">
        <v>267</v>
      </c>
      <c r="Z8">
        <v>0.41543421160883859</v>
      </c>
      <c r="AA8">
        <v>0.25374668315478816</v>
      </c>
      <c r="AB8" s="24">
        <f t="shared" si="3"/>
        <v>-3.6003849431001851E-4</v>
      </c>
      <c r="AC8" s="44">
        <f t="shared" si="4"/>
        <v>-1.429522671704913E-3</v>
      </c>
      <c r="AG8" t="str">
        <f t="shared" si="5"/>
        <v>(P) C-CBP HLFB</v>
      </c>
      <c r="AH8">
        <f t="shared" ref="AH8:AH16" si="7">U8</f>
        <v>0</v>
      </c>
      <c r="AI8">
        <f t="shared" si="0"/>
        <v>267</v>
      </c>
      <c r="AJ8">
        <f t="shared" si="1"/>
        <v>0.51156448958961354</v>
      </c>
      <c r="AK8">
        <f t="shared" si="2"/>
        <v>0.41543421160883859</v>
      </c>
    </row>
    <row r="9" spans="1:38" x14ac:dyDescent="0.2">
      <c r="A9" s="80"/>
      <c r="B9" t="str">
        <f>IRMS_Post!B10</f>
        <v>P2C</v>
      </c>
      <c r="C9">
        <f>IRMS_Pre!I19</f>
        <v>0.51213264206583486</v>
      </c>
      <c r="D9">
        <f>IRMS_Pre!J19</f>
        <v>0.6265483275</v>
      </c>
      <c r="E9">
        <f>IRMS_Post!R10</f>
        <v>0.45616384160457962</v>
      </c>
      <c r="F9">
        <f>IRMS_Post!Q10</f>
        <v>0.2951687630734372</v>
      </c>
      <c r="N9" s="60" t="s">
        <v>50</v>
      </c>
      <c r="O9">
        <v>0.51258716404681171</v>
      </c>
      <c r="P9">
        <v>0</v>
      </c>
      <c r="Q9">
        <v>0.4928433188854997</v>
      </c>
      <c r="R9">
        <v>0</v>
      </c>
      <c r="T9" s="60" t="s">
        <v>50</v>
      </c>
      <c r="U9" s="60">
        <v>0</v>
      </c>
      <c r="V9">
        <v>0.51258716404681171</v>
      </c>
      <c r="W9">
        <v>0</v>
      </c>
      <c r="X9">
        <f t="shared" si="6"/>
        <v>1</v>
      </c>
      <c r="Y9">
        <v>267</v>
      </c>
      <c r="Z9">
        <v>0.4928433188854997</v>
      </c>
      <c r="AA9">
        <v>0</v>
      </c>
      <c r="AB9" s="24">
        <f t="shared" si="3"/>
        <v>-7.3946985622891395E-5</v>
      </c>
      <c r="AC9" s="44">
        <f t="shared" si="4"/>
        <v>0</v>
      </c>
      <c r="AG9" t="str">
        <f t="shared" si="5"/>
        <v>(P) Control</v>
      </c>
      <c r="AH9">
        <f t="shared" si="7"/>
        <v>0</v>
      </c>
      <c r="AI9">
        <f t="shared" si="0"/>
        <v>267</v>
      </c>
      <c r="AJ9">
        <f t="shared" si="1"/>
        <v>0.51258716404681171</v>
      </c>
      <c r="AK9">
        <f t="shared" si="2"/>
        <v>0.4928433188854997</v>
      </c>
    </row>
    <row r="10" spans="1:38" x14ac:dyDescent="0.2">
      <c r="A10" s="80"/>
      <c r="B10" t="str">
        <f>IRMS_Post!B11</f>
        <v>P2D</v>
      </c>
      <c r="C10">
        <f>IRMS_Pre!I20</f>
        <v>0.511337228599125</v>
      </c>
      <c r="D10">
        <f>IRMS_Pre!J20</f>
        <v>0.63907929405000008</v>
      </c>
      <c r="E10">
        <f>IRMS_Post!R11</f>
        <v>0.43170731195379458</v>
      </c>
      <c r="F10">
        <f>IRMS_Post!Q11</f>
        <v>0.27787350754650769</v>
      </c>
      <c r="N10" s="60" t="s">
        <v>51</v>
      </c>
      <c r="O10">
        <v>0.51588244840889497</v>
      </c>
      <c r="P10">
        <v>0.63907929405000008</v>
      </c>
      <c r="Q10">
        <v>0.44733372134386101</v>
      </c>
      <c r="R10">
        <v>0.23964527968990634</v>
      </c>
      <c r="T10" s="60" t="s">
        <v>51</v>
      </c>
      <c r="U10" s="60">
        <v>0</v>
      </c>
      <c r="V10">
        <v>0.51588244840889497</v>
      </c>
      <c r="W10">
        <v>0.63907929405000008</v>
      </c>
      <c r="X10">
        <f t="shared" si="6"/>
        <v>0.44666626559472833</v>
      </c>
      <c r="Y10">
        <v>267</v>
      </c>
      <c r="Z10">
        <v>0.44733372134386101</v>
      </c>
      <c r="AA10">
        <v>0.23964527968990634</v>
      </c>
      <c r="AB10" s="24">
        <f t="shared" si="3"/>
        <v>-2.5673680548701853E-4</v>
      </c>
      <c r="AC10" s="44">
        <f t="shared" si="4"/>
        <v>-1.4960075444198266E-3</v>
      </c>
      <c r="AG10" t="str">
        <f t="shared" si="5"/>
        <v>(P) CS</v>
      </c>
      <c r="AH10">
        <f t="shared" si="7"/>
        <v>0</v>
      </c>
      <c r="AI10">
        <f t="shared" si="0"/>
        <v>267</v>
      </c>
      <c r="AJ10">
        <f t="shared" si="1"/>
        <v>0.51588244840889497</v>
      </c>
      <c r="AK10">
        <f t="shared" si="2"/>
        <v>0.44733372134386101</v>
      </c>
    </row>
    <row r="11" spans="1:38" x14ac:dyDescent="0.2">
      <c r="A11" s="80" t="s">
        <v>52</v>
      </c>
      <c r="B11" t="str">
        <f>IRMS_Post!B12</f>
        <v>P3A</v>
      </c>
      <c r="C11">
        <f>IRMS_Pre!I21</f>
        <v>0.51599607890413923</v>
      </c>
      <c r="D11">
        <f>IRMS_Pre!J21</f>
        <v>0.53573766599999995</v>
      </c>
      <c r="E11">
        <f>IRMS_Post!R12</f>
        <v>0.49387185182023352</v>
      </c>
      <c r="F11">
        <f>IRMS_Post!Q12</f>
        <v>0.45366341362785106</v>
      </c>
      <c r="N11" s="60" t="s">
        <v>54</v>
      </c>
      <c r="O11">
        <v>0.51531429593267386</v>
      </c>
      <c r="P11">
        <v>0.662869386</v>
      </c>
      <c r="Q11">
        <v>0.47747383329128906</v>
      </c>
      <c r="R11">
        <v>0.57395324200339726</v>
      </c>
      <c r="T11" s="60" t="s">
        <v>54</v>
      </c>
      <c r="U11" s="60">
        <v>0</v>
      </c>
      <c r="V11">
        <v>0.51531429593267386</v>
      </c>
      <c r="W11">
        <v>0.662869386</v>
      </c>
      <c r="X11">
        <f t="shared" si="6"/>
        <v>0.43738026916767381</v>
      </c>
      <c r="Y11">
        <v>267</v>
      </c>
      <c r="Z11">
        <v>0.47747383329128906</v>
      </c>
      <c r="AA11">
        <v>0.57395324200339726</v>
      </c>
      <c r="AB11" s="24">
        <f t="shared" si="3"/>
        <v>-1.4172457918121647E-4</v>
      </c>
      <c r="AC11" s="44">
        <f t="shared" si="4"/>
        <v>-3.3301926590487922E-4</v>
      </c>
      <c r="AG11" t="str">
        <f t="shared" si="5"/>
        <v>(P) DASE HLFB</v>
      </c>
      <c r="AH11">
        <f t="shared" si="7"/>
        <v>0</v>
      </c>
      <c r="AI11">
        <f t="shared" si="0"/>
        <v>267</v>
      </c>
      <c r="AJ11">
        <f t="shared" si="1"/>
        <v>0.51531429593267386</v>
      </c>
      <c r="AK11">
        <f t="shared" si="2"/>
        <v>0.47747383329128906</v>
      </c>
    </row>
    <row r="12" spans="1:38" x14ac:dyDescent="0.2">
      <c r="A12" s="80"/>
      <c r="B12" t="str">
        <f>IRMS_Post!B13</f>
        <v>P3B</v>
      </c>
      <c r="C12">
        <f>IRMS_Pre!I22</f>
        <v>0.51713238385658178</v>
      </c>
      <c r="D12">
        <f>IRMS_Pre!J22</f>
        <v>0.56073875707999998</v>
      </c>
      <c r="E12">
        <f>IRMS_Post!R13</f>
        <v>0.52517628541199601</v>
      </c>
      <c r="F12">
        <f>IRMS_Post!Q13</f>
        <v>0.74718559569036458</v>
      </c>
      <c r="N12" s="60" t="s">
        <v>57</v>
      </c>
      <c r="O12">
        <v>1.107129220397151</v>
      </c>
      <c r="P12">
        <v>0.53930925044000011</v>
      </c>
      <c r="Q12">
        <v>1.0894148896379712</v>
      </c>
      <c r="R12">
        <v>0.50885262697947065</v>
      </c>
      <c r="T12" s="60" t="s">
        <v>57</v>
      </c>
      <c r="U12" s="60">
        <v>0</v>
      </c>
      <c r="V12">
        <v>1.107129220397151</v>
      </c>
      <c r="W12">
        <v>0.53930925044000011</v>
      </c>
      <c r="X12">
        <f t="shared" si="6"/>
        <v>0.67243886729287738</v>
      </c>
      <c r="Y12">
        <v>267</v>
      </c>
      <c r="Z12">
        <v>1.0894148896379712</v>
      </c>
      <c r="AA12">
        <v>0.50885262697947065</v>
      </c>
      <c r="AB12" s="24">
        <f t="shared" si="3"/>
        <v>-6.6345808086815849E-5</v>
      </c>
      <c r="AC12" s="44">
        <f t="shared" si="4"/>
        <v>-1.1406975078849986E-4</v>
      </c>
      <c r="AG12" t="str">
        <f t="shared" si="5"/>
        <v>(V) AD HLFB</v>
      </c>
      <c r="AH12">
        <f t="shared" si="7"/>
        <v>0</v>
      </c>
      <c r="AI12">
        <f t="shared" si="0"/>
        <v>267</v>
      </c>
      <c r="AJ12">
        <f t="shared" si="1"/>
        <v>1.107129220397151</v>
      </c>
      <c r="AK12">
        <f t="shared" si="2"/>
        <v>1.0894148896379712</v>
      </c>
    </row>
    <row r="13" spans="1:38" x14ac:dyDescent="0.2">
      <c r="A13" s="80"/>
      <c r="B13" t="str">
        <f>IRMS_Post!B14</f>
        <v>P3C</v>
      </c>
      <c r="C13">
        <f>IRMS_Pre!I23</f>
        <v>0.51270079454205608</v>
      </c>
      <c r="D13">
        <f>IRMS_Pre!J23</f>
        <v>0.53573766599999995</v>
      </c>
      <c r="E13">
        <f>IRMS_Post!R14</f>
        <v>0.48453151359660146</v>
      </c>
      <c r="F13">
        <f>IRMS_Post!Q14</f>
        <v>0.47038902051634496</v>
      </c>
      <c r="N13" s="60" t="s">
        <v>58</v>
      </c>
      <c r="O13">
        <v>1.1181420770352875</v>
      </c>
      <c r="P13">
        <v>0.64390162632000003</v>
      </c>
      <c r="Q13">
        <v>1.0724960144996318</v>
      </c>
      <c r="R13">
        <v>0.39505711311405528</v>
      </c>
      <c r="T13" s="60" t="s">
        <v>58</v>
      </c>
      <c r="U13" s="60">
        <v>0</v>
      </c>
      <c r="V13">
        <v>1.1181420770352875</v>
      </c>
      <c r="W13">
        <v>0.64390162632000003</v>
      </c>
      <c r="X13">
        <f t="shared" si="6"/>
        <v>0.63457113742758975</v>
      </c>
      <c r="Y13">
        <v>267</v>
      </c>
      <c r="Z13">
        <v>1.0724960144996318</v>
      </c>
      <c r="AA13">
        <v>0.39505711311405528</v>
      </c>
      <c r="AB13" s="24">
        <f t="shared" si="3"/>
        <v>-1.70959035714066E-4</v>
      </c>
      <c r="AC13" s="44">
        <f t="shared" si="4"/>
        <v>-9.3200192211964324E-4</v>
      </c>
      <c r="AG13" t="str">
        <f t="shared" si="5"/>
        <v>(V) C-CBP HLFB</v>
      </c>
      <c r="AH13">
        <f t="shared" si="7"/>
        <v>0</v>
      </c>
      <c r="AI13">
        <f t="shared" si="0"/>
        <v>267</v>
      </c>
      <c r="AJ13">
        <f t="shared" si="1"/>
        <v>1.1181420770352875</v>
      </c>
      <c r="AK13">
        <f t="shared" si="2"/>
        <v>1.0724960144996318</v>
      </c>
    </row>
    <row r="14" spans="1:38" x14ac:dyDescent="0.2">
      <c r="A14" s="80" t="s">
        <v>53</v>
      </c>
      <c r="B14" t="str">
        <f>IRMS_Post!B15</f>
        <v>P4A</v>
      </c>
      <c r="C14">
        <f>IRMS_Pre!I24</f>
        <v>0.51156448958961354</v>
      </c>
      <c r="D14">
        <f>IRMS_Pre!J24</f>
        <v>0.63542923649999994</v>
      </c>
      <c r="E14">
        <f>IRMS_Post!R15</f>
        <v>0.41543421160883859</v>
      </c>
      <c r="F14">
        <f>IRMS_Post!Q15</f>
        <v>0.25374668315478816</v>
      </c>
      <c r="N14" s="60" t="s">
        <v>55</v>
      </c>
      <c r="O14">
        <v>1.1156698030961141</v>
      </c>
      <c r="P14">
        <v>0</v>
      </c>
      <c r="Q14">
        <v>1.1869738955455738</v>
      </c>
      <c r="R14">
        <v>0</v>
      </c>
      <c r="T14" s="60" t="s">
        <v>55</v>
      </c>
      <c r="U14" s="60">
        <v>0</v>
      </c>
      <c r="V14">
        <v>1.1156698030961141</v>
      </c>
      <c r="W14">
        <v>0</v>
      </c>
      <c r="X14">
        <f t="shared" si="6"/>
        <v>1</v>
      </c>
      <c r="Y14">
        <v>267</v>
      </c>
      <c r="Z14">
        <v>1.1869738955455738</v>
      </c>
      <c r="AA14">
        <v>0</v>
      </c>
      <c r="AB14" s="24">
        <f t="shared" si="3"/>
        <v>2.6705652602793887E-4</v>
      </c>
      <c r="AC14" s="44">
        <f t="shared" si="4"/>
        <v>0</v>
      </c>
      <c r="AG14" t="str">
        <f t="shared" si="5"/>
        <v>(V) Control</v>
      </c>
      <c r="AH14">
        <f t="shared" si="7"/>
        <v>0</v>
      </c>
      <c r="AI14">
        <f t="shared" si="0"/>
        <v>267</v>
      </c>
      <c r="AJ14">
        <f t="shared" si="1"/>
        <v>1.1156698030961141</v>
      </c>
      <c r="AK14">
        <f t="shared" si="2"/>
        <v>1.1869738955455738</v>
      </c>
    </row>
    <row r="15" spans="1:38" x14ac:dyDescent="0.2">
      <c r="A15" s="80"/>
      <c r="B15" t="str">
        <f>IRMS_Post!B16</f>
        <v>P4B</v>
      </c>
      <c r="C15">
        <f>IRMS_Pre!I25</f>
        <v>0.51213264206583486</v>
      </c>
      <c r="D15">
        <f>IRMS_Pre!J25</f>
        <v>0.63542923649999994</v>
      </c>
      <c r="E15">
        <f>IRMS_Post!R16</f>
        <v>0.43829269926008996</v>
      </c>
      <c r="F15">
        <f>IRMS_Post!Q16</f>
        <v>0.26661184791386799</v>
      </c>
      <c r="N15" s="60" t="s">
        <v>56</v>
      </c>
      <c r="O15">
        <v>1.113871785685806</v>
      </c>
      <c r="P15">
        <v>0.6265483275</v>
      </c>
      <c r="Q15">
        <v>1.044098943788953</v>
      </c>
      <c r="R15">
        <v>0.3899214929392798</v>
      </c>
      <c r="T15" s="60" t="s">
        <v>56</v>
      </c>
      <c r="U15" s="60">
        <v>0</v>
      </c>
      <c r="V15">
        <v>1.113871785685806</v>
      </c>
      <c r="W15">
        <v>0.6265483275</v>
      </c>
      <c r="X15">
        <f t="shared" si="6"/>
        <v>0.64000167387567408</v>
      </c>
      <c r="Y15">
        <v>267</v>
      </c>
      <c r="Z15">
        <v>1.044098943788953</v>
      </c>
      <c r="AA15">
        <v>0.3899214929392798</v>
      </c>
      <c r="AB15" s="24">
        <f t="shared" si="3"/>
        <v>-2.6132150523165942E-4</v>
      </c>
      <c r="AC15" s="44">
        <f t="shared" si="4"/>
        <v>-8.8624282607011311E-4</v>
      </c>
      <c r="AG15" t="str">
        <f t="shared" si="5"/>
        <v>(V) CS</v>
      </c>
      <c r="AH15">
        <f t="shared" si="7"/>
        <v>0</v>
      </c>
      <c r="AI15">
        <f t="shared" si="0"/>
        <v>267</v>
      </c>
      <c r="AJ15">
        <f t="shared" si="1"/>
        <v>1.113871785685806</v>
      </c>
      <c r="AK15">
        <f t="shared" si="2"/>
        <v>1.044098943788953</v>
      </c>
    </row>
    <row r="16" spans="1:38" x14ac:dyDescent="0.2">
      <c r="A16" s="80"/>
      <c r="B16" t="str">
        <f>IRMS_Post!B17</f>
        <v>P4C</v>
      </c>
      <c r="C16">
        <f>IRMS_Pre!I26</f>
        <v>0.51679149237084898</v>
      </c>
      <c r="D16">
        <f>IRMS_Pre!J26</f>
        <v>0.64390162632000003</v>
      </c>
      <c r="E16">
        <f>IRMS_Post!R17</f>
        <v>0.44581624193479819</v>
      </c>
      <c r="F16">
        <f>IRMS_Post!Q17</f>
        <v>0.31376911769210225</v>
      </c>
      <c r="N16" s="60" t="s">
        <v>59</v>
      </c>
      <c r="O16">
        <v>1.109826246512613</v>
      </c>
      <c r="P16">
        <v>0.662869386</v>
      </c>
      <c r="Q16">
        <v>1.0210010058476424</v>
      </c>
      <c r="R16">
        <v>0.68986143908150921</v>
      </c>
      <c r="T16" s="60" t="s">
        <v>59</v>
      </c>
      <c r="U16" s="60">
        <v>0</v>
      </c>
      <c r="V16">
        <v>1.109826246512613</v>
      </c>
      <c r="W16">
        <v>0.662869386</v>
      </c>
      <c r="X16">
        <f t="shared" si="6"/>
        <v>0.62606700561424011</v>
      </c>
      <c r="Y16">
        <v>267</v>
      </c>
      <c r="Z16">
        <v>1.0210010058476424</v>
      </c>
      <c r="AA16">
        <v>0.68986143908150921</v>
      </c>
      <c r="AB16" s="25">
        <f t="shared" si="3"/>
        <v>-3.3267880398865374E-4</v>
      </c>
      <c r="AC16" s="45">
        <f t="shared" si="4"/>
        <v>1.0109383176595207E-4</v>
      </c>
      <c r="AG16" t="str">
        <f t="shared" si="5"/>
        <v>(V) DASE HLFB</v>
      </c>
      <c r="AH16">
        <f t="shared" si="7"/>
        <v>0</v>
      </c>
      <c r="AI16">
        <f t="shared" si="0"/>
        <v>267</v>
      </c>
      <c r="AJ16">
        <f t="shared" si="1"/>
        <v>1.109826246512613</v>
      </c>
      <c r="AK16">
        <f t="shared" si="2"/>
        <v>1.0210010058476424</v>
      </c>
    </row>
    <row r="17" spans="1:25" x14ac:dyDescent="0.2">
      <c r="A17" s="80"/>
      <c r="B17" t="str">
        <f>IRMS_Post!B18</f>
        <v>P4D</v>
      </c>
      <c r="C17">
        <f>IRMS_Pre!I27</f>
        <v>0.514518882465964</v>
      </c>
      <c r="D17">
        <f>IRMS_Pre!J27</f>
        <v>0.63542923649999994</v>
      </c>
      <c r="E17">
        <f>IRMS_Post!R18</f>
        <v>0.44354535018292723</v>
      </c>
      <c r="F17">
        <f>IRMS_Post!Q18</f>
        <v>0.29481526715211342</v>
      </c>
      <c r="N17" s="60" t="s">
        <v>169</v>
      </c>
      <c r="O17">
        <v>0.81430636615642205</v>
      </c>
      <c r="P17">
        <v>0.49463099384392872</v>
      </c>
      <c r="Q17">
        <v>0.76791734480959961</v>
      </c>
      <c r="R17">
        <v>0.34459958979012245</v>
      </c>
      <c r="T17" s="60"/>
    </row>
    <row r="18" spans="1:25" x14ac:dyDescent="0.2">
      <c r="A18" s="80" t="s">
        <v>54</v>
      </c>
      <c r="B18" t="str">
        <f>IRMS_Post!B19</f>
        <v>P5A</v>
      </c>
      <c r="C18">
        <f>IRMS_Pre!I28</f>
        <v>0.51531429593267386</v>
      </c>
      <c r="D18">
        <f>IRMS_Pre!J28</f>
        <v>0.662869386</v>
      </c>
      <c r="E18">
        <f>IRMS_Post!R19</f>
        <v>0.47747383329128906</v>
      </c>
      <c r="F18">
        <f>IRMS_Post!Q19</f>
        <v>0.57395324200339726</v>
      </c>
      <c r="N18" s="60" t="s">
        <v>142</v>
      </c>
      <c r="O18">
        <v>0.81412004899970858</v>
      </c>
      <c r="P18">
        <v>0.49461610527473671</v>
      </c>
      <c r="Q18">
        <v>0.76954282476153391</v>
      </c>
      <c r="R18">
        <v>0.34614446854509701</v>
      </c>
      <c r="T18" s="60" t="s">
        <v>183</v>
      </c>
    </row>
    <row r="19" spans="1:25" x14ac:dyDescent="0.2">
      <c r="A19" s="80"/>
      <c r="B19" t="str">
        <f>IRMS_Post!B20</f>
        <v>P5B</v>
      </c>
      <c r="C19">
        <f>IRMS_Pre!I29</f>
        <v>0.514518882465964</v>
      </c>
      <c r="D19">
        <f>IRMS_Pre!J29</f>
        <v>0.67612677372000007</v>
      </c>
      <c r="E19">
        <f>IRMS_Post!R20</f>
        <v>0.48793103541892341</v>
      </c>
      <c r="F19">
        <f>IRMS_Post!Q20</f>
        <v>0.54863817300612117</v>
      </c>
      <c r="T19" s="60" t="s">
        <v>111</v>
      </c>
      <c r="U19">
        <f>X9</f>
        <v>1</v>
      </c>
      <c r="V19">
        <f>X10</f>
        <v>0.44666626559472833</v>
      </c>
      <c r="W19">
        <f>X7</f>
        <v>0.49061474104472125</v>
      </c>
      <c r="X19">
        <f>X8</f>
        <v>0.44600461009814235</v>
      </c>
      <c r="Y19">
        <f>X11</f>
        <v>0.43738026916767381</v>
      </c>
    </row>
    <row r="20" spans="1:25" x14ac:dyDescent="0.2">
      <c r="A20" s="80"/>
      <c r="B20" t="str">
        <f>IRMS_Post!B21</f>
        <v>P5C</v>
      </c>
      <c r="C20">
        <f>IRMS_Pre!I30</f>
        <v>0.51554155692316217</v>
      </c>
      <c r="D20">
        <f>IRMS_Pre!J30</f>
        <v>0.68496503220000005</v>
      </c>
      <c r="E20">
        <f>IRMS_Post!R21</f>
        <v>0.47156768629502416</v>
      </c>
      <c r="F20">
        <f>IRMS_Post!Q21</f>
        <v>0.56202874868594188</v>
      </c>
      <c r="T20" s="60" t="s">
        <v>117</v>
      </c>
      <c r="U20">
        <f>X14</f>
        <v>1</v>
      </c>
      <c r="V20">
        <f>X15</f>
        <v>0.64000167387567408</v>
      </c>
      <c r="W20">
        <f>X12</f>
        <v>0.67243886729287738</v>
      </c>
      <c r="X20">
        <f>X13</f>
        <v>0.63457113742758975</v>
      </c>
      <c r="Y20">
        <f>X16</f>
        <v>0.62606700561424011</v>
      </c>
    </row>
    <row r="21" spans="1:25" x14ac:dyDescent="0.2">
      <c r="A21" s="80"/>
      <c r="B21" t="str">
        <f>IRMS_Post!B22</f>
        <v>P5D</v>
      </c>
      <c r="C21">
        <f>IRMS_Pre!I31</f>
        <v>0.51588244840889497</v>
      </c>
      <c r="D21">
        <f>IRMS_Pre!J31</f>
        <v>0.6672885152400001</v>
      </c>
      <c r="E21">
        <f>IRMS_Post!R22</f>
        <v>0.4880303287891008</v>
      </c>
      <c r="F21">
        <f>IRMS_Post!Q22</f>
        <v>0.50875109930732354</v>
      </c>
    </row>
    <row r="22" spans="1:25" x14ac:dyDescent="0.2">
      <c r="A22" s="80" t="s">
        <v>55</v>
      </c>
      <c r="B22" t="str">
        <f>IRMS_Post!B23</f>
        <v>V1A</v>
      </c>
      <c r="C22">
        <f>IRMS_Pre!I32</f>
        <v>1.1156698030961141</v>
      </c>
      <c r="D22">
        <f>IRMS_Pre!J32</f>
        <v>0</v>
      </c>
      <c r="E22">
        <f>IRMS_Post!R23</f>
        <v>1.1869738955455738</v>
      </c>
      <c r="F22">
        <f>IRMS_Post!Q23</f>
        <v>0</v>
      </c>
    </row>
    <row r="23" spans="1:25" x14ac:dyDescent="0.2">
      <c r="A23" s="80"/>
      <c r="B23" t="str">
        <f>IRMS_Post!B24</f>
        <v>V1B</v>
      </c>
      <c r="C23">
        <f>IRMS_Pre!I33</f>
        <v>1.1194905900930185</v>
      </c>
      <c r="D23">
        <f>IRMS_Pre!J33</f>
        <v>0</v>
      </c>
      <c r="E23">
        <f>IRMS_Post!R24</f>
        <v>1.1888034251813961</v>
      </c>
      <c r="F23">
        <f>IRMS_Post!Q24</f>
        <v>0</v>
      </c>
    </row>
    <row r="24" spans="1:25" x14ac:dyDescent="0.2">
      <c r="A24" s="80"/>
      <c r="B24" t="str">
        <f>IRMS_Post!B25</f>
        <v>V1C</v>
      </c>
      <c r="C24">
        <f>IRMS_Pre!I34</f>
        <v>1.1042074421054007</v>
      </c>
      <c r="D24">
        <f>IRMS_Pre!J34</f>
        <v>0</v>
      </c>
      <c r="E24">
        <f>IRMS_Post!R25</f>
        <v>1.1522550964816325</v>
      </c>
      <c r="F24">
        <f>IRMS_Post!Q25</f>
        <v>0</v>
      </c>
    </row>
    <row r="25" spans="1:25" x14ac:dyDescent="0.2">
      <c r="A25" s="80"/>
      <c r="B25" t="str">
        <f>IRMS_Post!B26</f>
        <v>V1D</v>
      </c>
      <c r="C25">
        <f>IRMS_Pre!I35</f>
        <v>1.1140965378620946</v>
      </c>
      <c r="D25">
        <f>IRMS_Pre!J35</f>
        <v>0</v>
      </c>
      <c r="E25">
        <f>IRMS_Post!R26</f>
        <v>1.12318666307254</v>
      </c>
      <c r="F25">
        <f>IRMS_Post!Q26</f>
        <v>0</v>
      </c>
    </row>
    <row r="26" spans="1:25" x14ac:dyDescent="0.2">
      <c r="A26" s="80" t="s">
        <v>56</v>
      </c>
      <c r="B26" t="str">
        <f>IRMS_Post!B27</f>
        <v>V2A</v>
      </c>
      <c r="C26">
        <f>IRMS_Pre!I36</f>
        <v>1.113871785685806</v>
      </c>
      <c r="D26">
        <f>IRMS_Pre!J36</f>
        <v>0.6265483275</v>
      </c>
      <c r="E26">
        <f>IRMS_Post!R27</f>
        <v>1.044098943788953</v>
      </c>
      <c r="F26">
        <f>IRMS_Post!Q27</f>
        <v>0.3899214929392798</v>
      </c>
    </row>
    <row r="27" spans="1:25" x14ac:dyDescent="0.2">
      <c r="A27" s="80"/>
      <c r="B27" t="str">
        <f>IRMS_Post!B28</f>
        <v>V2B</v>
      </c>
      <c r="C27">
        <f>IRMS_Pre!I37</f>
        <v>1.1129727769806521</v>
      </c>
      <c r="D27">
        <f>IRMS_Pre!J37</f>
        <v>0.63072531635000006</v>
      </c>
      <c r="E27">
        <f>IRMS_Post!R28</f>
        <v>1.0790402719571863</v>
      </c>
      <c r="F27">
        <f>IRMS_Post!Q28</f>
        <v>0.37720072571352559</v>
      </c>
    </row>
    <row r="28" spans="1:25" x14ac:dyDescent="0.2">
      <c r="A28" s="80"/>
      <c r="B28" t="str">
        <f>IRMS_Post!B29</f>
        <v>V2C</v>
      </c>
      <c r="C28">
        <f>IRMS_Pre!I38</f>
        <v>1.1226371205610575</v>
      </c>
      <c r="D28">
        <f>IRMS_Pre!J38</f>
        <v>0.63907929405000008</v>
      </c>
      <c r="E28">
        <f>IRMS_Post!R29</f>
        <v>1.0690602774923552</v>
      </c>
      <c r="F28">
        <f>IRMS_Post!Q29</f>
        <v>0.35659376221073147</v>
      </c>
    </row>
    <row r="29" spans="1:25" x14ac:dyDescent="0.2">
      <c r="A29" s="80"/>
      <c r="B29" t="str">
        <f>IRMS_Post!B30</f>
        <v>V2D</v>
      </c>
      <c r="C29">
        <f>IRMS_Pre!I39</f>
        <v>1.1203895987981725</v>
      </c>
      <c r="D29">
        <f>IRMS_Pre!J39</f>
        <v>0.64325628289999992</v>
      </c>
      <c r="E29">
        <f>IRMS_Post!R30</f>
        <v>1.0391390545554657</v>
      </c>
      <c r="F29">
        <f>IRMS_Post!Q30</f>
        <v>0.29839858670236519</v>
      </c>
    </row>
    <row r="30" spans="1:25" x14ac:dyDescent="0.2">
      <c r="A30" s="80" t="s">
        <v>57</v>
      </c>
      <c r="B30" t="str">
        <f>IRMS_Post!B31</f>
        <v>V3A</v>
      </c>
      <c r="C30">
        <f>IRMS_Pre!I40</f>
        <v>1.107129220397151</v>
      </c>
      <c r="D30">
        <f>IRMS_Pre!J40</f>
        <v>0.53930925044000011</v>
      </c>
      <c r="E30">
        <f>IRMS_Post!R31</f>
        <v>1.0894148896379712</v>
      </c>
      <c r="F30">
        <f>IRMS_Post!Q31</f>
        <v>0.50885262697947065</v>
      </c>
    </row>
    <row r="31" spans="1:25" x14ac:dyDescent="0.2">
      <c r="A31" s="80"/>
      <c r="B31" t="str">
        <f>IRMS_Post!B32</f>
        <v>V3B</v>
      </c>
      <c r="C31">
        <f>IRMS_Pre!I41</f>
        <v>1.1212886075033266</v>
      </c>
      <c r="D31">
        <f>IRMS_Pre!J41</f>
        <v>0.53573766599999995</v>
      </c>
      <c r="E31">
        <f>IRMS_Post!R32</f>
        <v>1.0995007422538723</v>
      </c>
      <c r="F31">
        <f>IRMS_Post!Q32</f>
        <v>0.47221254283807118</v>
      </c>
    </row>
    <row r="32" spans="1:25" x14ac:dyDescent="0.2">
      <c r="A32" s="80"/>
      <c r="B32" t="str">
        <f>IRMS_Post!B33</f>
        <v>V3C</v>
      </c>
      <c r="C32">
        <f>IRMS_Pre!I42</f>
        <v>1.1087024856311707</v>
      </c>
      <c r="D32">
        <f>IRMS_Pre!J42</f>
        <v>0.54288083488000005</v>
      </c>
      <c r="E32">
        <f>IRMS_Post!R33</f>
        <v>1.0232536767761877</v>
      </c>
      <c r="F32">
        <f>IRMS_Post!Q33</f>
        <v>0.45412603430861226</v>
      </c>
    </row>
    <row r="33" spans="1:6" x14ac:dyDescent="0.2">
      <c r="A33" s="80" t="s">
        <v>58</v>
      </c>
      <c r="B33" t="str">
        <f>IRMS_Post!B34</f>
        <v>V4A</v>
      </c>
      <c r="C33">
        <f>IRMS_Pre!I43</f>
        <v>1.1181420770352875</v>
      </c>
      <c r="D33">
        <f>IRMS_Pre!J43</f>
        <v>0.64390162632000003</v>
      </c>
      <c r="E33">
        <f>IRMS_Post!R34</f>
        <v>1.0724960144996318</v>
      </c>
      <c r="F33">
        <f>IRMS_Post!Q34</f>
        <v>0.39505711311405528</v>
      </c>
    </row>
    <row r="34" spans="1:6" x14ac:dyDescent="0.2">
      <c r="A34" s="80"/>
      <c r="B34" t="str">
        <f>IRMS_Post!B35</f>
        <v>V4B</v>
      </c>
      <c r="C34">
        <f>IRMS_Pre!I44</f>
        <v>1.1134222813332291</v>
      </c>
      <c r="D34">
        <f>IRMS_Pre!J44</f>
        <v>0.63119304159</v>
      </c>
      <c r="E34">
        <f>IRMS_Post!R35</f>
        <v>1.0567437675006097</v>
      </c>
      <c r="F34">
        <f>IRMS_Post!Q35</f>
        <v>0.4047826709053528</v>
      </c>
    </row>
    <row r="35" spans="1:6" x14ac:dyDescent="0.2">
      <c r="A35" s="80"/>
      <c r="B35" t="str">
        <f>IRMS_Post!B36</f>
        <v>V4C</v>
      </c>
      <c r="C35">
        <f>IRMS_Pre!I45</f>
        <v>1.113871785685806</v>
      </c>
      <c r="D35">
        <f>IRMS_Pre!J45</f>
        <v>0.62695684667999996</v>
      </c>
      <c r="E35">
        <f>IRMS_Post!R36</f>
        <v>1.0106249208264289</v>
      </c>
      <c r="F35">
        <f>IRMS_Post!Q36</f>
        <v>0.45498536105895609</v>
      </c>
    </row>
    <row r="36" spans="1:6" x14ac:dyDescent="0.2">
      <c r="A36" s="80"/>
      <c r="B36" t="str">
        <f>IRMS_Post!B37</f>
        <v>V4D</v>
      </c>
      <c r="C36">
        <f>IRMS_Pre!I46</f>
        <v>1.1179173248589991</v>
      </c>
      <c r="D36">
        <f>IRMS_Pre!J46</f>
        <v>0.63966543140999998</v>
      </c>
      <c r="E36">
        <f>IRMS_Post!R37</f>
        <v>1.109775454171438</v>
      </c>
      <c r="F36">
        <f>IRMS_Post!Q37</f>
        <v>0.40860027170190272</v>
      </c>
    </row>
    <row r="37" spans="1:6" x14ac:dyDescent="0.2">
      <c r="A37" s="80" t="s">
        <v>59</v>
      </c>
      <c r="B37" t="str">
        <f>IRMS_Post!B38</f>
        <v>V5A</v>
      </c>
      <c r="C37">
        <f>IRMS_Pre!I47</f>
        <v>1.109826246512613</v>
      </c>
      <c r="D37">
        <f>IRMS_Pre!J47</f>
        <v>0.662869386</v>
      </c>
      <c r="E37">
        <f>IRMS_Post!R38</f>
        <v>1.0210010058476424</v>
      </c>
      <c r="F37">
        <f>IRMS_Post!Q38</f>
        <v>0.68986143908150921</v>
      </c>
    </row>
    <row r="38" spans="1:6" x14ac:dyDescent="0.2">
      <c r="A38" s="80"/>
      <c r="B38" t="str">
        <f>IRMS_Post!B39</f>
        <v>V5B</v>
      </c>
      <c r="C38">
        <f>IRMS_Pre!I48</f>
        <v>1.1120737682754978</v>
      </c>
      <c r="D38">
        <f>IRMS_Pre!J48</f>
        <v>0.6672885152400001</v>
      </c>
      <c r="E38">
        <f>IRMS_Post!R39</f>
        <v>0.94074983314898386</v>
      </c>
      <c r="F38">
        <f>IRMS_Post!Q39</f>
        <v>0.5943232651379361</v>
      </c>
    </row>
    <row r="39" spans="1:6" x14ac:dyDescent="0.2">
      <c r="A39" s="80"/>
      <c r="B39" t="str">
        <f>IRMS_Post!B40</f>
        <v>V5C</v>
      </c>
      <c r="C39">
        <f>IRMS_Pre!I49</f>
        <v>1.1035331855765351</v>
      </c>
      <c r="D39">
        <f>IRMS_Pre!J49</f>
        <v>0.68054590296000006</v>
      </c>
      <c r="E39">
        <f>IRMS_Post!R40</f>
        <v>1.0603642408576988</v>
      </c>
      <c r="F39">
        <f>IRMS_Post!Q40</f>
        <v>0.73972943715142425</v>
      </c>
    </row>
    <row r="40" spans="1:6" x14ac:dyDescent="0.2">
      <c r="A40" s="80"/>
      <c r="B40" t="str">
        <f>IRMS_Post!B41</f>
        <v>V5D</v>
      </c>
      <c r="C40">
        <f>IRMS_Pre!I50</f>
        <v>1.116119307448691</v>
      </c>
      <c r="D40">
        <f>IRMS_Pre!J50</f>
        <v>0.68054590296000006</v>
      </c>
      <c r="E40">
        <f>IRMS_Post!R41</f>
        <v>0.9495107239817222</v>
      </c>
      <c r="F40">
        <f>IRMS_Post!Q41</f>
        <v>0.56703170315966289</v>
      </c>
    </row>
  </sheetData>
  <mergeCells count="12">
    <mergeCell ref="E1:F1"/>
    <mergeCell ref="A3:A6"/>
    <mergeCell ref="A7:A10"/>
    <mergeCell ref="A11:A13"/>
    <mergeCell ref="A14:A17"/>
    <mergeCell ref="A26:A29"/>
    <mergeCell ref="A30:A32"/>
    <mergeCell ref="A33:A36"/>
    <mergeCell ref="A37:A40"/>
    <mergeCell ref="C1:D1"/>
    <mergeCell ref="A18:A21"/>
    <mergeCell ref="A22:A25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2928-18B3-9942-BAB5-39538C63E73F}">
  <dimension ref="A1:V39"/>
  <sheetViews>
    <sheetView zoomScale="108" zoomScaleNormal="107" workbookViewId="0">
      <selection activeCell="Q21" sqref="Q21"/>
    </sheetView>
  </sheetViews>
  <sheetFormatPr baseColWidth="10" defaultRowHeight="16" x14ac:dyDescent="0.2"/>
  <cols>
    <col min="7" max="7" width="10.83203125" style="11"/>
    <col min="14" max="14" width="13.6640625" bestFit="1" customWidth="1"/>
    <col min="15" max="15" width="15.6640625" bestFit="1" customWidth="1"/>
    <col min="16" max="16" width="14.5" bestFit="1" customWidth="1"/>
    <col min="17" max="17" width="19" bestFit="1" customWidth="1"/>
    <col min="18" max="18" width="18.1640625" bestFit="1" customWidth="1"/>
    <col min="19" max="19" width="17.5" bestFit="1" customWidth="1"/>
    <col min="20" max="20" width="17.6640625" bestFit="1" customWidth="1"/>
    <col min="21" max="21" width="10.5" bestFit="1" customWidth="1"/>
  </cols>
  <sheetData>
    <row r="1" spans="1:22" x14ac:dyDescent="0.2">
      <c r="A1" t="s">
        <v>192</v>
      </c>
      <c r="B1" t="s">
        <v>107</v>
      </c>
      <c r="C1" t="s">
        <v>108</v>
      </c>
      <c r="D1" t="s">
        <v>109</v>
      </c>
      <c r="E1" t="s">
        <v>110</v>
      </c>
      <c r="F1" t="s">
        <v>134</v>
      </c>
      <c r="G1" s="11" t="s">
        <v>166</v>
      </c>
      <c r="H1" t="s">
        <v>118</v>
      </c>
      <c r="I1" t="s">
        <v>119</v>
      </c>
      <c r="J1" t="s">
        <v>132</v>
      </c>
      <c r="K1" t="s">
        <v>133</v>
      </c>
      <c r="L1" t="s">
        <v>185</v>
      </c>
    </row>
    <row r="2" spans="1:22" x14ac:dyDescent="0.2">
      <c r="A2" t="s">
        <v>152</v>
      </c>
      <c r="B2" t="s">
        <v>11</v>
      </c>
      <c r="C2" t="s">
        <v>111</v>
      </c>
      <c r="D2" t="s">
        <v>62</v>
      </c>
      <c r="E2" t="s">
        <v>112</v>
      </c>
      <c r="F2">
        <f>IRMS_Pre!F13</f>
        <v>0</v>
      </c>
      <c r="G2" s="11">
        <v>66.000010000000003</v>
      </c>
      <c r="H2">
        <f>G2/1000</f>
        <v>6.6000009999999998E-2</v>
      </c>
      <c r="I2">
        <f>H2/12.011*44.01</f>
        <v>0.24183335609857629</v>
      </c>
      <c r="J2">
        <f>IRMS_Pre!K13</f>
        <v>0.51258716404681171</v>
      </c>
      <c r="K2">
        <f>H2/J2</f>
        <v>0.12875860854364388</v>
      </c>
      <c r="L2">
        <f>1-K2</f>
        <v>0.87124139145635615</v>
      </c>
    </row>
    <row r="3" spans="1:22" x14ac:dyDescent="0.2">
      <c r="A3" t="s">
        <v>152</v>
      </c>
      <c r="B3" t="s">
        <v>12</v>
      </c>
      <c r="C3" t="s">
        <v>111</v>
      </c>
      <c r="D3" t="s">
        <v>62</v>
      </c>
      <c r="E3" t="s">
        <v>113</v>
      </c>
      <c r="F3">
        <f>IRMS_Pre!F14</f>
        <v>0</v>
      </c>
      <c r="G3" s="11">
        <v>68.004559999999998</v>
      </c>
      <c r="H3">
        <f t="shared" ref="H3:H39" si="0">G3/1000</f>
        <v>6.8004559999999992E-2</v>
      </c>
      <c r="I3">
        <f t="shared" ref="I3:I39" si="1">H3/12.011*44.01</f>
        <v>0.24917831034884688</v>
      </c>
      <c r="J3">
        <f>IRMS_Pre!K14</f>
        <v>0.51520066543742959</v>
      </c>
      <c r="K3">
        <f>H3/J3</f>
        <v>0.13199625808375251</v>
      </c>
      <c r="L3">
        <f t="shared" ref="L3:L39" si="2">1-K3</f>
        <v>0.86800374191624752</v>
      </c>
      <c r="N3" s="59" t="s">
        <v>143</v>
      </c>
      <c r="O3" t="s">
        <v>184</v>
      </c>
      <c r="P3" t="s">
        <v>186</v>
      </c>
      <c r="Q3" t="s">
        <v>187</v>
      </c>
      <c r="R3" t="s">
        <v>188</v>
      </c>
      <c r="S3" t="s">
        <v>189</v>
      </c>
      <c r="T3" t="s">
        <v>190</v>
      </c>
    </row>
    <row r="4" spans="1:22" x14ac:dyDescent="0.2">
      <c r="A4" t="s">
        <v>152</v>
      </c>
      <c r="B4" t="s">
        <v>13</v>
      </c>
      <c r="C4" t="s">
        <v>111</v>
      </c>
      <c r="D4" t="s">
        <v>62</v>
      </c>
      <c r="E4" t="s">
        <v>114</v>
      </c>
      <c r="F4">
        <f>IRMS_Pre!F15</f>
        <v>0</v>
      </c>
      <c r="G4" s="11">
        <v>65.485290000000006</v>
      </c>
      <c r="H4">
        <f t="shared" si="0"/>
        <v>6.5485290000000002E-2</v>
      </c>
      <c r="I4">
        <f t="shared" si="1"/>
        <v>0.23994734933810677</v>
      </c>
      <c r="J4">
        <f>IRMS_Pre!K15</f>
        <v>0.5136098385040101</v>
      </c>
      <c r="K4">
        <f t="shared" ref="K4:K39" si="3">H4/J4</f>
        <v>0.12750006929528224</v>
      </c>
      <c r="L4">
        <f t="shared" si="2"/>
        <v>0.87249993070471776</v>
      </c>
      <c r="N4" s="60" t="s">
        <v>152</v>
      </c>
      <c r="O4" s="70">
        <v>0.12884393458805554</v>
      </c>
      <c r="P4" s="70">
        <v>0.87115606541194435</v>
      </c>
      <c r="Q4">
        <v>66.281757499999998</v>
      </c>
      <c r="R4" s="71">
        <v>1.1686578671672725</v>
      </c>
      <c r="S4">
        <v>0.5144336595945308</v>
      </c>
      <c r="T4">
        <v>1.6632415081867858E-3</v>
      </c>
    </row>
    <row r="5" spans="1:22" x14ac:dyDescent="0.2">
      <c r="A5" t="s">
        <v>152</v>
      </c>
      <c r="B5" t="s">
        <v>14</v>
      </c>
      <c r="C5" t="s">
        <v>111</v>
      </c>
      <c r="D5" t="s">
        <v>62</v>
      </c>
      <c r="E5" t="s">
        <v>115</v>
      </c>
      <c r="F5">
        <f>IRMS_Pre!F16</f>
        <v>0</v>
      </c>
      <c r="G5" s="11">
        <v>65.637169999999998</v>
      </c>
      <c r="H5">
        <f t="shared" si="0"/>
        <v>6.5637169999999995E-2</v>
      </c>
      <c r="I5">
        <f t="shared" si="1"/>
        <v>0.24050385910415453</v>
      </c>
      <c r="J5">
        <f>IRMS_Pre!K16</f>
        <v>0.51633697038987192</v>
      </c>
      <c r="K5">
        <f>H5/J5</f>
        <v>0.12712080242954357</v>
      </c>
      <c r="L5">
        <f t="shared" si="2"/>
        <v>0.8728791975704564</v>
      </c>
      <c r="N5" s="60" t="s">
        <v>153</v>
      </c>
      <c r="O5" s="70">
        <v>0.39966211852052991</v>
      </c>
      <c r="P5" s="70">
        <v>0.60033788147947009</v>
      </c>
      <c r="Q5">
        <v>457.92743999999999</v>
      </c>
      <c r="R5" s="71">
        <v>14.459902260433003</v>
      </c>
      <c r="S5">
        <v>1.1456566434361113</v>
      </c>
      <c r="T5">
        <v>8.3298575473542726E-3</v>
      </c>
    </row>
    <row r="6" spans="1:22" x14ac:dyDescent="0.2">
      <c r="A6" t="s">
        <v>153</v>
      </c>
      <c r="B6" t="s">
        <v>15</v>
      </c>
      <c r="C6" t="s">
        <v>111</v>
      </c>
      <c r="D6" t="s">
        <v>63</v>
      </c>
      <c r="E6" t="s">
        <v>112</v>
      </c>
      <c r="F6">
        <f>IRMS_Pre!F17</f>
        <v>1.53</v>
      </c>
      <c r="G6" s="11">
        <v>478.81121999999999</v>
      </c>
      <c r="H6">
        <f t="shared" si="0"/>
        <v>0.47881121999999998</v>
      </c>
      <c r="I6">
        <f t="shared" si="1"/>
        <v>1.7544319200899174</v>
      </c>
      <c r="J6">
        <f>IRMS_Pre!K17</f>
        <v>1.1549617424588949</v>
      </c>
      <c r="K6">
        <f t="shared" si="3"/>
        <v>0.41456890076775932</v>
      </c>
      <c r="L6">
        <f t="shared" si="2"/>
        <v>0.58543109923224068</v>
      </c>
      <c r="N6" s="60" t="s">
        <v>154</v>
      </c>
      <c r="O6" s="70">
        <v>0.13640024638443612</v>
      </c>
      <c r="P6" s="70">
        <v>0.86359975361556396</v>
      </c>
      <c r="Q6">
        <v>144.45692</v>
      </c>
      <c r="R6" s="71">
        <v>1.931673007601729</v>
      </c>
      <c r="S6">
        <v>1.0593477821275925</v>
      </c>
      <c r="T6">
        <v>1.6126091929900863E-2</v>
      </c>
    </row>
    <row r="7" spans="1:22" x14ac:dyDescent="0.2">
      <c r="A7" t="s">
        <v>153</v>
      </c>
      <c r="B7" t="s">
        <v>16</v>
      </c>
      <c r="C7" t="s">
        <v>111</v>
      </c>
      <c r="D7" t="s">
        <v>63</v>
      </c>
      <c r="E7" t="s">
        <v>113</v>
      </c>
      <c r="F7">
        <f>IRMS_Pre!F18</f>
        <v>1.5</v>
      </c>
      <c r="G7" s="11">
        <v>449.62617</v>
      </c>
      <c r="H7">
        <f t="shared" si="0"/>
        <v>0.44962616999999999</v>
      </c>
      <c r="I7">
        <f t="shared" si="1"/>
        <v>1.6474937758471402</v>
      </c>
      <c r="J7">
        <f>IRMS_Pre!K18</f>
        <v>1.1385673390705904</v>
      </c>
      <c r="K7">
        <f t="shared" si="3"/>
        <v>0.39490520636840742</v>
      </c>
      <c r="L7">
        <f t="shared" si="2"/>
        <v>0.60509479363159258</v>
      </c>
      <c r="N7" s="60" t="s">
        <v>155</v>
      </c>
      <c r="O7" s="70">
        <v>0.38598414158033595</v>
      </c>
      <c r="P7" s="70">
        <v>0.614015858419664</v>
      </c>
      <c r="Q7">
        <v>444.37251250000003</v>
      </c>
      <c r="R7" s="71">
        <v>22.985862769330538</v>
      </c>
      <c r="S7">
        <v>1.1512992105780653</v>
      </c>
      <c r="T7">
        <v>6.3920733575718548E-3</v>
      </c>
    </row>
    <row r="8" spans="1:22" x14ac:dyDescent="0.2">
      <c r="A8" t="s">
        <v>153</v>
      </c>
      <c r="B8" t="s">
        <v>17</v>
      </c>
      <c r="C8" t="s">
        <v>111</v>
      </c>
      <c r="D8" t="s">
        <v>63</v>
      </c>
      <c r="E8" t="s">
        <v>114</v>
      </c>
      <c r="F8">
        <f>IRMS_Pre!F19</f>
        <v>1.5</v>
      </c>
      <c r="G8" s="11">
        <v>446.99597</v>
      </c>
      <c r="H8">
        <f t="shared" si="0"/>
        <v>0.44699597000000002</v>
      </c>
      <c r="I8">
        <f t="shared" si="1"/>
        <v>1.6378563516526519</v>
      </c>
      <c r="J8">
        <f>IRMS_Pre!K19</f>
        <v>1.1386809695658349</v>
      </c>
      <c r="K8">
        <f t="shared" si="3"/>
        <v>0.39255593265112187</v>
      </c>
      <c r="L8">
        <f t="shared" si="2"/>
        <v>0.60744406734887813</v>
      </c>
      <c r="N8" s="60" t="s">
        <v>156</v>
      </c>
      <c r="O8" s="70">
        <v>0.11705430906690528</v>
      </c>
      <c r="P8" s="70">
        <v>0.88294569093309461</v>
      </c>
      <c r="Q8">
        <v>139.06175999999999</v>
      </c>
      <c r="R8" s="71">
        <v>1.2405418935020882</v>
      </c>
      <c r="S8">
        <v>1.1881267227226737</v>
      </c>
      <c r="T8">
        <v>9.7130449402756669E-3</v>
      </c>
    </row>
    <row r="9" spans="1:22" x14ac:dyDescent="0.2">
      <c r="A9" t="s">
        <v>153</v>
      </c>
      <c r="B9" t="s">
        <v>18</v>
      </c>
      <c r="C9" t="s">
        <v>111</v>
      </c>
      <c r="D9" t="s">
        <v>63</v>
      </c>
      <c r="E9" t="s">
        <v>115</v>
      </c>
      <c r="F9">
        <f>IRMS_Pre!F20</f>
        <v>1.53</v>
      </c>
      <c r="G9" s="11">
        <v>456.27640000000002</v>
      </c>
      <c r="H9">
        <f t="shared" si="0"/>
        <v>0.45627640000000003</v>
      </c>
      <c r="I9">
        <f t="shared" si="1"/>
        <v>1.6718611576055282</v>
      </c>
      <c r="J9">
        <f>IRMS_Pre!K20</f>
        <v>1.1504165226491252</v>
      </c>
      <c r="K9">
        <f t="shared" si="3"/>
        <v>0.39661843429483101</v>
      </c>
      <c r="L9">
        <f t="shared" si="2"/>
        <v>0.60338156570516899</v>
      </c>
      <c r="N9" s="60" t="s">
        <v>157</v>
      </c>
      <c r="O9" s="70">
        <v>6.1419982956351378E-2</v>
      </c>
      <c r="P9" s="70">
        <v>0.93858001704364868</v>
      </c>
      <c r="Q9">
        <v>68.381522500000003</v>
      </c>
      <c r="R9" s="71">
        <v>0.12761801710817938</v>
      </c>
      <c r="S9">
        <v>1.1133660932891569</v>
      </c>
      <c r="T9">
        <v>6.5123211621327896E-3</v>
      </c>
    </row>
    <row r="10" spans="1:22" x14ac:dyDescent="0.2">
      <c r="A10" t="s">
        <v>154</v>
      </c>
      <c r="B10" t="s">
        <v>19</v>
      </c>
      <c r="C10" t="s">
        <v>111</v>
      </c>
      <c r="D10" t="s">
        <v>72</v>
      </c>
      <c r="E10" t="s">
        <v>112</v>
      </c>
      <c r="F10">
        <f>IRMS_Pre!F21</f>
        <v>1.5</v>
      </c>
      <c r="G10" s="11">
        <v>144.09423000000001</v>
      </c>
      <c r="H10">
        <f t="shared" si="0"/>
        <v>0.14409423000000002</v>
      </c>
      <c r="I10">
        <f t="shared" si="1"/>
        <v>0.52798160538672889</v>
      </c>
      <c r="J10">
        <f>IRMS_Pre!K21</f>
        <v>1.0517337449041393</v>
      </c>
      <c r="K10">
        <f t="shared" si="3"/>
        <v>0.1370063770399737</v>
      </c>
      <c r="L10">
        <f t="shared" si="2"/>
        <v>0.86299362296002635</v>
      </c>
      <c r="N10" s="60" t="s">
        <v>158</v>
      </c>
      <c r="O10" s="70">
        <v>0.22525191197191594</v>
      </c>
      <c r="P10" s="70">
        <v>0.77474808802808415</v>
      </c>
      <c r="Q10">
        <v>394.72387500000002</v>
      </c>
      <c r="R10" s="71">
        <v>10.963151566401201</v>
      </c>
      <c r="S10">
        <v>1.7523701257064221</v>
      </c>
      <c r="T10">
        <v>1.2006980389805981E-2</v>
      </c>
    </row>
    <row r="11" spans="1:22" x14ac:dyDescent="0.2">
      <c r="A11" t="s">
        <v>154</v>
      </c>
      <c r="B11" t="s">
        <v>20</v>
      </c>
      <c r="C11" t="s">
        <v>111</v>
      </c>
      <c r="D11" t="s">
        <v>72</v>
      </c>
      <c r="E11" t="s">
        <v>113</v>
      </c>
      <c r="F11">
        <f>IRMS_Pre!F22</f>
        <v>1.57</v>
      </c>
      <c r="G11" s="11">
        <v>142.73230000000001</v>
      </c>
      <c r="H11">
        <f t="shared" si="0"/>
        <v>0.14273230000000001</v>
      </c>
      <c r="I11">
        <f t="shared" si="1"/>
        <v>0.52299130155690621</v>
      </c>
      <c r="J11">
        <f>IRMS_Pre!K22</f>
        <v>1.0778711409365818</v>
      </c>
      <c r="K11">
        <f>H11/J11</f>
        <v>0.13242055991588877</v>
      </c>
      <c r="L11">
        <f t="shared" si="2"/>
        <v>0.86757944008411125</v>
      </c>
      <c r="N11" s="60" t="s">
        <v>159</v>
      </c>
      <c r="O11" s="70">
        <v>0.12074346612151408</v>
      </c>
      <c r="P11" s="70">
        <v>0.87925653387848601</v>
      </c>
      <c r="Q11">
        <v>199.43175333333332</v>
      </c>
      <c r="R11" s="71">
        <v>1.7104728907631395</v>
      </c>
      <c r="S11">
        <v>1.6516826882838826</v>
      </c>
      <c r="T11">
        <v>5.2946007205958044E-3</v>
      </c>
      <c r="U11" s="64"/>
      <c r="V11" s="64"/>
    </row>
    <row r="12" spans="1:22" x14ac:dyDescent="0.2">
      <c r="A12" t="s">
        <v>154</v>
      </c>
      <c r="B12" t="s">
        <v>32</v>
      </c>
      <c r="C12" t="s">
        <v>111</v>
      </c>
      <c r="D12" t="s">
        <v>72</v>
      </c>
      <c r="E12" t="s">
        <v>114</v>
      </c>
      <c r="F12">
        <f>IRMS_Pre!F23</f>
        <v>1.5</v>
      </c>
      <c r="G12" s="11">
        <v>146.54423</v>
      </c>
      <c r="H12">
        <f t="shared" si="0"/>
        <v>0.14654423</v>
      </c>
      <c r="I12">
        <f t="shared" si="1"/>
        <v>0.53695875133627502</v>
      </c>
      <c r="J12">
        <f>IRMS_Pre!K23</f>
        <v>1.048438460542056</v>
      </c>
      <c r="K12">
        <f t="shared" si="3"/>
        <v>0.13977380219744587</v>
      </c>
      <c r="L12">
        <f t="shared" si="2"/>
        <v>0.86022619780255416</v>
      </c>
      <c r="N12" s="60" t="s">
        <v>160</v>
      </c>
      <c r="O12" s="70">
        <v>0.20196943646756577</v>
      </c>
      <c r="P12" s="70">
        <v>0.79803056353243429</v>
      </c>
      <c r="Q12">
        <v>353.64893749999999</v>
      </c>
      <c r="R12" s="71">
        <v>11.931842736999979</v>
      </c>
      <c r="S12">
        <v>1.7512676037283303</v>
      </c>
      <c r="T12">
        <v>1.0152675145005997E-2</v>
      </c>
    </row>
    <row r="13" spans="1:22" x14ac:dyDescent="0.2">
      <c r="A13" t="s">
        <v>155</v>
      </c>
      <c r="B13" t="s">
        <v>33</v>
      </c>
      <c r="C13" t="s">
        <v>111</v>
      </c>
      <c r="D13" t="s">
        <v>73</v>
      </c>
      <c r="E13" t="s">
        <v>112</v>
      </c>
      <c r="F13">
        <f>IRMS_Pre!F24</f>
        <v>1.5</v>
      </c>
      <c r="G13" s="11">
        <v>470.83864999999997</v>
      </c>
      <c r="H13">
        <f t="shared" si="0"/>
        <v>0.47083864999999997</v>
      </c>
      <c r="I13">
        <f t="shared" si="1"/>
        <v>1.7252192978519689</v>
      </c>
      <c r="J13">
        <f>IRMS_Pre!K24</f>
        <v>1.1469937260896135</v>
      </c>
      <c r="K13">
        <f t="shared" si="3"/>
        <v>0.41049801693790067</v>
      </c>
      <c r="L13">
        <f t="shared" si="2"/>
        <v>0.58950198306209933</v>
      </c>
      <c r="N13" s="60" t="s">
        <v>161</v>
      </c>
      <c r="O13" s="70">
        <v>7.6242521172663613E-2</v>
      </c>
      <c r="P13" s="70">
        <v>0.92375747882733639</v>
      </c>
      <c r="Q13">
        <v>135.94905750000001</v>
      </c>
      <c r="R13" s="71">
        <v>1.3907246250614687</v>
      </c>
      <c r="S13">
        <v>1.7832005537433344</v>
      </c>
      <c r="T13">
        <v>1.011853894102333E-2</v>
      </c>
    </row>
    <row r="14" spans="1:22" x14ac:dyDescent="0.2">
      <c r="A14" t="s">
        <v>155</v>
      </c>
      <c r="B14" t="s">
        <v>34</v>
      </c>
      <c r="C14" t="s">
        <v>111</v>
      </c>
      <c r="D14" t="s">
        <v>73</v>
      </c>
      <c r="E14" t="s">
        <v>113</v>
      </c>
      <c r="F14">
        <f>IRMS_Pre!F25</f>
        <v>1.5</v>
      </c>
      <c r="G14" s="11">
        <v>414.75357000000002</v>
      </c>
      <c r="H14">
        <f t="shared" si="0"/>
        <v>0.41475357000000002</v>
      </c>
      <c r="I14">
        <f t="shared" si="1"/>
        <v>1.5197156453001417</v>
      </c>
      <c r="J14">
        <f>IRMS_Pre!K25</f>
        <v>1.1475618785658348</v>
      </c>
      <c r="K14">
        <f t="shared" si="3"/>
        <v>0.36142153006889544</v>
      </c>
      <c r="L14">
        <f t="shared" si="2"/>
        <v>0.63857846993110456</v>
      </c>
      <c r="N14" s="60" t="s">
        <v>142</v>
      </c>
      <c r="O14">
        <v>0.18834590954776698</v>
      </c>
      <c r="P14">
        <v>0.81165409045223325</v>
      </c>
      <c r="Q14">
        <v>244.02772289473691</v>
      </c>
      <c r="R14" s="71">
        <v>152.61527654131328</v>
      </c>
      <c r="S14">
        <v>1.3087361542744458</v>
      </c>
      <c r="T14">
        <v>0.40110984801794369</v>
      </c>
    </row>
    <row r="15" spans="1:22" x14ac:dyDescent="0.2">
      <c r="A15" t="s">
        <v>155</v>
      </c>
      <c r="B15" t="s">
        <v>35</v>
      </c>
      <c r="C15" t="s">
        <v>111</v>
      </c>
      <c r="D15" t="s">
        <v>73</v>
      </c>
      <c r="E15" t="s">
        <v>114</v>
      </c>
      <c r="F15">
        <f>IRMS_Pre!F26</f>
        <v>1.52</v>
      </c>
      <c r="G15" s="11">
        <v>444.86693000000002</v>
      </c>
      <c r="H15">
        <f t="shared" si="0"/>
        <v>0.44486693000000005</v>
      </c>
      <c r="I15">
        <f t="shared" si="1"/>
        <v>1.6300552484639084</v>
      </c>
      <c r="J15">
        <f>IRMS_Pre!K26</f>
        <v>1.1606931186908489</v>
      </c>
      <c r="K15">
        <f t="shared" si="3"/>
        <v>0.3832769599786785</v>
      </c>
      <c r="L15">
        <f t="shared" si="2"/>
        <v>0.6167230400213215</v>
      </c>
    </row>
    <row r="16" spans="1:22" x14ac:dyDescent="0.2">
      <c r="A16" t="s">
        <v>155</v>
      </c>
      <c r="B16" t="s">
        <v>36</v>
      </c>
      <c r="C16" t="s">
        <v>111</v>
      </c>
      <c r="D16" t="s">
        <v>73</v>
      </c>
      <c r="E16" t="s">
        <v>115</v>
      </c>
      <c r="F16">
        <f>IRMS_Pre!F27</f>
        <v>1.5</v>
      </c>
      <c r="G16" s="11">
        <v>447.03089999999997</v>
      </c>
      <c r="H16">
        <f t="shared" si="0"/>
        <v>0.44703089999999995</v>
      </c>
      <c r="I16">
        <f t="shared" si="1"/>
        <v>1.6379843401049037</v>
      </c>
      <c r="J16">
        <f>IRMS_Pre!K27</f>
        <v>1.1499481189659639</v>
      </c>
      <c r="K16">
        <f t="shared" si="3"/>
        <v>0.38874005933586914</v>
      </c>
      <c r="L16">
        <f t="shared" si="2"/>
        <v>0.61125994066413081</v>
      </c>
    </row>
    <row r="17" spans="1:12" x14ac:dyDescent="0.2">
      <c r="A17" t="s">
        <v>156</v>
      </c>
      <c r="B17" t="s">
        <v>37</v>
      </c>
      <c r="C17" t="s">
        <v>111</v>
      </c>
      <c r="D17" t="s">
        <v>116</v>
      </c>
      <c r="E17" t="s">
        <v>112</v>
      </c>
      <c r="F17">
        <f>IRMS_Pre!F28</f>
        <v>1.5</v>
      </c>
      <c r="G17" s="11">
        <v>139.53529</v>
      </c>
      <c r="H17">
        <f t="shared" si="0"/>
        <v>0.13953529000000001</v>
      </c>
      <c r="I17">
        <f t="shared" si="1"/>
        <v>0.51127700548663724</v>
      </c>
      <c r="J17">
        <f>IRMS_Pre!K28</f>
        <v>1.1781836819326739</v>
      </c>
      <c r="K17">
        <f t="shared" si="3"/>
        <v>0.11843254336294025</v>
      </c>
      <c r="L17">
        <f t="shared" si="2"/>
        <v>0.88156745663705971</v>
      </c>
    </row>
    <row r="18" spans="1:12" x14ac:dyDescent="0.2">
      <c r="A18" t="s">
        <v>156</v>
      </c>
      <c r="B18" t="s">
        <v>38</v>
      </c>
      <c r="C18" t="s">
        <v>111</v>
      </c>
      <c r="D18" t="s">
        <v>116</v>
      </c>
      <c r="E18" t="s">
        <v>113</v>
      </c>
      <c r="F18">
        <f>IRMS_Pre!F29</f>
        <v>1.53</v>
      </c>
      <c r="G18" s="11">
        <v>138.85946000000001</v>
      </c>
      <c r="H18">
        <f t="shared" si="0"/>
        <v>0.13885946000000002</v>
      </c>
      <c r="I18">
        <f t="shared" si="1"/>
        <v>0.50880066893680798</v>
      </c>
      <c r="J18">
        <f>IRMS_Pre!K29</f>
        <v>1.1906456561859642</v>
      </c>
      <c r="K18">
        <f t="shared" si="3"/>
        <v>0.11662534464268173</v>
      </c>
      <c r="L18">
        <f t="shared" si="2"/>
        <v>0.88337465535731829</v>
      </c>
    </row>
    <row r="19" spans="1:12" x14ac:dyDescent="0.2">
      <c r="A19" t="s">
        <v>156</v>
      </c>
      <c r="B19" t="s">
        <v>39</v>
      </c>
      <c r="C19" t="s">
        <v>111</v>
      </c>
      <c r="D19" t="s">
        <v>116</v>
      </c>
      <c r="E19" t="s">
        <v>114</v>
      </c>
      <c r="F19">
        <f>IRMS_Pre!F30</f>
        <v>1.55</v>
      </c>
      <c r="G19" s="11">
        <v>137.45732000000001</v>
      </c>
      <c r="H19">
        <f t="shared" si="0"/>
        <v>0.13745732000000002</v>
      </c>
      <c r="I19">
        <f t="shared" si="1"/>
        <v>0.50366302998917667</v>
      </c>
      <c r="J19">
        <f>IRMS_Pre!K30</f>
        <v>1.2005065891231621</v>
      </c>
      <c r="K19">
        <f t="shared" si="3"/>
        <v>0.11449942986185312</v>
      </c>
      <c r="L19">
        <f t="shared" si="2"/>
        <v>0.88550057013814687</v>
      </c>
    </row>
    <row r="20" spans="1:12" x14ac:dyDescent="0.2">
      <c r="A20" t="s">
        <v>156</v>
      </c>
      <c r="B20" t="s">
        <v>40</v>
      </c>
      <c r="C20" t="s">
        <v>111</v>
      </c>
      <c r="D20" t="s">
        <v>116</v>
      </c>
      <c r="E20" t="s">
        <v>115</v>
      </c>
      <c r="F20">
        <f>IRMS_Pre!F31</f>
        <v>1.51</v>
      </c>
      <c r="G20" s="11">
        <v>140.39497</v>
      </c>
      <c r="H20">
        <f t="shared" si="0"/>
        <v>0.14039497000000001</v>
      </c>
      <c r="I20">
        <f t="shared" si="1"/>
        <v>0.51442699439680295</v>
      </c>
      <c r="J20">
        <f>IRMS_Pre!K31</f>
        <v>1.183170963648895</v>
      </c>
      <c r="K20">
        <f t="shared" si="3"/>
        <v>0.11865991840014602</v>
      </c>
      <c r="L20">
        <f t="shared" si="2"/>
        <v>0.881340081599854</v>
      </c>
    </row>
    <row r="21" spans="1:12" x14ac:dyDescent="0.2">
      <c r="A21" t="s">
        <v>157</v>
      </c>
      <c r="B21" t="s">
        <v>21</v>
      </c>
      <c r="C21" t="s">
        <v>117</v>
      </c>
      <c r="D21" t="s">
        <v>62</v>
      </c>
      <c r="E21" t="s">
        <v>112</v>
      </c>
      <c r="F21">
        <f>IRMS_Pre!F32</f>
        <v>0</v>
      </c>
      <c r="G21" s="11">
        <v>68.537899999999993</v>
      </c>
      <c r="H21">
        <f t="shared" si="0"/>
        <v>6.8537899999999999E-2</v>
      </c>
      <c r="I21">
        <f t="shared" si="1"/>
        <v>0.25113254341853303</v>
      </c>
      <c r="J21">
        <f>IRMS_Pre!K32</f>
        <v>1.1156698030961141</v>
      </c>
      <c r="K21">
        <f t="shared" si="3"/>
        <v>6.1432065123389841E-2</v>
      </c>
      <c r="L21">
        <f t="shared" si="2"/>
        <v>0.93856793487661017</v>
      </c>
    </row>
    <row r="22" spans="1:12" x14ac:dyDescent="0.2">
      <c r="A22" t="s">
        <v>157</v>
      </c>
      <c r="B22" t="s">
        <v>22</v>
      </c>
      <c r="C22" t="s">
        <v>117</v>
      </c>
      <c r="D22" t="s">
        <v>62</v>
      </c>
      <c r="E22" t="s">
        <v>113</v>
      </c>
      <c r="F22">
        <f>IRMS_Pre!F33</f>
        <v>0</v>
      </c>
      <c r="G22" s="11">
        <v>68.351439999999997</v>
      </c>
      <c r="H22">
        <f t="shared" si="0"/>
        <v>6.8351439999999999E-2</v>
      </c>
      <c r="I22">
        <f t="shared" si="1"/>
        <v>0.2504493276496545</v>
      </c>
      <c r="J22">
        <f>IRMS_Pre!K33</f>
        <v>1.1194905900930185</v>
      </c>
      <c r="K22">
        <f>H22/J22</f>
        <v>6.1055841473683738E-2</v>
      </c>
      <c r="L22">
        <f t="shared" si="2"/>
        <v>0.9389441585263163</v>
      </c>
    </row>
    <row r="23" spans="1:12" x14ac:dyDescent="0.2">
      <c r="A23" t="s">
        <v>157</v>
      </c>
      <c r="B23" t="s">
        <v>23</v>
      </c>
      <c r="C23" t="s">
        <v>117</v>
      </c>
      <c r="D23" t="s">
        <v>62</v>
      </c>
      <c r="E23" t="s">
        <v>114</v>
      </c>
      <c r="F23">
        <f>IRMS_Pre!F34</f>
        <v>0</v>
      </c>
      <c r="G23" s="11">
        <v>68.230270000000004</v>
      </c>
      <c r="H23">
        <f t="shared" si="0"/>
        <v>6.823027000000001E-2</v>
      </c>
      <c r="I23">
        <f t="shared" si="1"/>
        <v>0.2500053436599784</v>
      </c>
      <c r="J23">
        <f>IRMS_Pre!K34</f>
        <v>1.1042074421054007</v>
      </c>
      <c r="K23">
        <f t="shared" si="3"/>
        <v>6.1791170207931977E-2</v>
      </c>
      <c r="L23">
        <f t="shared" si="2"/>
        <v>0.93820882979206799</v>
      </c>
    </row>
    <row r="24" spans="1:12" x14ac:dyDescent="0.2">
      <c r="A24" t="s">
        <v>157</v>
      </c>
      <c r="B24" t="s">
        <v>24</v>
      </c>
      <c r="C24" t="s">
        <v>117</v>
      </c>
      <c r="D24" t="s">
        <v>62</v>
      </c>
      <c r="E24" t="s">
        <v>115</v>
      </c>
      <c r="F24">
        <f>IRMS_Pre!F35</f>
        <v>0</v>
      </c>
      <c r="G24" s="11">
        <v>68.406480000000002</v>
      </c>
      <c r="H24">
        <f t="shared" si="0"/>
        <v>6.8406480000000006E-2</v>
      </c>
      <c r="I24">
        <f t="shared" si="1"/>
        <v>0.25065100198151696</v>
      </c>
      <c r="J24">
        <f>IRMS_Pre!K35</f>
        <v>1.1140965378620946</v>
      </c>
      <c r="K24">
        <f t="shared" si="3"/>
        <v>6.1400855020399957E-2</v>
      </c>
      <c r="L24">
        <f t="shared" si="2"/>
        <v>0.93859914497960006</v>
      </c>
    </row>
    <row r="25" spans="1:12" x14ac:dyDescent="0.2">
      <c r="A25" t="s">
        <v>158</v>
      </c>
      <c r="B25" t="s">
        <v>25</v>
      </c>
      <c r="C25" t="s">
        <v>117</v>
      </c>
      <c r="D25" t="s">
        <v>63</v>
      </c>
      <c r="E25" t="s">
        <v>112</v>
      </c>
      <c r="F25">
        <f>IRMS_Pre!F36</f>
        <v>1.5</v>
      </c>
      <c r="G25" s="11">
        <v>391.03352999999998</v>
      </c>
      <c r="H25">
        <f t="shared" si="0"/>
        <v>0.39103352999999996</v>
      </c>
      <c r="I25">
        <f t="shared" si="1"/>
        <v>1.4328020693780701</v>
      </c>
      <c r="J25">
        <f>IRMS_Pre!K36</f>
        <v>1.7404201131858059</v>
      </c>
      <c r="K25">
        <f t="shared" si="3"/>
        <v>0.22467766663775249</v>
      </c>
      <c r="L25">
        <f t="shared" si="2"/>
        <v>0.77532233336224754</v>
      </c>
    </row>
    <row r="26" spans="1:12" x14ac:dyDescent="0.2">
      <c r="A26" t="s">
        <v>158</v>
      </c>
      <c r="B26" t="s">
        <v>26</v>
      </c>
      <c r="C26" t="s">
        <v>117</v>
      </c>
      <c r="D26" t="s">
        <v>63</v>
      </c>
      <c r="E26" t="s">
        <v>113</v>
      </c>
      <c r="F26">
        <f>IRMS_Pre!F37</f>
        <v>1.51</v>
      </c>
      <c r="G26" s="11">
        <v>395.54984000000002</v>
      </c>
      <c r="H26">
        <f t="shared" si="0"/>
        <v>0.39554984000000004</v>
      </c>
      <c r="I26">
        <f t="shared" si="1"/>
        <v>1.4493504669386399</v>
      </c>
      <c r="J26">
        <f>IRMS_Pre!K37</f>
        <v>1.7436980933306523</v>
      </c>
      <c r="K26">
        <f t="shared" si="3"/>
        <v>0.22684537048753492</v>
      </c>
      <c r="L26">
        <f t="shared" si="2"/>
        <v>0.77315462951246505</v>
      </c>
    </row>
    <row r="27" spans="1:12" x14ac:dyDescent="0.2">
      <c r="A27" t="s">
        <v>158</v>
      </c>
      <c r="B27" t="s">
        <v>27</v>
      </c>
      <c r="C27" t="s">
        <v>117</v>
      </c>
      <c r="D27" t="s">
        <v>63</v>
      </c>
      <c r="E27" t="s">
        <v>114</v>
      </c>
      <c r="F27">
        <f>IRMS_Pre!F38</f>
        <v>1.53</v>
      </c>
      <c r="G27" s="11">
        <v>383.07614000000001</v>
      </c>
      <c r="H27">
        <f t="shared" si="0"/>
        <v>0.38307614000000001</v>
      </c>
      <c r="I27">
        <f t="shared" si="1"/>
        <v>1.4036450688035969</v>
      </c>
      <c r="J27">
        <f>IRMS_Pre!K38</f>
        <v>1.7617164146110575</v>
      </c>
      <c r="K27">
        <f t="shared" si="3"/>
        <v>0.21744483778598017</v>
      </c>
      <c r="L27">
        <f t="shared" si="2"/>
        <v>0.78255516221401988</v>
      </c>
    </row>
    <row r="28" spans="1:12" x14ac:dyDescent="0.2">
      <c r="A28" t="s">
        <v>158</v>
      </c>
      <c r="B28" t="s">
        <v>28</v>
      </c>
      <c r="C28" t="s">
        <v>117</v>
      </c>
      <c r="D28" t="s">
        <v>63</v>
      </c>
      <c r="E28" t="s">
        <v>115</v>
      </c>
      <c r="F28">
        <f>IRMS_Pre!F39</f>
        <v>1.54</v>
      </c>
      <c r="G28" s="11">
        <v>409.23599000000002</v>
      </c>
      <c r="H28">
        <f t="shared" si="0"/>
        <v>0.40923598999999999</v>
      </c>
      <c r="I28">
        <f t="shared" si="1"/>
        <v>1.4994984530763469</v>
      </c>
      <c r="J28">
        <f>IRMS_Pre!K39</f>
        <v>1.7636458816981724</v>
      </c>
      <c r="K28">
        <f t="shared" si="3"/>
        <v>0.23203977297639619</v>
      </c>
      <c r="L28">
        <f t="shared" si="2"/>
        <v>0.76796022702360378</v>
      </c>
    </row>
    <row r="29" spans="1:12" x14ac:dyDescent="0.2">
      <c r="A29" t="s">
        <v>159</v>
      </c>
      <c r="B29" t="s">
        <v>29</v>
      </c>
      <c r="C29" t="s">
        <v>117</v>
      </c>
      <c r="D29" t="s">
        <v>72</v>
      </c>
      <c r="E29" t="s">
        <v>112</v>
      </c>
      <c r="F29">
        <f>IRMS_Pre!F40</f>
        <v>1.51</v>
      </c>
      <c r="G29" s="11">
        <v>197.45903999999999</v>
      </c>
      <c r="H29">
        <f t="shared" si="0"/>
        <v>0.19745903999999997</v>
      </c>
      <c r="I29">
        <f t="shared" si="1"/>
        <v>0.72351780454583292</v>
      </c>
      <c r="J29">
        <f>IRMS_Pre!K40</f>
        <v>1.6464384708371511</v>
      </c>
      <c r="K29">
        <f t="shared" si="3"/>
        <v>0.1199310168570099</v>
      </c>
      <c r="L29">
        <f t="shared" si="2"/>
        <v>0.88006898314299009</v>
      </c>
    </row>
    <row r="30" spans="1:12" x14ac:dyDescent="0.2">
      <c r="A30" t="s">
        <v>159</v>
      </c>
      <c r="B30" t="s">
        <v>30</v>
      </c>
      <c r="C30" t="s">
        <v>117</v>
      </c>
      <c r="D30" t="s">
        <v>72</v>
      </c>
      <c r="E30" t="s">
        <v>113</v>
      </c>
      <c r="F30">
        <f>IRMS_Pre!F41</f>
        <v>1.5</v>
      </c>
      <c r="G30" s="11">
        <v>200.50189</v>
      </c>
      <c r="H30">
        <f t="shared" si="0"/>
        <v>0.20050189000000002</v>
      </c>
      <c r="I30">
        <f t="shared" si="1"/>
        <v>0.73466723660810929</v>
      </c>
      <c r="J30">
        <f>IRMS_Pre!K41</f>
        <v>1.6570262735033265</v>
      </c>
      <c r="K30">
        <f t="shared" si="3"/>
        <v>0.12100103251597447</v>
      </c>
      <c r="L30">
        <f t="shared" si="2"/>
        <v>0.87899896748402551</v>
      </c>
    </row>
    <row r="31" spans="1:12" x14ac:dyDescent="0.2">
      <c r="A31" t="s">
        <v>159</v>
      </c>
      <c r="B31" t="s">
        <v>41</v>
      </c>
      <c r="C31" t="s">
        <v>117</v>
      </c>
      <c r="D31" t="s">
        <v>72</v>
      </c>
      <c r="E31" t="s">
        <v>114</v>
      </c>
      <c r="F31">
        <f>IRMS_Pre!F42</f>
        <v>1.52</v>
      </c>
      <c r="G31" s="11">
        <v>200.33432999999999</v>
      </c>
      <c r="H31">
        <f t="shared" si="0"/>
        <v>0.20033433</v>
      </c>
      <c r="I31">
        <f t="shared" si="1"/>
        <v>0.73405327310798429</v>
      </c>
      <c r="J31">
        <f>IRMS_Pre!K42</f>
        <v>1.6515833205111707</v>
      </c>
      <c r="K31">
        <f t="shared" si="3"/>
        <v>0.12129834899155789</v>
      </c>
      <c r="L31">
        <f t="shared" si="2"/>
        <v>0.87870165100844211</v>
      </c>
    </row>
    <row r="32" spans="1:12" x14ac:dyDescent="0.2">
      <c r="A32" t="s">
        <v>160</v>
      </c>
      <c r="B32" t="s">
        <v>42</v>
      </c>
      <c r="C32" t="s">
        <v>117</v>
      </c>
      <c r="D32" t="s">
        <v>73</v>
      </c>
      <c r="E32" t="s">
        <v>112</v>
      </c>
      <c r="F32">
        <f>IRMS_Pre!F43</f>
        <v>1.52</v>
      </c>
      <c r="G32" s="11">
        <v>338.90026999999998</v>
      </c>
      <c r="H32">
        <f t="shared" si="0"/>
        <v>0.33890027</v>
      </c>
      <c r="I32">
        <f t="shared" si="1"/>
        <v>1.2417784433186245</v>
      </c>
      <c r="J32">
        <f>IRMS_Pre!K43</f>
        <v>1.7620437033552876</v>
      </c>
      <c r="K32">
        <f t="shared" si="3"/>
        <v>0.19233363471897169</v>
      </c>
      <c r="L32">
        <f t="shared" si="2"/>
        <v>0.80766636528102831</v>
      </c>
    </row>
    <row r="33" spans="1:12" x14ac:dyDescent="0.2">
      <c r="A33" t="s">
        <v>160</v>
      </c>
      <c r="B33" t="s">
        <v>43</v>
      </c>
      <c r="C33" t="s">
        <v>117</v>
      </c>
      <c r="D33" t="s">
        <v>73</v>
      </c>
      <c r="E33" t="s">
        <v>113</v>
      </c>
      <c r="F33">
        <f>IRMS_Pre!F44</f>
        <v>1.49</v>
      </c>
      <c r="G33" s="11">
        <v>354.01812000000001</v>
      </c>
      <c r="H33">
        <f t="shared" si="0"/>
        <v>0.35401811999999999</v>
      </c>
      <c r="I33">
        <f t="shared" si="1"/>
        <v>1.2971723804179502</v>
      </c>
      <c r="J33">
        <f>IRMS_Pre!K44</f>
        <v>1.7446153229232291</v>
      </c>
      <c r="K33">
        <f t="shared" si="3"/>
        <v>0.20292044632900338</v>
      </c>
      <c r="L33">
        <f t="shared" si="2"/>
        <v>0.79707955367099659</v>
      </c>
    </row>
    <row r="34" spans="1:12" x14ac:dyDescent="0.2">
      <c r="A34" t="s">
        <v>160</v>
      </c>
      <c r="B34" t="s">
        <v>44</v>
      </c>
      <c r="C34" t="s">
        <v>117</v>
      </c>
      <c r="D34" t="s">
        <v>73</v>
      </c>
      <c r="E34" t="s">
        <v>114</v>
      </c>
      <c r="F34">
        <f>IRMS_Pre!F45</f>
        <v>1.48</v>
      </c>
      <c r="G34" s="11">
        <v>368.12092999999999</v>
      </c>
      <c r="H34">
        <f t="shared" si="0"/>
        <v>0.36812093000000001</v>
      </c>
      <c r="I34">
        <f t="shared" si="1"/>
        <v>1.3488470676296729</v>
      </c>
      <c r="J34">
        <f>IRMS_Pre!K45</f>
        <v>1.740828632365806</v>
      </c>
      <c r="K34">
        <f t="shared" si="3"/>
        <v>0.21146304877793712</v>
      </c>
      <c r="L34">
        <f t="shared" si="2"/>
        <v>0.78853695122206291</v>
      </c>
    </row>
    <row r="35" spans="1:12" x14ac:dyDescent="0.2">
      <c r="A35" t="s">
        <v>160</v>
      </c>
      <c r="B35" t="s">
        <v>45</v>
      </c>
      <c r="C35" t="s">
        <v>117</v>
      </c>
      <c r="D35" t="s">
        <v>73</v>
      </c>
      <c r="E35" t="s">
        <v>115</v>
      </c>
      <c r="F35">
        <f>IRMS_Pre!F46</f>
        <v>1.51</v>
      </c>
      <c r="G35" s="11">
        <v>353.55642999999998</v>
      </c>
      <c r="H35">
        <f t="shared" si="0"/>
        <v>0.35355642999999998</v>
      </c>
      <c r="I35">
        <f t="shared" si="1"/>
        <v>1.2954806830655232</v>
      </c>
      <c r="J35">
        <f>IRMS_Pre!K46</f>
        <v>1.7575827562689992</v>
      </c>
      <c r="K35">
        <f t="shared" si="3"/>
        <v>0.20116061604435082</v>
      </c>
      <c r="L35">
        <f t="shared" si="2"/>
        <v>0.79883938395564913</v>
      </c>
    </row>
    <row r="36" spans="1:12" x14ac:dyDescent="0.2">
      <c r="A36" t="s">
        <v>161</v>
      </c>
      <c r="B36" t="s">
        <v>46</v>
      </c>
      <c r="C36" t="s">
        <v>117</v>
      </c>
      <c r="D36" t="s">
        <v>116</v>
      </c>
      <c r="E36" t="s">
        <v>112</v>
      </c>
      <c r="F36">
        <f>IRMS_Pre!F47</f>
        <v>1.5</v>
      </c>
      <c r="G36" s="11">
        <v>137.93308999999999</v>
      </c>
      <c r="H36">
        <f t="shared" si="0"/>
        <v>0.13793308999999998</v>
      </c>
      <c r="I36">
        <f t="shared" si="1"/>
        <v>0.50540631844975425</v>
      </c>
      <c r="J36">
        <f>IRMS_Pre!K47</f>
        <v>1.7726956325126131</v>
      </c>
      <c r="K36">
        <f t="shared" si="3"/>
        <v>7.7809798518256659E-2</v>
      </c>
      <c r="L36">
        <f t="shared" si="2"/>
        <v>0.92219020148174335</v>
      </c>
    </row>
    <row r="37" spans="1:12" x14ac:dyDescent="0.2">
      <c r="A37" t="s">
        <v>161</v>
      </c>
      <c r="B37" t="s">
        <v>47</v>
      </c>
      <c r="C37" t="s">
        <v>117</v>
      </c>
      <c r="D37" t="s">
        <v>116</v>
      </c>
      <c r="E37" t="s">
        <v>113</v>
      </c>
      <c r="F37">
        <f>IRMS_Pre!F48</f>
        <v>1.51</v>
      </c>
      <c r="G37" s="11">
        <v>135.50292999999999</v>
      </c>
      <c r="H37">
        <f t="shared" si="0"/>
        <v>0.13550292999999999</v>
      </c>
      <c r="I37">
        <f t="shared" si="1"/>
        <v>0.49650186906169341</v>
      </c>
      <c r="J37">
        <f>IRMS_Pre!K48</f>
        <v>1.7793622835154979</v>
      </c>
      <c r="K37">
        <f t="shared" si="3"/>
        <v>7.6152524561937981E-2</v>
      </c>
      <c r="L37">
        <f t="shared" si="2"/>
        <v>0.923847475438062</v>
      </c>
    </row>
    <row r="38" spans="1:12" x14ac:dyDescent="0.2">
      <c r="A38" t="s">
        <v>161</v>
      </c>
      <c r="B38" t="s">
        <v>48</v>
      </c>
      <c r="C38" t="s">
        <v>117</v>
      </c>
      <c r="D38" t="s">
        <v>116</v>
      </c>
      <c r="E38" t="s">
        <v>114</v>
      </c>
      <c r="F38">
        <f>IRMS_Pre!F49</f>
        <v>1.54</v>
      </c>
      <c r="G38" s="11">
        <v>134.68799000000001</v>
      </c>
      <c r="H38">
        <f t="shared" si="0"/>
        <v>0.13468799000000001</v>
      </c>
      <c r="I38">
        <f t="shared" si="1"/>
        <v>0.49351581382899012</v>
      </c>
      <c r="J38">
        <f>IRMS_Pre!K49</f>
        <v>1.7840790885365352</v>
      </c>
      <c r="K38">
        <f t="shared" si="3"/>
        <v>7.5494405413654292E-2</v>
      </c>
      <c r="L38">
        <f t="shared" si="2"/>
        <v>0.92450559458634574</v>
      </c>
    </row>
    <row r="39" spans="1:12" x14ac:dyDescent="0.2">
      <c r="A39" t="s">
        <v>161</v>
      </c>
      <c r="B39" t="s">
        <v>49</v>
      </c>
      <c r="C39" t="s">
        <v>117</v>
      </c>
      <c r="D39" t="s">
        <v>116</v>
      </c>
      <c r="E39" t="s">
        <v>115</v>
      </c>
      <c r="F39">
        <f>IRMS_Pre!F50</f>
        <v>1.54</v>
      </c>
      <c r="G39" s="11">
        <v>135.67222000000001</v>
      </c>
      <c r="H39">
        <f t="shared" si="0"/>
        <v>0.13567222000000001</v>
      </c>
      <c r="I39">
        <f t="shared" si="1"/>
        <v>0.49712217152610116</v>
      </c>
      <c r="J39">
        <f>IRMS_Pre!K50</f>
        <v>1.7966652104086911</v>
      </c>
      <c r="K39">
        <f t="shared" si="3"/>
        <v>7.5513356196805506E-2</v>
      </c>
      <c r="L39">
        <f t="shared" si="2"/>
        <v>0.92448664380319445</v>
      </c>
    </row>
  </sheetData>
  <phoneticPr fontId="12" type="noConversion"/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2128-0620-9148-8CDE-38C9434FBF7D}">
  <dimension ref="A1:S39"/>
  <sheetViews>
    <sheetView zoomScale="75" workbookViewId="0">
      <selection activeCell="G7" sqref="G7"/>
    </sheetView>
  </sheetViews>
  <sheetFormatPr baseColWidth="10" defaultRowHeight="16" x14ac:dyDescent="0.2"/>
  <cols>
    <col min="5" max="5" width="10.5" customWidth="1"/>
    <col min="6" max="6" width="12.1640625" customWidth="1"/>
    <col min="14" max="14" width="26.33203125" bestFit="1" customWidth="1"/>
    <col min="15" max="17" width="12.33203125" bestFit="1" customWidth="1"/>
    <col min="18" max="18" width="12.33203125" customWidth="1"/>
    <col min="19" max="21" width="12.33203125" bestFit="1" customWidth="1"/>
    <col min="22" max="22" width="9.33203125" bestFit="1" customWidth="1"/>
    <col min="23" max="33" width="12.33203125" bestFit="1" customWidth="1"/>
    <col min="34" max="34" width="11.33203125" bestFit="1" customWidth="1"/>
  </cols>
  <sheetData>
    <row r="1" spans="1:19" ht="51" x14ac:dyDescent="0.2">
      <c r="A1" t="str">
        <f>Incubation!B1</f>
        <v>ID</v>
      </c>
      <c r="B1" t="str">
        <f>Incubation!C1</f>
        <v>Soil</v>
      </c>
      <c r="C1" t="str">
        <f>Incubation!D1</f>
        <v>facet</v>
      </c>
      <c r="D1" t="str">
        <f>Incubation!E1</f>
        <v>group</v>
      </c>
      <c r="E1" s="42" t="str">
        <f>IRMS_Pre!J12</f>
        <v>Initial C from Residue (g)</v>
      </c>
      <c r="F1" s="42" t="str">
        <f>IRMS_Post!U3</f>
        <v>g C from residue lost</v>
      </c>
      <c r="G1" t="s">
        <v>150</v>
      </c>
      <c r="H1" t="s">
        <v>136</v>
      </c>
      <c r="I1" t="str">
        <f>Incubation!F1</f>
        <v>res_weight</v>
      </c>
      <c r="J1" t="s">
        <v>137</v>
      </c>
      <c r="K1" t="s">
        <v>140</v>
      </c>
      <c r="L1" t="s">
        <v>141</v>
      </c>
    </row>
    <row r="2" spans="1:19" x14ac:dyDescent="0.2">
      <c r="A2" t="str">
        <f>Incubation!B2</f>
        <v>P1A</v>
      </c>
      <c r="B2" t="str">
        <f>Incubation!C2</f>
        <v>P</v>
      </c>
      <c r="C2" t="str">
        <f>Incubation!D2</f>
        <v>Control</v>
      </c>
      <c r="D2" t="str">
        <f>Incubation!E2</f>
        <v>A</v>
      </c>
      <c r="E2">
        <f>IRMS_Pre!J13</f>
        <v>0</v>
      </c>
      <c r="F2">
        <f>IRMS_Post!U4</f>
        <v>0</v>
      </c>
      <c r="G2">
        <f>E2-F2</f>
        <v>0</v>
      </c>
      <c r="H2" s="57" t="e">
        <f>G2/E2</f>
        <v>#DIV/0!</v>
      </c>
      <c r="I2">
        <f>Incubation!F2</f>
        <v>0</v>
      </c>
      <c r="J2">
        <f>VLOOKUP(C2,Material_Key!$A$2:$B$6,2,0)</f>
        <v>0</v>
      </c>
      <c r="K2" t="e">
        <f>G2/I2*J2</f>
        <v>#DIV/0!</v>
      </c>
      <c r="L2" t="e">
        <f>H2/I2*J2</f>
        <v>#DIV/0!</v>
      </c>
    </row>
    <row r="3" spans="1:19" ht="51" x14ac:dyDescent="0.2">
      <c r="A3" t="str">
        <f>Incubation!B3</f>
        <v>P1B</v>
      </c>
      <c r="B3" t="str">
        <f>Incubation!C3</f>
        <v>P</v>
      </c>
      <c r="C3" t="str">
        <f>Incubation!D3</f>
        <v>Control</v>
      </c>
      <c r="D3" t="str">
        <f>Incubation!E3</f>
        <v>B</v>
      </c>
      <c r="E3">
        <f>IRMS_Pre!J14</f>
        <v>0</v>
      </c>
      <c r="F3">
        <f>IRMS_Post!U5</f>
        <v>0</v>
      </c>
      <c r="G3">
        <f t="shared" ref="G3:G39" si="0">E3-F3</f>
        <v>0</v>
      </c>
      <c r="H3" s="57" t="e">
        <f t="shared" ref="H3:H39" si="1">G3/E3</f>
        <v>#DIV/0!</v>
      </c>
      <c r="I3">
        <f>Incubation!F3</f>
        <v>0</v>
      </c>
      <c r="J3">
        <f>VLOOKUP(C3,Material_Key!$A$2:$B$6,2,0)</f>
        <v>0</v>
      </c>
      <c r="K3" t="e">
        <f t="shared" ref="K3:K39" si="2">G3/I3*J3</f>
        <v>#DIV/0!</v>
      </c>
      <c r="L3" t="e">
        <f t="shared" ref="L3:L39" si="3">H3/I3*J3</f>
        <v>#DIV/0!</v>
      </c>
      <c r="N3" s="59" t="s">
        <v>143</v>
      </c>
      <c r="Q3" s="62" t="s">
        <v>68</v>
      </c>
      <c r="R3" s="51" t="s">
        <v>148</v>
      </c>
      <c r="S3" s="32" t="s">
        <v>149</v>
      </c>
    </row>
    <row r="4" spans="1:19" x14ac:dyDescent="0.2">
      <c r="A4" t="str">
        <f>Incubation!B4</f>
        <v>P1C</v>
      </c>
      <c r="B4" t="str">
        <f>Incubation!C4</f>
        <v>P</v>
      </c>
      <c r="C4" t="str">
        <f>Incubation!D4</f>
        <v>Control</v>
      </c>
      <c r="D4" t="str">
        <f>Incubation!E4</f>
        <v>C</v>
      </c>
      <c r="E4">
        <f>IRMS_Pre!J15</f>
        <v>0</v>
      </c>
      <c r="F4">
        <f>IRMS_Post!U6</f>
        <v>0</v>
      </c>
      <c r="G4">
        <f t="shared" si="0"/>
        <v>0</v>
      </c>
      <c r="H4" s="57" t="e">
        <f t="shared" si="1"/>
        <v>#DIV/0!</v>
      </c>
      <c r="I4">
        <f>Incubation!F4</f>
        <v>0</v>
      </c>
      <c r="J4">
        <f>VLOOKUP(C4,Material_Key!$A$2:$B$6,2,0)</f>
        <v>0</v>
      </c>
      <c r="K4" t="e">
        <f t="shared" si="2"/>
        <v>#DIV/0!</v>
      </c>
      <c r="L4" t="e">
        <f t="shared" si="3"/>
        <v>#DIV/0!</v>
      </c>
      <c r="N4" s="60" t="s">
        <v>72</v>
      </c>
      <c r="Q4" s="24" t="s">
        <v>72</v>
      </c>
      <c r="R4" s="44">
        <f>GETPIVOTDATA("Average of C_ret_fact",$N$3,"facet","AD")/GETPIVOTDATA("Average of C_ret_fact",$N$3,"facet","CS")</f>
        <v>0.82150240817766174</v>
      </c>
      <c r="S4" s="5">
        <f>GETPIVOTDATA("Average of %C_ret_fact",$N$3,"facet","AD")/GETPIVOTDATA("Average of %C_ret_fact",$N$3,"facet","CS")</f>
        <v>0.95119774996672812</v>
      </c>
    </row>
    <row r="5" spans="1:19" x14ac:dyDescent="0.2">
      <c r="A5" t="str">
        <f>Incubation!B5</f>
        <v>P1D</v>
      </c>
      <c r="B5" t="str">
        <f>Incubation!C5</f>
        <v>P</v>
      </c>
      <c r="C5" t="str">
        <f>Incubation!D5</f>
        <v>Control</v>
      </c>
      <c r="D5" t="str">
        <f>Incubation!E5</f>
        <v>D</v>
      </c>
      <c r="E5">
        <f>IRMS_Pre!J16</f>
        <v>0</v>
      </c>
      <c r="F5">
        <f>IRMS_Post!U7</f>
        <v>0</v>
      </c>
      <c r="G5">
        <f t="shared" si="0"/>
        <v>0</v>
      </c>
      <c r="H5" s="57" t="e">
        <f t="shared" si="1"/>
        <v>#DIV/0!</v>
      </c>
      <c r="I5">
        <f>Incubation!F5</f>
        <v>0</v>
      </c>
      <c r="J5">
        <f>VLOOKUP(C5,Material_Key!$A$2:$B$6,2,0)</f>
        <v>0</v>
      </c>
      <c r="K5" t="e">
        <f t="shared" si="2"/>
        <v>#DIV/0!</v>
      </c>
      <c r="L5" t="e">
        <f t="shared" si="3"/>
        <v>#DIV/0!</v>
      </c>
      <c r="N5" s="61" t="s">
        <v>144</v>
      </c>
      <c r="O5">
        <v>0.14213540683127043</v>
      </c>
      <c r="Q5" s="24" t="s">
        <v>73</v>
      </c>
      <c r="R5" s="44">
        <f>GETPIVOTDATA("Average of C_ret_fact",$N$3,"facet","CCBP")/GETPIVOTDATA("Average of C_ret_fact",$N$3,"facet","CS")</f>
        <v>0.25636038301770375</v>
      </c>
      <c r="S5" s="5">
        <f>GETPIVOTDATA("Average of %C_ret_fact",$N$3,"facet","CCBP")/GETPIVOTDATA("Average of %C_ret_fact",$N$3,"facet","CS")</f>
        <v>0.25429883800038</v>
      </c>
    </row>
    <row r="6" spans="1:19" x14ac:dyDescent="0.2">
      <c r="A6" t="str">
        <f>Incubation!B6</f>
        <v>P2A</v>
      </c>
      <c r="B6" t="str">
        <f>Incubation!C6</f>
        <v>P</v>
      </c>
      <c r="C6" t="str">
        <f>Incubation!D6</f>
        <v>CS</v>
      </c>
      <c r="D6" t="str">
        <f>Incubation!E6</f>
        <v>A</v>
      </c>
      <c r="E6">
        <f>IRMS_Pre!J17</f>
        <v>0.63907929405000008</v>
      </c>
      <c r="F6">
        <f>IRMS_Post!U8</f>
        <v>0.39943401436009374</v>
      </c>
      <c r="G6">
        <f t="shared" si="0"/>
        <v>0.23964527968990634</v>
      </c>
      <c r="H6" s="57">
        <f t="shared" si="1"/>
        <v>0.37498520437302268</v>
      </c>
      <c r="I6">
        <f>Incubation!F6</f>
        <v>1.53</v>
      </c>
      <c r="J6">
        <f>VLOOKUP(C6,Material_Key!$A$2:$B$6,2,0)</f>
        <v>1</v>
      </c>
      <c r="K6">
        <f>G6/I6*J6</f>
        <v>0.15663090175810873</v>
      </c>
      <c r="L6">
        <f>H6/I6*J6</f>
        <v>0.24508836887125665</v>
      </c>
      <c r="N6" s="61" t="s">
        <v>146</v>
      </c>
      <c r="O6">
        <v>0.26015229927668432</v>
      </c>
      <c r="Q6" s="25" t="s">
        <v>116</v>
      </c>
      <c r="R6" s="45">
        <f>GETPIVOTDATA("Average of C_ret_fact",$N$3,"facet","DASE")/GETPIVOTDATA("Average of C_ret_fact",$N$3,"facet","CS")</f>
        <v>0.99508684134963155</v>
      </c>
      <c r="S6" s="6">
        <f>GETPIVOTDATA("Average of %C_ret_fact",$N$3,"facet","DASE")/GETPIVOTDATA("Average of %C_ret_fact",$N$3,"facet","CS")</f>
        <v>0.93584801108741156</v>
      </c>
    </row>
    <row r="7" spans="1:19" x14ac:dyDescent="0.2">
      <c r="A7" t="str">
        <f>Incubation!B7</f>
        <v>P2B</v>
      </c>
      <c r="B7" t="str">
        <f>Incubation!C7</f>
        <v>P</v>
      </c>
      <c r="C7" t="str">
        <f>Incubation!D7</f>
        <v>CS</v>
      </c>
      <c r="D7" t="str">
        <f>Incubation!E7</f>
        <v>B</v>
      </c>
      <c r="E7">
        <f>IRMS_Pre!J18</f>
        <v>0.6265483275</v>
      </c>
      <c r="F7">
        <f>IRMS_Post!U9</f>
        <v>0.3909753148492362</v>
      </c>
      <c r="G7">
        <f t="shared" si="0"/>
        <v>0.2355730126507638</v>
      </c>
      <c r="H7" s="57">
        <f t="shared" si="1"/>
        <v>0.37598538262918563</v>
      </c>
      <c r="I7">
        <f>Incubation!F7</f>
        <v>1.5</v>
      </c>
      <c r="J7">
        <f>VLOOKUP(C7,Material_Key!$A$2:$B$6,2,0)</f>
        <v>1</v>
      </c>
      <c r="K7">
        <f t="shared" si="2"/>
        <v>0.15704867510050921</v>
      </c>
      <c r="L7">
        <f t="shared" si="3"/>
        <v>0.25065692175279042</v>
      </c>
      <c r="N7" s="60" t="s">
        <v>73</v>
      </c>
    </row>
    <row r="8" spans="1:19" x14ac:dyDescent="0.2">
      <c r="A8" t="str">
        <f>Incubation!B8</f>
        <v>P2C</v>
      </c>
      <c r="B8" t="str">
        <f>Incubation!C8</f>
        <v>P</v>
      </c>
      <c r="C8" t="str">
        <f>Incubation!D8</f>
        <v>CS</v>
      </c>
      <c r="D8" t="str">
        <f>Incubation!E8</f>
        <v>C</v>
      </c>
      <c r="E8">
        <f>IRMS_Pre!J19</f>
        <v>0.6265483275</v>
      </c>
      <c r="F8">
        <f>IRMS_Post!U10</f>
        <v>0.3313795644265628</v>
      </c>
      <c r="G8">
        <f t="shared" si="0"/>
        <v>0.2951687630734372</v>
      </c>
      <c r="H8" s="57">
        <f t="shared" si="1"/>
        <v>0.47110294628220389</v>
      </c>
      <c r="I8">
        <f>Incubation!F8</f>
        <v>1.5</v>
      </c>
      <c r="J8">
        <f>VLOOKUP(C8,Material_Key!$A$2:$B$6,2,0)</f>
        <v>1</v>
      </c>
      <c r="K8">
        <f t="shared" si="2"/>
        <v>0.19677917538229148</v>
      </c>
      <c r="L8">
        <f t="shared" si="3"/>
        <v>0.31406863085480258</v>
      </c>
      <c r="N8" s="61" t="s">
        <v>144</v>
      </c>
      <c r="O8">
        <v>4.4355180183186287E-2</v>
      </c>
    </row>
    <row r="9" spans="1:19" x14ac:dyDescent="0.2">
      <c r="A9" t="str">
        <f>Incubation!B9</f>
        <v>P2D</v>
      </c>
      <c r="B9" t="str">
        <f>Incubation!C9</f>
        <v>P</v>
      </c>
      <c r="C9" t="str">
        <f>Incubation!D9</f>
        <v>CS</v>
      </c>
      <c r="D9" t="str">
        <f>Incubation!E9</f>
        <v>D</v>
      </c>
      <c r="E9">
        <f>IRMS_Pre!J20</f>
        <v>0.63907929405000008</v>
      </c>
      <c r="F9">
        <f>IRMS_Post!U11</f>
        <v>0.36120578650349239</v>
      </c>
      <c r="G9">
        <f t="shared" si="0"/>
        <v>0.27787350754650769</v>
      </c>
      <c r="H9" s="57">
        <f t="shared" si="1"/>
        <v>0.43480286426674231</v>
      </c>
      <c r="I9">
        <f>Incubation!F9</f>
        <v>1.53</v>
      </c>
      <c r="J9">
        <f>VLOOKUP(C9,Material_Key!$A$2:$B$6,2,0)</f>
        <v>1</v>
      </c>
      <c r="K9">
        <f t="shared" si="2"/>
        <v>0.18161667159902464</v>
      </c>
      <c r="L9">
        <f t="shared" si="3"/>
        <v>0.2841848786057139</v>
      </c>
      <c r="N9" s="61" t="s">
        <v>146</v>
      </c>
      <c r="O9">
        <v>6.9550655908828626E-2</v>
      </c>
    </row>
    <row r="10" spans="1:19" x14ac:dyDescent="0.2">
      <c r="A10" t="str">
        <f>Incubation!B10</f>
        <v>P3A</v>
      </c>
      <c r="B10" t="str">
        <f>Incubation!C10</f>
        <v>P</v>
      </c>
      <c r="C10" t="str">
        <f>Incubation!D10</f>
        <v>AD</v>
      </c>
      <c r="D10" t="str">
        <f>Incubation!E10</f>
        <v>A</v>
      </c>
      <c r="E10">
        <f>IRMS_Pre!J21</f>
        <v>0.53573766599999995</v>
      </c>
      <c r="F10">
        <f>IRMS_Post!U12</f>
        <v>8.2074252372148881E-2</v>
      </c>
      <c r="G10">
        <f t="shared" si="0"/>
        <v>0.45366341362785106</v>
      </c>
      <c r="H10" s="57">
        <f t="shared" si="1"/>
        <v>0.84680141498180772</v>
      </c>
      <c r="I10">
        <f>Incubation!F10</f>
        <v>1.5</v>
      </c>
      <c r="J10">
        <f>VLOOKUP(C10,Material_Key!$A$2:$B$6,2,0)</f>
        <v>0.39050000000000001</v>
      </c>
      <c r="K10">
        <f t="shared" si="2"/>
        <v>0.11810370868111722</v>
      </c>
      <c r="L10">
        <f t="shared" si="3"/>
        <v>0.2204506350335973</v>
      </c>
      <c r="N10" s="60" t="s">
        <v>63</v>
      </c>
    </row>
    <row r="11" spans="1:19" x14ac:dyDescent="0.2">
      <c r="A11" t="str">
        <f>Incubation!B11</f>
        <v>P3B</v>
      </c>
      <c r="B11" t="str">
        <f>Incubation!C11</f>
        <v>P</v>
      </c>
      <c r="C11" t="str">
        <f>Incubation!D11</f>
        <v>AD</v>
      </c>
      <c r="D11" t="str">
        <f>Incubation!E11</f>
        <v>B</v>
      </c>
      <c r="E11">
        <f>IRMS_Pre!J22</f>
        <v>0.56073875707999998</v>
      </c>
      <c r="F11">
        <f>IRMS_Post!U13</f>
        <v>-0.1864468386103646</v>
      </c>
      <c r="G11">
        <f t="shared" si="0"/>
        <v>0.74718559569036458</v>
      </c>
      <c r="H11" s="57">
        <f t="shared" si="1"/>
        <v>1.3325021433889657</v>
      </c>
      <c r="I11">
        <f>Incubation!F11</f>
        <v>1.57</v>
      </c>
      <c r="J11">
        <f>VLOOKUP(C11,Material_Key!$A$2:$B$6,2,0)</f>
        <v>0.39050000000000001</v>
      </c>
      <c r="K11">
        <f t="shared" si="2"/>
        <v>0.18584457013827221</v>
      </c>
      <c r="L11">
        <f t="shared" si="3"/>
        <v>0.33142808088751025</v>
      </c>
      <c r="N11" s="61" t="s">
        <v>144</v>
      </c>
      <c r="O11">
        <v>0.17301885595998351</v>
      </c>
    </row>
    <row r="12" spans="1:19" x14ac:dyDescent="0.2">
      <c r="A12" t="str">
        <f>Incubation!B12</f>
        <v>P3C</v>
      </c>
      <c r="B12" t="str">
        <f>Incubation!C12</f>
        <v>P</v>
      </c>
      <c r="C12" t="str">
        <f>Incubation!D12</f>
        <v>AD</v>
      </c>
      <c r="D12" t="str">
        <f>Incubation!E12</f>
        <v>C</v>
      </c>
      <c r="E12">
        <f>IRMS_Pre!J23</f>
        <v>0.53573766599999995</v>
      </c>
      <c r="F12">
        <f>IRMS_Post!U14</f>
        <v>6.5348645483654988E-2</v>
      </c>
      <c r="G12">
        <f t="shared" si="0"/>
        <v>0.47038902051634496</v>
      </c>
      <c r="H12" s="57">
        <f t="shared" si="1"/>
        <v>0.87802118530964934</v>
      </c>
      <c r="I12">
        <f>Incubation!F12</f>
        <v>1.5</v>
      </c>
      <c r="J12">
        <f>VLOOKUP(C12,Material_Key!$A$2:$B$6,2,0)</f>
        <v>0.39050000000000001</v>
      </c>
      <c r="K12">
        <f t="shared" si="2"/>
        <v>0.12245794167442181</v>
      </c>
      <c r="L12">
        <f t="shared" si="3"/>
        <v>0.22857818190894538</v>
      </c>
      <c r="N12" s="61" t="s">
        <v>146</v>
      </c>
      <c r="O12">
        <v>0.27349970002114088</v>
      </c>
    </row>
    <row r="13" spans="1:19" x14ac:dyDescent="0.2">
      <c r="A13" t="str">
        <f>Incubation!B13</f>
        <v>P4A</v>
      </c>
      <c r="B13" t="str">
        <f>Incubation!C13</f>
        <v>P</v>
      </c>
      <c r="C13" t="str">
        <f>Incubation!D13</f>
        <v>CCBP</v>
      </c>
      <c r="D13" t="str">
        <f>Incubation!E13</f>
        <v>A</v>
      </c>
      <c r="E13">
        <f>IRMS_Pre!J24</f>
        <v>0.63542923649999994</v>
      </c>
      <c r="F13">
        <f>IRMS_Post!U15</f>
        <v>0.38168255334521178</v>
      </c>
      <c r="G13">
        <f t="shared" si="0"/>
        <v>0.25374668315478816</v>
      </c>
      <c r="H13" s="57">
        <f t="shared" si="1"/>
        <v>0.39933114276020282</v>
      </c>
      <c r="I13">
        <f>Incubation!F13</f>
        <v>1.5</v>
      </c>
      <c r="J13">
        <f>VLOOKUP(C13,Material_Key!$A$2:$B$6,2,0)</f>
        <v>0.2366</v>
      </c>
      <c r="K13">
        <f t="shared" si="2"/>
        <v>4.0024310156281918E-2</v>
      </c>
      <c r="L13">
        <f t="shared" si="3"/>
        <v>6.2987832251375997E-2</v>
      </c>
      <c r="N13" s="60" t="s">
        <v>116</v>
      </c>
    </row>
    <row r="14" spans="1:19" x14ac:dyDescent="0.2">
      <c r="A14" t="str">
        <f>Incubation!B14</f>
        <v>P4B</v>
      </c>
      <c r="B14" t="str">
        <f>Incubation!C14</f>
        <v>P</v>
      </c>
      <c r="C14" t="str">
        <f>Incubation!D14</f>
        <v>CCBP</v>
      </c>
      <c r="D14" t="str">
        <f>Incubation!E14</f>
        <v>B</v>
      </c>
      <c r="E14">
        <f>IRMS_Pre!J25</f>
        <v>0.63542923649999994</v>
      </c>
      <c r="F14">
        <f>IRMS_Post!U16</f>
        <v>0.36881738858613194</v>
      </c>
      <c r="G14">
        <f t="shared" si="0"/>
        <v>0.26661184791386799</v>
      </c>
      <c r="H14" s="57">
        <f t="shared" si="1"/>
        <v>0.4195775589149619</v>
      </c>
      <c r="I14">
        <f>Incubation!F14</f>
        <v>1.5</v>
      </c>
      <c r="J14">
        <f>VLOOKUP(C14,Material_Key!$A$2:$B$6,2,0)</f>
        <v>0.2366</v>
      </c>
      <c r="K14">
        <f t="shared" si="2"/>
        <v>4.2053575477614111E-2</v>
      </c>
      <c r="L14">
        <f t="shared" si="3"/>
        <v>6.6181366959519997E-2</v>
      </c>
      <c r="N14" s="61" t="s">
        <v>144</v>
      </c>
      <c r="O14">
        <v>0.17216878687114687</v>
      </c>
    </row>
    <row r="15" spans="1:19" x14ac:dyDescent="0.2">
      <c r="A15" t="str">
        <f>Incubation!B15</f>
        <v>P4C</v>
      </c>
      <c r="B15" t="str">
        <f>Incubation!C15</f>
        <v>P</v>
      </c>
      <c r="C15" t="str">
        <f>Incubation!D15</f>
        <v>CCBP</v>
      </c>
      <c r="D15" t="str">
        <f>Incubation!E15</f>
        <v>C</v>
      </c>
      <c r="E15">
        <f>IRMS_Pre!J26</f>
        <v>0.64390162632000003</v>
      </c>
      <c r="F15">
        <f>IRMS_Post!U17</f>
        <v>0.33013250862789778</v>
      </c>
      <c r="G15">
        <f t="shared" si="0"/>
        <v>0.31376911769210225</v>
      </c>
      <c r="H15" s="57">
        <f t="shared" si="1"/>
        <v>0.48729356297070181</v>
      </c>
      <c r="I15">
        <f>Incubation!F15</f>
        <v>1.52</v>
      </c>
      <c r="J15">
        <f>VLOOKUP(C15,Material_Key!$A$2:$B$6,2,0)</f>
        <v>0.2366</v>
      </c>
      <c r="K15">
        <f t="shared" si="2"/>
        <v>4.8840640293389075E-2</v>
      </c>
      <c r="L15">
        <f t="shared" si="3"/>
        <v>7.5851090130834242E-2</v>
      </c>
      <c r="N15" s="61" t="s">
        <v>146</v>
      </c>
      <c r="O15">
        <v>0.2559541502977884</v>
      </c>
    </row>
    <row r="16" spans="1:19" x14ac:dyDescent="0.2">
      <c r="A16" t="str">
        <f>Incubation!B16</f>
        <v>P4D</v>
      </c>
      <c r="B16" t="str">
        <f>Incubation!C16</f>
        <v>P</v>
      </c>
      <c r="C16" t="str">
        <f>Incubation!D16</f>
        <v>CCBP</v>
      </c>
      <c r="D16" t="str">
        <f>Incubation!E16</f>
        <v>D</v>
      </c>
      <c r="E16">
        <f>IRMS_Pre!J27</f>
        <v>0.63542923649999994</v>
      </c>
      <c r="F16">
        <f>IRMS_Post!U18</f>
        <v>0.34061396934788651</v>
      </c>
      <c r="G16">
        <f t="shared" si="0"/>
        <v>0.29481526715211342</v>
      </c>
      <c r="H16" s="57">
        <f t="shared" si="1"/>
        <v>0.46396238985788851</v>
      </c>
      <c r="I16">
        <f>Incubation!F16</f>
        <v>1.5</v>
      </c>
      <c r="J16">
        <f>VLOOKUP(C16,Material_Key!$A$2:$B$6,2,0)</f>
        <v>0.2366</v>
      </c>
      <c r="K16">
        <f t="shared" si="2"/>
        <v>4.6502194805460022E-2</v>
      </c>
      <c r="L16">
        <f t="shared" si="3"/>
        <v>7.3182334293584284E-2</v>
      </c>
      <c r="N16" s="60" t="s">
        <v>145</v>
      </c>
      <c r="O16">
        <v>0.13230516750340521</v>
      </c>
    </row>
    <row r="17" spans="1:15" x14ac:dyDescent="0.2">
      <c r="A17" t="str">
        <f>Incubation!B17</f>
        <v>P5A</v>
      </c>
      <c r="B17" t="str">
        <f>Incubation!C17</f>
        <v>P</v>
      </c>
      <c r="C17" t="str">
        <f>Incubation!D17</f>
        <v>DASE</v>
      </c>
      <c r="D17" t="str">
        <f>Incubation!E17</f>
        <v>A</v>
      </c>
      <c r="E17">
        <f>IRMS_Pre!J28</f>
        <v>0.662869386</v>
      </c>
      <c r="F17">
        <f>IRMS_Post!U19</f>
        <v>8.8916143996602748E-2</v>
      </c>
      <c r="G17">
        <f t="shared" si="0"/>
        <v>0.57395324200339726</v>
      </c>
      <c r="H17" s="57">
        <f t="shared" si="1"/>
        <v>0.86586174309066255</v>
      </c>
      <c r="I17">
        <f>Incubation!F17</f>
        <v>1.5</v>
      </c>
      <c r="J17">
        <f>VLOOKUP(C17,Material_Key!$A$2:$B$6,2,0)</f>
        <v>0.47799999999999998</v>
      </c>
      <c r="K17">
        <f t="shared" si="2"/>
        <v>0.18289976645174924</v>
      </c>
      <c r="L17">
        <f t="shared" si="3"/>
        <v>0.27592127546489115</v>
      </c>
      <c r="N17" s="60" t="s">
        <v>147</v>
      </c>
      <c r="O17">
        <v>0.21176499484940567</v>
      </c>
    </row>
    <row r="18" spans="1:15" x14ac:dyDescent="0.2">
      <c r="A18" t="str">
        <f>Incubation!B18</f>
        <v>P5B</v>
      </c>
      <c r="B18" t="str">
        <f>Incubation!C18</f>
        <v>P</v>
      </c>
      <c r="C18" t="str">
        <f>Incubation!D18</f>
        <v>DASE</v>
      </c>
      <c r="D18" t="str">
        <f>Incubation!E18</f>
        <v>B</v>
      </c>
      <c r="E18">
        <f>IRMS_Pre!J29</f>
        <v>0.67612677372000007</v>
      </c>
      <c r="F18">
        <f>IRMS_Post!U20</f>
        <v>0.12748860071387891</v>
      </c>
      <c r="G18">
        <f t="shared" si="0"/>
        <v>0.54863817300612117</v>
      </c>
      <c r="H18" s="57">
        <f t="shared" si="1"/>
        <v>0.81144275649306719</v>
      </c>
      <c r="I18">
        <f>Incubation!F18</f>
        <v>1.53</v>
      </c>
      <c r="J18">
        <f>VLOOKUP(C18,Material_Key!$A$2:$B$6,2,0)</f>
        <v>0.47799999999999998</v>
      </c>
      <c r="K18">
        <f t="shared" si="2"/>
        <v>0.1714046056842653</v>
      </c>
      <c r="L18">
        <f t="shared" si="3"/>
        <v>0.25350956706123273</v>
      </c>
    </row>
    <row r="19" spans="1:15" x14ac:dyDescent="0.2">
      <c r="A19" t="str">
        <f>Incubation!B19</f>
        <v>P5C</v>
      </c>
      <c r="B19" t="str">
        <f>Incubation!C19</f>
        <v>P</v>
      </c>
      <c r="C19" t="str">
        <f>Incubation!D19</f>
        <v>DASE</v>
      </c>
      <c r="D19" t="str">
        <f>Incubation!E19</f>
        <v>C</v>
      </c>
      <c r="E19">
        <f>IRMS_Pre!J30</f>
        <v>0.68496503220000005</v>
      </c>
      <c r="F19">
        <f>IRMS_Post!U21</f>
        <v>0.12293628351405816</v>
      </c>
      <c r="G19">
        <f t="shared" si="0"/>
        <v>0.56202874868594188</v>
      </c>
      <c r="H19" s="57">
        <f t="shared" si="1"/>
        <v>0.82052181099054633</v>
      </c>
      <c r="I19">
        <f>Incubation!F19</f>
        <v>1.55</v>
      </c>
      <c r="J19">
        <f>VLOOKUP(C19,Material_Key!$A$2:$B$6,2,0)</f>
        <v>0.47799999999999998</v>
      </c>
      <c r="K19">
        <f t="shared" si="2"/>
        <v>0.17332241411089044</v>
      </c>
      <c r="L19">
        <f t="shared" si="3"/>
        <v>0.25303833913127816</v>
      </c>
    </row>
    <row r="20" spans="1:15" x14ac:dyDescent="0.2">
      <c r="A20" t="str">
        <f>Incubation!B20</f>
        <v>P5D</v>
      </c>
      <c r="B20" t="str">
        <f>Incubation!C20</f>
        <v>P</v>
      </c>
      <c r="C20" t="str">
        <f>Incubation!D20</f>
        <v>DASE</v>
      </c>
      <c r="D20" t="str">
        <f>Incubation!E20</f>
        <v>D</v>
      </c>
      <c r="E20">
        <f>IRMS_Pre!J31</f>
        <v>0.6672885152400001</v>
      </c>
      <c r="F20">
        <f>IRMS_Post!U22</f>
        <v>0.15853741593267656</v>
      </c>
      <c r="G20">
        <f t="shared" si="0"/>
        <v>0.50875109930732354</v>
      </c>
      <c r="H20" s="57">
        <f t="shared" si="1"/>
        <v>0.76241548848528251</v>
      </c>
      <c r="I20">
        <f>Incubation!F20</f>
        <v>1.51</v>
      </c>
      <c r="J20">
        <f>VLOOKUP(C20,Material_Key!$A$2:$B$6,2,0)</f>
        <v>0.47799999999999998</v>
      </c>
      <c r="K20">
        <f t="shared" si="2"/>
        <v>0.16104836123768254</v>
      </c>
      <c r="L20">
        <f t="shared" si="3"/>
        <v>0.24134741953375163</v>
      </c>
    </row>
    <row r="21" spans="1:15" x14ac:dyDescent="0.2">
      <c r="A21" t="str">
        <f>Incubation!B21</f>
        <v>V1A</v>
      </c>
      <c r="B21" t="str">
        <f>Incubation!C21</f>
        <v>V</v>
      </c>
      <c r="C21" t="str">
        <f>Incubation!D21</f>
        <v>Control</v>
      </c>
      <c r="D21" t="str">
        <f>Incubation!E21</f>
        <v>A</v>
      </c>
      <c r="E21">
        <f>IRMS_Pre!J32</f>
        <v>0</v>
      </c>
      <c r="F21">
        <f>IRMS_Post!U23</f>
        <v>0</v>
      </c>
      <c r="G21">
        <f t="shared" si="0"/>
        <v>0</v>
      </c>
      <c r="H21" s="57" t="e">
        <f t="shared" si="1"/>
        <v>#DIV/0!</v>
      </c>
      <c r="I21">
        <f>Incubation!F21</f>
        <v>0</v>
      </c>
      <c r="J21">
        <f>VLOOKUP(C21,Material_Key!$A$2:$B$6,2,0)</f>
        <v>0</v>
      </c>
      <c r="K21" t="e">
        <f t="shared" si="2"/>
        <v>#DIV/0!</v>
      </c>
      <c r="L21" t="e">
        <f t="shared" si="3"/>
        <v>#DIV/0!</v>
      </c>
    </row>
    <row r="22" spans="1:15" x14ac:dyDescent="0.2">
      <c r="A22" t="str">
        <f>Incubation!B22</f>
        <v>V1B</v>
      </c>
      <c r="B22" t="str">
        <f>Incubation!C22</f>
        <v>V</v>
      </c>
      <c r="C22" t="str">
        <f>Incubation!D22</f>
        <v>Control</v>
      </c>
      <c r="D22" t="str">
        <f>Incubation!E22</f>
        <v>B</v>
      </c>
      <c r="E22">
        <f>IRMS_Pre!J33</f>
        <v>0</v>
      </c>
      <c r="F22">
        <f>IRMS_Post!U24</f>
        <v>0</v>
      </c>
      <c r="G22">
        <f t="shared" si="0"/>
        <v>0</v>
      </c>
      <c r="H22" s="57" t="e">
        <f t="shared" si="1"/>
        <v>#DIV/0!</v>
      </c>
      <c r="I22">
        <f>Incubation!F22</f>
        <v>0</v>
      </c>
      <c r="J22">
        <f>VLOOKUP(C22,Material_Key!$A$2:$B$6,2,0)</f>
        <v>0</v>
      </c>
      <c r="K22" t="e">
        <f t="shared" si="2"/>
        <v>#DIV/0!</v>
      </c>
      <c r="L22" t="e">
        <f t="shared" si="3"/>
        <v>#DIV/0!</v>
      </c>
    </row>
    <row r="23" spans="1:15" x14ac:dyDescent="0.2">
      <c r="A23" t="str">
        <f>Incubation!B23</f>
        <v>V1C</v>
      </c>
      <c r="B23" t="str">
        <f>Incubation!C23</f>
        <v>V</v>
      </c>
      <c r="C23" t="str">
        <f>Incubation!D23</f>
        <v>Control</v>
      </c>
      <c r="D23" t="str">
        <f>Incubation!E23</f>
        <v>C</v>
      </c>
      <c r="E23">
        <f>IRMS_Pre!J34</f>
        <v>0</v>
      </c>
      <c r="F23">
        <f>IRMS_Post!U25</f>
        <v>0</v>
      </c>
      <c r="G23">
        <f t="shared" si="0"/>
        <v>0</v>
      </c>
      <c r="H23" s="57" t="e">
        <f t="shared" si="1"/>
        <v>#DIV/0!</v>
      </c>
      <c r="I23">
        <f>Incubation!F23</f>
        <v>0</v>
      </c>
      <c r="J23">
        <f>VLOOKUP(C23,Material_Key!$A$2:$B$6,2,0)</f>
        <v>0</v>
      </c>
      <c r="K23" t="e">
        <f t="shared" si="2"/>
        <v>#DIV/0!</v>
      </c>
      <c r="L23" t="e">
        <f t="shared" si="3"/>
        <v>#DIV/0!</v>
      </c>
    </row>
    <row r="24" spans="1:15" x14ac:dyDescent="0.2">
      <c r="A24" t="str">
        <f>Incubation!B24</f>
        <v>V1D</v>
      </c>
      <c r="B24" t="str">
        <f>Incubation!C24</f>
        <v>V</v>
      </c>
      <c r="C24" t="str">
        <f>Incubation!D24</f>
        <v>Control</v>
      </c>
      <c r="D24" t="str">
        <f>Incubation!E24</f>
        <v>D</v>
      </c>
      <c r="E24">
        <f>IRMS_Pre!J35</f>
        <v>0</v>
      </c>
      <c r="F24">
        <f>IRMS_Post!U26</f>
        <v>0</v>
      </c>
      <c r="G24">
        <f t="shared" si="0"/>
        <v>0</v>
      </c>
      <c r="H24" s="57" t="e">
        <f t="shared" si="1"/>
        <v>#DIV/0!</v>
      </c>
      <c r="I24">
        <f>Incubation!F24</f>
        <v>0</v>
      </c>
      <c r="J24">
        <f>VLOOKUP(C24,Material_Key!$A$2:$B$6,2,0)</f>
        <v>0</v>
      </c>
      <c r="K24" t="e">
        <f t="shared" si="2"/>
        <v>#DIV/0!</v>
      </c>
      <c r="L24" t="e">
        <f t="shared" si="3"/>
        <v>#DIV/0!</v>
      </c>
    </row>
    <row r="25" spans="1:15" x14ac:dyDescent="0.2">
      <c r="A25" t="str">
        <f>Incubation!B25</f>
        <v>V2A</v>
      </c>
      <c r="B25" t="str">
        <f>Incubation!C25</f>
        <v>V</v>
      </c>
      <c r="C25" t="str">
        <f>Incubation!D25</f>
        <v>CS</v>
      </c>
      <c r="D25" t="str">
        <f>Incubation!E25</f>
        <v>A</v>
      </c>
      <c r="E25">
        <f>IRMS_Pre!J36</f>
        <v>0.6265483275</v>
      </c>
      <c r="F25">
        <f>IRMS_Post!U27</f>
        <v>0.2366268345607202</v>
      </c>
      <c r="G25">
        <f t="shared" si="0"/>
        <v>0.3899214929392798</v>
      </c>
      <c r="H25" s="57">
        <f t="shared" si="1"/>
        <v>0.6223326690458364</v>
      </c>
      <c r="I25">
        <f>Incubation!F25</f>
        <v>1.5</v>
      </c>
      <c r="J25">
        <f>VLOOKUP(C25,Material_Key!$A$2:$B$6,2,0)</f>
        <v>1</v>
      </c>
      <c r="K25">
        <f t="shared" si="2"/>
        <v>0.25994766195951985</v>
      </c>
      <c r="L25">
        <f t="shared" si="3"/>
        <v>0.41488844603055758</v>
      </c>
    </row>
    <row r="26" spans="1:15" x14ac:dyDescent="0.2">
      <c r="A26" t="str">
        <f>Incubation!B26</f>
        <v>V2B</v>
      </c>
      <c r="B26" t="str">
        <f>Incubation!C26</f>
        <v>V</v>
      </c>
      <c r="C26" t="str">
        <f>Incubation!D26</f>
        <v>CS</v>
      </c>
      <c r="D26" t="str">
        <f>Incubation!E26</f>
        <v>B</v>
      </c>
      <c r="E26">
        <f>IRMS_Pre!J37</f>
        <v>0.63072531635000006</v>
      </c>
      <c r="F26">
        <f>IRMS_Post!U28</f>
        <v>0.25352459063647448</v>
      </c>
      <c r="G26">
        <f t="shared" si="0"/>
        <v>0.37720072571352559</v>
      </c>
      <c r="H26" s="57">
        <f t="shared" si="1"/>
        <v>0.5980427865118555</v>
      </c>
      <c r="I26">
        <f>Incubation!F26</f>
        <v>1.51</v>
      </c>
      <c r="J26">
        <f>VLOOKUP(C26,Material_Key!$A$2:$B$6,2,0)</f>
        <v>1</v>
      </c>
      <c r="K26">
        <f t="shared" si="2"/>
        <v>0.24980180510829508</v>
      </c>
      <c r="L26">
        <f t="shared" si="3"/>
        <v>0.39605482550454008</v>
      </c>
    </row>
    <row r="27" spans="1:15" x14ac:dyDescent="0.2">
      <c r="A27" t="str">
        <f>Incubation!B27</f>
        <v>V2C</v>
      </c>
      <c r="B27" t="str">
        <f>Incubation!C27</f>
        <v>V</v>
      </c>
      <c r="C27" t="str">
        <f>Incubation!D27</f>
        <v>CS</v>
      </c>
      <c r="D27" t="str">
        <f>Incubation!E27</f>
        <v>C</v>
      </c>
      <c r="E27">
        <f>IRMS_Pre!J38</f>
        <v>0.63907929405000008</v>
      </c>
      <c r="F27">
        <f>IRMS_Post!U29</f>
        <v>0.28248553183926861</v>
      </c>
      <c r="G27">
        <f t="shared" si="0"/>
        <v>0.35659376221073147</v>
      </c>
      <c r="H27" s="57">
        <f t="shared" si="1"/>
        <v>0.55798046585254002</v>
      </c>
      <c r="I27">
        <f>Incubation!F27</f>
        <v>1.53</v>
      </c>
      <c r="J27">
        <f>VLOOKUP(C27,Material_Key!$A$2:$B$6,2,0)</f>
        <v>1</v>
      </c>
      <c r="K27">
        <f t="shared" si="2"/>
        <v>0.23306781843838659</v>
      </c>
      <c r="L27">
        <f t="shared" si="3"/>
        <v>0.36469311493630063</v>
      </c>
    </row>
    <row r="28" spans="1:15" x14ac:dyDescent="0.2">
      <c r="A28" t="str">
        <f>Incubation!B28</f>
        <v>V2D</v>
      </c>
      <c r="B28" t="str">
        <f>Incubation!C28</f>
        <v>V</v>
      </c>
      <c r="C28" t="str">
        <f>Incubation!D28</f>
        <v>CS</v>
      </c>
      <c r="D28" t="str">
        <f>Incubation!E28</f>
        <v>D</v>
      </c>
      <c r="E28">
        <f>IRMS_Pre!J39</f>
        <v>0.64325628289999992</v>
      </c>
      <c r="F28">
        <f>IRMS_Post!U30</f>
        <v>0.34485769619763473</v>
      </c>
      <c r="G28">
        <f t="shared" si="0"/>
        <v>0.29839858670236519</v>
      </c>
      <c r="H28" s="57">
        <f t="shared" si="1"/>
        <v>0.46388755871468723</v>
      </c>
      <c r="I28">
        <f>Incubation!F28</f>
        <v>1.54</v>
      </c>
      <c r="J28">
        <f>VLOOKUP(C28,Material_Key!$A$2:$B$6,2,0)</f>
        <v>1</v>
      </c>
      <c r="K28">
        <f t="shared" si="2"/>
        <v>0.19376531604049688</v>
      </c>
      <c r="L28">
        <f t="shared" si="3"/>
        <v>0.30122568747706963</v>
      </c>
    </row>
    <row r="29" spans="1:15" x14ac:dyDescent="0.2">
      <c r="A29" t="str">
        <f>Incubation!B29</f>
        <v>V3A</v>
      </c>
      <c r="B29" t="str">
        <f>Incubation!C29</f>
        <v>V</v>
      </c>
      <c r="C29" t="str">
        <f>Incubation!D29</f>
        <v>AD</v>
      </c>
      <c r="D29" t="str">
        <f>Incubation!E29</f>
        <v>A</v>
      </c>
      <c r="E29">
        <f>IRMS_Pre!J40</f>
        <v>0.53930925044000011</v>
      </c>
      <c r="F29">
        <f>IRMS_Post!U31</f>
        <v>3.0456623460529464E-2</v>
      </c>
      <c r="G29">
        <f t="shared" si="0"/>
        <v>0.50885262697947065</v>
      </c>
      <c r="H29" s="57">
        <f t="shared" si="1"/>
        <v>0.94352660660709753</v>
      </c>
      <c r="I29">
        <f>Incubation!F29</f>
        <v>1.51</v>
      </c>
      <c r="J29">
        <f>VLOOKUP(C29,Material_Key!$A$2:$B$6,2,0)</f>
        <v>0.39050000000000001</v>
      </c>
      <c r="K29">
        <f t="shared" si="2"/>
        <v>0.13159400717581674</v>
      </c>
      <c r="L29">
        <f t="shared" si="3"/>
        <v>0.2440047283973984</v>
      </c>
    </row>
    <row r="30" spans="1:15" x14ac:dyDescent="0.2">
      <c r="A30" t="str">
        <f>Incubation!B30</f>
        <v>V3B</v>
      </c>
      <c r="B30" t="str">
        <f>Incubation!C30</f>
        <v>V</v>
      </c>
      <c r="C30" t="str">
        <f>Incubation!D30</f>
        <v>AD</v>
      </c>
      <c r="D30" t="str">
        <f>Incubation!E30</f>
        <v>B</v>
      </c>
      <c r="E30">
        <f>IRMS_Pre!J41</f>
        <v>0.53573766599999995</v>
      </c>
      <c r="F30">
        <f>IRMS_Post!U32</f>
        <v>6.3525123161928765E-2</v>
      </c>
      <c r="G30">
        <f t="shared" si="0"/>
        <v>0.47221254283807118</v>
      </c>
      <c r="H30" s="57">
        <f t="shared" si="1"/>
        <v>0.8814249450925693</v>
      </c>
      <c r="I30">
        <f>Incubation!F30</f>
        <v>1.5</v>
      </c>
      <c r="J30">
        <f>VLOOKUP(C30,Material_Key!$A$2:$B$6,2,0)</f>
        <v>0.39050000000000001</v>
      </c>
      <c r="K30">
        <f t="shared" si="2"/>
        <v>0.12293266531884454</v>
      </c>
      <c r="L30">
        <f t="shared" si="3"/>
        <v>0.22946429403909888</v>
      </c>
    </row>
    <row r="31" spans="1:15" x14ac:dyDescent="0.2">
      <c r="A31" t="str">
        <f>Incubation!B31</f>
        <v>V3C</v>
      </c>
      <c r="B31" t="str">
        <f>Incubation!C31</f>
        <v>V</v>
      </c>
      <c r="C31" t="str">
        <f>Incubation!D31</f>
        <v>AD</v>
      </c>
      <c r="D31" t="str">
        <f>Incubation!E31</f>
        <v>C</v>
      </c>
      <c r="E31">
        <f>IRMS_Pre!J42</f>
        <v>0.54288083488000005</v>
      </c>
      <c r="F31">
        <f>IRMS_Post!U33</f>
        <v>8.8754800571387793E-2</v>
      </c>
      <c r="G31">
        <f t="shared" si="0"/>
        <v>0.45412603430861226</v>
      </c>
      <c r="H31" s="57">
        <f t="shared" si="1"/>
        <v>0.83651144990040693</v>
      </c>
      <c r="I31">
        <f>Incubation!F31</f>
        <v>1.52</v>
      </c>
      <c r="J31">
        <f>VLOOKUP(C31,Material_Key!$A$2:$B$6,2,0)</f>
        <v>0.39050000000000001</v>
      </c>
      <c r="K31">
        <f t="shared" si="2"/>
        <v>0.11666856341941652</v>
      </c>
      <c r="L31">
        <f t="shared" si="3"/>
        <v>0.21490639551717691</v>
      </c>
    </row>
    <row r="32" spans="1:15" x14ac:dyDescent="0.2">
      <c r="A32" t="str">
        <f>Incubation!B32</f>
        <v>V4A</v>
      </c>
      <c r="B32" t="str">
        <f>Incubation!C32</f>
        <v>V</v>
      </c>
      <c r="C32" t="str">
        <f>Incubation!D32</f>
        <v>CCBP</v>
      </c>
      <c r="D32" t="str">
        <f>Incubation!E32</f>
        <v>A</v>
      </c>
      <c r="E32">
        <f>IRMS_Pre!J43</f>
        <v>0.64390162632000003</v>
      </c>
      <c r="F32">
        <f>IRMS_Post!U34</f>
        <v>0.24884451320594475</v>
      </c>
      <c r="G32">
        <f t="shared" si="0"/>
        <v>0.39505711311405528</v>
      </c>
      <c r="H32" s="57">
        <f t="shared" si="1"/>
        <v>0.61353644247160766</v>
      </c>
      <c r="I32">
        <f>Incubation!F32</f>
        <v>1.52</v>
      </c>
      <c r="J32">
        <f>VLOOKUP(C32,Material_Key!$A$2:$B$6,2,0)</f>
        <v>0.2366</v>
      </c>
      <c r="K32">
        <f t="shared" si="2"/>
        <v>6.1493758528148347E-2</v>
      </c>
      <c r="L32">
        <f t="shared" si="3"/>
        <v>9.5501790979462084E-2</v>
      </c>
    </row>
    <row r="33" spans="1:12" x14ac:dyDescent="0.2">
      <c r="A33" t="str">
        <f>Incubation!B33</f>
        <v>V4B</v>
      </c>
      <c r="B33" t="str">
        <f>Incubation!C33</f>
        <v>V</v>
      </c>
      <c r="C33" t="str">
        <f>Incubation!D33</f>
        <v>CCBP</v>
      </c>
      <c r="D33" t="str">
        <f>Incubation!E33</f>
        <v>B</v>
      </c>
      <c r="E33">
        <f>IRMS_Pre!J44</f>
        <v>0.63119304159</v>
      </c>
      <c r="F33">
        <f>IRMS_Post!U35</f>
        <v>0.2264103706846472</v>
      </c>
      <c r="G33">
        <f t="shared" si="0"/>
        <v>0.4047826709053528</v>
      </c>
      <c r="H33" s="57">
        <f t="shared" si="1"/>
        <v>0.64129773973060511</v>
      </c>
      <c r="I33">
        <f>Incubation!F33</f>
        <v>1.49</v>
      </c>
      <c r="J33">
        <f>VLOOKUP(C33,Material_Key!$A$2:$B$6,2,0)</f>
        <v>0.2366</v>
      </c>
      <c r="K33">
        <f t="shared" si="2"/>
        <v>6.4276228145105016E-2</v>
      </c>
      <c r="L33">
        <f t="shared" si="3"/>
        <v>0.10183291625520885</v>
      </c>
    </row>
    <row r="34" spans="1:12" x14ac:dyDescent="0.2">
      <c r="A34" t="str">
        <f>Incubation!B34</f>
        <v>V4C</v>
      </c>
      <c r="B34" t="str">
        <f>Incubation!C34</f>
        <v>V</v>
      </c>
      <c r="C34" t="str">
        <f>Incubation!D34</f>
        <v>CCBP</v>
      </c>
      <c r="D34" t="str">
        <f>Incubation!E34</f>
        <v>C</v>
      </c>
      <c r="E34">
        <f>IRMS_Pre!J45</f>
        <v>0.62695684667999996</v>
      </c>
      <c r="F34">
        <f>IRMS_Post!U36</f>
        <v>0.17197148562104386</v>
      </c>
      <c r="G34">
        <f t="shared" si="0"/>
        <v>0.45498536105895609</v>
      </c>
      <c r="H34" s="57">
        <f t="shared" si="1"/>
        <v>0.72570443000709672</v>
      </c>
      <c r="I34">
        <f>Incubation!F34</f>
        <v>1.48</v>
      </c>
      <c r="J34">
        <f>VLOOKUP(C34,Material_Key!$A$2:$B$6,2,0)</f>
        <v>0.2366</v>
      </c>
      <c r="K34">
        <f t="shared" si="2"/>
        <v>7.2736173261181758E-2</v>
      </c>
      <c r="L34">
        <f t="shared" si="3"/>
        <v>0.1160146406349183</v>
      </c>
    </row>
    <row r="35" spans="1:12" x14ac:dyDescent="0.2">
      <c r="A35" t="str">
        <f>Incubation!B35</f>
        <v>V4D</v>
      </c>
      <c r="B35" t="str">
        <f>Incubation!C35</f>
        <v>V</v>
      </c>
      <c r="C35" t="str">
        <f>Incubation!D35</f>
        <v>CCBP</v>
      </c>
      <c r="D35" t="str">
        <f>Incubation!E35</f>
        <v>D</v>
      </c>
      <c r="E35">
        <f>IRMS_Pre!J46</f>
        <v>0.63966543140999998</v>
      </c>
      <c r="F35">
        <f>IRMS_Post!U37</f>
        <v>0.23106515970809727</v>
      </c>
      <c r="G35">
        <f t="shared" si="0"/>
        <v>0.40860027170190272</v>
      </c>
      <c r="H35" s="57">
        <f t="shared" si="1"/>
        <v>0.6387718510928978</v>
      </c>
      <c r="I35">
        <f>Incubation!F35</f>
        <v>1.51</v>
      </c>
      <c r="J35">
        <f>VLOOKUP(C35,Material_Key!$A$2:$B$6,2,0)</f>
        <v>0.2366</v>
      </c>
      <c r="K35">
        <f t="shared" si="2"/>
        <v>6.4023062440178927E-2</v>
      </c>
      <c r="L35">
        <f t="shared" si="3"/>
        <v>0.10008835759508583</v>
      </c>
    </row>
    <row r="36" spans="1:12" x14ac:dyDescent="0.2">
      <c r="A36" t="str">
        <f>Incubation!B36</f>
        <v>V5A</v>
      </c>
      <c r="B36" t="str">
        <f>Incubation!C36</f>
        <v>V</v>
      </c>
      <c r="C36" t="str">
        <f>Incubation!D36</f>
        <v>DASE</v>
      </c>
      <c r="D36" t="str">
        <f>Incubation!E36</f>
        <v>A</v>
      </c>
      <c r="E36">
        <f>IRMS_Pre!J47</f>
        <v>0.662869386</v>
      </c>
      <c r="F36">
        <f>IRMS_Post!U38</f>
        <v>-2.6992053081509204E-2</v>
      </c>
      <c r="G36">
        <f t="shared" si="0"/>
        <v>0.68986143908150921</v>
      </c>
      <c r="H36" s="57">
        <f t="shared" si="1"/>
        <v>1.0407200176257789</v>
      </c>
      <c r="I36">
        <f>Incubation!F36</f>
        <v>1.5</v>
      </c>
      <c r="J36">
        <f>VLOOKUP(C36,Material_Key!$A$2:$B$6,2,0)</f>
        <v>0.47799999999999998</v>
      </c>
      <c r="K36">
        <f t="shared" si="2"/>
        <v>0.21983584525397426</v>
      </c>
      <c r="L36">
        <f t="shared" si="3"/>
        <v>0.33164277895008154</v>
      </c>
    </row>
    <row r="37" spans="1:12" x14ac:dyDescent="0.2">
      <c r="A37" t="str">
        <f>Incubation!B37</f>
        <v>V5B</v>
      </c>
      <c r="B37" t="str">
        <f>Incubation!C37</f>
        <v>V</v>
      </c>
      <c r="C37" t="str">
        <f>Incubation!D37</f>
        <v>DASE</v>
      </c>
      <c r="D37" t="str">
        <f>Incubation!E37</f>
        <v>B</v>
      </c>
      <c r="E37">
        <f>IRMS_Pre!J48</f>
        <v>0.6672885152400001</v>
      </c>
      <c r="F37">
        <f>IRMS_Post!U39</f>
        <v>7.2965250102064005E-2</v>
      </c>
      <c r="G37">
        <f t="shared" si="0"/>
        <v>0.5943232651379361</v>
      </c>
      <c r="H37" s="57">
        <f t="shared" si="1"/>
        <v>0.89065411971638542</v>
      </c>
      <c r="I37">
        <f>Incubation!F37</f>
        <v>1.51</v>
      </c>
      <c r="J37">
        <f>VLOOKUP(C37,Material_Key!$A$2:$B$6,2,0)</f>
        <v>0.47799999999999998</v>
      </c>
      <c r="K37">
        <f t="shared" si="2"/>
        <v>0.18813676869929369</v>
      </c>
      <c r="L37">
        <f t="shared" si="3"/>
        <v>0.28194216504929287</v>
      </c>
    </row>
    <row r="38" spans="1:12" x14ac:dyDescent="0.2">
      <c r="A38" t="str">
        <f>Incubation!B38</f>
        <v>V5C</v>
      </c>
      <c r="B38" t="str">
        <f>Incubation!C38</f>
        <v>V</v>
      </c>
      <c r="C38" t="str">
        <f>Incubation!D38</f>
        <v>DASE</v>
      </c>
      <c r="D38" t="str">
        <f>Incubation!E38</f>
        <v>C</v>
      </c>
      <c r="E38">
        <f>IRMS_Pre!J49</f>
        <v>0.68054590296000006</v>
      </c>
      <c r="F38">
        <f>IRMS_Post!U40</f>
        <v>-5.9183534191424192E-2</v>
      </c>
      <c r="G38">
        <f t="shared" si="0"/>
        <v>0.73972943715142425</v>
      </c>
      <c r="H38" s="57">
        <f t="shared" si="1"/>
        <v>1.0869647939014964</v>
      </c>
      <c r="I38">
        <f>Incubation!F38</f>
        <v>1.54</v>
      </c>
      <c r="J38">
        <f>VLOOKUP(C38,Material_Key!$A$2:$B$6,2,0)</f>
        <v>0.47799999999999998</v>
      </c>
      <c r="K38">
        <f t="shared" si="2"/>
        <v>0.22960433179115633</v>
      </c>
      <c r="L38">
        <f t="shared" si="3"/>
        <v>0.33738257888630857</v>
      </c>
    </row>
    <row r="39" spans="1:12" x14ac:dyDescent="0.2">
      <c r="A39" t="str">
        <f>Incubation!B39</f>
        <v>V5D</v>
      </c>
      <c r="B39" t="str">
        <f>Incubation!C39</f>
        <v>V</v>
      </c>
      <c r="C39" t="str">
        <f>Incubation!D39</f>
        <v>DASE</v>
      </c>
      <c r="D39" t="str">
        <f>Incubation!E39</f>
        <v>D</v>
      </c>
      <c r="E39">
        <f>IRMS_Pre!J50</f>
        <v>0.68054590296000006</v>
      </c>
      <c r="F39">
        <f>IRMS_Post!U41</f>
        <v>0.11351419980033717</v>
      </c>
      <c r="G39">
        <f t="shared" si="0"/>
        <v>0.56703170315966289</v>
      </c>
      <c r="H39" s="57">
        <f t="shared" si="1"/>
        <v>0.83320125900896191</v>
      </c>
      <c r="I39">
        <f>Incubation!F39</f>
        <v>1.54</v>
      </c>
      <c r="J39">
        <f>VLOOKUP(C39,Material_Key!$A$2:$B$6,2,0)</f>
        <v>0.47799999999999998</v>
      </c>
      <c r="K39">
        <f t="shared" si="2"/>
        <v>0.17600074942228497</v>
      </c>
      <c r="L39">
        <f t="shared" si="3"/>
        <v>0.2586170141599245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2B91-0010-3346-BF17-DDDDF6B39905}">
  <dimension ref="A1:T39"/>
  <sheetViews>
    <sheetView zoomScale="50" workbookViewId="0">
      <selection activeCell="N19" sqref="N19"/>
    </sheetView>
  </sheetViews>
  <sheetFormatPr baseColWidth="10" defaultRowHeight="16" x14ac:dyDescent="0.2"/>
  <cols>
    <col min="14" max="14" width="13" bestFit="1" customWidth="1"/>
    <col min="15" max="15" width="19.83203125" bestFit="1" customWidth="1"/>
    <col min="16" max="16" width="21.33203125" bestFit="1" customWidth="1"/>
    <col min="17" max="17" width="12.33203125" bestFit="1" customWidth="1"/>
    <col min="18" max="18" width="12.33203125" customWidth="1"/>
    <col min="19" max="21" width="12.33203125" bestFit="1" customWidth="1"/>
    <col min="22" max="22" width="9.33203125" bestFit="1" customWidth="1"/>
    <col min="23" max="33" width="12.33203125" bestFit="1" customWidth="1"/>
    <col min="34" max="34" width="11.33203125" bestFit="1" customWidth="1"/>
  </cols>
  <sheetData>
    <row r="1" spans="1:20" x14ac:dyDescent="0.2">
      <c r="A1" t="str">
        <f>Incubation!B1</f>
        <v>ID</v>
      </c>
      <c r="B1" t="str">
        <f>Incubation!C1</f>
        <v>Soil</v>
      </c>
      <c r="C1" t="str">
        <f>Incubation!D1</f>
        <v>facet</v>
      </c>
      <c r="D1" t="str">
        <f>Incubation!E1</f>
        <v>group</v>
      </c>
      <c r="E1" t="str">
        <f>Incubation!J1</f>
        <v>init_C_g</v>
      </c>
      <c r="F1" t="str">
        <f>Incubation!H1</f>
        <v>value_g</v>
      </c>
      <c r="G1" t="s">
        <v>135</v>
      </c>
      <c r="H1" t="s">
        <v>136</v>
      </c>
      <c r="I1" t="str">
        <f>Incubation!F1</f>
        <v>res_weight</v>
      </c>
      <c r="J1" t="s">
        <v>137</v>
      </c>
      <c r="K1" t="s">
        <v>140</v>
      </c>
      <c r="L1" t="s">
        <v>141</v>
      </c>
    </row>
    <row r="2" spans="1:20" x14ac:dyDescent="0.2">
      <c r="A2" t="str">
        <f>Incubation!B2</f>
        <v>P1A</v>
      </c>
      <c r="B2" t="str">
        <f>Incubation!C2</f>
        <v>P</v>
      </c>
      <c r="C2" t="str">
        <f>Incubation!D2</f>
        <v>Control</v>
      </c>
      <c r="D2" t="str">
        <f>Incubation!E2</f>
        <v>A</v>
      </c>
      <c r="E2">
        <f>Incubation!J2</f>
        <v>0.51258716404681171</v>
      </c>
      <c r="F2">
        <f>Incubation!H2</f>
        <v>6.6000009999999998E-2</v>
      </c>
      <c r="G2">
        <f>E2-F2</f>
        <v>0.44658715404681171</v>
      </c>
      <c r="H2" s="57">
        <f>G2/E2</f>
        <v>0.87124139145635615</v>
      </c>
      <c r="I2">
        <f>Incubation!F2</f>
        <v>0</v>
      </c>
      <c r="J2">
        <f>VLOOKUP(C2,Material_Key!$A$2:$B$6,2,0)</f>
        <v>0</v>
      </c>
      <c r="K2" t="e">
        <f>G2/I2*J2</f>
        <v>#DIV/0!</v>
      </c>
      <c r="L2" t="e">
        <f>H2/I2*J2</f>
        <v>#DIV/0!</v>
      </c>
    </row>
    <row r="3" spans="1:20" ht="51" x14ac:dyDescent="0.2">
      <c r="A3" t="str">
        <f>Incubation!B3</f>
        <v>P1B</v>
      </c>
      <c r="B3" t="str">
        <f>Incubation!C3</f>
        <v>P</v>
      </c>
      <c r="C3" t="str">
        <f>Incubation!D3</f>
        <v>Control</v>
      </c>
      <c r="D3" t="str">
        <f>Incubation!E3</f>
        <v>B</v>
      </c>
      <c r="E3">
        <f>Incubation!J3</f>
        <v>0.51520066543742959</v>
      </c>
      <c r="F3">
        <f>Incubation!H3</f>
        <v>6.8004559999999992E-2</v>
      </c>
      <c r="G3">
        <f t="shared" ref="G3:G39" si="0">E3-F3</f>
        <v>0.4471961054374296</v>
      </c>
      <c r="H3" s="57">
        <f t="shared" ref="H3:H39" si="1">G3/E3</f>
        <v>0.86800374191624752</v>
      </c>
      <c r="I3">
        <f>Incubation!F3</f>
        <v>0</v>
      </c>
      <c r="J3">
        <f>VLOOKUP(C3,Material_Key!$A$2:$B$6,2,0)</f>
        <v>0</v>
      </c>
      <c r="K3" t="e">
        <f t="shared" ref="K3:K39" si="2">G3/I3*J3</f>
        <v>#DIV/0!</v>
      </c>
      <c r="L3" t="e">
        <f t="shared" ref="L3:L39" si="3">H3/I3*J3</f>
        <v>#DIV/0!</v>
      </c>
      <c r="N3" s="59" t="s">
        <v>143</v>
      </c>
      <c r="O3" t="s">
        <v>144</v>
      </c>
      <c r="P3" t="s">
        <v>146</v>
      </c>
      <c r="R3" s="62" t="s">
        <v>68</v>
      </c>
      <c r="S3" s="51" t="s">
        <v>148</v>
      </c>
      <c r="T3" s="32" t="s">
        <v>149</v>
      </c>
    </row>
    <row r="4" spans="1:20" x14ac:dyDescent="0.2">
      <c r="A4" t="str">
        <f>Incubation!B4</f>
        <v>P1C</v>
      </c>
      <c r="B4" t="str">
        <f>Incubation!C4</f>
        <v>P</v>
      </c>
      <c r="C4" t="str">
        <f>Incubation!D4</f>
        <v>Control</v>
      </c>
      <c r="D4" t="str">
        <f>Incubation!E4</f>
        <v>C</v>
      </c>
      <c r="E4">
        <f>Incubation!J4</f>
        <v>0.5136098385040101</v>
      </c>
      <c r="F4">
        <f>Incubation!H4</f>
        <v>6.5485290000000002E-2</v>
      </c>
      <c r="G4">
        <f t="shared" si="0"/>
        <v>0.44812454850401007</v>
      </c>
      <c r="H4" s="57">
        <f t="shared" si="1"/>
        <v>0.87249993070471776</v>
      </c>
      <c r="I4">
        <f>Incubation!F4</f>
        <v>0</v>
      </c>
      <c r="J4">
        <f>VLOOKUP(C4,Material_Key!$A$2:$B$6,2,0)</f>
        <v>0</v>
      </c>
      <c r="K4" t="e">
        <f t="shared" si="2"/>
        <v>#DIV/0!</v>
      </c>
      <c r="L4" t="e">
        <f t="shared" si="3"/>
        <v>#DIV/0!</v>
      </c>
      <c r="N4" s="60" t="s">
        <v>72</v>
      </c>
      <c r="O4">
        <v>0.234558467431774</v>
      </c>
      <c r="P4">
        <v>0.22146707442908631</v>
      </c>
      <c r="R4" s="24" t="str">
        <f>N4</f>
        <v>AD</v>
      </c>
      <c r="S4" s="44">
        <f>GETPIVOTDATA("Average of C_ret_fact",$N$3,"facet","AD")/GETPIVOTDATA("Average of C_ret_fact",$N$3,"facet","CS")</f>
        <v>0.51663943277699509</v>
      </c>
      <c r="T4" s="5">
        <f>GETPIVOTDATA("Average of %C_ret_fact",$N$3,"facet","AD")/GETPIVOTDATA("Average of %C_ret_fact",$N$3,"facet","CS")</f>
        <v>0.55878018162863763</v>
      </c>
    </row>
    <row r="5" spans="1:20" x14ac:dyDescent="0.2">
      <c r="A5" t="str">
        <f>Incubation!B5</f>
        <v>P1D</v>
      </c>
      <c r="B5" t="str">
        <f>Incubation!C5</f>
        <v>P</v>
      </c>
      <c r="C5" t="str">
        <f>Incubation!D5</f>
        <v>Control</v>
      </c>
      <c r="D5" t="str">
        <f>Incubation!E5</f>
        <v>D</v>
      </c>
      <c r="E5">
        <f>Incubation!J5</f>
        <v>0.51633697038987192</v>
      </c>
      <c r="F5">
        <f>Incubation!H5</f>
        <v>6.5637169999999995E-2</v>
      </c>
      <c r="G5">
        <f t="shared" si="0"/>
        <v>0.4506998003898719</v>
      </c>
      <c r="H5" s="57">
        <f t="shared" si="1"/>
        <v>0.8728791975704564</v>
      </c>
      <c r="I5">
        <f>Incubation!F5</f>
        <v>0</v>
      </c>
      <c r="J5">
        <f>VLOOKUP(C5,Material_Key!$A$2:$B$6,2,0)</f>
        <v>0</v>
      </c>
      <c r="K5" t="e">
        <f t="shared" si="2"/>
        <v>#DIV/0!</v>
      </c>
      <c r="L5" t="e">
        <f t="shared" si="3"/>
        <v>#DIV/0!</v>
      </c>
      <c r="N5" s="60" t="s">
        <v>73</v>
      </c>
      <c r="O5">
        <v>0.11113449118508312</v>
      </c>
      <c r="P5">
        <v>9.6530775367910271E-2</v>
      </c>
      <c r="R5" s="24" t="str">
        <f>N5</f>
        <v>CCBP</v>
      </c>
      <c r="S5" s="44">
        <f>GETPIVOTDATA("Average of C_ret_fact",$N$3,"facet","CCBP")/GETPIVOTDATA("Average of C_ret_fact",$N$3,"facet","CS")</f>
        <v>0.24478528153975948</v>
      </c>
      <c r="T5" s="5">
        <f>GETPIVOTDATA("Average of %C_ret_fact",$N$3,"facet","CCBP")/GETPIVOTDATA("Average of %C_ret_fact",$N$3,"facet","CS")</f>
        <v>0.24355532004873948</v>
      </c>
    </row>
    <row r="6" spans="1:20" x14ac:dyDescent="0.2">
      <c r="A6" t="str">
        <f>Incubation!B6</f>
        <v>P2A</v>
      </c>
      <c r="B6" t="str">
        <f>Incubation!C6</f>
        <v>P</v>
      </c>
      <c r="C6" t="str">
        <f>Incubation!D6</f>
        <v>CS</v>
      </c>
      <c r="D6" t="str">
        <f>Incubation!E6</f>
        <v>A</v>
      </c>
      <c r="E6">
        <f>Incubation!J6</f>
        <v>1.1549617424588949</v>
      </c>
      <c r="F6">
        <f>Incubation!H6</f>
        <v>0.47881121999999998</v>
      </c>
      <c r="G6">
        <f t="shared" si="0"/>
        <v>0.67615052245889495</v>
      </c>
      <c r="H6" s="57">
        <f t="shared" si="1"/>
        <v>0.58543109923224068</v>
      </c>
      <c r="I6">
        <f>Incubation!F6</f>
        <v>1.53</v>
      </c>
      <c r="J6">
        <f>VLOOKUP(C6,Material_Key!$A$2:$B$6,2,0)</f>
        <v>1</v>
      </c>
      <c r="K6">
        <f>G6/I6*J6</f>
        <v>0.44192844605156534</v>
      </c>
      <c r="L6">
        <f>H6/I6*J6</f>
        <v>0.38263470538054944</v>
      </c>
      <c r="N6" s="60" t="s">
        <v>63</v>
      </c>
      <c r="O6">
        <v>0.45400806162045326</v>
      </c>
      <c r="P6">
        <v>0.39634024561070091</v>
      </c>
      <c r="R6" s="25" t="str">
        <f>N7</f>
        <v>DASE</v>
      </c>
      <c r="S6" s="45">
        <f>GETPIVOTDATA("Average of C_ret_fact",$N$3,"facet","DASE")/GETPIVOTDATA("Average of C_ret_fact",$N$3,"facet","CS")</f>
        <v>0.72548703837456707</v>
      </c>
      <c r="T6" s="6">
        <f>GETPIVOTDATA("Average of %C_ret_fact",$N$3,"facet","DASE")/GETPIVOTDATA("Average of %C_ret_fact",$N$3,"facet","CS")</f>
        <v>0.69951214991352217</v>
      </c>
    </row>
    <row r="7" spans="1:20" x14ac:dyDescent="0.2">
      <c r="A7" t="str">
        <f>Incubation!B7</f>
        <v>P2B</v>
      </c>
      <c r="B7" t="str">
        <f>Incubation!C7</f>
        <v>P</v>
      </c>
      <c r="C7" t="str">
        <f>Incubation!D7</f>
        <v>CS</v>
      </c>
      <c r="D7" t="str">
        <f>Incubation!E7</f>
        <v>B</v>
      </c>
      <c r="E7">
        <f>Incubation!J7</f>
        <v>1.1385673390705904</v>
      </c>
      <c r="F7">
        <f>Incubation!H7</f>
        <v>0.44962616999999999</v>
      </c>
      <c r="G7">
        <f t="shared" si="0"/>
        <v>0.68894116907059044</v>
      </c>
      <c r="H7" s="57">
        <f t="shared" si="1"/>
        <v>0.60509479363159269</v>
      </c>
      <c r="I7">
        <f>Incubation!F7</f>
        <v>1.5</v>
      </c>
      <c r="J7">
        <f>VLOOKUP(C7,Material_Key!$A$2:$B$6,2,0)</f>
        <v>1</v>
      </c>
      <c r="K7">
        <f t="shared" si="2"/>
        <v>0.45929411271372694</v>
      </c>
      <c r="L7">
        <f t="shared" si="3"/>
        <v>0.40339652908772844</v>
      </c>
      <c r="N7" s="60" t="s">
        <v>116</v>
      </c>
      <c r="O7">
        <v>0.3293769640232006</v>
      </c>
      <c r="P7">
        <v>0.27724481730439482</v>
      </c>
    </row>
    <row r="8" spans="1:20" x14ac:dyDescent="0.2">
      <c r="A8" t="str">
        <f>Incubation!B8</f>
        <v>P2C</v>
      </c>
      <c r="B8" t="str">
        <f>Incubation!C8</f>
        <v>P</v>
      </c>
      <c r="C8" t="str">
        <f>Incubation!D8</f>
        <v>CS</v>
      </c>
      <c r="D8" t="str">
        <f>Incubation!E8</f>
        <v>C</v>
      </c>
      <c r="E8">
        <f>Incubation!J8</f>
        <v>1.1386809695658349</v>
      </c>
      <c r="F8">
        <f>Incubation!H8</f>
        <v>0.44699597000000002</v>
      </c>
      <c r="G8">
        <f t="shared" si="0"/>
        <v>0.69168499956583485</v>
      </c>
      <c r="H8" s="57">
        <f t="shared" si="1"/>
        <v>0.60744406734887813</v>
      </c>
      <c r="I8">
        <f>Incubation!F8</f>
        <v>1.5</v>
      </c>
      <c r="J8">
        <f>VLOOKUP(C8,Material_Key!$A$2:$B$6,2,0)</f>
        <v>1</v>
      </c>
      <c r="K8">
        <f>G8/I8*J8</f>
        <v>0.46112333304388992</v>
      </c>
      <c r="L8">
        <f t="shared" si="3"/>
        <v>0.40496271156591873</v>
      </c>
      <c r="N8" s="60" t="s">
        <v>142</v>
      </c>
      <c r="O8">
        <v>0.28545023130735131</v>
      </c>
      <c r="P8">
        <v>0.24965763842795224</v>
      </c>
    </row>
    <row r="9" spans="1:20" x14ac:dyDescent="0.2">
      <c r="A9" t="str">
        <f>Incubation!B9</f>
        <v>P2D</v>
      </c>
      <c r="B9" t="str">
        <f>Incubation!C9</f>
        <v>P</v>
      </c>
      <c r="C9" t="str">
        <f>Incubation!D9</f>
        <v>CS</v>
      </c>
      <c r="D9" t="str">
        <f>Incubation!E9</f>
        <v>D</v>
      </c>
      <c r="E9">
        <f>Incubation!J9</f>
        <v>1.1504165226491252</v>
      </c>
      <c r="F9">
        <f>Incubation!H9</f>
        <v>0.45627640000000003</v>
      </c>
      <c r="G9">
        <f t="shared" si="0"/>
        <v>0.69414012264912517</v>
      </c>
      <c r="H9" s="57">
        <f t="shared" si="1"/>
        <v>0.60338156570516899</v>
      </c>
      <c r="I9">
        <f>Incubation!F9</f>
        <v>1.53</v>
      </c>
      <c r="J9">
        <f>VLOOKUP(C9,Material_Key!$A$2:$B$6,2,0)</f>
        <v>1</v>
      </c>
      <c r="K9">
        <f t="shared" si="2"/>
        <v>0.4536863546726308</v>
      </c>
      <c r="L9">
        <f t="shared" si="3"/>
        <v>0.39436703640860715</v>
      </c>
    </row>
    <row r="10" spans="1:20" x14ac:dyDescent="0.2">
      <c r="A10" t="str">
        <f>Incubation!B10</f>
        <v>P3A</v>
      </c>
      <c r="B10" t="str">
        <f>Incubation!C10</f>
        <v>P</v>
      </c>
      <c r="C10" t="str">
        <f>Incubation!D10</f>
        <v>AD</v>
      </c>
      <c r="D10" t="str">
        <f>Incubation!E10</f>
        <v>A</v>
      </c>
      <c r="E10">
        <f>Incubation!J10</f>
        <v>1.0517337449041393</v>
      </c>
      <c r="F10">
        <f>Incubation!H10</f>
        <v>0.14409423000000002</v>
      </c>
      <c r="G10">
        <f t="shared" si="0"/>
        <v>0.9076395149041393</v>
      </c>
      <c r="H10" s="57">
        <f t="shared" si="1"/>
        <v>0.86299362296002635</v>
      </c>
      <c r="I10">
        <f>Incubation!F10</f>
        <v>1.5</v>
      </c>
      <c r="J10">
        <f>VLOOKUP(C10,Material_Key!$A$2:$B$6,2,0)</f>
        <v>0.39050000000000001</v>
      </c>
      <c r="K10">
        <f t="shared" si="2"/>
        <v>0.23628882038004426</v>
      </c>
      <c r="L10">
        <f t="shared" si="3"/>
        <v>0.22466600651059351</v>
      </c>
    </row>
    <row r="11" spans="1:20" x14ac:dyDescent="0.2">
      <c r="A11" t="str">
        <f>Incubation!B11</f>
        <v>P3B</v>
      </c>
      <c r="B11" t="str">
        <f>Incubation!C11</f>
        <v>P</v>
      </c>
      <c r="C11" t="str">
        <f>Incubation!D11</f>
        <v>AD</v>
      </c>
      <c r="D11" t="str">
        <f>Incubation!E11</f>
        <v>B</v>
      </c>
      <c r="E11">
        <f>Incubation!J11</f>
        <v>1.0778711409365818</v>
      </c>
      <c r="F11">
        <f>Incubation!H11</f>
        <v>0.14273230000000001</v>
      </c>
      <c r="G11">
        <f t="shared" si="0"/>
        <v>0.93513884093658173</v>
      </c>
      <c r="H11" s="57">
        <f t="shared" si="1"/>
        <v>0.86757944008411125</v>
      </c>
      <c r="I11">
        <f>Incubation!F11</f>
        <v>1.57</v>
      </c>
      <c r="J11">
        <f>VLOOKUP(C11,Material_Key!$A$2:$B$6,2,0)</f>
        <v>0.39050000000000001</v>
      </c>
      <c r="K11">
        <f t="shared" si="2"/>
        <v>0.2325934505641625</v>
      </c>
      <c r="L11">
        <f t="shared" si="3"/>
        <v>0.21578966328206714</v>
      </c>
    </row>
    <row r="12" spans="1:20" x14ac:dyDescent="0.2">
      <c r="A12" t="str">
        <f>Incubation!B12</f>
        <v>P3C</v>
      </c>
      <c r="B12" t="str">
        <f>Incubation!C12</f>
        <v>P</v>
      </c>
      <c r="C12" t="str">
        <f>Incubation!D12</f>
        <v>AD</v>
      </c>
      <c r="D12" t="str">
        <f>Incubation!E12</f>
        <v>C</v>
      </c>
      <c r="E12">
        <f>Incubation!J12</f>
        <v>1.048438460542056</v>
      </c>
      <c r="F12">
        <f>Incubation!H12</f>
        <v>0.14654423</v>
      </c>
      <c r="G12">
        <f t="shared" si="0"/>
        <v>0.90189423054205609</v>
      </c>
      <c r="H12" s="57">
        <f t="shared" si="1"/>
        <v>0.86022619780255416</v>
      </c>
      <c r="I12">
        <f>Incubation!F12</f>
        <v>1.5</v>
      </c>
      <c r="J12">
        <f>VLOOKUP(C12,Material_Key!$A$2:$B$6,2,0)</f>
        <v>0.39050000000000001</v>
      </c>
      <c r="K12">
        <f t="shared" si="2"/>
        <v>0.23479313135111526</v>
      </c>
      <c r="L12">
        <f t="shared" si="3"/>
        <v>0.22394555349459827</v>
      </c>
    </row>
    <row r="13" spans="1:20" x14ac:dyDescent="0.2">
      <c r="A13" t="str">
        <f>Incubation!B13</f>
        <v>P4A</v>
      </c>
      <c r="B13" t="str">
        <f>Incubation!C13</f>
        <v>P</v>
      </c>
      <c r="C13" t="str">
        <f>Incubation!D13</f>
        <v>CCBP</v>
      </c>
      <c r="D13" t="str">
        <f>Incubation!E13</f>
        <v>A</v>
      </c>
      <c r="E13">
        <f>Incubation!J13</f>
        <v>1.1469937260896135</v>
      </c>
      <c r="F13">
        <f>Incubation!H13</f>
        <v>0.47083864999999997</v>
      </c>
      <c r="G13">
        <f t="shared" si="0"/>
        <v>0.67615507608961356</v>
      </c>
      <c r="H13" s="57">
        <f t="shared" si="1"/>
        <v>0.58950198306209933</v>
      </c>
      <c r="I13">
        <f>Incubation!F13</f>
        <v>1.5</v>
      </c>
      <c r="J13">
        <f>VLOOKUP(C13,Material_Key!$A$2:$B$6,2,0)</f>
        <v>0.2366</v>
      </c>
      <c r="K13">
        <f t="shared" si="2"/>
        <v>0.10665219400186837</v>
      </c>
      <c r="L13">
        <f t="shared" si="3"/>
        <v>9.2984112794995133E-2</v>
      </c>
    </row>
    <row r="14" spans="1:20" x14ac:dyDescent="0.2">
      <c r="A14" t="str">
        <f>Incubation!B14</f>
        <v>P4B</v>
      </c>
      <c r="B14" t="str">
        <f>Incubation!C14</f>
        <v>P</v>
      </c>
      <c r="C14" t="str">
        <f>Incubation!D14</f>
        <v>CCBP</v>
      </c>
      <c r="D14" t="str">
        <f>Incubation!E14</f>
        <v>B</v>
      </c>
      <c r="E14">
        <f>Incubation!J14</f>
        <v>1.1475618785658348</v>
      </c>
      <c r="F14">
        <f>Incubation!H14</f>
        <v>0.41475357000000002</v>
      </c>
      <c r="G14">
        <f t="shared" si="0"/>
        <v>0.73280830856583479</v>
      </c>
      <c r="H14" s="57">
        <f t="shared" si="1"/>
        <v>0.63857846993110456</v>
      </c>
      <c r="I14">
        <f>Incubation!F14</f>
        <v>1.5</v>
      </c>
      <c r="J14">
        <f>VLOOKUP(C14,Material_Key!$A$2:$B$6,2,0)</f>
        <v>0.2366</v>
      </c>
      <c r="K14">
        <f t="shared" si="2"/>
        <v>0.11558829720445102</v>
      </c>
      <c r="L14">
        <f t="shared" si="3"/>
        <v>0.1007251106571329</v>
      </c>
    </row>
    <row r="15" spans="1:20" x14ac:dyDescent="0.2">
      <c r="A15" t="str">
        <f>Incubation!B15</f>
        <v>P4C</v>
      </c>
      <c r="B15" t="str">
        <f>Incubation!C15</f>
        <v>P</v>
      </c>
      <c r="C15" t="str">
        <f>Incubation!D15</f>
        <v>CCBP</v>
      </c>
      <c r="D15" t="str">
        <f>Incubation!E15</f>
        <v>C</v>
      </c>
      <c r="E15">
        <f>Incubation!J15</f>
        <v>1.1606931186908489</v>
      </c>
      <c r="F15">
        <f>Incubation!H15</f>
        <v>0.44486693000000005</v>
      </c>
      <c r="G15">
        <f t="shared" si="0"/>
        <v>0.7158261886908488</v>
      </c>
      <c r="H15" s="57">
        <f t="shared" si="1"/>
        <v>0.61672304002132139</v>
      </c>
      <c r="I15">
        <f>Incubation!F15</f>
        <v>1.52</v>
      </c>
      <c r="J15">
        <f>VLOOKUP(C15,Material_Key!$A$2:$B$6,2,0)</f>
        <v>0.2366</v>
      </c>
      <c r="K15">
        <f t="shared" si="2"/>
        <v>0.11142399752911503</v>
      </c>
      <c r="L15">
        <f t="shared" si="3"/>
        <v>9.5997810045424112E-2</v>
      </c>
    </row>
    <row r="16" spans="1:20" x14ac:dyDescent="0.2">
      <c r="A16" t="str">
        <f>Incubation!B16</f>
        <v>P4D</v>
      </c>
      <c r="B16" t="str">
        <f>Incubation!C16</f>
        <v>P</v>
      </c>
      <c r="C16" t="str">
        <f>Incubation!D16</f>
        <v>CCBP</v>
      </c>
      <c r="D16" t="str">
        <f>Incubation!E16</f>
        <v>D</v>
      </c>
      <c r="E16">
        <f>Incubation!J16</f>
        <v>1.1499481189659639</v>
      </c>
      <c r="F16">
        <f>Incubation!H16</f>
        <v>0.44703089999999995</v>
      </c>
      <c r="G16">
        <f t="shared" si="0"/>
        <v>0.70291721896596404</v>
      </c>
      <c r="H16" s="57">
        <f t="shared" si="1"/>
        <v>0.61125994066413092</v>
      </c>
      <c r="I16">
        <f>Incubation!F16</f>
        <v>1.5</v>
      </c>
      <c r="J16">
        <f>VLOOKUP(C16,Material_Key!$A$2:$B$6,2,0)</f>
        <v>0.2366</v>
      </c>
      <c r="K16">
        <f t="shared" si="2"/>
        <v>0.11087347600489805</v>
      </c>
      <c r="L16">
        <f t="shared" si="3"/>
        <v>9.6416067974088915E-2</v>
      </c>
    </row>
    <row r="17" spans="1:12" x14ac:dyDescent="0.2">
      <c r="A17" t="str">
        <f>Incubation!B17</f>
        <v>P5A</v>
      </c>
      <c r="B17" t="str">
        <f>Incubation!C17</f>
        <v>P</v>
      </c>
      <c r="C17" t="str">
        <f>Incubation!D17</f>
        <v>DASE</v>
      </c>
      <c r="D17" t="str">
        <f>Incubation!E17</f>
        <v>A</v>
      </c>
      <c r="E17">
        <f>Incubation!J17</f>
        <v>1.1781836819326739</v>
      </c>
      <c r="F17">
        <f>Incubation!H17</f>
        <v>0.13953529000000001</v>
      </c>
      <c r="G17">
        <f t="shared" si="0"/>
        <v>1.0386483919326739</v>
      </c>
      <c r="H17" s="57">
        <f t="shared" si="1"/>
        <v>0.88156745663705982</v>
      </c>
      <c r="I17">
        <f>Incubation!F17</f>
        <v>1.5</v>
      </c>
      <c r="J17">
        <f>VLOOKUP(C17,Material_Key!$A$2:$B$6,2,0)</f>
        <v>0.47799999999999998</v>
      </c>
      <c r="K17">
        <f t="shared" si="2"/>
        <v>0.33098262089587871</v>
      </c>
      <c r="L17">
        <f t="shared" si="3"/>
        <v>0.28092616284834304</v>
      </c>
    </row>
    <row r="18" spans="1:12" x14ac:dyDescent="0.2">
      <c r="A18" t="str">
        <f>Incubation!B18</f>
        <v>P5B</v>
      </c>
      <c r="B18" t="str">
        <f>Incubation!C18</f>
        <v>P</v>
      </c>
      <c r="C18" t="str">
        <f>Incubation!D18</f>
        <v>DASE</v>
      </c>
      <c r="D18" t="str">
        <f>Incubation!E18</f>
        <v>B</v>
      </c>
      <c r="E18">
        <f>Incubation!J18</f>
        <v>1.1906456561859642</v>
      </c>
      <c r="F18">
        <f>Incubation!H18</f>
        <v>0.13885946000000002</v>
      </c>
      <c r="G18">
        <f t="shared" si="0"/>
        <v>1.0517861961859643</v>
      </c>
      <c r="H18" s="57">
        <f t="shared" si="1"/>
        <v>0.88337465535731829</v>
      </c>
      <c r="I18">
        <f>Incubation!F18</f>
        <v>1.53</v>
      </c>
      <c r="J18">
        <f>VLOOKUP(C18,Material_Key!$A$2:$B$6,2,0)</f>
        <v>0.47799999999999998</v>
      </c>
      <c r="K18">
        <f t="shared" si="2"/>
        <v>0.3285972560633274</v>
      </c>
      <c r="L18">
        <f t="shared" si="3"/>
        <v>0.27598240866718832</v>
      </c>
    </row>
    <row r="19" spans="1:12" x14ac:dyDescent="0.2">
      <c r="A19" t="str">
        <f>Incubation!B19</f>
        <v>P5C</v>
      </c>
      <c r="B19" t="str">
        <f>Incubation!C19</f>
        <v>P</v>
      </c>
      <c r="C19" t="str">
        <f>Incubation!D19</f>
        <v>DASE</v>
      </c>
      <c r="D19" t="str">
        <f>Incubation!E19</f>
        <v>C</v>
      </c>
      <c r="E19">
        <f>Incubation!J19</f>
        <v>1.2005065891231621</v>
      </c>
      <c r="F19">
        <f>Incubation!H19</f>
        <v>0.13745732000000002</v>
      </c>
      <c r="G19">
        <f t="shared" si="0"/>
        <v>1.0630492691231621</v>
      </c>
      <c r="H19" s="57">
        <f t="shared" si="1"/>
        <v>0.88550057013814687</v>
      </c>
      <c r="I19">
        <f>Incubation!F19</f>
        <v>1.55</v>
      </c>
      <c r="J19">
        <f>VLOOKUP(C19,Material_Key!$A$2:$B$6,2,0)</f>
        <v>0.47799999999999998</v>
      </c>
      <c r="K19">
        <f t="shared" si="2"/>
        <v>0.32783067783282027</v>
      </c>
      <c r="L19">
        <f t="shared" si="3"/>
        <v>0.27307695001679627</v>
      </c>
    </row>
    <row r="20" spans="1:12" x14ac:dyDescent="0.2">
      <c r="A20" t="str">
        <f>Incubation!B20</f>
        <v>P5D</v>
      </c>
      <c r="B20" t="str">
        <f>Incubation!C20</f>
        <v>P</v>
      </c>
      <c r="C20" t="str">
        <f>Incubation!D20</f>
        <v>DASE</v>
      </c>
      <c r="D20" t="str">
        <f>Incubation!E20</f>
        <v>D</v>
      </c>
      <c r="E20">
        <f>Incubation!J20</f>
        <v>1.183170963648895</v>
      </c>
      <c r="F20">
        <f>Incubation!H20</f>
        <v>0.14039497000000001</v>
      </c>
      <c r="G20">
        <f t="shared" si="0"/>
        <v>1.0427759936488949</v>
      </c>
      <c r="H20" s="57">
        <f t="shared" si="1"/>
        <v>0.881340081599854</v>
      </c>
      <c r="I20">
        <f>Incubation!F20</f>
        <v>1.51</v>
      </c>
      <c r="J20">
        <f>VLOOKUP(C20,Material_Key!$A$2:$B$6,2,0)</f>
        <v>0.47799999999999998</v>
      </c>
      <c r="K20">
        <f t="shared" si="2"/>
        <v>0.33009730130077597</v>
      </c>
      <c r="L20">
        <f t="shared" si="3"/>
        <v>0.27899374768525176</v>
      </c>
    </row>
    <row r="21" spans="1:12" x14ac:dyDescent="0.2">
      <c r="A21" t="str">
        <f>Incubation!B21</f>
        <v>V1A</v>
      </c>
      <c r="B21" t="str">
        <f>Incubation!C21</f>
        <v>V</v>
      </c>
      <c r="C21" t="str">
        <f>Incubation!D21</f>
        <v>Control</v>
      </c>
      <c r="D21" t="str">
        <f>Incubation!E21</f>
        <v>A</v>
      </c>
      <c r="E21">
        <f>Incubation!J21</f>
        <v>1.1156698030961141</v>
      </c>
      <c r="F21">
        <f>Incubation!H21</f>
        <v>6.8537899999999999E-2</v>
      </c>
      <c r="G21">
        <f t="shared" si="0"/>
        <v>1.0471319030961141</v>
      </c>
      <c r="H21" s="57">
        <f t="shared" si="1"/>
        <v>0.93856793487661028</v>
      </c>
      <c r="I21">
        <f>Incubation!F21</f>
        <v>0</v>
      </c>
      <c r="J21">
        <f>VLOOKUP(C21,Material_Key!$A$2:$B$6,2,0)</f>
        <v>0</v>
      </c>
      <c r="K21" t="e">
        <f t="shared" si="2"/>
        <v>#DIV/0!</v>
      </c>
      <c r="L21" t="e">
        <f t="shared" si="3"/>
        <v>#DIV/0!</v>
      </c>
    </row>
    <row r="22" spans="1:12" x14ac:dyDescent="0.2">
      <c r="A22" t="str">
        <f>Incubation!B22</f>
        <v>V1B</v>
      </c>
      <c r="B22" t="str">
        <f>Incubation!C22</f>
        <v>V</v>
      </c>
      <c r="C22" t="str">
        <f>Incubation!D22</f>
        <v>Control</v>
      </c>
      <c r="D22" t="str">
        <f>Incubation!E22</f>
        <v>B</v>
      </c>
      <c r="E22">
        <f>Incubation!J22</f>
        <v>1.1194905900930185</v>
      </c>
      <c r="F22">
        <f>Incubation!H22</f>
        <v>6.8351439999999999E-2</v>
      </c>
      <c r="G22">
        <f t="shared" si="0"/>
        <v>1.0511391500930185</v>
      </c>
      <c r="H22" s="57">
        <f t="shared" si="1"/>
        <v>0.93894415852631619</v>
      </c>
      <c r="I22">
        <f>Incubation!F22</f>
        <v>0</v>
      </c>
      <c r="J22">
        <f>VLOOKUP(C22,Material_Key!$A$2:$B$6,2,0)</f>
        <v>0</v>
      </c>
      <c r="K22" t="e">
        <f t="shared" si="2"/>
        <v>#DIV/0!</v>
      </c>
      <c r="L22" t="e">
        <f t="shared" si="3"/>
        <v>#DIV/0!</v>
      </c>
    </row>
    <row r="23" spans="1:12" x14ac:dyDescent="0.2">
      <c r="A23" t="str">
        <f>Incubation!B23</f>
        <v>V1C</v>
      </c>
      <c r="B23" t="str">
        <f>Incubation!C23</f>
        <v>V</v>
      </c>
      <c r="C23" t="str">
        <f>Incubation!D23</f>
        <v>Control</v>
      </c>
      <c r="D23" t="str">
        <f>Incubation!E23</f>
        <v>C</v>
      </c>
      <c r="E23">
        <f>Incubation!J23</f>
        <v>1.1042074421054007</v>
      </c>
      <c r="F23">
        <f>Incubation!H23</f>
        <v>6.823027000000001E-2</v>
      </c>
      <c r="G23">
        <f t="shared" si="0"/>
        <v>1.0359771721054007</v>
      </c>
      <c r="H23" s="57">
        <f t="shared" si="1"/>
        <v>0.9382088297920681</v>
      </c>
      <c r="I23">
        <f>Incubation!F23</f>
        <v>0</v>
      </c>
      <c r="J23">
        <f>VLOOKUP(C23,Material_Key!$A$2:$B$6,2,0)</f>
        <v>0</v>
      </c>
      <c r="K23" t="e">
        <f t="shared" si="2"/>
        <v>#DIV/0!</v>
      </c>
      <c r="L23" t="e">
        <f t="shared" si="3"/>
        <v>#DIV/0!</v>
      </c>
    </row>
    <row r="24" spans="1:12" x14ac:dyDescent="0.2">
      <c r="A24" t="str">
        <f>Incubation!B24</f>
        <v>V1D</v>
      </c>
      <c r="B24" t="str">
        <f>Incubation!C24</f>
        <v>V</v>
      </c>
      <c r="C24" t="str">
        <f>Incubation!D24</f>
        <v>Control</v>
      </c>
      <c r="D24" t="str">
        <f>Incubation!E24</f>
        <v>D</v>
      </c>
      <c r="E24">
        <f>Incubation!J24</f>
        <v>1.1140965378620946</v>
      </c>
      <c r="F24">
        <f>Incubation!H24</f>
        <v>6.8406480000000006E-2</v>
      </c>
      <c r="G24">
        <f t="shared" si="0"/>
        <v>1.0456900578620947</v>
      </c>
      <c r="H24" s="57">
        <f t="shared" si="1"/>
        <v>0.93859914497960006</v>
      </c>
      <c r="I24">
        <f>Incubation!F24</f>
        <v>0</v>
      </c>
      <c r="J24">
        <f>VLOOKUP(C24,Material_Key!$A$2:$B$6,2,0)</f>
        <v>0</v>
      </c>
      <c r="K24" t="e">
        <f t="shared" si="2"/>
        <v>#DIV/0!</v>
      </c>
      <c r="L24" t="e">
        <f t="shared" si="3"/>
        <v>#DIV/0!</v>
      </c>
    </row>
    <row r="25" spans="1:12" x14ac:dyDescent="0.2">
      <c r="A25" t="str">
        <f>Incubation!B25</f>
        <v>V2A</v>
      </c>
      <c r="B25" t="str">
        <f>Incubation!C25</f>
        <v>V</v>
      </c>
      <c r="C25" t="str">
        <f>Incubation!D25</f>
        <v>CS</v>
      </c>
      <c r="D25" t="str">
        <f>Incubation!E25</f>
        <v>A</v>
      </c>
      <c r="E25">
        <f>Incubation!J25</f>
        <v>1.7404201131858059</v>
      </c>
      <c r="F25">
        <f>Incubation!H25</f>
        <v>0.39103352999999996</v>
      </c>
      <c r="G25">
        <f t="shared" si="0"/>
        <v>1.3493865831858058</v>
      </c>
      <c r="H25" s="57">
        <f t="shared" si="1"/>
        <v>0.77532233336224743</v>
      </c>
      <c r="I25">
        <f>Incubation!F25</f>
        <v>1.5</v>
      </c>
      <c r="J25">
        <f>VLOOKUP(C25,Material_Key!$A$2:$B$6,2,0)</f>
        <v>1</v>
      </c>
      <c r="K25">
        <f t="shared" si="2"/>
        <v>0.89959105545720386</v>
      </c>
      <c r="L25">
        <f t="shared" si="3"/>
        <v>0.51688155557483162</v>
      </c>
    </row>
    <row r="26" spans="1:12" x14ac:dyDescent="0.2">
      <c r="A26" t="str">
        <f>Incubation!B26</f>
        <v>V2B</v>
      </c>
      <c r="B26" t="str">
        <f>Incubation!C26</f>
        <v>V</v>
      </c>
      <c r="C26" t="str">
        <f>Incubation!D26</f>
        <v>CS</v>
      </c>
      <c r="D26" t="str">
        <f>Incubation!E26</f>
        <v>B</v>
      </c>
      <c r="E26">
        <f>Incubation!J26</f>
        <v>1.7436980933306523</v>
      </c>
      <c r="F26">
        <f>Incubation!H26</f>
        <v>0.39554984000000004</v>
      </c>
      <c r="G26">
        <f t="shared" si="0"/>
        <v>1.3481482533306521</v>
      </c>
      <c r="H26" s="57">
        <f t="shared" si="1"/>
        <v>0.77315462951246505</v>
      </c>
      <c r="I26">
        <f>Incubation!F26</f>
        <v>1.51</v>
      </c>
      <c r="J26">
        <f>VLOOKUP(C26,Material_Key!$A$2:$B$6,2,0)</f>
        <v>1</v>
      </c>
      <c r="K26">
        <f t="shared" si="2"/>
        <v>0.89281341280175641</v>
      </c>
      <c r="L26">
        <f t="shared" si="3"/>
        <v>0.51202293345196359</v>
      </c>
    </row>
    <row r="27" spans="1:12" x14ac:dyDescent="0.2">
      <c r="A27" t="str">
        <f>Incubation!B27</f>
        <v>V2C</v>
      </c>
      <c r="B27" t="str">
        <f>Incubation!C27</f>
        <v>V</v>
      </c>
      <c r="C27" t="str">
        <f>Incubation!D27</f>
        <v>CS</v>
      </c>
      <c r="D27" t="str">
        <f>Incubation!E27</f>
        <v>C</v>
      </c>
      <c r="E27">
        <f>Incubation!J27</f>
        <v>1.7617164146110575</v>
      </c>
      <c r="F27">
        <f>Incubation!H27</f>
        <v>0.38307614000000001</v>
      </c>
      <c r="G27">
        <f t="shared" si="0"/>
        <v>1.3786402746110575</v>
      </c>
      <c r="H27" s="57">
        <f t="shared" si="1"/>
        <v>0.78255516221401977</v>
      </c>
      <c r="I27">
        <f>Incubation!F27</f>
        <v>1.53</v>
      </c>
      <c r="J27">
        <f>VLOOKUP(C27,Material_Key!$A$2:$B$6,2,0)</f>
        <v>1</v>
      </c>
      <c r="K27">
        <f t="shared" si="2"/>
        <v>0.90107207490918795</v>
      </c>
      <c r="L27">
        <f t="shared" si="3"/>
        <v>0.51147396223138542</v>
      </c>
    </row>
    <row r="28" spans="1:12" x14ac:dyDescent="0.2">
      <c r="A28" t="str">
        <f>Incubation!B28</f>
        <v>V2D</v>
      </c>
      <c r="B28" t="str">
        <f>Incubation!C28</f>
        <v>V</v>
      </c>
      <c r="C28" t="str">
        <f>Incubation!D28</f>
        <v>CS</v>
      </c>
      <c r="D28" t="str">
        <f>Incubation!E28</f>
        <v>D</v>
      </c>
      <c r="E28">
        <f>Incubation!J28</f>
        <v>1.7636458816981724</v>
      </c>
      <c r="F28">
        <f>Incubation!H28</f>
        <v>0.40923598999999999</v>
      </c>
      <c r="G28">
        <f t="shared" si="0"/>
        <v>1.3544098916981724</v>
      </c>
      <c r="H28" s="57">
        <f t="shared" si="1"/>
        <v>0.76796022702360378</v>
      </c>
      <c r="I28">
        <f>Incubation!F28</f>
        <v>1.54</v>
      </c>
      <c r="J28">
        <f>VLOOKUP(C28,Material_Key!$A$2:$B$6,2,0)</f>
        <v>1</v>
      </c>
      <c r="K28">
        <f t="shared" si="2"/>
        <v>0.87948694266115091</v>
      </c>
      <c r="L28">
        <f t="shared" si="3"/>
        <v>0.49867547209324919</v>
      </c>
    </row>
    <row r="29" spans="1:12" x14ac:dyDescent="0.2">
      <c r="A29" t="str">
        <f>Incubation!B29</f>
        <v>V3A</v>
      </c>
      <c r="B29" t="str">
        <f>Incubation!C29</f>
        <v>V</v>
      </c>
      <c r="C29" t="str">
        <f>Incubation!D29</f>
        <v>AD</v>
      </c>
      <c r="D29" t="str">
        <f>Incubation!E29</f>
        <v>A</v>
      </c>
      <c r="E29">
        <f>Incubation!J29</f>
        <v>1.6464384708371511</v>
      </c>
      <c r="F29">
        <f>Incubation!H29</f>
        <v>0.19745903999999997</v>
      </c>
      <c r="G29">
        <f t="shared" si="0"/>
        <v>1.4489794308371511</v>
      </c>
      <c r="H29" s="57">
        <f t="shared" si="1"/>
        <v>0.88006898314299009</v>
      </c>
      <c r="I29">
        <f>Incubation!F29</f>
        <v>1.51</v>
      </c>
      <c r="J29">
        <f>VLOOKUP(C29,Material_Key!$A$2:$B$6,2,0)</f>
        <v>0.39050000000000001</v>
      </c>
      <c r="K29">
        <f t="shared" si="2"/>
        <v>0.37471951506086593</v>
      </c>
      <c r="L29">
        <f t="shared" si="3"/>
        <v>0.22759399862075341</v>
      </c>
    </row>
    <row r="30" spans="1:12" x14ac:dyDescent="0.2">
      <c r="A30" t="str">
        <f>Incubation!B30</f>
        <v>V3B</v>
      </c>
      <c r="B30" t="str">
        <f>Incubation!C30</f>
        <v>V</v>
      </c>
      <c r="C30" t="str">
        <f>Incubation!D30</f>
        <v>AD</v>
      </c>
      <c r="D30" t="str">
        <f>Incubation!E30</f>
        <v>B</v>
      </c>
      <c r="E30">
        <f>Incubation!J30</f>
        <v>1.6570262735033265</v>
      </c>
      <c r="F30">
        <f>Incubation!H30</f>
        <v>0.20050189000000002</v>
      </c>
      <c r="G30">
        <f t="shared" si="0"/>
        <v>1.4565243835033266</v>
      </c>
      <c r="H30" s="57">
        <f t="shared" si="1"/>
        <v>0.87899896748402562</v>
      </c>
      <c r="I30">
        <f>Incubation!F30</f>
        <v>1.5</v>
      </c>
      <c r="J30">
        <f>VLOOKUP(C30,Material_Key!$A$2:$B$6,2,0)</f>
        <v>0.39050000000000001</v>
      </c>
      <c r="K30">
        <f t="shared" si="2"/>
        <v>0.37918184783869935</v>
      </c>
      <c r="L30">
        <f t="shared" si="3"/>
        <v>0.22883273120167466</v>
      </c>
    </row>
    <row r="31" spans="1:12" x14ac:dyDescent="0.2">
      <c r="A31" t="str">
        <f>Incubation!B31</f>
        <v>V3C</v>
      </c>
      <c r="B31" t="str">
        <f>Incubation!C31</f>
        <v>V</v>
      </c>
      <c r="C31" t="str">
        <f>Incubation!D31</f>
        <v>AD</v>
      </c>
      <c r="D31" t="str">
        <f>Incubation!E31</f>
        <v>C</v>
      </c>
      <c r="E31">
        <f>Incubation!J31</f>
        <v>1.6515833205111707</v>
      </c>
      <c r="F31">
        <f>Incubation!H31</f>
        <v>0.20033433</v>
      </c>
      <c r="G31">
        <f t="shared" si="0"/>
        <v>1.4512489905111707</v>
      </c>
      <c r="H31" s="57">
        <f t="shared" si="1"/>
        <v>0.87870165100844211</v>
      </c>
      <c r="I31">
        <f>Incubation!F31</f>
        <v>1.52</v>
      </c>
      <c r="J31">
        <f>VLOOKUP(C31,Material_Key!$A$2:$B$6,2,0)</f>
        <v>0.39050000000000001</v>
      </c>
      <c r="K31">
        <f t="shared" si="2"/>
        <v>0.3728373228911922</v>
      </c>
      <c r="L31">
        <f t="shared" si="3"/>
        <v>0.22574539126236623</v>
      </c>
    </row>
    <row r="32" spans="1:12" x14ac:dyDescent="0.2">
      <c r="A32" t="str">
        <f>Incubation!B32</f>
        <v>V4A</v>
      </c>
      <c r="B32" t="str">
        <f>Incubation!C32</f>
        <v>V</v>
      </c>
      <c r="C32" t="str">
        <f>Incubation!D32</f>
        <v>CCBP</v>
      </c>
      <c r="D32" t="str">
        <f>Incubation!E32</f>
        <v>A</v>
      </c>
      <c r="E32">
        <f>Incubation!J32</f>
        <v>1.7620437033552876</v>
      </c>
      <c r="F32">
        <f>Incubation!H32</f>
        <v>0.33890027</v>
      </c>
      <c r="G32">
        <f t="shared" si="0"/>
        <v>1.4231434333552877</v>
      </c>
      <c r="H32" s="57">
        <f t="shared" si="1"/>
        <v>0.80766636528102842</v>
      </c>
      <c r="I32">
        <f>Incubation!F32</f>
        <v>1.52</v>
      </c>
      <c r="J32">
        <f>VLOOKUP(C32,Material_Key!$A$2:$B$6,2,0)</f>
        <v>0.2366</v>
      </c>
      <c r="K32">
        <f t="shared" si="2"/>
        <v>0.22152351074464544</v>
      </c>
      <c r="L32">
        <f t="shared" si="3"/>
        <v>0.12571964606940217</v>
      </c>
    </row>
    <row r="33" spans="1:12" x14ac:dyDescent="0.2">
      <c r="A33" t="str">
        <f>Incubation!B33</f>
        <v>V4B</v>
      </c>
      <c r="B33" t="str">
        <f>Incubation!C33</f>
        <v>V</v>
      </c>
      <c r="C33" t="str">
        <f>Incubation!D33</f>
        <v>CCBP</v>
      </c>
      <c r="D33" t="str">
        <f>Incubation!E33</f>
        <v>B</v>
      </c>
      <c r="E33">
        <f>Incubation!J33</f>
        <v>1.7446153229232291</v>
      </c>
      <c r="F33">
        <f>Incubation!H33</f>
        <v>0.35401811999999999</v>
      </c>
      <c r="G33">
        <f t="shared" si="0"/>
        <v>1.390597202923229</v>
      </c>
      <c r="H33" s="57">
        <f t="shared" si="1"/>
        <v>0.79707955367099659</v>
      </c>
      <c r="I33">
        <f>Incubation!F33</f>
        <v>1.49</v>
      </c>
      <c r="J33">
        <f>VLOOKUP(C33,Material_Key!$A$2:$B$6,2,0)</f>
        <v>0.2366</v>
      </c>
      <c r="K33">
        <f t="shared" si="2"/>
        <v>0.22081563638364832</v>
      </c>
      <c r="L33">
        <f t="shared" si="3"/>
        <v>0.12656981369030723</v>
      </c>
    </row>
    <row r="34" spans="1:12" x14ac:dyDescent="0.2">
      <c r="A34" t="str">
        <f>Incubation!B34</f>
        <v>V4C</v>
      </c>
      <c r="B34" t="str">
        <f>Incubation!C34</f>
        <v>V</v>
      </c>
      <c r="C34" t="str">
        <f>Incubation!D34</f>
        <v>CCBP</v>
      </c>
      <c r="D34" t="str">
        <f>Incubation!E34</f>
        <v>C</v>
      </c>
      <c r="E34">
        <f>Incubation!J34</f>
        <v>1.740828632365806</v>
      </c>
      <c r="F34">
        <f>Incubation!H34</f>
        <v>0.36812093000000001</v>
      </c>
      <c r="G34">
        <f t="shared" si="0"/>
        <v>1.3727077023658061</v>
      </c>
      <c r="H34" s="57">
        <f t="shared" si="1"/>
        <v>0.78853695122206291</v>
      </c>
      <c r="I34">
        <f>Incubation!F34</f>
        <v>1.48</v>
      </c>
      <c r="J34">
        <f>VLOOKUP(C34,Material_Key!$A$2:$B$6,2,0)</f>
        <v>0.2366</v>
      </c>
      <c r="K34">
        <f t="shared" si="2"/>
        <v>0.21944773133766873</v>
      </c>
      <c r="L34">
        <f t="shared" si="3"/>
        <v>0.12605935314806763</v>
      </c>
    </row>
    <row r="35" spans="1:12" x14ac:dyDescent="0.2">
      <c r="A35" t="str">
        <f>Incubation!B35</f>
        <v>V4D</v>
      </c>
      <c r="B35" t="str">
        <f>Incubation!C35</f>
        <v>V</v>
      </c>
      <c r="C35" t="str">
        <f>Incubation!D35</f>
        <v>CCBP</v>
      </c>
      <c r="D35" t="str">
        <f>Incubation!E35</f>
        <v>D</v>
      </c>
      <c r="E35">
        <f>Incubation!J35</f>
        <v>1.7575827562689992</v>
      </c>
      <c r="F35">
        <f>Incubation!H35</f>
        <v>0.35355642999999998</v>
      </c>
      <c r="G35">
        <f t="shared" si="0"/>
        <v>1.4040263262689991</v>
      </c>
      <c r="H35" s="57">
        <f t="shared" si="1"/>
        <v>0.79883938395564913</v>
      </c>
      <c r="I35">
        <f>Incubation!F35</f>
        <v>1.51</v>
      </c>
      <c r="J35">
        <f>VLOOKUP(C35,Material_Key!$A$2:$B$6,2,0)</f>
        <v>0.2366</v>
      </c>
      <c r="K35">
        <f t="shared" si="2"/>
        <v>0.21999511840744715</v>
      </c>
      <c r="L35">
        <f t="shared" si="3"/>
        <v>0.12516913790987191</v>
      </c>
    </row>
    <row r="36" spans="1:12" x14ac:dyDescent="0.2">
      <c r="A36" t="str">
        <f>Incubation!B36</f>
        <v>V5A</v>
      </c>
      <c r="B36" t="str">
        <f>Incubation!C36</f>
        <v>V</v>
      </c>
      <c r="C36" t="str">
        <f>Incubation!D36</f>
        <v>DASE</v>
      </c>
      <c r="D36" t="str">
        <f>Incubation!E36</f>
        <v>A</v>
      </c>
      <c r="E36">
        <f>Incubation!J36</f>
        <v>1.7726956325126131</v>
      </c>
      <c r="F36">
        <f>Incubation!H36</f>
        <v>0.13793308999999998</v>
      </c>
      <c r="G36">
        <f t="shared" si="0"/>
        <v>1.6347625425126131</v>
      </c>
      <c r="H36" s="57">
        <f t="shared" si="1"/>
        <v>0.92219020148174335</v>
      </c>
      <c r="I36">
        <f>Incubation!F36</f>
        <v>1.5</v>
      </c>
      <c r="J36">
        <f>VLOOKUP(C36,Material_Key!$A$2:$B$6,2,0)</f>
        <v>0.47799999999999998</v>
      </c>
      <c r="K36">
        <f t="shared" si="2"/>
        <v>0.52094433021401931</v>
      </c>
      <c r="L36">
        <f t="shared" si="3"/>
        <v>0.2938712775388489</v>
      </c>
    </row>
    <row r="37" spans="1:12" x14ac:dyDescent="0.2">
      <c r="A37" t="str">
        <f>Incubation!B37</f>
        <v>V5B</v>
      </c>
      <c r="B37" t="str">
        <f>Incubation!C37</f>
        <v>V</v>
      </c>
      <c r="C37" t="str">
        <f>Incubation!D37</f>
        <v>DASE</v>
      </c>
      <c r="D37" t="str">
        <f>Incubation!E37</f>
        <v>B</v>
      </c>
      <c r="E37">
        <f>Incubation!J37</f>
        <v>1.7793622835154979</v>
      </c>
      <c r="F37">
        <f>Incubation!H37</f>
        <v>0.13550292999999999</v>
      </c>
      <c r="G37">
        <f t="shared" si="0"/>
        <v>1.6438593535154979</v>
      </c>
      <c r="H37" s="57">
        <f t="shared" si="1"/>
        <v>0.92384747543806212</v>
      </c>
      <c r="I37">
        <f>Incubation!F37</f>
        <v>1.51</v>
      </c>
      <c r="J37">
        <f>VLOOKUP(C37,Material_Key!$A$2:$B$6,2,0)</f>
        <v>0.47799999999999998</v>
      </c>
      <c r="K37">
        <f t="shared" si="2"/>
        <v>0.52037402051682646</v>
      </c>
      <c r="L37">
        <f t="shared" si="3"/>
        <v>0.29244973063536006</v>
      </c>
    </row>
    <row r="38" spans="1:12" x14ac:dyDescent="0.2">
      <c r="A38" t="str">
        <f>Incubation!B38</f>
        <v>V5C</v>
      </c>
      <c r="B38" t="str">
        <f>Incubation!C38</f>
        <v>V</v>
      </c>
      <c r="C38" t="str">
        <f>Incubation!D38</f>
        <v>DASE</v>
      </c>
      <c r="D38" t="str">
        <f>Incubation!E38</f>
        <v>C</v>
      </c>
      <c r="E38">
        <f>Incubation!J38</f>
        <v>1.7840790885365352</v>
      </c>
      <c r="F38">
        <f>Incubation!H38</f>
        <v>0.13468799000000001</v>
      </c>
      <c r="G38">
        <f t="shared" si="0"/>
        <v>1.6493910985365352</v>
      </c>
      <c r="H38" s="57">
        <f t="shared" si="1"/>
        <v>0.92450559458634574</v>
      </c>
      <c r="I38">
        <f>Incubation!F38</f>
        <v>1.54</v>
      </c>
      <c r="J38">
        <f>VLOOKUP(C38,Material_Key!$A$2:$B$6,2,0)</f>
        <v>0.47799999999999998</v>
      </c>
      <c r="K38">
        <f t="shared" si="2"/>
        <v>0.51195386045484659</v>
      </c>
      <c r="L38">
        <f t="shared" si="3"/>
        <v>0.28695693130667094</v>
      </c>
    </row>
    <row r="39" spans="1:12" x14ac:dyDescent="0.2">
      <c r="A39" t="str">
        <f>Incubation!B39</f>
        <v>V5D</v>
      </c>
      <c r="B39" t="str">
        <f>Incubation!C39</f>
        <v>V</v>
      </c>
      <c r="C39" t="str">
        <f>Incubation!D39</f>
        <v>DASE</v>
      </c>
      <c r="D39" t="str">
        <f>Incubation!E39</f>
        <v>D</v>
      </c>
      <c r="E39">
        <f>Incubation!J39</f>
        <v>1.7966652104086911</v>
      </c>
      <c r="F39">
        <f>Incubation!H39</f>
        <v>0.13567222000000001</v>
      </c>
      <c r="G39">
        <f t="shared" si="0"/>
        <v>1.6609929904086911</v>
      </c>
      <c r="H39" s="57">
        <f t="shared" si="1"/>
        <v>0.92448664380319445</v>
      </c>
      <c r="I39">
        <f>Incubation!F39</f>
        <v>1.54</v>
      </c>
      <c r="J39">
        <f>VLOOKUP(C39,Material_Key!$A$2:$B$6,2,0)</f>
        <v>0.47799999999999998</v>
      </c>
      <c r="K39">
        <f t="shared" si="2"/>
        <v>0.51555496715282745</v>
      </c>
      <c r="L39">
        <f t="shared" si="3"/>
        <v>0.28695104918047204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A321-2EE2-0A45-B764-3539EE101F9F}">
  <dimension ref="A1:C6"/>
  <sheetViews>
    <sheetView zoomScale="134" workbookViewId="0">
      <selection activeCell="E25" sqref="E25"/>
    </sheetView>
  </sheetViews>
  <sheetFormatPr baseColWidth="10" defaultRowHeight="16" x14ac:dyDescent="0.2"/>
  <sheetData>
    <row r="1" spans="1:3" x14ac:dyDescent="0.2">
      <c r="A1" t="s">
        <v>68</v>
      </c>
      <c r="B1" t="s">
        <v>138</v>
      </c>
      <c r="C1" t="s">
        <v>139</v>
      </c>
    </row>
    <row r="2" spans="1:3" x14ac:dyDescent="0.2">
      <c r="A2" t="s">
        <v>62</v>
      </c>
      <c r="B2" s="58">
        <v>0</v>
      </c>
    </row>
    <row r="3" spans="1:3" x14ac:dyDescent="0.2">
      <c r="A3" t="s">
        <v>63</v>
      </c>
      <c r="B3" s="58">
        <v>1</v>
      </c>
    </row>
    <row r="4" spans="1:3" x14ac:dyDescent="0.2">
      <c r="A4" t="s">
        <v>72</v>
      </c>
      <c r="B4" s="58">
        <v>0.39050000000000001</v>
      </c>
    </row>
    <row r="5" spans="1:3" x14ac:dyDescent="0.2">
      <c r="A5" t="s">
        <v>73</v>
      </c>
      <c r="B5" s="58">
        <v>0.2366</v>
      </c>
    </row>
    <row r="6" spans="1:3" x14ac:dyDescent="0.2">
      <c r="A6" t="s">
        <v>116</v>
      </c>
      <c r="B6" s="58">
        <v>0.47799999999999998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IRMS_Pre</vt:lpstr>
      <vt:lpstr>IRMS_Post</vt:lpstr>
      <vt:lpstr>C_Partitioning</vt:lpstr>
      <vt:lpstr>Incubation</vt:lpstr>
      <vt:lpstr>Epsilon_ShortInc_wSoil</vt:lpstr>
      <vt:lpstr>Epsilon_IRMS_Res</vt:lpstr>
      <vt:lpstr>Material_Key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S. Wang</dc:creator>
  <cp:lastModifiedBy>Michelle S. Wang</cp:lastModifiedBy>
  <dcterms:created xsi:type="dcterms:W3CDTF">2022-09-30T22:37:02Z</dcterms:created>
  <dcterms:modified xsi:type="dcterms:W3CDTF">2023-05-09T20:25:41Z</dcterms:modified>
</cp:coreProperties>
</file>