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chellewang/Desktop/SOILS/calculations/Microbial biomass and N/MBC:"/>
    </mc:Choice>
  </mc:AlternateContent>
  <xr:revisionPtr revIDLastSave="0" documentId="13_ncr:1_{BDD1874A-005C-BD4E-B9A5-733C9E9CCBDD}" xr6:coauthVersionLast="47" xr6:coauthVersionMax="47" xr10:uidLastSave="{00000000-0000-0000-0000-000000000000}"/>
  <bookViews>
    <workbookView xWindow="20" yWindow="600" windowWidth="28800" windowHeight="15700" activeTab="2" xr2:uid="{E1A9FFA8-616E-DE44-8E66-A187BE716752}"/>
  </bookViews>
  <sheets>
    <sheet name="Summary" sheetId="6" r:id="rId1"/>
    <sheet name="TOC" sheetId="1" r:id="rId2"/>
    <sheet name="NO3+NH4" sheetId="4" r:id="rId3"/>
    <sheet name="Weights" sheetId="5" r:id="rId4"/>
    <sheet name="Moisture" sheetId="2" r:id="rId5"/>
  </sheets>
  <externalReferences>
    <externalReference r:id="rId6"/>
  </externalReferences>
  <definedNames>
    <definedName name="_xlchart.v1.0" hidden="1">TOC!$J$1</definedName>
    <definedName name="_xlchart.v1.1" hidden="1">TOC!$J$21:$J$39</definedName>
    <definedName name="_xlchart.v1.10" hidden="1">'NO3+NH4'!$J$2:$J$20</definedName>
    <definedName name="_xlchart.v1.11" hidden="1">'NO3+NH4'!$K$2:$K$20</definedName>
    <definedName name="_xlchart.v1.2" hidden="1">TOC!$K$21:$K$39</definedName>
    <definedName name="_xlchart.v1.3" hidden="1">TOC!$J$1</definedName>
    <definedName name="_xlchart.v1.4" hidden="1">TOC!$J$2:$J$20</definedName>
    <definedName name="_xlchart.v1.5" hidden="1">TOC!$K$2:$K$20</definedName>
    <definedName name="_xlchart.v1.6" hidden="1">'NO3+NH4'!$J$1</definedName>
    <definedName name="_xlchart.v1.7" hidden="1">'NO3+NH4'!$J$21:$J$39</definedName>
    <definedName name="_xlchart.v1.8" hidden="1">'NO3+NH4'!$K$21:$K$39</definedName>
    <definedName name="_xlchart.v1.9" hidden="1">'NO3+NH4'!$J$1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2" l="1"/>
  <c r="F2" i="2"/>
  <c r="E2" i="2"/>
  <c r="M2" i="2"/>
  <c r="M8" i="2" l="1"/>
  <c r="M9" i="2"/>
  <c r="M16" i="2"/>
  <c r="M17" i="2"/>
  <c r="M24" i="2"/>
  <c r="M25" i="2"/>
  <c r="M32" i="2"/>
  <c r="M33" i="2"/>
  <c r="L3" i="2"/>
  <c r="L4" i="2"/>
  <c r="L5" i="2"/>
  <c r="L6" i="2"/>
  <c r="M6" i="2" s="1"/>
  <c r="L7" i="2"/>
  <c r="M7" i="2" s="1"/>
  <c r="L8" i="2"/>
  <c r="L9" i="2"/>
  <c r="L10" i="2"/>
  <c r="L11" i="2"/>
  <c r="L12" i="2"/>
  <c r="L13" i="2"/>
  <c r="L14" i="2"/>
  <c r="M14" i="2" s="1"/>
  <c r="L15" i="2"/>
  <c r="M15" i="2" s="1"/>
  <c r="L16" i="2"/>
  <c r="L17" i="2"/>
  <c r="L18" i="2"/>
  <c r="L19" i="2"/>
  <c r="L20" i="2"/>
  <c r="L21" i="2"/>
  <c r="L22" i="2"/>
  <c r="M22" i="2" s="1"/>
  <c r="L23" i="2"/>
  <c r="M23" i="2" s="1"/>
  <c r="L24" i="2"/>
  <c r="L25" i="2"/>
  <c r="L26" i="2"/>
  <c r="L27" i="2"/>
  <c r="L28" i="2"/>
  <c r="L29" i="2"/>
  <c r="L30" i="2"/>
  <c r="M30" i="2" s="1"/>
  <c r="L31" i="2"/>
  <c r="M31" i="2" s="1"/>
  <c r="L32" i="2"/>
  <c r="L33" i="2"/>
  <c r="L34" i="2"/>
  <c r="L35" i="2"/>
  <c r="L36" i="2"/>
  <c r="L37" i="2"/>
  <c r="L38" i="2"/>
  <c r="M38" i="2" s="1"/>
  <c r="L39" i="2"/>
  <c r="M39" i="2" s="1"/>
  <c r="L2" i="2"/>
  <c r="E1" i="6"/>
  <c r="C1" i="6"/>
  <c r="E3" i="2"/>
  <c r="F3" i="2" s="1"/>
  <c r="G3" i="2" s="1"/>
  <c r="E4" i="2"/>
  <c r="F4" i="2" s="1"/>
  <c r="G4" i="2" s="1"/>
  <c r="E5" i="2"/>
  <c r="F5" i="2" s="1"/>
  <c r="G5" i="2" s="1"/>
  <c r="E6" i="2"/>
  <c r="F6" i="2" s="1"/>
  <c r="G6" i="2" s="1"/>
  <c r="E7" i="2"/>
  <c r="F7" i="2" s="1"/>
  <c r="G7" i="2" s="1"/>
  <c r="E8" i="2"/>
  <c r="F8" i="2" s="1"/>
  <c r="G8" i="2" s="1"/>
  <c r="E9" i="2"/>
  <c r="F9" i="2" s="1"/>
  <c r="G9" i="2" s="1"/>
  <c r="E10" i="2"/>
  <c r="F10" i="2" s="1"/>
  <c r="G10" i="2" s="1"/>
  <c r="E11" i="2"/>
  <c r="F11" i="2" s="1"/>
  <c r="G11" i="2" s="1"/>
  <c r="E12" i="2"/>
  <c r="F12" i="2" s="1"/>
  <c r="G12" i="2" s="1"/>
  <c r="E13" i="2"/>
  <c r="F13" i="2" s="1"/>
  <c r="G13" i="2" s="1"/>
  <c r="E14" i="2"/>
  <c r="F14" i="2" s="1"/>
  <c r="G14" i="2" s="1"/>
  <c r="E15" i="2"/>
  <c r="F15" i="2" s="1"/>
  <c r="G15" i="2" s="1"/>
  <c r="E16" i="2"/>
  <c r="F16" i="2" s="1"/>
  <c r="G16" i="2" s="1"/>
  <c r="E17" i="2"/>
  <c r="F17" i="2" s="1"/>
  <c r="G17" i="2" s="1"/>
  <c r="E18" i="2"/>
  <c r="F18" i="2" s="1"/>
  <c r="G18" i="2" s="1"/>
  <c r="E19" i="2"/>
  <c r="F19" i="2" s="1"/>
  <c r="G19" i="2" s="1"/>
  <c r="E20" i="2"/>
  <c r="F20" i="2" s="1"/>
  <c r="G20" i="2" s="1"/>
  <c r="E21" i="2"/>
  <c r="F21" i="2" s="1"/>
  <c r="G21" i="2" s="1"/>
  <c r="E22" i="2"/>
  <c r="F22" i="2" s="1"/>
  <c r="G22" i="2" s="1"/>
  <c r="E23" i="2"/>
  <c r="F23" i="2" s="1"/>
  <c r="G23" i="2" s="1"/>
  <c r="E24" i="2"/>
  <c r="F24" i="2" s="1"/>
  <c r="G24" i="2" s="1"/>
  <c r="E25" i="2"/>
  <c r="F25" i="2" s="1"/>
  <c r="G25" i="2" s="1"/>
  <c r="E26" i="2"/>
  <c r="F26" i="2" s="1"/>
  <c r="G26" i="2" s="1"/>
  <c r="E27" i="2"/>
  <c r="F27" i="2" s="1"/>
  <c r="G27" i="2" s="1"/>
  <c r="E28" i="2"/>
  <c r="F28" i="2" s="1"/>
  <c r="G28" i="2" s="1"/>
  <c r="E29" i="2"/>
  <c r="F29" i="2" s="1"/>
  <c r="G29" i="2" s="1"/>
  <c r="E30" i="2"/>
  <c r="F30" i="2" s="1"/>
  <c r="G30" i="2" s="1"/>
  <c r="E31" i="2"/>
  <c r="F31" i="2" s="1"/>
  <c r="G31" i="2" s="1"/>
  <c r="E32" i="2"/>
  <c r="F32" i="2" s="1"/>
  <c r="G32" i="2" s="1"/>
  <c r="E33" i="2"/>
  <c r="F33" i="2" s="1"/>
  <c r="G33" i="2" s="1"/>
  <c r="E34" i="2"/>
  <c r="F34" i="2" s="1"/>
  <c r="G34" i="2" s="1"/>
  <c r="E35" i="2"/>
  <c r="F35" i="2" s="1"/>
  <c r="G35" i="2" s="1"/>
  <c r="E36" i="2"/>
  <c r="F36" i="2" s="1"/>
  <c r="G36" i="2" s="1"/>
  <c r="E37" i="2"/>
  <c r="F37" i="2" s="1"/>
  <c r="G37" i="2" s="1"/>
  <c r="E38" i="2"/>
  <c r="F38" i="2" s="1"/>
  <c r="G38" i="2" s="1"/>
  <c r="E39" i="2"/>
  <c r="F39" i="2" s="1"/>
  <c r="G39" i="2" s="1"/>
  <c r="D82" i="1"/>
  <c r="G3" i="4"/>
  <c r="G4" i="4"/>
  <c r="G5" i="4"/>
  <c r="G6" i="4"/>
  <c r="G7" i="4"/>
  <c r="G8" i="4"/>
  <c r="G9" i="4"/>
  <c r="G10" i="4"/>
  <c r="G11" i="4"/>
  <c r="G12" i="4"/>
  <c r="G13" i="4"/>
  <c r="G14" i="4"/>
  <c r="G15" i="4"/>
  <c r="G16" i="4"/>
  <c r="G17" i="4"/>
  <c r="G18" i="4"/>
  <c r="G19" i="4"/>
  <c r="G20" i="4"/>
  <c r="G21" i="4"/>
  <c r="G22" i="4"/>
  <c r="G23" i="4"/>
  <c r="G24" i="4"/>
  <c r="G25"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63" i="4"/>
  <c r="G64" i="4"/>
  <c r="G65" i="4"/>
  <c r="G66" i="4"/>
  <c r="G67" i="4"/>
  <c r="G68" i="4"/>
  <c r="G69" i="4"/>
  <c r="G70" i="4"/>
  <c r="G71" i="4"/>
  <c r="G72" i="4"/>
  <c r="G73" i="4"/>
  <c r="G74" i="4"/>
  <c r="G75" i="4"/>
  <c r="G76" i="4"/>
  <c r="G77" i="4"/>
  <c r="G2" i="4"/>
  <c r="C84" i="4"/>
  <c r="C83" i="4"/>
  <c r="C81" i="4"/>
  <c r="D81" i="4" s="1"/>
  <c r="C37" i="4" s="1"/>
  <c r="D83" i="1"/>
  <c r="D84" i="1"/>
  <c r="D81" i="1"/>
  <c r="M29" i="2" l="1"/>
  <c r="M20" i="2"/>
  <c r="M11" i="2"/>
  <c r="M10" i="2"/>
  <c r="M21" i="2"/>
  <c r="M5" i="2"/>
  <c r="M28" i="2"/>
  <c r="M4" i="2"/>
  <c r="M27" i="2"/>
  <c r="M3" i="2"/>
  <c r="M34" i="2"/>
  <c r="M18" i="2"/>
  <c r="M37" i="2"/>
  <c r="M13" i="2"/>
  <c r="M36" i="2"/>
  <c r="M12" i="2"/>
  <c r="M35" i="2"/>
  <c r="M19" i="2"/>
  <c r="M26" i="2"/>
  <c r="H32" i="2"/>
  <c r="C32" i="5"/>
  <c r="D32" i="5" s="1"/>
  <c r="E32" i="5" s="1"/>
  <c r="C70" i="5"/>
  <c r="D70" i="5" s="1"/>
  <c r="E70" i="5" s="1"/>
  <c r="H24" i="2"/>
  <c r="C24" i="5"/>
  <c r="D24" i="5" s="1"/>
  <c r="E24" i="5" s="1"/>
  <c r="C62" i="5"/>
  <c r="D62" i="5" s="1"/>
  <c r="E62" i="5" s="1"/>
  <c r="H16" i="2"/>
  <c r="C16" i="5"/>
  <c r="D16" i="5" s="1"/>
  <c r="E16" i="5" s="1"/>
  <c r="C54" i="5"/>
  <c r="D54" i="5" s="1"/>
  <c r="E54" i="5" s="1"/>
  <c r="H8" i="2"/>
  <c r="C8" i="5"/>
  <c r="D8" i="5" s="1"/>
  <c r="E8" i="5" s="1"/>
  <c r="C46" i="5"/>
  <c r="D46" i="5" s="1"/>
  <c r="E46" i="5" s="1"/>
  <c r="H23" i="2"/>
  <c r="C23" i="5"/>
  <c r="D23" i="5" s="1"/>
  <c r="E23" i="5" s="1"/>
  <c r="C61" i="5"/>
  <c r="D61" i="5" s="1"/>
  <c r="E61" i="5" s="1"/>
  <c r="H38" i="2"/>
  <c r="C38" i="5"/>
  <c r="D38" i="5" s="1"/>
  <c r="E38" i="5" s="1"/>
  <c r="C76" i="5"/>
  <c r="D76" i="5" s="1"/>
  <c r="E76" i="5" s="1"/>
  <c r="H22" i="2"/>
  <c r="C22" i="5"/>
  <c r="D22" i="5" s="1"/>
  <c r="E22" i="5" s="1"/>
  <c r="C60" i="5"/>
  <c r="D60" i="5" s="1"/>
  <c r="E60" i="5" s="1"/>
  <c r="H21" i="2"/>
  <c r="C21" i="5"/>
  <c r="D21" i="5" s="1"/>
  <c r="E21" i="5" s="1"/>
  <c r="C59" i="5"/>
  <c r="D59" i="5" s="1"/>
  <c r="E59" i="5" s="1"/>
  <c r="C36" i="5"/>
  <c r="D36" i="5" s="1"/>
  <c r="E36" i="5" s="1"/>
  <c r="C74" i="5"/>
  <c r="D74" i="5" s="1"/>
  <c r="E74" i="5" s="1"/>
  <c r="H36" i="2"/>
  <c r="H2" i="2"/>
  <c r="C2" i="5"/>
  <c r="D2" i="5" s="1"/>
  <c r="E2" i="5" s="1"/>
  <c r="C40" i="5"/>
  <c r="D40" i="5" s="1"/>
  <c r="E40" i="5" s="1"/>
  <c r="H31" i="2"/>
  <c r="C31" i="5"/>
  <c r="D31" i="5" s="1"/>
  <c r="E31" i="5" s="1"/>
  <c r="C69" i="5"/>
  <c r="D69" i="5" s="1"/>
  <c r="E69" i="5" s="1"/>
  <c r="H7" i="2"/>
  <c r="C7" i="5"/>
  <c r="D7" i="5" s="1"/>
  <c r="E7" i="5" s="1"/>
  <c r="C45" i="5"/>
  <c r="D45" i="5" s="1"/>
  <c r="E45" i="5" s="1"/>
  <c r="H14" i="2"/>
  <c r="C14" i="5"/>
  <c r="D14" i="5" s="1"/>
  <c r="E14" i="5" s="1"/>
  <c r="C52" i="5"/>
  <c r="D52" i="5" s="1"/>
  <c r="E52" i="5" s="1"/>
  <c r="H37" i="2"/>
  <c r="C37" i="5"/>
  <c r="D37" i="5" s="1"/>
  <c r="E37" i="5" s="1"/>
  <c r="C75" i="5"/>
  <c r="D75" i="5" s="1"/>
  <c r="E75" i="5" s="1"/>
  <c r="C28" i="5"/>
  <c r="D28" i="5" s="1"/>
  <c r="E28" i="5" s="1"/>
  <c r="C66" i="5"/>
  <c r="D66" i="5" s="1"/>
  <c r="E66" i="5" s="1"/>
  <c r="H28" i="2"/>
  <c r="H39" i="2"/>
  <c r="C39" i="5"/>
  <c r="D39" i="5" s="1"/>
  <c r="E39" i="5" s="1"/>
  <c r="C77" i="5"/>
  <c r="D77" i="5" s="1"/>
  <c r="E77" i="5" s="1"/>
  <c r="H15" i="2"/>
  <c r="C15" i="5"/>
  <c r="D15" i="5" s="1"/>
  <c r="E15" i="5" s="1"/>
  <c r="C53" i="5"/>
  <c r="D53" i="5" s="1"/>
  <c r="E53" i="5" s="1"/>
  <c r="H30" i="2"/>
  <c r="C30" i="5"/>
  <c r="D30" i="5" s="1"/>
  <c r="E30" i="5" s="1"/>
  <c r="C68" i="5"/>
  <c r="D68" i="5" s="1"/>
  <c r="E68" i="5" s="1"/>
  <c r="H6" i="2"/>
  <c r="C6" i="5"/>
  <c r="D6" i="5" s="1"/>
  <c r="E6" i="5" s="1"/>
  <c r="C44" i="5"/>
  <c r="D44" i="5" s="1"/>
  <c r="E44" i="5" s="1"/>
  <c r="H29" i="2"/>
  <c r="C29" i="5"/>
  <c r="D29" i="5" s="1"/>
  <c r="E29" i="5" s="1"/>
  <c r="C67" i="5"/>
  <c r="D67" i="5" s="1"/>
  <c r="E67" i="5" s="1"/>
  <c r="H13" i="2"/>
  <c r="C13" i="5"/>
  <c r="D13" i="5" s="1"/>
  <c r="E13" i="5" s="1"/>
  <c r="C51" i="5"/>
  <c r="D51" i="5" s="1"/>
  <c r="E51" i="5" s="1"/>
  <c r="H5" i="2"/>
  <c r="C5" i="5"/>
  <c r="D5" i="5" s="1"/>
  <c r="E5" i="5" s="1"/>
  <c r="C43" i="5"/>
  <c r="D43" i="5" s="1"/>
  <c r="E43" i="5" s="1"/>
  <c r="C20" i="5"/>
  <c r="D20" i="5" s="1"/>
  <c r="E20" i="5" s="1"/>
  <c r="C58" i="5"/>
  <c r="D58" i="5" s="1"/>
  <c r="E58" i="5" s="1"/>
  <c r="H20" i="2"/>
  <c r="C12" i="5"/>
  <c r="D12" i="5" s="1"/>
  <c r="E12" i="5" s="1"/>
  <c r="C50" i="5"/>
  <c r="D50" i="5" s="1"/>
  <c r="E50" i="5" s="1"/>
  <c r="H12" i="2"/>
  <c r="C4" i="5"/>
  <c r="D4" i="5" s="1"/>
  <c r="E4" i="5" s="1"/>
  <c r="C42" i="5"/>
  <c r="D42" i="5" s="1"/>
  <c r="E42" i="5" s="1"/>
  <c r="H4" i="2"/>
  <c r="C35" i="5"/>
  <c r="D35" i="5" s="1"/>
  <c r="E35" i="5" s="1"/>
  <c r="C73" i="5"/>
  <c r="D73" i="5" s="1"/>
  <c r="E73" i="5" s="1"/>
  <c r="H35" i="2"/>
  <c r="C27" i="5"/>
  <c r="D27" i="5" s="1"/>
  <c r="E27" i="5" s="1"/>
  <c r="C65" i="5"/>
  <c r="D65" i="5" s="1"/>
  <c r="E65" i="5" s="1"/>
  <c r="H27" i="2"/>
  <c r="C19" i="5"/>
  <c r="D19" i="5" s="1"/>
  <c r="E19" i="5" s="1"/>
  <c r="C57" i="5"/>
  <c r="D57" i="5" s="1"/>
  <c r="E57" i="5" s="1"/>
  <c r="H19" i="2"/>
  <c r="C11" i="5"/>
  <c r="D11" i="5" s="1"/>
  <c r="E11" i="5" s="1"/>
  <c r="C49" i="5"/>
  <c r="D49" i="5" s="1"/>
  <c r="E49" i="5" s="1"/>
  <c r="H11" i="2"/>
  <c r="C3" i="5"/>
  <c r="D3" i="5" s="1"/>
  <c r="E3" i="5" s="1"/>
  <c r="C41" i="5"/>
  <c r="D41" i="5" s="1"/>
  <c r="E41" i="5" s="1"/>
  <c r="H3" i="2"/>
  <c r="C72" i="5"/>
  <c r="D72" i="5" s="1"/>
  <c r="E72" i="5" s="1"/>
  <c r="H34" i="2"/>
  <c r="C34" i="5"/>
  <c r="D34" i="5" s="1"/>
  <c r="E34" i="5" s="1"/>
  <c r="C64" i="5"/>
  <c r="D64" i="5" s="1"/>
  <c r="E64" i="5" s="1"/>
  <c r="H26" i="2"/>
  <c r="C26" i="5"/>
  <c r="D26" i="5" s="1"/>
  <c r="E26" i="5" s="1"/>
  <c r="C56" i="5"/>
  <c r="D56" i="5" s="1"/>
  <c r="E56" i="5" s="1"/>
  <c r="H18" i="2"/>
  <c r="C18" i="5"/>
  <c r="D18" i="5" s="1"/>
  <c r="E18" i="5" s="1"/>
  <c r="C48" i="5"/>
  <c r="D48" i="5" s="1"/>
  <c r="E48" i="5" s="1"/>
  <c r="H10" i="2"/>
  <c r="C10" i="5"/>
  <c r="D10" i="5" s="1"/>
  <c r="E10" i="5" s="1"/>
  <c r="C71" i="5"/>
  <c r="D71" i="5" s="1"/>
  <c r="E71" i="5" s="1"/>
  <c r="H33" i="2"/>
  <c r="C33" i="5"/>
  <c r="D33" i="5" s="1"/>
  <c r="E33" i="5" s="1"/>
  <c r="C63" i="5"/>
  <c r="D63" i="5" s="1"/>
  <c r="E63" i="5" s="1"/>
  <c r="H25" i="2"/>
  <c r="C25" i="5"/>
  <c r="D25" i="5" s="1"/>
  <c r="E25" i="5" s="1"/>
  <c r="C55" i="5"/>
  <c r="D55" i="5" s="1"/>
  <c r="E55" i="5" s="1"/>
  <c r="H17" i="2"/>
  <c r="C17" i="5"/>
  <c r="D17" i="5" s="1"/>
  <c r="E17" i="5" s="1"/>
  <c r="C47" i="5"/>
  <c r="D47" i="5" s="1"/>
  <c r="E47" i="5" s="1"/>
  <c r="H9" i="2"/>
  <c r="C9" i="5"/>
  <c r="D9" i="5" s="1"/>
  <c r="E9" i="5" s="1"/>
  <c r="C8" i="4"/>
  <c r="C33" i="4"/>
  <c r="C38" i="4"/>
  <c r="C17" i="4"/>
  <c r="C24" i="4"/>
  <c r="C2" i="4"/>
  <c r="C34" i="4"/>
  <c r="C23" i="4"/>
  <c r="C9" i="4"/>
  <c r="C6" i="4"/>
  <c r="C30" i="4"/>
  <c r="C10" i="4"/>
  <c r="C7" i="4"/>
  <c r="C31" i="4"/>
  <c r="C18" i="4"/>
  <c r="C14" i="4"/>
  <c r="C32" i="4"/>
  <c r="C22" i="4"/>
  <c r="C15" i="4"/>
  <c r="C39" i="4"/>
  <c r="C25" i="4"/>
  <c r="C16" i="4"/>
  <c r="C26" i="4"/>
  <c r="G26" i="4" s="1"/>
  <c r="C3" i="4"/>
  <c r="C11" i="4"/>
  <c r="C19" i="4"/>
  <c r="C27" i="4"/>
  <c r="C35" i="4"/>
  <c r="C4" i="4"/>
  <c r="C12" i="4"/>
  <c r="C20" i="4"/>
  <c r="C28" i="4"/>
  <c r="C36" i="4"/>
  <c r="D83" i="4"/>
  <c r="C5" i="4"/>
  <c r="C13" i="4"/>
  <c r="C21" i="4"/>
  <c r="C29" i="4"/>
  <c r="F62" i="1" l="1"/>
  <c r="E62" i="4"/>
  <c r="F24" i="1"/>
  <c r="E24" i="4"/>
  <c r="H24" i="4" s="1"/>
  <c r="F37" i="1"/>
  <c r="E37" i="4"/>
  <c r="H37" i="4" s="1"/>
  <c r="E36" i="4"/>
  <c r="H36" i="4" s="1"/>
  <c r="F36" i="1"/>
  <c r="E33" i="4"/>
  <c r="H33" i="4" s="1"/>
  <c r="F33" i="1"/>
  <c r="E12" i="4"/>
  <c r="H12" i="4" s="1"/>
  <c r="F12" i="1"/>
  <c r="E51" i="4"/>
  <c r="H51" i="4" s="1"/>
  <c r="F51" i="1"/>
  <c r="F31" i="1"/>
  <c r="E31" i="4"/>
  <c r="H31" i="4" s="1"/>
  <c r="E59" i="4"/>
  <c r="F59" i="1"/>
  <c r="F38" i="1"/>
  <c r="E38" i="4"/>
  <c r="H38" i="4" s="1"/>
  <c r="F46" i="1"/>
  <c r="E46" i="4"/>
  <c r="H46" i="4" s="1"/>
  <c r="F47" i="1"/>
  <c r="E47" i="4"/>
  <c r="H47" i="4" s="1"/>
  <c r="E34" i="4"/>
  <c r="H34" i="4" s="1"/>
  <c r="F34" i="1"/>
  <c r="E11" i="4"/>
  <c r="H11" i="4" s="1"/>
  <c r="F11" i="1"/>
  <c r="E73" i="4"/>
  <c r="H73" i="4" s="1"/>
  <c r="F73" i="1"/>
  <c r="F13" i="1"/>
  <c r="E13" i="4"/>
  <c r="H13" i="4" s="1"/>
  <c r="F53" i="1"/>
  <c r="E53" i="4"/>
  <c r="H53" i="4" s="1"/>
  <c r="E52" i="4"/>
  <c r="H52" i="4" s="1"/>
  <c r="F52" i="1"/>
  <c r="F21" i="1"/>
  <c r="E21" i="4"/>
  <c r="H21" i="4" s="1"/>
  <c r="F8" i="1"/>
  <c r="E8" i="4"/>
  <c r="H8" i="4" s="1"/>
  <c r="F70" i="1"/>
  <c r="E70" i="4"/>
  <c r="H70" i="4" s="1"/>
  <c r="F32" i="1"/>
  <c r="E32" i="4"/>
  <c r="H32" i="4" s="1"/>
  <c r="E3" i="4"/>
  <c r="H3" i="4" s="1"/>
  <c r="F3" i="1"/>
  <c r="E9" i="4"/>
  <c r="H9" i="4" s="1"/>
  <c r="F9" i="1"/>
  <c r="E27" i="4"/>
  <c r="H27" i="4" s="1"/>
  <c r="F27" i="1"/>
  <c r="E49" i="4"/>
  <c r="H49" i="4" s="1"/>
  <c r="I11" i="4" s="1"/>
  <c r="J11" i="4" s="1"/>
  <c r="E11" i="6" s="1"/>
  <c r="F49" i="1"/>
  <c r="F48" i="1"/>
  <c r="E48" i="4"/>
  <c r="H48" i="4" s="1"/>
  <c r="E35" i="4"/>
  <c r="H35" i="4" s="1"/>
  <c r="F35" i="1"/>
  <c r="F15" i="1"/>
  <c r="E15" i="4"/>
  <c r="H15" i="4" s="1"/>
  <c r="F40" i="1"/>
  <c r="E40" i="4"/>
  <c r="H40" i="4" s="1"/>
  <c r="E18" i="4"/>
  <c r="H18" i="4" s="1"/>
  <c r="F18" i="1"/>
  <c r="F72" i="1"/>
  <c r="E72" i="4"/>
  <c r="H72" i="4" s="1"/>
  <c r="E57" i="4"/>
  <c r="H57" i="4" s="1"/>
  <c r="F57" i="1"/>
  <c r="E20" i="4"/>
  <c r="H20" i="4" s="1"/>
  <c r="F20" i="1"/>
  <c r="E67" i="4"/>
  <c r="H67" i="4" s="1"/>
  <c r="F67" i="1"/>
  <c r="E44" i="4"/>
  <c r="H44" i="4" s="1"/>
  <c r="F44" i="1"/>
  <c r="E66" i="4"/>
  <c r="H66" i="4" s="1"/>
  <c r="F66" i="1"/>
  <c r="F2" i="1"/>
  <c r="E2" i="4"/>
  <c r="H2" i="4" s="1"/>
  <c r="F23" i="1"/>
  <c r="E23" i="4"/>
  <c r="H23" i="4" s="1"/>
  <c r="F54" i="1"/>
  <c r="E54" i="4"/>
  <c r="H54" i="4" s="1"/>
  <c r="E26" i="4"/>
  <c r="F26" i="1"/>
  <c r="F5" i="1"/>
  <c r="E5" i="4"/>
  <c r="H5" i="4" s="1"/>
  <c r="E74" i="4"/>
  <c r="H74" i="4" s="1"/>
  <c r="F74" i="1"/>
  <c r="F30" i="1"/>
  <c r="E30" i="4"/>
  <c r="H30" i="4" s="1"/>
  <c r="F69" i="1"/>
  <c r="E69" i="4"/>
  <c r="H69" i="4" s="1"/>
  <c r="F64" i="1"/>
  <c r="E64" i="4"/>
  <c r="H64" i="4" s="1"/>
  <c r="E17" i="4"/>
  <c r="H17" i="4" s="1"/>
  <c r="F17" i="1"/>
  <c r="E58" i="4"/>
  <c r="H58" i="4" s="1"/>
  <c r="I20" i="4" s="1"/>
  <c r="J20" i="4" s="1"/>
  <c r="E20" i="6" s="1"/>
  <c r="F58" i="1"/>
  <c r="F14" i="1"/>
  <c r="E14" i="4"/>
  <c r="H14" i="4" s="1"/>
  <c r="F61" i="1"/>
  <c r="E61" i="4"/>
  <c r="H26" i="4"/>
  <c r="I26" i="4" s="1"/>
  <c r="J26" i="4" s="1"/>
  <c r="E26" i="6" s="1"/>
  <c r="F55" i="1"/>
  <c r="E55" i="4"/>
  <c r="H55" i="4" s="1"/>
  <c r="E19" i="4"/>
  <c r="H19" i="4" s="1"/>
  <c r="F19" i="1"/>
  <c r="E42" i="4"/>
  <c r="H42" i="4" s="1"/>
  <c r="F42" i="1"/>
  <c r="F29" i="1"/>
  <c r="E29" i="4"/>
  <c r="H29" i="4" s="1"/>
  <c r="F6" i="1"/>
  <c r="E6" i="4"/>
  <c r="H6" i="4" s="1"/>
  <c r="F77" i="1"/>
  <c r="E77" i="4"/>
  <c r="H77" i="4" s="1"/>
  <c r="E28" i="4"/>
  <c r="H28" i="4" s="1"/>
  <c r="F28" i="1"/>
  <c r="F45" i="1"/>
  <c r="E45" i="4"/>
  <c r="H45" i="4" s="1"/>
  <c r="E60" i="4"/>
  <c r="F60" i="1"/>
  <c r="F16" i="1"/>
  <c r="E16" i="4"/>
  <c r="H16" i="4" s="1"/>
  <c r="E65" i="4"/>
  <c r="H65" i="4" s="1"/>
  <c r="F65" i="1"/>
  <c r="E68" i="4"/>
  <c r="H68" i="4" s="1"/>
  <c r="F68" i="1"/>
  <c r="F63" i="1"/>
  <c r="E63" i="4"/>
  <c r="H63" i="4" s="1"/>
  <c r="E50" i="4"/>
  <c r="H50" i="4" s="1"/>
  <c r="I12" i="4" s="1"/>
  <c r="J12" i="4" s="1"/>
  <c r="E12" i="6" s="1"/>
  <c r="F50" i="1"/>
  <c r="E76" i="4"/>
  <c r="H76" i="4" s="1"/>
  <c r="F76" i="1"/>
  <c r="E10" i="4"/>
  <c r="H10" i="4" s="1"/>
  <c r="F10" i="1"/>
  <c r="F71" i="1"/>
  <c r="E71" i="4"/>
  <c r="H71" i="4" s="1"/>
  <c r="I33" i="4" s="1"/>
  <c r="J33" i="4" s="1"/>
  <c r="E33" i="6" s="1"/>
  <c r="E25" i="4"/>
  <c r="H25" i="4" s="1"/>
  <c r="F25" i="1"/>
  <c r="F56" i="1"/>
  <c r="E56" i="4"/>
  <c r="H56" i="4" s="1"/>
  <c r="E41" i="4"/>
  <c r="H41" i="4" s="1"/>
  <c r="F41" i="1"/>
  <c r="E4" i="4"/>
  <c r="H4" i="4" s="1"/>
  <c r="F4" i="1"/>
  <c r="E43" i="4"/>
  <c r="H43" i="4" s="1"/>
  <c r="F43" i="1"/>
  <c r="F39" i="1"/>
  <c r="E39" i="4"/>
  <c r="H39" i="4" s="1"/>
  <c r="E75" i="4"/>
  <c r="H75" i="4" s="1"/>
  <c r="F75" i="1"/>
  <c r="F7" i="1"/>
  <c r="E7" i="4"/>
  <c r="H7" i="4" s="1"/>
  <c r="F22" i="1"/>
  <c r="E22" i="4"/>
  <c r="H22" i="4" s="1"/>
  <c r="C77" i="4"/>
  <c r="C69" i="4"/>
  <c r="C61" i="4"/>
  <c r="G61" i="4" s="1"/>
  <c r="H61" i="4" s="1"/>
  <c r="C53" i="4"/>
  <c r="C45" i="4"/>
  <c r="C66" i="4"/>
  <c r="C58" i="4"/>
  <c r="C50" i="4"/>
  <c r="C42" i="4"/>
  <c r="C65" i="4"/>
  <c r="C40" i="4"/>
  <c r="C76" i="4"/>
  <c r="C68" i="4"/>
  <c r="C60" i="4"/>
  <c r="G60" i="4" s="1"/>
  <c r="H60" i="4" s="1"/>
  <c r="I22" i="4" s="1"/>
  <c r="J22" i="4" s="1"/>
  <c r="E22" i="6" s="1"/>
  <c r="C52" i="4"/>
  <c r="C44" i="4"/>
  <c r="C57" i="4"/>
  <c r="C56" i="4"/>
  <c r="C75" i="4"/>
  <c r="C67" i="4"/>
  <c r="C59" i="4"/>
  <c r="G59" i="4" s="1"/>
  <c r="C51" i="4"/>
  <c r="C43" i="4"/>
  <c r="C49" i="4"/>
  <c r="C48" i="4"/>
  <c r="C74" i="4"/>
  <c r="C73" i="4"/>
  <c r="C72" i="4"/>
  <c r="C71" i="4"/>
  <c r="C63" i="4"/>
  <c r="C55" i="4"/>
  <c r="C47" i="4"/>
  <c r="C70" i="4"/>
  <c r="C62" i="4"/>
  <c r="G62" i="4" s="1"/>
  <c r="H62" i="4" s="1"/>
  <c r="C54" i="4"/>
  <c r="C46" i="4"/>
  <c r="C41" i="4"/>
  <c r="C64" i="4"/>
  <c r="I13" i="4" l="1"/>
  <c r="J13" i="4" s="1"/>
  <c r="E13" i="6" s="1"/>
  <c r="I25" i="4"/>
  <c r="J25" i="4" s="1"/>
  <c r="E25" i="6" s="1"/>
  <c r="I5" i="4"/>
  <c r="J5" i="4" s="1"/>
  <c r="E5" i="6" s="1"/>
  <c r="I16" i="4"/>
  <c r="J16" i="4" s="1"/>
  <c r="E16" i="6" s="1"/>
  <c r="I34" i="4"/>
  <c r="J34" i="4" s="1"/>
  <c r="E34" i="6" s="1"/>
  <c r="I17" i="4"/>
  <c r="J17" i="4" s="1"/>
  <c r="E17" i="6" s="1"/>
  <c r="H59" i="4"/>
  <c r="I21" i="4" s="1"/>
  <c r="J21" i="4" s="1"/>
  <c r="E21" i="6" s="1"/>
  <c r="I10" i="4"/>
  <c r="J10" i="4" s="1"/>
  <c r="E10" i="6" s="1"/>
  <c r="F10" i="6" s="1"/>
  <c r="K4" i="6" s="1"/>
  <c r="I8" i="4"/>
  <c r="J8" i="4" s="1"/>
  <c r="E8" i="6" s="1"/>
  <c r="I27" i="4"/>
  <c r="J27" i="4" s="1"/>
  <c r="E27" i="6" s="1"/>
  <c r="I9" i="4"/>
  <c r="J9" i="4" s="1"/>
  <c r="E9" i="6" s="1"/>
  <c r="I6" i="4"/>
  <c r="J6" i="4" s="1"/>
  <c r="E6" i="6" s="1"/>
  <c r="I7" i="4"/>
  <c r="J7" i="4" s="1"/>
  <c r="E7" i="6" s="1"/>
  <c r="I23" i="4"/>
  <c r="J23" i="4" s="1"/>
  <c r="E23" i="6" s="1"/>
  <c r="I30" i="4"/>
  <c r="J30" i="4" s="1"/>
  <c r="E30" i="6" s="1"/>
  <c r="I14" i="4"/>
  <c r="J14" i="4" s="1"/>
  <c r="E14" i="6" s="1"/>
  <c r="I36" i="4"/>
  <c r="J36" i="4" s="1"/>
  <c r="E36" i="6" s="1"/>
  <c r="I29" i="4"/>
  <c r="J29" i="4" s="1"/>
  <c r="E29" i="6" s="1"/>
  <c r="I35" i="4"/>
  <c r="J35" i="4" s="1"/>
  <c r="E35" i="6" s="1"/>
  <c r="I37" i="4"/>
  <c r="J37" i="4" s="1"/>
  <c r="E37" i="6" s="1"/>
  <c r="I3" i="4"/>
  <c r="J3" i="4" s="1"/>
  <c r="E3" i="6" s="1"/>
  <c r="I2" i="4"/>
  <c r="J2" i="4" s="1"/>
  <c r="E2" i="6" s="1"/>
  <c r="I24" i="4"/>
  <c r="J24" i="4" s="1"/>
  <c r="E24" i="6" s="1"/>
  <c r="I18" i="4"/>
  <c r="J18" i="4" s="1"/>
  <c r="E18" i="6" s="1"/>
  <c r="I38" i="4"/>
  <c r="J38" i="4" s="1"/>
  <c r="E38" i="6" s="1"/>
  <c r="I4" i="4"/>
  <c r="J4" i="4" s="1"/>
  <c r="E4" i="6" s="1"/>
  <c r="I31" i="4"/>
  <c r="J31" i="4" s="1"/>
  <c r="E31" i="6" s="1"/>
  <c r="I32" i="4"/>
  <c r="J32" i="4" s="1"/>
  <c r="E32" i="6" s="1"/>
  <c r="F32" i="6" s="1"/>
  <c r="K10" i="6" s="1"/>
  <c r="I15" i="4"/>
  <c r="J15" i="4" s="1"/>
  <c r="E15" i="6" s="1"/>
  <c r="I39" i="4"/>
  <c r="J39" i="4" s="1"/>
  <c r="E39" i="6" s="1"/>
  <c r="I28" i="4"/>
  <c r="J28" i="4" s="1"/>
  <c r="E28" i="6" s="1"/>
  <c r="F25" i="6" s="1"/>
  <c r="K8" i="6" s="1"/>
  <c r="I19" i="4"/>
  <c r="J19" i="4" s="1"/>
  <c r="E19" i="6" s="1"/>
  <c r="E83" i="1"/>
  <c r="E81" i="1"/>
  <c r="F17" i="6" l="1"/>
  <c r="K6" i="6" s="1"/>
  <c r="F21" i="6"/>
  <c r="K7" i="6" s="1"/>
  <c r="F13" i="6"/>
  <c r="K5" i="6" s="1"/>
  <c r="M8" i="6"/>
  <c r="F36" i="6"/>
  <c r="K11" i="6" s="1"/>
  <c r="M11" i="6" s="1"/>
  <c r="M10" i="6"/>
  <c r="F29" i="6"/>
  <c r="K9" i="6" s="1"/>
  <c r="M9" i="6" s="1"/>
  <c r="F6" i="6"/>
  <c r="K3" i="6" s="1"/>
  <c r="M3" i="6" s="1"/>
  <c r="F2" i="6"/>
  <c r="K2" i="6" s="1"/>
  <c r="M4" i="6" s="1"/>
  <c r="D5" i="1"/>
  <c r="D13" i="1"/>
  <c r="H13" i="1" s="1"/>
  <c r="I13" i="1" s="1"/>
  <c r="D21" i="1"/>
  <c r="H21" i="1" s="1"/>
  <c r="I21" i="1" s="1"/>
  <c r="D29" i="1"/>
  <c r="H29" i="1" s="1"/>
  <c r="I29" i="1" s="1"/>
  <c r="D37" i="1"/>
  <c r="H37" i="1" s="1"/>
  <c r="I37" i="1" s="1"/>
  <c r="D6" i="1"/>
  <c r="D22" i="1"/>
  <c r="H22" i="1" s="1"/>
  <c r="I22" i="1" s="1"/>
  <c r="D30" i="1"/>
  <c r="H30" i="1" s="1"/>
  <c r="I30" i="1" s="1"/>
  <c r="D38" i="1"/>
  <c r="D7" i="1"/>
  <c r="D15" i="1"/>
  <c r="H15" i="1" s="1"/>
  <c r="I15" i="1" s="1"/>
  <c r="D23" i="1"/>
  <c r="H23" i="1" s="1"/>
  <c r="I23" i="1" s="1"/>
  <c r="D31" i="1"/>
  <c r="H31" i="1" s="1"/>
  <c r="I31" i="1" s="1"/>
  <c r="D39" i="1"/>
  <c r="H39" i="1" s="1"/>
  <c r="I39" i="1" s="1"/>
  <c r="D24" i="1"/>
  <c r="H24" i="1" s="1"/>
  <c r="I24" i="1" s="1"/>
  <c r="D9" i="1"/>
  <c r="H9" i="1" s="1"/>
  <c r="I9" i="1" s="1"/>
  <c r="D17" i="1"/>
  <c r="D25" i="1"/>
  <c r="H25" i="1" s="1"/>
  <c r="I25" i="1" s="1"/>
  <c r="D33" i="1"/>
  <c r="H33" i="1" s="1"/>
  <c r="I33" i="1" s="1"/>
  <c r="D10" i="1"/>
  <c r="H10" i="1" s="1"/>
  <c r="I10" i="1" s="1"/>
  <c r="D34" i="1"/>
  <c r="H34" i="1" s="1"/>
  <c r="I34" i="1" s="1"/>
  <c r="D14" i="1"/>
  <c r="H14" i="1" s="1"/>
  <c r="I14" i="1" s="1"/>
  <c r="D18" i="1"/>
  <c r="H18" i="1" s="1"/>
  <c r="I18" i="1" s="1"/>
  <c r="D8" i="1"/>
  <c r="H8" i="1" s="1"/>
  <c r="I8" i="1" s="1"/>
  <c r="D16" i="1"/>
  <c r="D32" i="1"/>
  <c r="H32" i="1" s="1"/>
  <c r="I32" i="1" s="1"/>
  <c r="D2" i="1"/>
  <c r="H2" i="1" s="1"/>
  <c r="I2" i="1" s="1"/>
  <c r="D3" i="1"/>
  <c r="H3" i="1" s="1"/>
  <c r="I3" i="1" s="1"/>
  <c r="D11" i="1"/>
  <c r="H11" i="1" s="1"/>
  <c r="I11" i="1" s="1"/>
  <c r="D19" i="1"/>
  <c r="H19" i="1" s="1"/>
  <c r="I19" i="1" s="1"/>
  <c r="D27" i="1"/>
  <c r="H27" i="1" s="1"/>
  <c r="I27" i="1" s="1"/>
  <c r="D35" i="1"/>
  <c r="H35" i="1" s="1"/>
  <c r="I35" i="1" s="1"/>
  <c r="D28" i="1"/>
  <c r="D26" i="1"/>
  <c r="H26" i="1" s="1"/>
  <c r="I26" i="1" s="1"/>
  <c r="D4" i="1"/>
  <c r="H4" i="1" s="1"/>
  <c r="I4" i="1" s="1"/>
  <c r="D12" i="1"/>
  <c r="H12" i="1" s="1"/>
  <c r="I12" i="1" s="1"/>
  <c r="D20" i="1"/>
  <c r="H20" i="1" s="1"/>
  <c r="I20" i="1" s="1"/>
  <c r="D36" i="1"/>
  <c r="H36" i="1" s="1"/>
  <c r="I36" i="1" s="1"/>
  <c r="H48" i="1"/>
  <c r="I48" i="1" s="1"/>
  <c r="J10" i="1" s="1"/>
  <c r="C10" i="6" s="1"/>
  <c r="D41" i="1"/>
  <c r="H41" i="1" s="1"/>
  <c r="I41" i="1" s="1"/>
  <c r="D49" i="1"/>
  <c r="D57" i="1"/>
  <c r="D65" i="1"/>
  <c r="H65" i="1" s="1"/>
  <c r="I65" i="1" s="1"/>
  <c r="D73" i="1"/>
  <c r="H73" i="1" s="1"/>
  <c r="I73" i="1" s="1"/>
  <c r="D50" i="1"/>
  <c r="H50" i="1" s="1"/>
  <c r="I50" i="1" s="1"/>
  <c r="D74" i="1"/>
  <c r="H74" i="1" s="1"/>
  <c r="I74" i="1" s="1"/>
  <c r="D51" i="1"/>
  <c r="H51" i="1" s="1"/>
  <c r="I51" i="1" s="1"/>
  <c r="D59" i="1"/>
  <c r="H59" i="1" s="1"/>
  <c r="I59" i="1" s="1"/>
  <c r="D67" i="1"/>
  <c r="H67" i="1" s="1"/>
  <c r="I67" i="1" s="1"/>
  <c r="D75" i="1"/>
  <c r="H75" i="1" s="1"/>
  <c r="I75" i="1" s="1"/>
  <c r="D45" i="1"/>
  <c r="H45" i="1" s="1"/>
  <c r="I45" i="1" s="1"/>
  <c r="D61" i="1"/>
  <c r="H61" i="1" s="1"/>
  <c r="I61" i="1" s="1"/>
  <c r="J23" i="1" s="1"/>
  <c r="C23" i="6" s="1"/>
  <c r="D69" i="1"/>
  <c r="H69" i="1" s="1"/>
  <c r="I69" i="1" s="1"/>
  <c r="D77" i="1"/>
  <c r="H77" i="1" s="1"/>
  <c r="I77" i="1" s="1"/>
  <c r="D54" i="1"/>
  <c r="H54" i="1" s="1"/>
  <c r="I54" i="1" s="1"/>
  <c r="D42" i="1"/>
  <c r="H42" i="1" s="1"/>
  <c r="I42" i="1" s="1"/>
  <c r="D58" i="1"/>
  <c r="D66" i="1"/>
  <c r="H66" i="1" s="1"/>
  <c r="I66" i="1" s="1"/>
  <c r="D53" i="1"/>
  <c r="H53" i="1" s="1"/>
  <c r="I53" i="1" s="1"/>
  <c r="J15" i="1" s="1"/>
  <c r="C15" i="6" s="1"/>
  <c r="D62" i="1"/>
  <c r="H62" i="1" s="1"/>
  <c r="I62" i="1" s="1"/>
  <c r="D43" i="1"/>
  <c r="H43" i="1" s="1"/>
  <c r="I43" i="1" s="1"/>
  <c r="D44" i="1"/>
  <c r="H44" i="1" s="1"/>
  <c r="I44" i="1" s="1"/>
  <c r="D52" i="1"/>
  <c r="H52" i="1" s="1"/>
  <c r="I52" i="1" s="1"/>
  <c r="J14" i="1" s="1"/>
  <c r="C14" i="6" s="1"/>
  <c r="D60" i="1"/>
  <c r="H60" i="1" s="1"/>
  <c r="I60" i="1" s="1"/>
  <c r="D68" i="1"/>
  <c r="H68" i="1" s="1"/>
  <c r="I68" i="1" s="1"/>
  <c r="D76" i="1"/>
  <c r="H76" i="1" s="1"/>
  <c r="I76" i="1" s="1"/>
  <c r="D70" i="1"/>
  <c r="H70" i="1" s="1"/>
  <c r="I70" i="1" s="1"/>
  <c r="D47" i="1"/>
  <c r="H47" i="1" s="1"/>
  <c r="I47" i="1" s="1"/>
  <c r="D55" i="1"/>
  <c r="H55" i="1" s="1"/>
  <c r="I55" i="1" s="1"/>
  <c r="D63" i="1"/>
  <c r="H63" i="1" s="1"/>
  <c r="I63" i="1" s="1"/>
  <c r="D71" i="1"/>
  <c r="H71" i="1" s="1"/>
  <c r="I71" i="1" s="1"/>
  <c r="D46" i="1"/>
  <c r="H46" i="1" s="1"/>
  <c r="I46" i="1" s="1"/>
  <c r="D48" i="1"/>
  <c r="D56" i="1"/>
  <c r="D64" i="1"/>
  <c r="H64" i="1" s="1"/>
  <c r="I64" i="1" s="1"/>
  <c r="D72" i="1"/>
  <c r="H72" i="1" s="1"/>
  <c r="I72" i="1" s="1"/>
  <c r="D40" i="1"/>
  <c r="H40" i="1" s="1"/>
  <c r="I40" i="1" s="1"/>
  <c r="H58" i="1"/>
  <c r="I58" i="1" s="1"/>
  <c r="H28" i="1"/>
  <c r="I28" i="1" s="1"/>
  <c r="H16" i="1"/>
  <c r="I16" i="1" s="1"/>
  <c r="H5" i="1"/>
  <c r="I5" i="1" s="1"/>
  <c r="H7" i="1"/>
  <c r="I7" i="1" s="1"/>
  <c r="H17" i="1"/>
  <c r="I17" i="1" s="1"/>
  <c r="H57" i="1"/>
  <c r="I57" i="1" s="1"/>
  <c r="H56" i="1"/>
  <c r="I56" i="1" s="1"/>
  <c r="H49" i="1"/>
  <c r="I49" i="1" s="1"/>
  <c r="H38" i="1"/>
  <c r="I38" i="1" s="1"/>
  <c r="J4" i="1" l="1"/>
  <c r="C4" i="6" s="1"/>
  <c r="J3" i="1"/>
  <c r="C3" i="6" s="1"/>
  <c r="M6" i="6"/>
  <c r="M5" i="6"/>
  <c r="J21" i="1"/>
  <c r="C21" i="6" s="1"/>
  <c r="J39" i="1"/>
  <c r="C39" i="6" s="1"/>
  <c r="J16" i="1"/>
  <c r="C16" i="6" s="1"/>
  <c r="J11" i="1"/>
  <c r="C11" i="6" s="1"/>
  <c r="D10" i="6" s="1"/>
  <c r="J4" i="6" s="1"/>
  <c r="J2" i="1"/>
  <c r="C2" i="6" s="1"/>
  <c r="J36" i="1"/>
  <c r="C36" i="6" s="1"/>
  <c r="J25" i="1"/>
  <c r="C25" i="6" s="1"/>
  <c r="J19" i="1"/>
  <c r="C19" i="6" s="1"/>
  <c r="J24" i="1"/>
  <c r="C24" i="6" s="1"/>
  <c r="J38" i="1"/>
  <c r="C38" i="6" s="1"/>
  <c r="J13" i="1"/>
  <c r="C13" i="6" s="1"/>
  <c r="D13" i="6" s="1"/>
  <c r="J5" i="6" s="1"/>
  <c r="J5" i="1"/>
  <c r="C5" i="6" s="1"/>
  <c r="J20" i="1"/>
  <c r="C20" i="6" s="1"/>
  <c r="J33" i="1"/>
  <c r="C33" i="6" s="1"/>
  <c r="J18" i="1"/>
  <c r="C18" i="6" s="1"/>
  <c r="J31" i="1"/>
  <c r="C31" i="6" s="1"/>
  <c r="J22" i="1"/>
  <c r="C22" i="6" s="1"/>
  <c r="J7" i="1"/>
  <c r="C7" i="6" s="1"/>
  <c r="J12" i="1"/>
  <c r="C12" i="6" s="1"/>
  <c r="J26" i="1"/>
  <c r="C26" i="6" s="1"/>
  <c r="J32" i="1"/>
  <c r="C32" i="6" s="1"/>
  <c r="J27" i="1"/>
  <c r="C27" i="6" s="1"/>
  <c r="J8" i="1"/>
  <c r="C8" i="6" s="1"/>
  <c r="J34" i="1"/>
  <c r="C34" i="6" s="1"/>
  <c r="J37" i="1"/>
  <c r="C37" i="6" s="1"/>
  <c r="J17" i="1"/>
  <c r="C17" i="6" s="1"/>
  <c r="J9" i="1"/>
  <c r="C9" i="6" s="1"/>
  <c r="J35" i="1"/>
  <c r="C35" i="6" s="1"/>
  <c r="J28" i="1"/>
  <c r="C28" i="6" s="1"/>
  <c r="J30" i="1"/>
  <c r="C30" i="6" s="1"/>
  <c r="J29" i="1"/>
  <c r="C29" i="6" s="1"/>
  <c r="H6" i="1"/>
  <c r="I6" i="1" s="1"/>
  <c r="J6" i="1" s="1"/>
  <c r="C6" i="6" s="1"/>
  <c r="D36" i="6" l="1"/>
  <c r="J11" i="6" s="1"/>
  <c r="D2" i="6"/>
  <c r="J2" i="6" s="1"/>
  <c r="L5" i="6"/>
  <c r="L4" i="6"/>
  <c r="D25" i="6"/>
  <c r="J8" i="6" s="1"/>
  <c r="D29" i="6"/>
  <c r="J9" i="6" s="1"/>
  <c r="D21" i="6"/>
  <c r="J7" i="6" s="1"/>
  <c r="L11" i="6" s="1"/>
  <c r="D32" i="6"/>
  <c r="J10" i="6" s="1"/>
  <c r="D17" i="6"/>
  <c r="J6" i="6" s="1"/>
  <c r="D6" i="6"/>
  <c r="J3" i="6" s="1"/>
  <c r="L3" i="6" s="1"/>
  <c r="L10" i="6" l="1"/>
  <c r="L6" i="6"/>
  <c r="L9" i="6"/>
  <c r="L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tc={B4274A67-7B77-4548-B4E2-84BED36D93E9}</author>
  </authors>
  <commentList>
    <comment ref="B1" authorId="0" shapeId="0" xr:uid="{B4274A67-7B77-4548-B4E2-84BED36D93E9}">
      <text>
        <t>[Threaded comment]
Your version of Excel allows you to read this threaded comment; however, any edits to it will get removed if the file is opened in a newer version of Excel. Learn more: https://go.microsoft.com/fwlink/?linkid=870924
Comment:
    Paul’s spreadsheet accounted for dilution already.</t>
      </text>
    </comment>
  </commentList>
</comments>
</file>

<file path=xl/sharedStrings.xml><?xml version="1.0" encoding="utf-8"?>
<sst xmlns="http://schemas.openxmlformats.org/spreadsheetml/2006/main" count="655" uniqueCount="151">
  <si>
    <t>Sample</t>
  </si>
  <si>
    <t>TOC mg/L</t>
  </si>
  <si>
    <t>TOC (mg/L)</t>
  </si>
  <si>
    <t>Fum?</t>
  </si>
  <si>
    <t>g dry soil</t>
  </si>
  <si>
    <t>mL extract</t>
  </si>
  <si>
    <t>mg C extracted</t>
  </si>
  <si>
    <t>mg C/dry soil</t>
  </si>
  <si>
    <t>MBC (mg C/g dry soil)</t>
  </si>
  <si>
    <t>NF</t>
  </si>
  <si>
    <t>F</t>
  </si>
  <si>
    <t>blank NF 1</t>
  </si>
  <si>
    <t>blank NF 2</t>
  </si>
  <si>
    <t>blank F1</t>
  </si>
  <si>
    <t>blank F2</t>
  </si>
  <si>
    <t>Sample ID</t>
  </si>
  <si>
    <t>P1A</t>
  </si>
  <si>
    <t>P1B</t>
  </si>
  <si>
    <t>P1C</t>
  </si>
  <si>
    <t>P1D</t>
  </si>
  <si>
    <t>P2A</t>
  </si>
  <si>
    <t>P2B</t>
  </si>
  <si>
    <t>P2C</t>
  </si>
  <si>
    <t>P2D</t>
  </si>
  <si>
    <t>P3A</t>
  </si>
  <si>
    <t>P3B</t>
  </si>
  <si>
    <t>P3C</t>
  </si>
  <si>
    <t>P4A</t>
  </si>
  <si>
    <t>P4B</t>
  </si>
  <si>
    <t>P4C</t>
  </si>
  <si>
    <t>P4D</t>
  </si>
  <si>
    <t>P5A</t>
  </si>
  <si>
    <t>P5B</t>
  </si>
  <si>
    <t>P5C</t>
  </si>
  <si>
    <t>P5D</t>
  </si>
  <si>
    <t>V1A</t>
  </si>
  <si>
    <t>V1B</t>
  </si>
  <si>
    <t>V1C</t>
  </si>
  <si>
    <t>V1D</t>
  </si>
  <si>
    <t>V2A</t>
  </si>
  <si>
    <t>V2B</t>
  </si>
  <si>
    <t>V2C</t>
  </si>
  <si>
    <t>V2D</t>
  </si>
  <si>
    <t>V3A</t>
  </si>
  <si>
    <t>V3B</t>
  </si>
  <si>
    <t>V3C</t>
  </si>
  <si>
    <t>V4A</t>
  </si>
  <si>
    <t>V4B</t>
  </si>
  <si>
    <t>V4C</t>
  </si>
  <si>
    <t>V4D</t>
  </si>
  <si>
    <t>V5A</t>
  </si>
  <si>
    <t>V5B</t>
  </si>
  <si>
    <t>V5C</t>
  </si>
  <si>
    <t>V5D</t>
  </si>
  <si>
    <t>F P1A</t>
  </si>
  <si>
    <t>F P1B</t>
  </si>
  <si>
    <t>F P1C</t>
  </si>
  <si>
    <t>F P1D</t>
  </si>
  <si>
    <t>F P2A</t>
  </si>
  <si>
    <t>F P2B</t>
  </si>
  <si>
    <t>F P2C</t>
  </si>
  <si>
    <t>F P2D</t>
  </si>
  <si>
    <t>F P3A</t>
  </si>
  <si>
    <t>F P3B</t>
  </si>
  <si>
    <t>F P3C</t>
  </si>
  <si>
    <t>F P4A</t>
  </si>
  <si>
    <t>F P4B</t>
  </si>
  <si>
    <t>F P4C</t>
  </si>
  <si>
    <t>F P4D</t>
  </si>
  <si>
    <t>F P5A</t>
  </si>
  <si>
    <t>F P5B</t>
  </si>
  <si>
    <t>F P5C</t>
  </si>
  <si>
    <t>F P5D</t>
  </si>
  <si>
    <t>F V1A</t>
  </si>
  <si>
    <t>F V1B</t>
  </si>
  <si>
    <t>F V1C</t>
  </si>
  <si>
    <t>F V1D</t>
  </si>
  <si>
    <t>F V2A</t>
  </si>
  <si>
    <t>F V2B</t>
  </si>
  <si>
    <t>F V2C</t>
  </si>
  <si>
    <t>F V2D</t>
  </si>
  <si>
    <t>F V3A</t>
  </si>
  <si>
    <t>F V3B</t>
  </si>
  <si>
    <t>F V3C</t>
  </si>
  <si>
    <t>F V4A</t>
  </si>
  <si>
    <t>F V4B</t>
  </si>
  <si>
    <t>F V4C</t>
  </si>
  <si>
    <t>F V4D</t>
  </si>
  <si>
    <t>F V5A</t>
  </si>
  <si>
    <t>F V5B</t>
  </si>
  <si>
    <t>F V5C</t>
  </si>
  <si>
    <t>F V5D</t>
  </si>
  <si>
    <t>Dilution Factor</t>
  </si>
  <si>
    <t>:</t>
  </si>
  <si>
    <t>Diluted Corrected TOC (mg/L)</t>
  </si>
  <si>
    <t>Random Factor</t>
  </si>
  <si>
    <t>NO3+NH4 (mg/L)</t>
  </si>
  <si>
    <t>FOR NITROGEN it should be NO3+NH4 correct</t>
  </si>
  <si>
    <t>Why 5</t>
  </si>
  <si>
    <t>Average N (mg/L)</t>
  </si>
  <si>
    <t>TDN (mg/L)</t>
  </si>
  <si>
    <t>Diluted Corrected TDN (mg/L)</t>
  </si>
  <si>
    <t>mg N extracted</t>
  </si>
  <si>
    <t>Average NO3+NH4 (mg/L)</t>
  </si>
  <si>
    <t>dry soil -&gt; soil in extraction cup based on moisture</t>
  </si>
  <si>
    <t>Soil Weight (before drying)</t>
  </si>
  <si>
    <t>Soil Weight (after drying)</t>
  </si>
  <si>
    <t>Tin Weight</t>
  </si>
  <si>
    <t>Soil + Tin Weight (after drying)</t>
  </si>
  <si>
    <t>Water Loss (g)</t>
  </si>
  <si>
    <t>Percentage Moisture (%)</t>
  </si>
  <si>
    <t>Percentage Moisture Rounded (%)</t>
  </si>
  <si>
    <t>Moisture in Sample of Soil (%)</t>
  </si>
  <si>
    <t>Wet Soil Weight in Cup/Beaker (g)</t>
  </si>
  <si>
    <t>Dry Soil in Cup/Beaker (g)</t>
  </si>
  <si>
    <t>Rounded Dry Soil in Cup/Beaker (g)</t>
  </si>
  <si>
    <t>ie. 5mL extract, 45 mL TOC solution</t>
  </si>
  <si>
    <t>mL extract -&gt; however much K2SO4 mixed w/ soil</t>
  </si>
  <si>
    <t>Dilution Factor1</t>
  </si>
  <si>
    <t>Dilution Factor2</t>
  </si>
  <si>
    <t>Type</t>
  </si>
  <si>
    <t>Control</t>
  </si>
  <si>
    <t>CS</t>
  </si>
  <si>
    <t>AD HLFB</t>
  </si>
  <si>
    <t>C-CBP HLFB</t>
  </si>
  <si>
    <t>DASE HLFB</t>
  </si>
  <si>
    <t>(P) Control</t>
  </si>
  <si>
    <t>(P) CS</t>
  </si>
  <si>
    <t>(P) AD HLFB</t>
  </si>
  <si>
    <t>(P) C-CBP HLFB</t>
  </si>
  <si>
    <t>(P) DASE HLFB</t>
  </si>
  <si>
    <t>(V) CS</t>
  </si>
  <si>
    <t>(V) AD HLFB</t>
  </si>
  <si>
    <t>(V) C-CBP HLFB</t>
  </si>
  <si>
    <t>(V) DASE HLFB</t>
  </si>
  <si>
    <t>(V) Control</t>
  </si>
  <si>
    <t>Labels</t>
  </si>
  <si>
    <t>mg N/ g dry soil</t>
  </si>
  <si>
    <t>MBN content (mg N/g dry soil)</t>
  </si>
  <si>
    <t>Average MBC (mg C/g dry soil)</t>
  </si>
  <si>
    <t>Average MBN (mg N/g dry soil)</t>
  </si>
  <si>
    <t>Figure: bargraph w/ two layers, one is palouse, other is vershire, ust show me average</t>
  </si>
  <si>
    <t>Palouse</t>
  </si>
  <si>
    <t>Vershire</t>
  </si>
  <si>
    <t>Amendment</t>
  </si>
  <si>
    <t>Adjusted Average MBC (mg C/g dry soil)</t>
  </si>
  <si>
    <t>Adjusted Average MBN (mg N/g dry soil)</t>
  </si>
  <si>
    <t>Final Total Weight [g] (from my final weighing of sample cups in Google Drive IRGA Measurements 7/28)</t>
  </si>
  <si>
    <t>Cup Weight (g)</t>
  </si>
  <si>
    <t>Wet Soil+Res Weight (g)</t>
  </si>
  <si>
    <t>Dry Soil+Res Weight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</si>
</sst>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name val="Arial"/>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43">
    <xf numFmtId="0" fontId="0" fillId="0" borderId="0" xfId="0"/>
    <xf numFmtId="0" fontId="1" fillId="0" borderId="0" xfId="0" applyFont="1"/>
    <xf numFmtId="0" fontId="0" fillId="0" borderId="1" xfId="0" applyBorder="1"/>
    <xf numFmtId="0" fontId="0" fillId="0" borderId="2" xfId="0" applyBorder="1"/>
    <xf numFmtId="0" fontId="2" fillId="0" borderId="0" xfId="0" applyFont="1"/>
    <xf numFmtId="0" fontId="2" fillId="0" borderId="2" xfId="0" applyFont="1"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49" fontId="0" fillId="0" borderId="11" xfId="0" applyNumberFormat="1" applyBorder="1"/>
    <xf numFmtId="0" fontId="0" fillId="0" borderId="5" xfId="0" applyBorder="1"/>
    <xf numFmtId="0" fontId="0" fillId="0" borderId="0" xfId="0" applyAlignment="1">
      <alignment horizontal="center" wrapText="1"/>
    </xf>
    <xf numFmtId="0" fontId="1" fillId="0" borderId="5" xfId="0" applyFont="1" applyBorder="1"/>
    <xf numFmtId="0" fontId="0" fillId="0" borderId="12" xfId="0" applyBorder="1"/>
    <xf numFmtId="0" fontId="0" fillId="0" borderId="13" xfId="0" applyBorder="1"/>
    <xf numFmtId="0" fontId="0" fillId="0" borderId="13" xfId="0" applyBorder="1" applyAlignment="1">
      <alignment horizontal="center"/>
    </xf>
    <xf numFmtId="0" fontId="0" fillId="2" borderId="7" xfId="0" applyFill="1" applyBorder="1"/>
    <xf numFmtId="0" fontId="0" fillId="2" borderId="4" xfId="0" applyFill="1" applyBorder="1"/>
    <xf numFmtId="0" fontId="0" fillId="2" borderId="10" xfId="0" applyFill="1" applyBorder="1"/>
    <xf numFmtId="0" fontId="0" fillId="2" borderId="0" xfId="0" applyFill="1"/>
    <xf numFmtId="0" fontId="0" fillId="2" borderId="1" xfId="0" applyFill="1" applyBorder="1"/>
    <xf numFmtId="0" fontId="1" fillId="2" borderId="14" xfId="0" applyFont="1" applyFill="1" applyBorder="1"/>
    <xf numFmtId="0" fontId="0" fillId="2" borderId="2" xfId="0" applyFill="1" applyBorder="1"/>
    <xf numFmtId="20" fontId="0" fillId="0" borderId="0" xfId="0" applyNumberFormat="1"/>
    <xf numFmtId="0" fontId="2" fillId="0" borderId="1" xfId="0" applyFont="1" applyBorder="1"/>
    <xf numFmtId="0" fontId="1" fillId="0" borderId="1" xfId="0" applyFont="1" applyBorder="1" applyAlignment="1">
      <alignment wrapText="1"/>
    </xf>
    <xf numFmtId="0" fontId="1" fillId="0" borderId="14" xfId="0" applyFont="1" applyBorder="1"/>
    <xf numFmtId="49" fontId="0" fillId="0" borderId="0" xfId="0" applyNumberFormat="1"/>
    <xf numFmtId="0" fontId="0" fillId="0" borderId="2" xfId="0" applyBorder="1" applyAlignment="1">
      <alignment horizontal="center"/>
    </xf>
    <xf numFmtId="0" fontId="1" fillId="2" borderId="15" xfId="0" applyFont="1" applyFill="1" applyBorder="1"/>
    <xf numFmtId="0" fontId="1" fillId="0" borderId="0" xfId="0" applyFont="1" applyAlignment="1">
      <alignment horizontal="center" wrapText="1"/>
    </xf>
    <xf numFmtId="0" fontId="1" fillId="0" borderId="13" xfId="0" applyFont="1" applyBorder="1" applyAlignment="1">
      <alignment horizontal="center" wrapText="1"/>
    </xf>
    <xf numFmtId="0" fontId="1" fillId="0" borderId="13" xfId="0" applyFont="1" applyBorder="1"/>
    <xf numFmtId="0" fontId="1" fillId="0" borderId="2" xfId="0" applyFont="1" applyBorder="1"/>
    <xf numFmtId="0" fontId="1" fillId="0" borderId="1" xfId="0" applyFont="1" applyBorder="1"/>
    <xf numFmtId="0" fontId="3"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3" Type="http://schemas.microsoft.com/office/2011/relationships/chartColorStyle" Target="colors5.xml"/><Relationship Id="rId2" Type="http://schemas.microsoft.com/office/2011/relationships/chartStyle" Target="style5.xml"/><Relationship Id="rId1" Type="http://schemas.openxmlformats.org/officeDocument/2006/relationships/image" Target="../media/image1.png"/></Relationships>
</file>

<file path=xl/charts/_rels/chartEx2.xml.rels><?xml version="1.0" encoding="UTF-8" standalone="yes"?>
<Relationships xmlns="http://schemas.openxmlformats.org/package/2006/relationships"><Relationship Id="rId3" Type="http://schemas.microsoft.com/office/2011/relationships/chartColorStyle" Target="colors6.xml"/><Relationship Id="rId2" Type="http://schemas.microsoft.com/office/2011/relationships/chartStyle" Target="style6.xml"/><Relationship Id="rId1" Type="http://schemas.openxmlformats.org/officeDocument/2006/relationships/image" Target="../media/image1.png"/></Relationships>
</file>

<file path=xl/charts/_rels/chartEx3.xml.rels><?xml version="1.0" encoding="UTF-8" standalone="yes"?>
<Relationships xmlns="http://schemas.openxmlformats.org/package/2006/relationships"><Relationship Id="rId3" Type="http://schemas.microsoft.com/office/2011/relationships/chartColorStyle" Target="colors7.xml"/><Relationship Id="rId2" Type="http://schemas.microsoft.com/office/2011/relationships/chartStyle" Target="style7.xml"/><Relationship Id="rId1" Type="http://schemas.openxmlformats.org/officeDocument/2006/relationships/image" Target="../media/image1.png"/></Relationships>
</file>

<file path=xl/charts/_rels/chartEx4.xml.rels><?xml version="1.0" encoding="UTF-8" standalone="yes"?>
<Relationships xmlns="http://schemas.openxmlformats.org/package/2006/relationships"><Relationship Id="rId3" Type="http://schemas.microsoft.com/office/2011/relationships/chartColorStyle" Target="colors8.xml"/><Relationship Id="rId2" Type="http://schemas.microsoft.com/office/2011/relationships/chartStyle" Target="style8.xml"/><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Microbial Biomass Carbon (MBC) Content</a:t>
            </a:r>
          </a:p>
          <a:p>
            <a:pPr>
              <a:defRPr/>
            </a:pPr>
            <a:r>
              <a:rPr lang="en-US" baseline="0"/>
              <a:t>per Soil Amendment Post Incubation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Summary!$H$2</c:f>
              <c:strCache>
                <c:ptCount val="1"/>
                <c:pt idx="0">
                  <c:v>Palouse</c:v>
                </c:pt>
              </c:strCache>
            </c:strRef>
          </c:tx>
          <c:spPr>
            <a:solidFill>
              <a:schemeClr val="accent1"/>
            </a:solidFill>
            <a:ln>
              <a:noFill/>
            </a:ln>
            <a:effectLst/>
          </c:spPr>
          <c:invertIfNegative val="0"/>
          <c:cat>
            <c:strRef>
              <c:f>Summary!$I$2:$I$6</c:f>
              <c:strCache>
                <c:ptCount val="5"/>
                <c:pt idx="0">
                  <c:v>Control</c:v>
                </c:pt>
                <c:pt idx="1">
                  <c:v>CS</c:v>
                </c:pt>
                <c:pt idx="2">
                  <c:v>AD HLFB</c:v>
                </c:pt>
                <c:pt idx="3">
                  <c:v>C-CBP HLFB</c:v>
                </c:pt>
                <c:pt idx="4">
                  <c:v>DASE HLFB</c:v>
                </c:pt>
              </c:strCache>
            </c:strRef>
          </c:cat>
          <c:val>
            <c:numRef>
              <c:f>Summary!$J$2:$J$6</c:f>
              <c:numCache>
                <c:formatCode>General</c:formatCode>
                <c:ptCount val="5"/>
                <c:pt idx="0">
                  <c:v>8.588001827982325E-2</c:v>
                </c:pt>
                <c:pt idx="1">
                  <c:v>0.54847938190252166</c:v>
                </c:pt>
                <c:pt idx="2">
                  <c:v>0.36194444766103057</c:v>
                </c:pt>
                <c:pt idx="3">
                  <c:v>0.55703803588662881</c:v>
                </c:pt>
                <c:pt idx="4">
                  <c:v>0.21728209822409045</c:v>
                </c:pt>
              </c:numCache>
            </c:numRef>
          </c:val>
          <c:extLst>
            <c:ext xmlns:c16="http://schemas.microsoft.com/office/drawing/2014/chart" uri="{C3380CC4-5D6E-409C-BE32-E72D297353CC}">
              <c16:uniqueId val="{00000000-5E24-FF40-8D24-0DD9B4BD07A9}"/>
            </c:ext>
          </c:extLst>
        </c:ser>
        <c:ser>
          <c:idx val="1"/>
          <c:order val="1"/>
          <c:tx>
            <c:strRef>
              <c:f>Summary!$H$7</c:f>
              <c:strCache>
                <c:ptCount val="1"/>
                <c:pt idx="0">
                  <c:v>Vershire</c:v>
                </c:pt>
              </c:strCache>
            </c:strRef>
          </c:tx>
          <c:spPr>
            <a:solidFill>
              <a:schemeClr val="accent2"/>
            </a:solidFill>
            <a:ln>
              <a:noFill/>
            </a:ln>
            <a:effectLst/>
          </c:spPr>
          <c:invertIfNegative val="0"/>
          <c:cat>
            <c:strRef>
              <c:f>Summary!$I$2:$I$6</c:f>
              <c:strCache>
                <c:ptCount val="5"/>
                <c:pt idx="0">
                  <c:v>Control</c:v>
                </c:pt>
                <c:pt idx="1">
                  <c:v>CS</c:v>
                </c:pt>
                <c:pt idx="2">
                  <c:v>AD HLFB</c:v>
                </c:pt>
                <c:pt idx="3">
                  <c:v>C-CBP HLFB</c:v>
                </c:pt>
                <c:pt idx="4">
                  <c:v>DASE HLFB</c:v>
                </c:pt>
              </c:strCache>
            </c:strRef>
          </c:cat>
          <c:val>
            <c:numRef>
              <c:f>Summary!$J$7:$J$11</c:f>
              <c:numCache>
                <c:formatCode>General</c:formatCode>
                <c:ptCount val="5"/>
                <c:pt idx="0">
                  <c:v>0.2560159592914365</c:v>
                </c:pt>
                <c:pt idx="1">
                  <c:v>0.68136910718282673</c:v>
                </c:pt>
                <c:pt idx="2">
                  <c:v>0.18359811607641774</c:v>
                </c:pt>
                <c:pt idx="3">
                  <c:v>0.58260003753123069</c:v>
                </c:pt>
                <c:pt idx="4">
                  <c:v>0.15164909219272732</c:v>
                </c:pt>
              </c:numCache>
            </c:numRef>
          </c:val>
          <c:extLst>
            <c:ext xmlns:c16="http://schemas.microsoft.com/office/drawing/2014/chart" uri="{C3380CC4-5D6E-409C-BE32-E72D297353CC}">
              <c16:uniqueId val="{00000001-5E24-FF40-8D24-0DD9B4BD07A9}"/>
            </c:ext>
          </c:extLst>
        </c:ser>
        <c:dLbls>
          <c:showLegendKey val="0"/>
          <c:showVal val="0"/>
          <c:showCatName val="0"/>
          <c:showSerName val="0"/>
          <c:showPercent val="0"/>
          <c:showBubbleSize val="0"/>
        </c:dLbls>
        <c:gapWidth val="150"/>
        <c:axId val="796953120"/>
        <c:axId val="150688271"/>
      </c:barChart>
      <c:catAx>
        <c:axId val="796953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8271"/>
        <c:crosses val="autoZero"/>
        <c:auto val="1"/>
        <c:lblAlgn val="ctr"/>
        <c:lblOffset val="100"/>
        <c:noMultiLvlLbl val="0"/>
      </c:catAx>
      <c:valAx>
        <c:axId val="15068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Microbial Biomass Carbon (mg</a:t>
                </a:r>
                <a:r>
                  <a:rPr lang="en-US" baseline="0"/>
                  <a:t> C/g dry soil)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5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Microbial Biomass Nitrogen (MBN) Content</a:t>
            </a:r>
          </a:p>
          <a:p>
            <a:pPr>
              <a:defRPr/>
            </a:pPr>
            <a:r>
              <a:rPr lang="en-US" baseline="0"/>
              <a:t>per Soil Amendment Post Incubation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Summary!$H$2</c:f>
              <c:strCache>
                <c:ptCount val="1"/>
                <c:pt idx="0">
                  <c:v>Palouse</c:v>
                </c:pt>
              </c:strCache>
            </c:strRef>
          </c:tx>
          <c:spPr>
            <a:solidFill>
              <a:schemeClr val="accent1"/>
            </a:solidFill>
            <a:ln>
              <a:noFill/>
            </a:ln>
            <a:effectLst/>
          </c:spPr>
          <c:invertIfNegative val="0"/>
          <c:cat>
            <c:strRef>
              <c:f>Summary!$I$2:$I$6</c:f>
              <c:strCache>
                <c:ptCount val="5"/>
                <c:pt idx="0">
                  <c:v>Control</c:v>
                </c:pt>
                <c:pt idx="1">
                  <c:v>CS</c:v>
                </c:pt>
                <c:pt idx="2">
                  <c:v>AD HLFB</c:v>
                </c:pt>
                <c:pt idx="3">
                  <c:v>C-CBP HLFB</c:v>
                </c:pt>
                <c:pt idx="4">
                  <c:v>DASE HLFB</c:v>
                </c:pt>
              </c:strCache>
            </c:strRef>
          </c:cat>
          <c:val>
            <c:numRef>
              <c:f>Summary!$K$2:$K$6</c:f>
              <c:numCache>
                <c:formatCode>General</c:formatCode>
                <c:ptCount val="5"/>
                <c:pt idx="0">
                  <c:v>9.2112298216322393E-5</c:v>
                </c:pt>
                <c:pt idx="1">
                  <c:v>3.0175769978668023E-3</c:v>
                </c:pt>
                <c:pt idx="2">
                  <c:v>4.5952421844692405E-3</c:v>
                </c:pt>
                <c:pt idx="3">
                  <c:v>7.7168296867403154E-3</c:v>
                </c:pt>
                <c:pt idx="4">
                  <c:v>2.668845461074637E-2</c:v>
                </c:pt>
              </c:numCache>
            </c:numRef>
          </c:val>
          <c:extLst>
            <c:ext xmlns:c16="http://schemas.microsoft.com/office/drawing/2014/chart" uri="{C3380CC4-5D6E-409C-BE32-E72D297353CC}">
              <c16:uniqueId val="{00000000-7416-7B49-8859-99AAD9567877}"/>
            </c:ext>
          </c:extLst>
        </c:ser>
        <c:ser>
          <c:idx val="1"/>
          <c:order val="1"/>
          <c:tx>
            <c:strRef>
              <c:f>Summary!$H$7</c:f>
              <c:strCache>
                <c:ptCount val="1"/>
                <c:pt idx="0">
                  <c:v>Vershire</c:v>
                </c:pt>
              </c:strCache>
            </c:strRef>
          </c:tx>
          <c:spPr>
            <a:solidFill>
              <a:schemeClr val="accent2"/>
            </a:solidFill>
            <a:ln>
              <a:noFill/>
            </a:ln>
            <a:effectLst/>
          </c:spPr>
          <c:invertIfNegative val="0"/>
          <c:cat>
            <c:strRef>
              <c:f>Summary!$I$2:$I$6</c:f>
              <c:strCache>
                <c:ptCount val="5"/>
                <c:pt idx="0">
                  <c:v>Control</c:v>
                </c:pt>
                <c:pt idx="1">
                  <c:v>CS</c:v>
                </c:pt>
                <c:pt idx="2">
                  <c:v>AD HLFB</c:v>
                </c:pt>
                <c:pt idx="3">
                  <c:v>C-CBP HLFB</c:v>
                </c:pt>
                <c:pt idx="4">
                  <c:v>DASE HLFB</c:v>
                </c:pt>
              </c:strCache>
            </c:strRef>
          </c:cat>
          <c:val>
            <c:numRef>
              <c:f>Summary!$K$7:$K$11</c:f>
              <c:numCache>
                <c:formatCode>General</c:formatCode>
                <c:ptCount val="5"/>
                <c:pt idx="0">
                  <c:v>0</c:v>
                </c:pt>
                <c:pt idx="1">
                  <c:v>2.8593297566985219E-2</c:v>
                </c:pt>
                <c:pt idx="2">
                  <c:v>1.6662343573992187E-2</c:v>
                </c:pt>
                <c:pt idx="3">
                  <c:v>2.2933215824379492E-2</c:v>
                </c:pt>
                <c:pt idx="4">
                  <c:v>2.7961705455015751E-3</c:v>
                </c:pt>
              </c:numCache>
            </c:numRef>
          </c:val>
          <c:extLst>
            <c:ext xmlns:c16="http://schemas.microsoft.com/office/drawing/2014/chart" uri="{C3380CC4-5D6E-409C-BE32-E72D297353CC}">
              <c16:uniqueId val="{00000001-7416-7B49-8859-99AAD9567877}"/>
            </c:ext>
          </c:extLst>
        </c:ser>
        <c:dLbls>
          <c:showLegendKey val="0"/>
          <c:showVal val="0"/>
          <c:showCatName val="0"/>
          <c:showSerName val="0"/>
          <c:showPercent val="0"/>
          <c:showBubbleSize val="0"/>
        </c:dLbls>
        <c:gapWidth val="150"/>
        <c:axId val="796953120"/>
        <c:axId val="150688271"/>
      </c:barChart>
      <c:catAx>
        <c:axId val="796953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8271"/>
        <c:crosses val="autoZero"/>
        <c:auto val="1"/>
        <c:lblAlgn val="ctr"/>
        <c:lblOffset val="100"/>
        <c:noMultiLvlLbl val="0"/>
      </c:catAx>
      <c:valAx>
        <c:axId val="15068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Microbial</a:t>
                </a:r>
                <a:r>
                  <a:rPr lang="en-US" baseline="0"/>
                  <a:t> Biomass Nitrogen (mg N/g dry soil)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5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Microbial Biomass Carbon (MBC) Content</a:t>
            </a:r>
          </a:p>
          <a:p>
            <a:pPr>
              <a:defRPr/>
            </a:pPr>
            <a:r>
              <a:rPr lang="en-US" baseline="0"/>
              <a:t>Adjusted per Soil Amendment Post Incubation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Summary!$H$2</c:f>
              <c:strCache>
                <c:ptCount val="1"/>
                <c:pt idx="0">
                  <c:v>Palouse</c:v>
                </c:pt>
              </c:strCache>
            </c:strRef>
          </c:tx>
          <c:spPr>
            <a:solidFill>
              <a:schemeClr val="accent1"/>
            </a:solidFill>
            <a:ln>
              <a:noFill/>
            </a:ln>
            <a:effectLst/>
          </c:spPr>
          <c:invertIfNegative val="0"/>
          <c:cat>
            <c:strRef>
              <c:f>Summary!$I$3:$I$6</c:f>
              <c:strCache>
                <c:ptCount val="4"/>
                <c:pt idx="0">
                  <c:v>CS</c:v>
                </c:pt>
                <c:pt idx="1">
                  <c:v>AD HLFB</c:v>
                </c:pt>
                <c:pt idx="2">
                  <c:v>C-CBP HLFB</c:v>
                </c:pt>
                <c:pt idx="3">
                  <c:v>DASE HLFB</c:v>
                </c:pt>
              </c:strCache>
            </c:strRef>
          </c:cat>
          <c:val>
            <c:numRef>
              <c:f>Summary!$L$3:$L$6</c:f>
              <c:numCache>
                <c:formatCode>General</c:formatCode>
                <c:ptCount val="4"/>
                <c:pt idx="0">
                  <c:v>0.46259936362269838</c:v>
                </c:pt>
                <c:pt idx="1">
                  <c:v>0.27606442938120734</c:v>
                </c:pt>
                <c:pt idx="2">
                  <c:v>0.47115801760680553</c:v>
                </c:pt>
                <c:pt idx="3">
                  <c:v>0.1314020799442672</c:v>
                </c:pt>
              </c:numCache>
            </c:numRef>
          </c:val>
          <c:extLst>
            <c:ext xmlns:c16="http://schemas.microsoft.com/office/drawing/2014/chart" uri="{C3380CC4-5D6E-409C-BE32-E72D297353CC}">
              <c16:uniqueId val="{00000000-E329-204F-A641-F4314DD82F2E}"/>
            </c:ext>
          </c:extLst>
        </c:ser>
        <c:ser>
          <c:idx val="1"/>
          <c:order val="1"/>
          <c:tx>
            <c:strRef>
              <c:f>Summary!$H$7</c:f>
              <c:strCache>
                <c:ptCount val="1"/>
                <c:pt idx="0">
                  <c:v>Vershire</c:v>
                </c:pt>
              </c:strCache>
            </c:strRef>
          </c:tx>
          <c:spPr>
            <a:solidFill>
              <a:schemeClr val="accent2"/>
            </a:solidFill>
            <a:ln>
              <a:noFill/>
            </a:ln>
            <a:effectLst/>
          </c:spPr>
          <c:invertIfNegative val="0"/>
          <c:cat>
            <c:strRef>
              <c:f>Summary!$I$3:$I$6</c:f>
              <c:strCache>
                <c:ptCount val="4"/>
                <c:pt idx="0">
                  <c:v>CS</c:v>
                </c:pt>
                <c:pt idx="1">
                  <c:v>AD HLFB</c:v>
                </c:pt>
                <c:pt idx="2">
                  <c:v>C-CBP HLFB</c:v>
                </c:pt>
                <c:pt idx="3">
                  <c:v>DASE HLFB</c:v>
                </c:pt>
              </c:strCache>
            </c:strRef>
          </c:cat>
          <c:val>
            <c:numRef>
              <c:f>Summary!$L$8:$L$11</c:f>
              <c:numCache>
                <c:formatCode>General</c:formatCode>
                <c:ptCount val="4"/>
                <c:pt idx="0">
                  <c:v>0.42535314789139023</c:v>
                </c:pt>
                <c:pt idx="1">
                  <c:v>-7.2417843215018762E-2</c:v>
                </c:pt>
                <c:pt idx="2">
                  <c:v>0.32658407823979418</c:v>
                </c:pt>
                <c:pt idx="3">
                  <c:v>-0.10436686709870918</c:v>
                </c:pt>
              </c:numCache>
            </c:numRef>
          </c:val>
          <c:extLst>
            <c:ext xmlns:c16="http://schemas.microsoft.com/office/drawing/2014/chart" uri="{C3380CC4-5D6E-409C-BE32-E72D297353CC}">
              <c16:uniqueId val="{00000001-E329-204F-A641-F4314DD82F2E}"/>
            </c:ext>
          </c:extLst>
        </c:ser>
        <c:dLbls>
          <c:showLegendKey val="0"/>
          <c:showVal val="0"/>
          <c:showCatName val="0"/>
          <c:showSerName val="0"/>
          <c:showPercent val="0"/>
          <c:showBubbleSize val="0"/>
        </c:dLbls>
        <c:gapWidth val="150"/>
        <c:axId val="796953120"/>
        <c:axId val="150688271"/>
      </c:barChart>
      <c:catAx>
        <c:axId val="796953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8271"/>
        <c:crosses val="autoZero"/>
        <c:auto val="1"/>
        <c:lblAlgn val="ctr"/>
        <c:lblOffset val="100"/>
        <c:noMultiLvlLbl val="0"/>
      </c:catAx>
      <c:valAx>
        <c:axId val="15068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Microbial Biomass Carbon (mg</a:t>
                </a:r>
                <a:r>
                  <a:rPr lang="en-US" baseline="0"/>
                  <a:t> C/g dry soil)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5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Average</a:t>
            </a:r>
            <a:r>
              <a:rPr lang="en-US" baseline="0"/>
              <a:t> Microbial Biomass Nitrogen (MBN) Content</a:t>
            </a:r>
          </a:p>
          <a:p>
            <a:pPr>
              <a:defRPr/>
            </a:pPr>
            <a:r>
              <a:rPr lang="en-US" baseline="0"/>
              <a:t>per Soil Amendment Post Incubation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Summary!$H$2</c:f>
              <c:strCache>
                <c:ptCount val="1"/>
                <c:pt idx="0">
                  <c:v>Palouse</c:v>
                </c:pt>
              </c:strCache>
            </c:strRef>
          </c:tx>
          <c:spPr>
            <a:solidFill>
              <a:schemeClr val="accent1"/>
            </a:solidFill>
            <a:ln>
              <a:noFill/>
            </a:ln>
            <a:effectLst/>
          </c:spPr>
          <c:invertIfNegative val="0"/>
          <c:cat>
            <c:strRef>
              <c:f>Summary!$I$3:$I$6</c:f>
              <c:strCache>
                <c:ptCount val="4"/>
                <c:pt idx="0">
                  <c:v>CS</c:v>
                </c:pt>
                <c:pt idx="1">
                  <c:v>AD HLFB</c:v>
                </c:pt>
                <c:pt idx="2">
                  <c:v>C-CBP HLFB</c:v>
                </c:pt>
                <c:pt idx="3">
                  <c:v>DASE HLFB</c:v>
                </c:pt>
              </c:strCache>
            </c:strRef>
          </c:cat>
          <c:val>
            <c:numRef>
              <c:f>Summary!$M$3:$M$6</c:f>
              <c:numCache>
                <c:formatCode>General</c:formatCode>
                <c:ptCount val="4"/>
                <c:pt idx="0">
                  <c:v>2.9254646996504799E-3</c:v>
                </c:pt>
                <c:pt idx="1">
                  <c:v>4.5031298862529181E-3</c:v>
                </c:pt>
                <c:pt idx="2">
                  <c:v>7.624717388523993E-3</c:v>
                </c:pt>
                <c:pt idx="3">
                  <c:v>2.6596342312530049E-2</c:v>
                </c:pt>
              </c:numCache>
            </c:numRef>
          </c:val>
          <c:extLst>
            <c:ext xmlns:c16="http://schemas.microsoft.com/office/drawing/2014/chart" uri="{C3380CC4-5D6E-409C-BE32-E72D297353CC}">
              <c16:uniqueId val="{00000000-6B0F-AE4B-981A-7F6F0ADE96C6}"/>
            </c:ext>
          </c:extLst>
        </c:ser>
        <c:ser>
          <c:idx val="1"/>
          <c:order val="1"/>
          <c:tx>
            <c:strRef>
              <c:f>Summary!$H$7</c:f>
              <c:strCache>
                <c:ptCount val="1"/>
                <c:pt idx="0">
                  <c:v>Vershire</c:v>
                </c:pt>
              </c:strCache>
            </c:strRef>
          </c:tx>
          <c:spPr>
            <a:solidFill>
              <a:schemeClr val="accent2"/>
            </a:solidFill>
            <a:ln>
              <a:noFill/>
            </a:ln>
            <a:effectLst/>
          </c:spPr>
          <c:invertIfNegative val="0"/>
          <c:cat>
            <c:strRef>
              <c:f>Summary!$I$3:$I$6</c:f>
              <c:strCache>
                <c:ptCount val="4"/>
                <c:pt idx="0">
                  <c:v>CS</c:v>
                </c:pt>
                <c:pt idx="1">
                  <c:v>AD HLFB</c:v>
                </c:pt>
                <c:pt idx="2">
                  <c:v>C-CBP HLFB</c:v>
                </c:pt>
                <c:pt idx="3">
                  <c:v>DASE HLFB</c:v>
                </c:pt>
              </c:strCache>
            </c:strRef>
          </c:cat>
          <c:val>
            <c:numRef>
              <c:f>Summary!$M$8:$M$11</c:f>
              <c:numCache>
                <c:formatCode>General</c:formatCode>
                <c:ptCount val="4"/>
                <c:pt idx="0">
                  <c:v>2.8593297566985219E-2</c:v>
                </c:pt>
                <c:pt idx="1">
                  <c:v>1.6662343573992187E-2</c:v>
                </c:pt>
                <c:pt idx="2">
                  <c:v>2.2933215824379492E-2</c:v>
                </c:pt>
                <c:pt idx="3">
                  <c:v>2.7961705455015751E-3</c:v>
                </c:pt>
              </c:numCache>
            </c:numRef>
          </c:val>
          <c:extLst>
            <c:ext xmlns:c16="http://schemas.microsoft.com/office/drawing/2014/chart" uri="{C3380CC4-5D6E-409C-BE32-E72D297353CC}">
              <c16:uniqueId val="{00000001-6B0F-AE4B-981A-7F6F0ADE96C6}"/>
            </c:ext>
          </c:extLst>
        </c:ser>
        <c:dLbls>
          <c:showLegendKey val="0"/>
          <c:showVal val="0"/>
          <c:showCatName val="0"/>
          <c:showSerName val="0"/>
          <c:showPercent val="0"/>
          <c:showBubbleSize val="0"/>
        </c:dLbls>
        <c:gapWidth val="150"/>
        <c:axId val="796953120"/>
        <c:axId val="150688271"/>
      </c:barChart>
      <c:catAx>
        <c:axId val="796953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8271"/>
        <c:crosses val="autoZero"/>
        <c:auto val="1"/>
        <c:lblAlgn val="ctr"/>
        <c:lblOffset val="100"/>
        <c:noMultiLvlLbl val="0"/>
      </c:catAx>
      <c:valAx>
        <c:axId val="15068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Microbial</a:t>
                </a:r>
                <a:r>
                  <a:rPr lang="en-US" baseline="0"/>
                  <a:t> Biomass Nitrogen (mg N/g dry soil)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5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_xlchart.v1.4</cx:f>
      </cx:numDim>
    </cx:data>
  </cx:chartData>
  <cx:chart>
    <cx:title pos="t" align="ctr" overlay="0">
      <cx:tx>
        <cx:txData>
          <cx:v>Palouse: Microbical Biomass Carbon</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Palouse: Microbical Biomass Carbon</a:t>
          </a:r>
        </a:p>
      </cx:txPr>
    </cx:title>
    <cx:plotArea>
      <cx:plotAreaRegion>
        <cx:series layoutId="boxWhisker" uniqueId="{C27F369F-B580-CA46-9D02-4FF84843BFDD}">
          <cx:tx>
            <cx:txData>
              <cx:f>_xlchart.v1.3</cx:f>
              <cx:v>MBC (mg C/g dry soil)</cx:v>
            </cx:txData>
          </cx:tx>
          <cx:spPr>
            <a:blipFill>
              <a:blip r:embed="rId1"/>
              <a:tile tx="0" ty="0" sx="100000" sy="100000" flip="none" algn="tl"/>
            </a:blipFill>
          </cx:spPr>
          <cx:dataId val="0"/>
          <cx:layoutPr>
            <cx:visibility meanLine="0"/>
            <cx:statistics quartileMethod="exclusive"/>
          </cx:layoutPr>
        </cx:series>
      </cx:plotAreaRegion>
      <cx:axis id="0">
        <cx:catScaling/>
        <cx:majorGridlines/>
        <cx:tickLabels/>
      </cx:axis>
      <cx:axis id="1">
        <cx:valScaling/>
        <cx:title>
          <cx:tx>
            <cx:txData>
              <cx:v>Microbial Biomass Carbon (mg C/g dry soil)</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Calibri" panose="020F0502020204030204"/>
                </a:rPr>
                <a:t>Microbial Biomass Carbon (mg C/g dry soil)</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tx>
        <cx:txData>
          <cx:v>Vershire: Microbical Biomass Carbon</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Vershire: Microbical Biomass Carbon</a:t>
          </a:r>
        </a:p>
      </cx:txPr>
    </cx:title>
    <cx:plotArea>
      <cx:plotAreaRegion>
        <cx:series layoutId="boxWhisker" uniqueId="{C27F369F-B580-CA46-9D02-4FF84843BFDD}">
          <cx:tx>
            <cx:txData>
              <cx:f>_xlchart.v1.0</cx:f>
              <cx:v>MBC (mg C/g dry soil)</cx:v>
            </cx:txData>
          </cx:tx>
          <cx:spPr>
            <a:blipFill>
              <a:blip r:embed="rId1"/>
              <a:tile tx="0" ty="0" sx="100000" sy="100000" flip="none" algn="tl"/>
            </a:blipFill>
          </cx:spPr>
          <cx:dataId val="0"/>
          <cx:layoutPr>
            <cx:visibility meanLine="0"/>
            <cx:statistics quartileMethod="exclusive"/>
          </cx:layoutPr>
        </cx:series>
      </cx:plotAreaRegion>
      <cx:axis id="0">
        <cx:catScaling/>
        <cx:majorGridlines/>
        <cx:tickLabels/>
      </cx:axis>
      <cx:axis id="1">
        <cx:valScaling/>
        <cx:title>
          <cx:tx>
            <cx:txData>
              <cx:v>Microbial Biomass Carbon (mg C/g dry soil)</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Calibri" panose="020F0502020204030204"/>
                </a:rPr>
                <a:t>Microbial Biomass Carbon (mg C/g dry soil)</a:t>
              </a:r>
            </a:p>
          </cx:txPr>
        </cx:title>
        <cx:majorGridlines/>
        <cx:tickLabels/>
      </cx:axis>
    </cx:plotArea>
  </cx:chart>
  <cx:spPr>
    <a:solidFill>
      <a:schemeClr val="lt1"/>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_xlchart.v1.10</cx:f>
      </cx:numDim>
    </cx:data>
  </cx:chartData>
  <cx:chart>
    <cx:title pos="t" align="ctr" overlay="0">
      <cx:tx>
        <cx:txData>
          <cx:v>Palouse: Microbial Biomass Nitrogen (MBN)</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Palouse: Microbial Biomass Nitrogen (MBN)</a:t>
          </a:r>
        </a:p>
      </cx:txPr>
    </cx:title>
    <cx:plotArea>
      <cx:plotAreaRegion>
        <cx:series layoutId="boxWhisker" uniqueId="{C27F369F-B580-CA46-9D02-4FF84843BFDD}">
          <cx:tx>
            <cx:txData>
              <cx:f>_xlchart.v1.9</cx:f>
              <cx:v>MBN content (mg N/g dry soil)</cx:v>
            </cx:txData>
          </cx:tx>
          <cx:spPr>
            <a:blipFill>
              <a:blip r:embed="rId1"/>
              <a:tile tx="0" ty="0" sx="100000" sy="100000" flip="none" algn="tl"/>
            </a:blipFill>
          </cx:spPr>
          <cx:dataId val="0"/>
          <cx:layoutPr>
            <cx:visibility meanLine="0" outliers="1"/>
            <cx:statistics quartileMethod="exclusive"/>
          </cx:layoutPr>
        </cx:series>
      </cx:plotAreaRegion>
      <cx:axis id="0">
        <cx:catScaling/>
        <cx:majorGridlines/>
        <cx:tickLabels/>
      </cx:axis>
      <cx:axis id="1">
        <cx:valScaling/>
        <cx:title>
          <cx:tx>
            <cx:txData>
              <cx:v>Microbial Biomass Nitrogen (mg N/g dry soil)</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Calibri" panose="020F0502020204030204"/>
                </a:rPr>
                <a:t>Microbial Biomass Nitrogen (mg N/g dry soil)</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_xlchart.v1.7</cx:f>
      </cx:numDim>
    </cx:data>
  </cx:chartData>
  <cx:chart>
    <cx:title pos="t" align="ctr" overlay="0">
      <cx:tx>
        <cx:txData>
          <cx:v>Vershire: Microbial Biomass Nitrogen (MBN)</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Vershire: Microbial Biomass Nitrogen (MBN)</a:t>
          </a:r>
        </a:p>
      </cx:txPr>
    </cx:title>
    <cx:plotArea>
      <cx:plotAreaRegion>
        <cx:series layoutId="boxWhisker" uniqueId="{C27F369F-B580-CA46-9D02-4FF84843BFDD}">
          <cx:tx>
            <cx:txData>
              <cx:f>_xlchart.v1.6</cx:f>
              <cx:v>MBN content (mg N/g dry soil)</cx:v>
            </cx:txData>
          </cx:tx>
          <cx:spPr>
            <a:blipFill>
              <a:blip r:embed="rId1"/>
              <a:tile tx="0" ty="0" sx="100000" sy="100000" flip="none" algn="tl"/>
            </a:blipFill>
          </cx:spPr>
          <cx:dataId val="0"/>
          <cx:layoutPr>
            <cx:visibility meanLine="0"/>
            <cx:statistics quartileMethod="exclusive"/>
          </cx:layoutPr>
        </cx:series>
      </cx:plotAreaRegion>
      <cx:axis id="0">
        <cx:catScaling/>
        <cx:majorGridlines/>
        <cx:tickLabels/>
      </cx:axis>
      <cx:axis id="1">
        <cx:valScaling/>
        <cx:title>
          <cx:tx>
            <cx:txData>
              <cx:v>Microbial Biomass Nitrogen (mg N/g dry soil)</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Calibri" panose="020F0502020204030204"/>
                </a:rPr>
                <a:t>Microbial Biomass Nitrogen (mg N/g dry soil)</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7</xdr:col>
      <xdr:colOff>25400</xdr:colOff>
      <xdr:row>12</xdr:row>
      <xdr:rowOff>133350</xdr:rowOff>
    </xdr:from>
    <xdr:to>
      <xdr:col>13</xdr:col>
      <xdr:colOff>457200</xdr:colOff>
      <xdr:row>27</xdr:row>
      <xdr:rowOff>76200</xdr:rowOff>
    </xdr:to>
    <xdr:graphicFrame macro="">
      <xdr:nvGraphicFramePr>
        <xdr:cNvPr id="2" name="Chart 1">
          <a:extLst>
            <a:ext uri="{FF2B5EF4-FFF2-40B4-BE49-F238E27FC236}">
              <a16:creationId xmlns:a16="http://schemas.microsoft.com/office/drawing/2014/main" id="{F47A9BC0-0998-954B-6C89-96909A065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165100</xdr:colOff>
      <xdr:row>12</xdr:row>
      <xdr:rowOff>12700</xdr:rowOff>
    </xdr:from>
    <xdr:to>
      <xdr:col>20</xdr:col>
      <xdr:colOff>673100</xdr:colOff>
      <xdr:row>26</xdr:row>
      <xdr:rowOff>146050</xdr:rowOff>
    </xdr:to>
    <xdr:graphicFrame macro="">
      <xdr:nvGraphicFramePr>
        <xdr:cNvPr id="3" name="Chart 2">
          <a:extLst>
            <a:ext uri="{FF2B5EF4-FFF2-40B4-BE49-F238E27FC236}">
              <a16:creationId xmlns:a16="http://schemas.microsoft.com/office/drawing/2014/main" id="{1F0D466F-7608-B340-9DB2-6D5B9D5C0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261121</xdr:colOff>
      <xdr:row>29</xdr:row>
      <xdr:rowOff>59346</xdr:rowOff>
    </xdr:from>
    <xdr:to>
      <xdr:col>13</xdr:col>
      <xdr:colOff>692921</xdr:colOff>
      <xdr:row>44</xdr:row>
      <xdr:rowOff>2196</xdr:rowOff>
    </xdr:to>
    <xdr:graphicFrame macro="">
      <xdr:nvGraphicFramePr>
        <xdr:cNvPr id="5" name="Chart 4">
          <a:extLst>
            <a:ext uri="{FF2B5EF4-FFF2-40B4-BE49-F238E27FC236}">
              <a16:creationId xmlns:a16="http://schemas.microsoft.com/office/drawing/2014/main" id="{E0B48964-1CB9-0646-BD32-FAB7A8D14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213645</xdr:colOff>
      <xdr:row>28</xdr:row>
      <xdr:rowOff>94953</xdr:rowOff>
    </xdr:from>
    <xdr:to>
      <xdr:col>20</xdr:col>
      <xdr:colOff>721645</xdr:colOff>
      <xdr:row>43</xdr:row>
      <xdr:rowOff>38397</xdr:rowOff>
    </xdr:to>
    <xdr:graphicFrame macro="">
      <xdr:nvGraphicFramePr>
        <xdr:cNvPr id="7" name="Chart 6">
          <a:extLst>
            <a:ext uri="{FF2B5EF4-FFF2-40B4-BE49-F238E27FC236}">
              <a16:creationId xmlns:a16="http://schemas.microsoft.com/office/drawing/2014/main" id="{319F1EFF-4D5D-D547-BD42-CA704D6D0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744370</xdr:colOff>
      <xdr:row>32</xdr:row>
      <xdr:rowOff>182581</xdr:rowOff>
    </xdr:from>
    <xdr:to>
      <xdr:col>18</xdr:col>
      <xdr:colOff>682813</xdr:colOff>
      <xdr:row>58</xdr:row>
      <xdr:rowOff>1045</xdr:rowOff>
    </xdr:to>
    <xdr:sp macro="" textlink="">
      <xdr:nvSpPr>
        <xdr:cNvPr id="3" name="TextBox 2">
          <a:extLst>
            <a:ext uri="{FF2B5EF4-FFF2-40B4-BE49-F238E27FC236}">
              <a16:creationId xmlns:a16="http://schemas.microsoft.com/office/drawing/2014/main" id="{D31173B1-07C4-0240-8BD0-511FFF8B7E6F}"/>
            </a:ext>
          </a:extLst>
        </xdr:cNvPr>
        <xdr:cNvSpPr txBox="1"/>
      </xdr:nvSpPr>
      <xdr:spPr>
        <a:xfrm>
          <a:off x="10530841" y="6607287"/>
          <a:ext cx="5914913" cy="48685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1. The TOC data needs to be calculated</a:t>
          </a:r>
          <a:r>
            <a:rPr lang="en-US" sz="1400" baseline="0"/>
            <a:t> first from the standard curve. Fit a line to the known value (x) vs the instrument value (y). Then use that equation to solve for x for your unknowns (samples).</a:t>
          </a:r>
        </a:p>
        <a:p>
          <a:endParaRPr lang="en-US" sz="1400" baseline="0"/>
        </a:p>
        <a:p>
          <a:r>
            <a:rPr lang="en-US" sz="1400" baseline="0"/>
            <a:t>2. Correct the TOC data by the dilution factor and then subtract the blank value (seen here in column C though your dilution could differ). </a:t>
          </a:r>
        </a:p>
        <a:p>
          <a:endParaRPr lang="en-US" sz="1400" baseline="0"/>
        </a:p>
        <a:p>
          <a:r>
            <a:rPr lang="en-US" sz="1400" baseline="0"/>
            <a:t>3. Calculate the amount of C in the solution (column I)</a:t>
          </a:r>
        </a:p>
        <a:p>
          <a:endParaRPr lang="en-US" sz="1400" baseline="0"/>
        </a:p>
        <a:p>
          <a:r>
            <a:rPr lang="en-US" sz="1400" baseline="0"/>
            <a:t>4. Calculate mg C per g dry soil using the known moisture content and the amount weighed for the extraction. </a:t>
          </a:r>
        </a:p>
        <a:p>
          <a:endParaRPr lang="en-US" sz="1400" baseline="0"/>
        </a:p>
        <a:p>
          <a:r>
            <a:rPr lang="en-US" sz="1400" baseline="0"/>
            <a:t>5. Calculate the microbial biomass by subtracting the non fumigated (no chloroform) soil from the fumigated soil and then multiply by the totally random factor of 0.45 (see attached paper for why)</a:t>
          </a:r>
        </a:p>
        <a:p>
          <a:endParaRPr lang="en-US" sz="1400" baseline="0"/>
        </a:p>
        <a:p>
          <a:r>
            <a:rPr lang="en-US" sz="1400" baseline="0"/>
            <a:t>6. Repeat for nitrogen using concentration of total dissolved inorganic N, so NO3 + NH4, but do not use the 0.45 factor. There is one in the literature likely a Vance paper that needs to be looked up. </a:t>
          </a:r>
        </a:p>
      </xdr:txBody>
    </xdr:sp>
    <xdr:clientData/>
  </xdr:twoCellAnchor>
  <xdr:twoCellAnchor>
    <xdr:from>
      <xdr:col>11</xdr:col>
      <xdr:colOff>440764</xdr:colOff>
      <xdr:row>12</xdr:row>
      <xdr:rowOff>92635</xdr:rowOff>
    </xdr:from>
    <xdr:to>
      <xdr:col>16</xdr:col>
      <xdr:colOff>679823</xdr:colOff>
      <xdr:row>26</xdr:row>
      <xdr:rowOff>116541</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1B6D24FD-D734-5DC0-3527-293E5CF7B1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245164" y="2594535"/>
              <a:ext cx="4582459" cy="26909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201706</xdr:colOff>
      <xdr:row>12</xdr:row>
      <xdr:rowOff>107578</xdr:rowOff>
    </xdr:from>
    <xdr:to>
      <xdr:col>22</xdr:col>
      <xdr:colOff>664882</xdr:colOff>
      <xdr:row>26</xdr:row>
      <xdr:rowOff>131484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C2D1A7C-9891-FD49-851D-3968FACCC1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175006" y="2609478"/>
              <a:ext cx="4590676" cy="26909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190500</xdr:colOff>
      <xdr:row>29</xdr:row>
      <xdr:rowOff>165100</xdr:rowOff>
    </xdr:from>
    <xdr:to>
      <xdr:col>25</xdr:col>
      <xdr:colOff>355600</xdr:colOff>
      <xdr:row>54</xdr:row>
      <xdr:rowOff>177800</xdr:rowOff>
    </xdr:to>
    <xdr:sp macro="" textlink="">
      <xdr:nvSpPr>
        <xdr:cNvPr id="2" name="TextBox 1">
          <a:extLst>
            <a:ext uri="{FF2B5EF4-FFF2-40B4-BE49-F238E27FC236}">
              <a16:creationId xmlns:a16="http://schemas.microsoft.com/office/drawing/2014/main" id="{F6175860-9B67-3A42-BFE3-D3CE82665F1B}"/>
            </a:ext>
          </a:extLst>
        </xdr:cNvPr>
        <xdr:cNvSpPr txBox="1"/>
      </xdr:nvSpPr>
      <xdr:spPr>
        <a:xfrm>
          <a:off x="15773400" y="5905500"/>
          <a:ext cx="5943600" cy="477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1. The TOC data needs to be calculated</a:t>
          </a:r>
          <a:r>
            <a:rPr lang="en-US" sz="1400" baseline="0"/>
            <a:t> first from the standard curve. Fit a line to the known value (x) vs the instrument value (y). Then use that equation to solve for x for your unknowns (samples).</a:t>
          </a:r>
        </a:p>
        <a:p>
          <a:endParaRPr lang="en-US" sz="1400" baseline="0"/>
        </a:p>
        <a:p>
          <a:r>
            <a:rPr lang="en-US" sz="1400" baseline="0"/>
            <a:t>2. Correct the TOC data by the dilution factor and then subtract the blank value (seen here in column C though your dilution could differ). </a:t>
          </a:r>
        </a:p>
        <a:p>
          <a:endParaRPr lang="en-US" sz="1400" baseline="0"/>
        </a:p>
        <a:p>
          <a:r>
            <a:rPr lang="en-US" sz="1400" baseline="0"/>
            <a:t>3. Calculate the amount of C in the solution (column I)</a:t>
          </a:r>
        </a:p>
        <a:p>
          <a:endParaRPr lang="en-US" sz="1400" baseline="0"/>
        </a:p>
        <a:p>
          <a:r>
            <a:rPr lang="en-US" sz="1400" baseline="0"/>
            <a:t>4. Calculate mg C per g dry soil using the known moisture content and the amount weighed for the extraction. </a:t>
          </a:r>
        </a:p>
        <a:p>
          <a:endParaRPr lang="en-US" sz="1400" baseline="0"/>
        </a:p>
        <a:p>
          <a:r>
            <a:rPr lang="en-US" sz="1400" baseline="0"/>
            <a:t>5. Calculate the microbial biomass by subtracting the non fumigated (no chloroform) soil from the fumigated soil and then multiply by the totally random factor of 0.45 (see attached paper for why)</a:t>
          </a:r>
        </a:p>
        <a:p>
          <a:endParaRPr lang="en-US" sz="1400" baseline="0"/>
        </a:p>
        <a:p>
          <a:r>
            <a:rPr lang="en-US" sz="1400" baseline="0"/>
            <a:t>6. Repeat for nitrogen using concentration of total dissolved inorganic N, so NO3 + NH4, but do not use the 0.45 factor. There is one in the literature likely a Vance paper that needs to be looked up. </a:t>
          </a:r>
        </a:p>
      </xdr:txBody>
    </xdr:sp>
    <xdr:clientData/>
  </xdr:twoCellAnchor>
  <xdr:twoCellAnchor>
    <xdr:from>
      <xdr:col>11</xdr:col>
      <xdr:colOff>152400</xdr:colOff>
      <xdr:row>4</xdr:row>
      <xdr:rowOff>127000</xdr:rowOff>
    </xdr:from>
    <xdr:to>
      <xdr:col>16</xdr:col>
      <xdr:colOff>596900</xdr:colOff>
      <xdr:row>19</xdr:row>
      <xdr:rowOff>12700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788D117-BAF0-9D42-85E3-A01319F224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56800" y="1104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800100</xdr:colOff>
      <xdr:row>4</xdr:row>
      <xdr:rowOff>114300</xdr:rowOff>
    </xdr:from>
    <xdr:to>
      <xdr:col>22</xdr:col>
      <xdr:colOff>419100</xdr:colOff>
      <xdr:row>19</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2C9E613-FF15-7B48-8861-26203267FD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732000" y="1092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ellewang/Desktop/engs174/MBC:N%20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
      <sheetName val="Summary"/>
      <sheetName val="Summary"/>
      <sheetName val="Summary"/>
      <sheetName val="Summary"/>
      <sheetName val="Summary"/>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Michelle S. Wang" id="{66619133-68B0-4D42-9320-434F02547A04}" userId="S::f00323j@dartmouth.edu::266143ec-a4d4-482b-91fd-d936d0eea2a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9T17:55:14.28" personId="{66619133-68B0-4D42-9320-434F02547A04}" id="{B4274A67-7B77-4548-B4E2-84BED36D93E9}">
    <text>Paul’s spreadsheet accounted for dilution already.</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1FC8-8370-C945-B61B-9221D3E46B47}">
  <dimension ref="A1:O39"/>
  <sheetViews>
    <sheetView zoomScale="81" workbookViewId="0">
      <selection activeCell="K4" sqref="K4"/>
    </sheetView>
  </sheetViews>
  <sheetFormatPr baseColWidth="10" defaultRowHeight="15" x14ac:dyDescent="0.2"/>
  <cols>
    <col min="1" max="1" width="12" customWidth="1"/>
    <col min="11" max="11" width="11.83203125" bestFit="1" customWidth="1"/>
  </cols>
  <sheetData>
    <row r="1" spans="1:15" s="34" customFormat="1" ht="64" x14ac:dyDescent="0.2">
      <c r="A1" s="34" t="s">
        <v>144</v>
      </c>
      <c r="B1" s="34" t="s">
        <v>15</v>
      </c>
      <c r="C1" s="34" t="str">
        <f>TOC!J1</f>
        <v>MBC (mg C/g dry soil)</v>
      </c>
      <c r="D1" s="34" t="s">
        <v>139</v>
      </c>
      <c r="E1" s="34" t="str">
        <f>'NO3+NH4'!J1</f>
        <v>MBN content (mg N/g dry soil)</v>
      </c>
      <c r="F1" s="34" t="s">
        <v>140</v>
      </c>
      <c r="J1" s="34" t="s">
        <v>139</v>
      </c>
      <c r="K1" s="34" t="s">
        <v>140</v>
      </c>
      <c r="L1" s="34" t="s">
        <v>145</v>
      </c>
      <c r="M1" s="34" t="s">
        <v>146</v>
      </c>
    </row>
    <row r="2" spans="1:15" x14ac:dyDescent="0.2">
      <c r="A2" s="40" t="s">
        <v>126</v>
      </c>
      <c r="B2" s="5" t="s">
        <v>16</v>
      </c>
      <c r="C2">
        <f>TOC!J2</f>
        <v>9.1563543356384974E-2</v>
      </c>
      <c r="D2">
        <f>AVERAGE(C2:C5)</f>
        <v>8.588001827982325E-2</v>
      </c>
      <c r="E2">
        <f>'NO3+NH4'!J2</f>
        <v>1.1130409932222016E-4</v>
      </c>
      <c r="F2">
        <f>AVERAGE(E2:E5)</f>
        <v>9.2112298216322393E-5</v>
      </c>
      <c r="H2" s="41" t="s">
        <v>142</v>
      </c>
      <c r="I2" t="s">
        <v>121</v>
      </c>
      <c r="J2">
        <f>D2</f>
        <v>8.588001827982325E-2</v>
      </c>
      <c r="K2">
        <f>F2</f>
        <v>9.2112298216322393E-5</v>
      </c>
    </row>
    <row r="3" spans="1:15" x14ac:dyDescent="0.2">
      <c r="A3" s="40"/>
      <c r="B3" s="4" t="s">
        <v>17</v>
      </c>
      <c r="C3">
        <f>TOC!J3</f>
        <v>8.052386026719309E-2</v>
      </c>
      <c r="E3">
        <f>'NO3+NH4'!J3</f>
        <v>0</v>
      </c>
      <c r="H3" s="41"/>
      <c r="I3" t="s">
        <v>122</v>
      </c>
      <c r="J3">
        <f>D6</f>
        <v>0.54847938190252166</v>
      </c>
      <c r="K3">
        <f>F6</f>
        <v>3.0175769978668023E-3</v>
      </c>
      <c r="L3">
        <f>J3-$J$2</f>
        <v>0.46259936362269838</v>
      </c>
      <c r="M3">
        <f>K3-$K$2</f>
        <v>2.9254646996504799E-3</v>
      </c>
    </row>
    <row r="4" spans="1:15" x14ac:dyDescent="0.2">
      <c r="A4" s="40"/>
      <c r="B4" s="4" t="s">
        <v>18</v>
      </c>
      <c r="C4">
        <f>TOC!J4</f>
        <v>0.10426584199092141</v>
      </c>
      <c r="E4">
        <f>'NO3+NH4'!J4</f>
        <v>2.5714509354306941E-4</v>
      </c>
      <c r="H4" s="41"/>
      <c r="I4" t="s">
        <v>123</v>
      </c>
      <c r="J4">
        <f>D10</f>
        <v>0.36194444766103057</v>
      </c>
      <c r="K4">
        <f>F10</f>
        <v>4.5952421844692405E-3</v>
      </c>
      <c r="L4">
        <f t="shared" ref="L4:L5" si="0">J4-$J$2</f>
        <v>0.27606442938120734</v>
      </c>
      <c r="M4">
        <f t="shared" ref="M4:M6" si="1">K4-$K$2</f>
        <v>4.5031298862529181E-3</v>
      </c>
      <c r="O4" t="s">
        <v>141</v>
      </c>
    </row>
    <row r="5" spans="1:15" ht="15" customHeight="1" x14ac:dyDescent="0.2">
      <c r="A5" s="40"/>
      <c r="B5" s="28" t="s">
        <v>19</v>
      </c>
      <c r="C5">
        <f>TOC!J5</f>
        <v>6.7166827504793497E-2</v>
      </c>
      <c r="E5">
        <f>'NO3+NH4'!J5</f>
        <v>0</v>
      </c>
      <c r="H5" s="41"/>
      <c r="I5" t="s">
        <v>124</v>
      </c>
      <c r="J5">
        <f>D13</f>
        <v>0.55703803588662881</v>
      </c>
      <c r="K5">
        <f>F13</f>
        <v>7.7168296867403154E-3</v>
      </c>
      <c r="L5">
        <f t="shared" si="0"/>
        <v>0.47115801760680553</v>
      </c>
      <c r="M5">
        <f t="shared" si="1"/>
        <v>7.624717388523993E-3</v>
      </c>
    </row>
    <row r="6" spans="1:15" x14ac:dyDescent="0.2">
      <c r="A6" s="40" t="s">
        <v>127</v>
      </c>
      <c r="B6" s="4" t="s">
        <v>20</v>
      </c>
      <c r="C6">
        <f>TOC!J6</f>
        <v>0.50472225951788507</v>
      </c>
      <c r="D6">
        <f>AVERAGE(C6:C9)</f>
        <v>0.54847938190252166</v>
      </c>
      <c r="E6">
        <f>'NO3+NH4'!J6</f>
        <v>3.765109366010648E-3</v>
      </c>
      <c r="F6">
        <f>AVERAGE(E6:E9)</f>
        <v>3.0175769978668023E-3</v>
      </c>
      <c r="H6" s="41"/>
      <c r="I6" t="s">
        <v>125</v>
      </c>
      <c r="J6">
        <f>D17</f>
        <v>0.21728209822409045</v>
      </c>
      <c r="K6">
        <f>F17</f>
        <v>2.668845461074637E-2</v>
      </c>
      <c r="L6">
        <f>J6-$J$2</f>
        <v>0.1314020799442672</v>
      </c>
      <c r="M6">
        <f t="shared" si="1"/>
        <v>2.6596342312530049E-2</v>
      </c>
    </row>
    <row r="7" spans="1:15" ht="16" customHeight="1" x14ac:dyDescent="0.2">
      <c r="A7" s="40"/>
      <c r="B7" s="4" t="s">
        <v>21</v>
      </c>
      <c r="C7">
        <f>TOC!J7</f>
        <v>0.5998061418165811</v>
      </c>
      <c r="E7">
        <f>'NO3+NH4'!J7</f>
        <v>3.0354766044604657E-3</v>
      </c>
      <c r="H7" s="41" t="s">
        <v>143</v>
      </c>
      <c r="I7" t="s">
        <v>121</v>
      </c>
      <c r="J7">
        <f>D21</f>
        <v>0.2560159592914365</v>
      </c>
      <c r="K7">
        <f>F21</f>
        <v>0</v>
      </c>
    </row>
    <row r="8" spans="1:15" x14ac:dyDescent="0.2">
      <c r="A8" s="40"/>
      <c r="B8" s="4" t="s">
        <v>22</v>
      </c>
      <c r="C8">
        <f>TOC!J8</f>
        <v>0.6779527728253173</v>
      </c>
      <c r="E8">
        <f>'NO3+NH4'!J8</f>
        <v>2.6974977731242149E-3</v>
      </c>
      <c r="H8" s="41"/>
      <c r="I8" t="s">
        <v>122</v>
      </c>
      <c r="J8">
        <f>D25</f>
        <v>0.68136910718282673</v>
      </c>
      <c r="K8">
        <f>F25</f>
        <v>2.8593297566985219E-2</v>
      </c>
      <c r="L8">
        <f>J8-$J$7</f>
        <v>0.42535314789139023</v>
      </c>
      <c r="M8">
        <f>K8-$K$7</f>
        <v>2.8593297566985219E-2</v>
      </c>
    </row>
    <row r="9" spans="1:15" x14ac:dyDescent="0.2">
      <c r="A9" s="40"/>
      <c r="B9" s="4" t="s">
        <v>23</v>
      </c>
      <c r="C9">
        <f>TOC!J9</f>
        <v>0.41143635345030288</v>
      </c>
      <c r="E9">
        <f>'NO3+NH4'!J9</f>
        <v>2.5722242478718816E-3</v>
      </c>
      <c r="H9" s="41"/>
      <c r="I9" t="s">
        <v>123</v>
      </c>
      <c r="J9">
        <f>D29</f>
        <v>0.18359811607641774</v>
      </c>
      <c r="K9">
        <f>F29</f>
        <v>1.6662343573992187E-2</v>
      </c>
      <c r="L9">
        <f>J9-$J$7</f>
        <v>-7.2417843215018762E-2</v>
      </c>
      <c r="M9">
        <f t="shared" ref="M9:M10" si="2">K9-$K$7</f>
        <v>1.6662343573992187E-2</v>
      </c>
    </row>
    <row r="10" spans="1:15" ht="15" customHeight="1" x14ac:dyDescent="0.2">
      <c r="A10" s="40" t="s">
        <v>128</v>
      </c>
      <c r="B10" s="5" t="s">
        <v>24</v>
      </c>
      <c r="C10">
        <f>TOC!J10</f>
        <v>0.36050171185586666</v>
      </c>
      <c r="D10">
        <f>AVERAGE(C10:C12)</f>
        <v>0.36194444766103057</v>
      </c>
      <c r="E10">
        <f>'NO3+NH4'!J10</f>
        <v>3.0445010183691654E-3</v>
      </c>
      <c r="F10">
        <f>AVERAGE(E10:E12)</f>
        <v>4.5952421844692405E-3</v>
      </c>
      <c r="H10" s="41"/>
      <c r="I10" t="s">
        <v>124</v>
      </c>
      <c r="J10">
        <f>D32</f>
        <v>0.58260003753123069</v>
      </c>
      <c r="K10">
        <f>F32</f>
        <v>2.2933215824379492E-2</v>
      </c>
      <c r="L10">
        <f>J10-$J$7</f>
        <v>0.32658407823979418</v>
      </c>
      <c r="M10">
        <f t="shared" si="2"/>
        <v>2.2933215824379492E-2</v>
      </c>
    </row>
    <row r="11" spans="1:15" x14ac:dyDescent="0.2">
      <c r="A11" s="40"/>
      <c r="B11" s="4" t="s">
        <v>25</v>
      </c>
      <c r="C11">
        <f>TOC!J11</f>
        <v>0.38851840169401819</v>
      </c>
      <c r="E11">
        <f>'NO3+NH4'!J11</f>
        <v>5.9482748343568891E-3</v>
      </c>
      <c r="H11" s="41"/>
      <c r="I11" t="s">
        <v>125</v>
      </c>
      <c r="J11">
        <f>D36</f>
        <v>0.15164909219272732</v>
      </c>
      <c r="K11">
        <f>F36</f>
        <v>2.7961705455015751E-3</v>
      </c>
      <c r="L11">
        <f t="shared" ref="L11" si="3">J11-$J$7</f>
        <v>-0.10436686709870918</v>
      </c>
      <c r="M11">
        <f>K11-$K$7</f>
        <v>2.7961705455015751E-3</v>
      </c>
    </row>
    <row r="12" spans="1:15" x14ac:dyDescent="0.2">
      <c r="A12" s="40"/>
      <c r="B12" s="28" t="s">
        <v>26</v>
      </c>
      <c r="C12">
        <f>TOC!J12</f>
        <v>0.33681322943320702</v>
      </c>
      <c r="E12">
        <f>'NO3+NH4'!J12</f>
        <v>4.7929507006816661E-3</v>
      </c>
    </row>
    <row r="13" spans="1:15" ht="15" customHeight="1" x14ac:dyDescent="0.2">
      <c r="A13" s="40" t="s">
        <v>129</v>
      </c>
      <c r="B13" s="4" t="s">
        <v>27</v>
      </c>
      <c r="C13">
        <f>TOC!J13</f>
        <v>0.56711342910277707</v>
      </c>
      <c r="D13">
        <f>AVERAGE(C13:C16)</f>
        <v>0.55703803588662881</v>
      </c>
      <c r="E13">
        <f>'NO3+NH4'!J13</f>
        <v>6.6034218322999841E-3</v>
      </c>
      <c r="F13">
        <f>AVERAGE(E13:E16)</f>
        <v>7.7168296867403154E-3</v>
      </c>
    </row>
    <row r="14" spans="1:15" x14ac:dyDescent="0.2">
      <c r="A14" s="40"/>
      <c r="B14" s="4" t="s">
        <v>28</v>
      </c>
      <c r="C14">
        <f>TOC!J14</f>
        <v>0.55959534438969605</v>
      </c>
      <c r="E14">
        <f>'NO3+NH4'!J14</f>
        <v>3.4627670622836004E-3</v>
      </c>
    </row>
    <row r="15" spans="1:15" x14ac:dyDescent="0.2">
      <c r="A15" s="40"/>
      <c r="B15" s="4" t="s">
        <v>29</v>
      </c>
      <c r="C15">
        <f>TOC!J15</f>
        <v>0.57724620215940436</v>
      </c>
      <c r="E15">
        <f>'NO3+NH4'!J15</f>
        <v>1.1569988009054788E-2</v>
      </c>
    </row>
    <row r="16" spans="1:15" x14ac:dyDescent="0.2">
      <c r="A16" s="40"/>
      <c r="B16" s="4" t="s">
        <v>30</v>
      </c>
      <c r="C16">
        <f>TOC!J16</f>
        <v>0.52419716789463766</v>
      </c>
      <c r="E16">
        <f>'NO3+NH4'!J16</f>
        <v>9.2311418433228907E-3</v>
      </c>
    </row>
    <row r="17" spans="1:6" ht="15" customHeight="1" x14ac:dyDescent="0.2">
      <c r="A17" s="40" t="s">
        <v>130</v>
      </c>
      <c r="B17" s="5" t="s">
        <v>31</v>
      </c>
      <c r="C17">
        <f>TOC!J17</f>
        <v>0.22654071234947945</v>
      </c>
      <c r="D17">
        <f>AVERAGE(C17:C20)</f>
        <v>0.21728209822409045</v>
      </c>
      <c r="E17">
        <f>'NO3+NH4'!J17</f>
        <v>1.4223829583200731E-2</v>
      </c>
      <c r="F17">
        <f>AVERAGE(E17:E20)</f>
        <v>2.668845461074637E-2</v>
      </c>
    </row>
    <row r="18" spans="1:6" x14ac:dyDescent="0.2">
      <c r="A18" s="40"/>
      <c r="B18" s="4" t="s">
        <v>32</v>
      </c>
      <c r="C18">
        <f>TOC!J18</f>
        <v>0.2211579930421107</v>
      </c>
      <c r="E18">
        <f>'NO3+NH4'!J18</f>
        <v>0</v>
      </c>
    </row>
    <row r="19" spans="1:6" x14ac:dyDescent="0.2">
      <c r="A19" s="40"/>
      <c r="B19" s="4" t="s">
        <v>33</v>
      </c>
      <c r="C19">
        <f>TOC!J19</f>
        <v>0.22702334190147588</v>
      </c>
      <c r="E19">
        <f>'NO3+NH4'!J19</f>
        <v>2.5357468599860933E-2</v>
      </c>
    </row>
    <row r="20" spans="1:6" x14ac:dyDescent="0.2">
      <c r="A20" s="40"/>
      <c r="B20" s="28" t="s">
        <v>34</v>
      </c>
      <c r="C20">
        <f>TOC!J20</f>
        <v>0.1944063456032957</v>
      </c>
      <c r="E20">
        <f>'NO3+NH4'!J20</f>
        <v>6.7172520259923818E-2</v>
      </c>
    </row>
    <row r="21" spans="1:6" x14ac:dyDescent="0.2">
      <c r="A21" s="40" t="s">
        <v>135</v>
      </c>
      <c r="B21" s="4" t="s">
        <v>35</v>
      </c>
      <c r="C21">
        <f>TOC!J21</f>
        <v>0.22078948420216266</v>
      </c>
      <c r="D21">
        <f>AVERAGE(C21:C24)</f>
        <v>0.2560159592914365</v>
      </c>
      <c r="E21">
        <f>'NO3+NH4'!J21</f>
        <v>0</v>
      </c>
      <c r="F21">
        <f>AVERAGE(E21:E24)</f>
        <v>0</v>
      </c>
    </row>
    <row r="22" spans="1:6" x14ac:dyDescent="0.2">
      <c r="A22" s="40"/>
      <c r="B22" s="4" t="s">
        <v>36</v>
      </c>
      <c r="C22">
        <f>TOC!J22</f>
        <v>0.28501958990737991</v>
      </c>
      <c r="E22">
        <f>'NO3+NH4'!J22</f>
        <v>0</v>
      </c>
    </row>
    <row r="23" spans="1:6" x14ac:dyDescent="0.2">
      <c r="A23" s="40"/>
      <c r="B23" s="4" t="s">
        <v>37</v>
      </c>
      <c r="C23">
        <f>TOC!J23</f>
        <v>0.18782305673533178</v>
      </c>
      <c r="E23">
        <f>'NO3+NH4'!J23</f>
        <v>0</v>
      </c>
    </row>
    <row r="24" spans="1:6" x14ac:dyDescent="0.2">
      <c r="A24" s="40"/>
      <c r="B24" s="4" t="s">
        <v>38</v>
      </c>
      <c r="C24">
        <f>TOC!J24</f>
        <v>0.33043170632087177</v>
      </c>
      <c r="E24">
        <f>'NO3+NH4'!J24</f>
        <v>0</v>
      </c>
    </row>
    <row r="25" spans="1:6" x14ac:dyDescent="0.2">
      <c r="A25" s="40" t="s">
        <v>131</v>
      </c>
      <c r="B25" s="5" t="s">
        <v>39</v>
      </c>
      <c r="C25">
        <f>TOC!J25</f>
        <v>0.69699625931826592</v>
      </c>
      <c r="D25">
        <f>AVERAGE(C25:C28)</f>
        <v>0.68136910718282673</v>
      </c>
      <c r="E25">
        <f>'NO3+NH4'!J25</f>
        <v>2.9157333200434805E-2</v>
      </c>
      <c r="F25">
        <f>AVERAGE(E25:E28)</f>
        <v>2.8593297566985219E-2</v>
      </c>
    </row>
    <row r="26" spans="1:6" x14ac:dyDescent="0.2">
      <c r="A26" s="40"/>
      <c r="B26" s="4" t="s">
        <v>40</v>
      </c>
      <c r="C26">
        <f>TOC!J26</f>
        <v>0.7193371873712322</v>
      </c>
      <c r="E26">
        <f>'NO3+NH4'!J26</f>
        <v>3.2234403080507026E-2</v>
      </c>
    </row>
    <row r="27" spans="1:6" x14ac:dyDescent="0.2">
      <c r="A27" s="40"/>
      <c r="B27" s="4" t="s">
        <v>41</v>
      </c>
      <c r="C27">
        <f>TOC!J27</f>
        <v>0.71140643020455452</v>
      </c>
      <c r="E27">
        <f>'NO3+NH4'!J27</f>
        <v>2.3979118339445916E-2</v>
      </c>
    </row>
    <row r="28" spans="1:6" x14ac:dyDescent="0.2">
      <c r="A28" s="40"/>
      <c r="B28" s="28" t="s">
        <v>42</v>
      </c>
      <c r="C28">
        <f>TOC!J28</f>
        <v>0.59773655183725438</v>
      </c>
      <c r="E28">
        <f>'NO3+NH4'!J28</f>
        <v>2.9002335647553137E-2</v>
      </c>
    </row>
    <row r="29" spans="1:6" ht="15" customHeight="1" x14ac:dyDescent="0.2">
      <c r="A29" s="40" t="s">
        <v>132</v>
      </c>
      <c r="B29" s="4" t="s">
        <v>43</v>
      </c>
      <c r="C29">
        <f>TOC!J29</f>
        <v>0.20882817393469161</v>
      </c>
      <c r="D29">
        <f>AVERAGE(C29:C31)</f>
        <v>0.18359811607641774</v>
      </c>
      <c r="E29">
        <f>'NO3+NH4'!J29</f>
        <v>1.6420116699379542E-2</v>
      </c>
      <c r="F29">
        <f>AVERAGE(E29:E31)</f>
        <v>1.6662343573992187E-2</v>
      </c>
    </row>
    <row r="30" spans="1:6" x14ac:dyDescent="0.2">
      <c r="A30" s="40"/>
      <c r="B30" s="4" t="s">
        <v>44</v>
      </c>
      <c r="C30">
        <f>TOC!J30</f>
        <v>0.17622476216526844</v>
      </c>
      <c r="E30">
        <f>'NO3+NH4'!J30</f>
        <v>1.4404690326376916E-2</v>
      </c>
    </row>
    <row r="31" spans="1:6" x14ac:dyDescent="0.2">
      <c r="A31" s="40"/>
      <c r="B31" s="4" t="s">
        <v>45</v>
      </c>
      <c r="C31">
        <f>TOC!J31</f>
        <v>0.16574141212929322</v>
      </c>
      <c r="E31">
        <f>'NO3+NH4'!J31</f>
        <v>1.9162223696220105E-2</v>
      </c>
    </row>
    <row r="32" spans="1:6" ht="15" customHeight="1" x14ac:dyDescent="0.2">
      <c r="A32" s="40" t="s">
        <v>133</v>
      </c>
      <c r="B32" s="5" t="s">
        <v>46</v>
      </c>
      <c r="C32">
        <f>TOC!J32</f>
        <v>0.50505652124314326</v>
      </c>
      <c r="D32">
        <f>AVERAGE(C32:C35)</f>
        <v>0.58260003753123069</v>
      </c>
      <c r="E32">
        <f>'NO3+NH4'!J32</f>
        <v>2.1130055386211911E-2</v>
      </c>
      <c r="F32">
        <f>AVERAGE(E32:E35)</f>
        <v>2.2933215824379492E-2</v>
      </c>
    </row>
    <row r="33" spans="1:6" x14ac:dyDescent="0.2">
      <c r="A33" s="40"/>
      <c r="B33" s="4" t="s">
        <v>47</v>
      </c>
      <c r="C33">
        <f>TOC!J33</f>
        <v>0.60380672668174062</v>
      </c>
      <c r="E33">
        <f>'NO3+NH4'!J33</f>
        <v>2.5598561204801015E-2</v>
      </c>
    </row>
    <row r="34" spans="1:6" x14ac:dyDescent="0.2">
      <c r="A34" s="40"/>
      <c r="B34" s="4" t="s">
        <v>48</v>
      </c>
      <c r="C34">
        <f>TOC!J34</f>
        <v>0.61692110277247736</v>
      </c>
      <c r="E34">
        <f>'NO3+NH4'!J34</f>
        <v>2.3538663351125991E-2</v>
      </c>
    </row>
    <row r="35" spans="1:6" x14ac:dyDescent="0.2">
      <c r="A35" s="40"/>
      <c r="B35" s="28" t="s">
        <v>49</v>
      </c>
      <c r="C35">
        <f>TOC!J35</f>
        <v>0.6046157994275615</v>
      </c>
      <c r="E35">
        <f>'NO3+NH4'!J35</f>
        <v>2.1465583355379056E-2</v>
      </c>
    </row>
    <row r="36" spans="1:6" ht="15" customHeight="1" x14ac:dyDescent="0.2">
      <c r="A36" s="40" t="s">
        <v>134</v>
      </c>
      <c r="B36" s="4" t="s">
        <v>50</v>
      </c>
      <c r="C36">
        <f>TOC!J36</f>
        <v>0.15209385506684078</v>
      </c>
      <c r="D36">
        <f>AVERAGE(C36:C39)</f>
        <v>0.15164909219272732</v>
      </c>
      <c r="E36">
        <f>'NO3+NH4'!J36</f>
        <v>5.6394575190010787E-3</v>
      </c>
      <c r="F36">
        <f>AVERAGE(E36:E39)</f>
        <v>2.7961705455015751E-3</v>
      </c>
    </row>
    <row r="37" spans="1:6" x14ac:dyDescent="0.2">
      <c r="A37" s="40"/>
      <c r="B37" s="4" t="s">
        <v>51</v>
      </c>
      <c r="C37">
        <f>TOC!J37</f>
        <v>0.24271289630830523</v>
      </c>
      <c r="E37">
        <f>'NO3+NH4'!J37</f>
        <v>1.5137726990623046E-3</v>
      </c>
    </row>
    <row r="38" spans="1:6" x14ac:dyDescent="0.2">
      <c r="A38" s="40"/>
      <c r="B38" s="4" t="s">
        <v>52</v>
      </c>
      <c r="C38">
        <f>TOC!J38</f>
        <v>0.1457800071508758</v>
      </c>
      <c r="E38">
        <f>'NO3+NH4'!J38</f>
        <v>4.0314519639429169E-3</v>
      </c>
    </row>
    <row r="39" spans="1:6" x14ac:dyDescent="0.2">
      <c r="A39" s="40"/>
      <c r="B39" s="4" t="s">
        <v>53</v>
      </c>
      <c r="C39">
        <f>TOC!J39</f>
        <v>6.6009610244887482E-2</v>
      </c>
      <c r="E39">
        <f>'NO3+NH4'!J39</f>
        <v>0</v>
      </c>
    </row>
  </sheetData>
  <mergeCells count="12">
    <mergeCell ref="H2:H6"/>
    <mergeCell ref="H7:H11"/>
    <mergeCell ref="A25:A28"/>
    <mergeCell ref="A29:A31"/>
    <mergeCell ref="A32:A35"/>
    <mergeCell ref="A36:A39"/>
    <mergeCell ref="A2:A5"/>
    <mergeCell ref="A6:A9"/>
    <mergeCell ref="A10:A12"/>
    <mergeCell ref="A13:A16"/>
    <mergeCell ref="A17:A20"/>
    <mergeCell ref="A21:A24"/>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34BF1-C3AD-0E45-8A16-3B46B984AF79}">
  <dimension ref="A1:M88"/>
  <sheetViews>
    <sheetView zoomScale="88" workbookViewId="0">
      <selection activeCell="K1" sqref="K1:K39"/>
    </sheetView>
  </sheetViews>
  <sheetFormatPr baseColWidth="10" defaultRowHeight="15" x14ac:dyDescent="0.2"/>
  <cols>
    <col min="2" max="2" width="13.5" customWidth="1"/>
    <col min="6" max="6" width="10.83203125" style="31"/>
    <col min="10" max="10" width="14.83203125" customWidth="1"/>
    <col min="11" max="12" width="13.6640625" customWidth="1"/>
  </cols>
  <sheetData>
    <row r="1" spans="1:13" s="1" customFormat="1" ht="32" x14ac:dyDescent="0.2">
      <c r="A1" s="36" t="s">
        <v>120</v>
      </c>
      <c r="B1" s="34" t="s">
        <v>15</v>
      </c>
      <c r="C1" s="34" t="s">
        <v>1</v>
      </c>
      <c r="D1" s="34" t="s">
        <v>2</v>
      </c>
      <c r="E1" s="34" t="s">
        <v>3</v>
      </c>
      <c r="F1" s="34" t="s">
        <v>4</v>
      </c>
      <c r="G1" s="34" t="s">
        <v>5</v>
      </c>
      <c r="H1" s="34" t="s">
        <v>6</v>
      </c>
      <c r="I1" s="34" t="s">
        <v>7</v>
      </c>
      <c r="J1" s="34" t="s">
        <v>8</v>
      </c>
      <c r="K1" s="35" t="s">
        <v>136</v>
      </c>
      <c r="L1" s="34"/>
      <c r="M1" s="1" t="s">
        <v>104</v>
      </c>
    </row>
    <row r="2" spans="1:13" x14ac:dyDescent="0.2">
      <c r="A2" s="42" t="s">
        <v>126</v>
      </c>
      <c r="B2" s="5" t="s">
        <v>16</v>
      </c>
      <c r="C2" s="3">
        <v>2.7079202963853009</v>
      </c>
      <c r="D2" s="3">
        <f>C2*E$86-E$81</f>
        <v>19.341159792813531</v>
      </c>
      <c r="E2" s="3" t="s">
        <v>9</v>
      </c>
      <c r="F2" s="3">
        <f>Weights!E2</f>
        <v>7.14</v>
      </c>
      <c r="G2" s="3">
        <v>40</v>
      </c>
      <c r="H2" s="3">
        <f t="shared" ref="H2:H33" si="0">D2*G2/1000</f>
        <v>0.77364639171254124</v>
      </c>
      <c r="I2" s="3">
        <f t="shared" ref="I2:I33" si="1">H2/F2</f>
        <v>0.1083538363743055</v>
      </c>
      <c r="J2" s="3">
        <f>(I40-I2)/C$88</f>
        <v>9.1563543356384974E-2</v>
      </c>
      <c r="K2" t="s">
        <v>121</v>
      </c>
      <c r="M2" t="s">
        <v>117</v>
      </c>
    </row>
    <row r="3" spans="1:13" x14ac:dyDescent="0.2">
      <c r="A3" s="42"/>
      <c r="B3" s="4" t="s">
        <v>17</v>
      </c>
      <c r="C3">
        <v>2.597777110243316</v>
      </c>
      <c r="D3">
        <f t="shared" ref="D3:D39" si="2">C3*E$86-E$81</f>
        <v>18.460014303677653</v>
      </c>
      <c r="E3" t="s">
        <v>9</v>
      </c>
      <c r="F3">
        <f>Weights!E3</f>
        <v>7.19</v>
      </c>
      <c r="G3">
        <v>40</v>
      </c>
      <c r="H3">
        <f t="shared" si="0"/>
        <v>0.73840057214710608</v>
      </c>
      <c r="I3">
        <f>H3/F3</f>
        <v>0.10269827150863783</v>
      </c>
      <c r="J3">
        <f>(I41-I3)/C$88</f>
        <v>8.052386026719309E-2</v>
      </c>
      <c r="K3" t="s">
        <v>121</v>
      </c>
      <c r="M3" s="27">
        <v>0.23263888888888887</v>
      </c>
    </row>
    <row r="4" spans="1:13" x14ac:dyDescent="0.2">
      <c r="A4" s="42"/>
      <c r="B4" s="4" t="s">
        <v>18</v>
      </c>
      <c r="C4">
        <v>2.6478421948533093</v>
      </c>
      <c r="D4">
        <f t="shared" si="2"/>
        <v>18.860534980557599</v>
      </c>
      <c r="E4" t="s">
        <v>9</v>
      </c>
      <c r="F4">
        <f>Weights!E4</f>
        <v>7.23</v>
      </c>
      <c r="G4">
        <v>40</v>
      </c>
      <c r="H4">
        <f t="shared" si="0"/>
        <v>0.754421399222304</v>
      </c>
      <c r="I4">
        <f>H4/F4</f>
        <v>0.10434597499616929</v>
      </c>
      <c r="J4">
        <f>(I42-I4)/C$88</f>
        <v>0.10426584199092141</v>
      </c>
      <c r="K4" t="s">
        <v>121</v>
      </c>
    </row>
    <row r="5" spans="1:13" x14ac:dyDescent="0.2">
      <c r="A5" s="42"/>
      <c r="B5" s="28" t="s">
        <v>19</v>
      </c>
      <c r="C5" s="2">
        <v>2.8881546009812755</v>
      </c>
      <c r="D5" s="2">
        <f t="shared" si="2"/>
        <v>20.783034229581329</v>
      </c>
      <c r="E5" s="2" t="s">
        <v>9</v>
      </c>
      <c r="F5" s="2">
        <f>Weights!E5</f>
        <v>7.05</v>
      </c>
      <c r="G5" s="2">
        <v>40</v>
      </c>
      <c r="H5" s="2">
        <f t="shared" si="0"/>
        <v>0.83132136918325317</v>
      </c>
      <c r="I5" s="2">
        <f t="shared" si="1"/>
        <v>0.11791792470684442</v>
      </c>
      <c r="J5" s="2">
        <f t="shared" ref="J5:J39" si="3">(I43-I5)/C$88</f>
        <v>6.7166827504793497E-2</v>
      </c>
      <c r="K5" t="s">
        <v>121</v>
      </c>
      <c r="M5" s="1" t="s">
        <v>136</v>
      </c>
    </row>
    <row r="6" spans="1:13" x14ac:dyDescent="0.2">
      <c r="A6" s="42" t="s">
        <v>127</v>
      </c>
      <c r="B6" s="4" t="s">
        <v>20</v>
      </c>
      <c r="C6">
        <v>4.7806147992390109</v>
      </c>
      <c r="D6">
        <f t="shared" si="2"/>
        <v>35.922715815643208</v>
      </c>
      <c r="E6" t="s">
        <v>9</v>
      </c>
      <c r="F6">
        <f>Weights!E6</f>
        <v>7.15</v>
      </c>
      <c r="G6">
        <v>40</v>
      </c>
      <c r="H6">
        <f t="shared" si="0"/>
        <v>1.4369086326257283</v>
      </c>
      <c r="I6">
        <f t="shared" si="1"/>
        <v>0.20096624232527668</v>
      </c>
      <c r="J6">
        <f t="shared" si="3"/>
        <v>0.50472225951788507</v>
      </c>
      <c r="K6" t="s">
        <v>122</v>
      </c>
      <c r="M6" t="s">
        <v>121</v>
      </c>
    </row>
    <row r="7" spans="1:13" x14ac:dyDescent="0.2">
      <c r="A7" s="42"/>
      <c r="B7" s="4" t="s">
        <v>21</v>
      </c>
      <c r="C7">
        <v>4.4401722238910581</v>
      </c>
      <c r="D7">
        <f t="shared" si="2"/>
        <v>33.199175212859586</v>
      </c>
      <c r="E7" t="s">
        <v>9</v>
      </c>
      <c r="F7">
        <f>Weights!E7</f>
        <v>6.42</v>
      </c>
      <c r="G7">
        <v>40</v>
      </c>
      <c r="H7">
        <f t="shared" si="0"/>
        <v>1.3279670085143835</v>
      </c>
      <c r="I7">
        <f t="shared" si="1"/>
        <v>0.20684844369382921</v>
      </c>
      <c r="J7">
        <f t="shared" si="3"/>
        <v>0.5998061418165811</v>
      </c>
      <c r="K7" t="s">
        <v>122</v>
      </c>
      <c r="M7" t="s">
        <v>122</v>
      </c>
    </row>
    <row r="8" spans="1:13" x14ac:dyDescent="0.2">
      <c r="A8" s="42"/>
      <c r="B8" s="4" t="s">
        <v>22</v>
      </c>
      <c r="C8">
        <v>4.1698207669970957</v>
      </c>
      <c r="D8">
        <f t="shared" si="2"/>
        <v>31.03636355770789</v>
      </c>
      <c r="E8" t="s">
        <v>9</v>
      </c>
      <c r="F8">
        <f>Weights!E8</f>
        <v>6.95</v>
      </c>
      <c r="G8">
        <v>40</v>
      </c>
      <c r="H8">
        <f t="shared" si="0"/>
        <v>1.2414545423083156</v>
      </c>
      <c r="I8">
        <f t="shared" si="1"/>
        <v>0.17862655285011736</v>
      </c>
      <c r="J8">
        <f t="shared" si="3"/>
        <v>0.6779527728253173</v>
      </c>
      <c r="K8" t="s">
        <v>122</v>
      </c>
      <c r="M8" t="s">
        <v>123</v>
      </c>
    </row>
    <row r="9" spans="1:13" x14ac:dyDescent="0.2">
      <c r="A9" s="42"/>
      <c r="B9" s="4" t="s">
        <v>23</v>
      </c>
      <c r="C9">
        <v>5.0109141884449775</v>
      </c>
      <c r="D9">
        <f t="shared" si="2"/>
        <v>37.765110929290941</v>
      </c>
      <c r="E9" t="s">
        <v>9</v>
      </c>
      <c r="F9">
        <f>Weights!E9</f>
        <v>7.01</v>
      </c>
      <c r="G9">
        <v>40</v>
      </c>
      <c r="H9">
        <f t="shared" si="0"/>
        <v>1.5106044371716376</v>
      </c>
      <c r="I9">
        <f t="shared" si="1"/>
        <v>0.21549278704302963</v>
      </c>
      <c r="J9">
        <f t="shared" si="3"/>
        <v>0.41143635345030288</v>
      </c>
      <c r="K9" t="s">
        <v>122</v>
      </c>
      <c r="M9" t="s">
        <v>124</v>
      </c>
    </row>
    <row r="10" spans="1:13" x14ac:dyDescent="0.2">
      <c r="A10" s="42" t="s">
        <v>128</v>
      </c>
      <c r="B10" s="5" t="s">
        <v>24</v>
      </c>
      <c r="C10" s="3">
        <v>2.92820666866927</v>
      </c>
      <c r="D10" s="3">
        <f t="shared" si="2"/>
        <v>21.103450771085285</v>
      </c>
      <c r="E10" s="3" t="s">
        <v>9</v>
      </c>
      <c r="F10" s="3">
        <f>Weights!E10</f>
        <v>7.26</v>
      </c>
      <c r="G10" s="3">
        <v>40</v>
      </c>
      <c r="H10" s="3">
        <f t="shared" si="0"/>
        <v>0.84413803084341132</v>
      </c>
      <c r="I10" s="3">
        <f t="shared" si="1"/>
        <v>0.11627245603903738</v>
      </c>
      <c r="J10" s="3">
        <f t="shared" si="3"/>
        <v>0.36050171185586666</v>
      </c>
      <c r="K10" t="s">
        <v>123</v>
      </c>
      <c r="M10" t="s">
        <v>125</v>
      </c>
    </row>
    <row r="11" spans="1:13" x14ac:dyDescent="0.2">
      <c r="A11" s="42"/>
      <c r="B11" s="4" t="s">
        <v>25</v>
      </c>
      <c r="C11">
        <v>2.9482327025132671</v>
      </c>
      <c r="D11">
        <f t="shared" si="2"/>
        <v>21.263659041837261</v>
      </c>
      <c r="E11" t="s">
        <v>9</v>
      </c>
      <c r="F11">
        <f>Weights!E11</f>
        <v>7.19</v>
      </c>
      <c r="G11">
        <v>40</v>
      </c>
      <c r="H11">
        <f t="shared" si="0"/>
        <v>0.8505463616734904</v>
      </c>
      <c r="I11">
        <f t="shared" si="1"/>
        <v>0.11829573875848266</v>
      </c>
      <c r="J11">
        <f t="shared" si="3"/>
        <v>0.38851840169401819</v>
      </c>
      <c r="K11" t="s">
        <v>123</v>
      </c>
    </row>
    <row r="12" spans="1:13" x14ac:dyDescent="0.2">
      <c r="A12" s="42"/>
      <c r="B12" s="28" t="s">
        <v>26</v>
      </c>
      <c r="C12" s="2">
        <v>3.0283368378892561</v>
      </c>
      <c r="D12" s="2">
        <f t="shared" si="2"/>
        <v>21.904492124845174</v>
      </c>
      <c r="E12" s="2" t="s">
        <v>9</v>
      </c>
      <c r="F12" s="2">
        <f>Weights!E12</f>
        <v>7.17</v>
      </c>
      <c r="G12" s="2">
        <v>40</v>
      </c>
      <c r="H12" s="2">
        <f t="shared" si="0"/>
        <v>0.87617968499380694</v>
      </c>
      <c r="I12" s="2">
        <f t="shared" si="1"/>
        <v>0.12220079288616555</v>
      </c>
      <c r="J12" s="2">
        <f t="shared" si="3"/>
        <v>0.33681322943320702</v>
      </c>
      <c r="K12" t="s">
        <v>123</v>
      </c>
    </row>
    <row r="13" spans="1:13" x14ac:dyDescent="0.2">
      <c r="A13" s="42" t="s">
        <v>129</v>
      </c>
      <c r="B13" s="4" t="s">
        <v>27</v>
      </c>
      <c r="C13">
        <v>3.5490137178331831</v>
      </c>
      <c r="D13">
        <f t="shared" si="2"/>
        <v>26.069907164396589</v>
      </c>
      <c r="E13" t="s">
        <v>9</v>
      </c>
      <c r="F13">
        <f>Weights!E13</f>
        <v>6.98</v>
      </c>
      <c r="G13">
        <v>40</v>
      </c>
      <c r="H13">
        <f t="shared" si="0"/>
        <v>1.0427962865758635</v>
      </c>
      <c r="I13">
        <f t="shared" si="1"/>
        <v>0.14939774879310366</v>
      </c>
      <c r="J13">
        <f t="shared" si="3"/>
        <v>0.56711342910277707</v>
      </c>
      <c r="K13" t="s">
        <v>124</v>
      </c>
    </row>
    <row r="14" spans="1:13" x14ac:dyDescent="0.2">
      <c r="A14" s="42"/>
      <c r="B14" s="4" t="s">
        <v>28</v>
      </c>
      <c r="C14">
        <v>3.4088314809252025</v>
      </c>
      <c r="D14">
        <f t="shared" si="2"/>
        <v>24.948449269132745</v>
      </c>
      <c r="E14" t="s">
        <v>9</v>
      </c>
      <c r="F14">
        <f>Weights!E14</f>
        <v>7.16</v>
      </c>
      <c r="G14">
        <v>40</v>
      </c>
      <c r="H14">
        <f t="shared" si="0"/>
        <v>0.99793797076530977</v>
      </c>
      <c r="I14">
        <f t="shared" si="1"/>
        <v>0.13937681155940079</v>
      </c>
      <c r="J14">
        <f t="shared" si="3"/>
        <v>0.55959534438969605</v>
      </c>
      <c r="K14" t="s">
        <v>124</v>
      </c>
    </row>
    <row r="15" spans="1:13" x14ac:dyDescent="0.2">
      <c r="A15" s="42"/>
      <c r="B15" s="4" t="s">
        <v>29</v>
      </c>
      <c r="C15">
        <v>3.0283368378892561</v>
      </c>
      <c r="D15">
        <f t="shared" si="2"/>
        <v>21.904492124845174</v>
      </c>
      <c r="E15" t="s">
        <v>9</v>
      </c>
      <c r="F15">
        <f>Weights!E15</f>
        <v>7.25</v>
      </c>
      <c r="G15">
        <v>40</v>
      </c>
      <c r="H15">
        <f t="shared" si="0"/>
        <v>0.87617968499380694</v>
      </c>
      <c r="I15">
        <f t="shared" si="1"/>
        <v>0.12085237034397336</v>
      </c>
      <c r="J15">
        <f t="shared" si="3"/>
        <v>0.57724620215940436</v>
      </c>
      <c r="K15" t="s">
        <v>124</v>
      </c>
    </row>
    <row r="16" spans="1:13" x14ac:dyDescent="0.2">
      <c r="A16" s="42"/>
      <c r="B16" s="4" t="s">
        <v>30</v>
      </c>
      <c r="C16">
        <v>4.5102633423450476</v>
      </c>
      <c r="D16">
        <f t="shared" si="2"/>
        <v>33.759904160491502</v>
      </c>
      <c r="E16" t="s">
        <v>9</v>
      </c>
      <c r="F16">
        <f>Weights!E16</f>
        <v>7.12</v>
      </c>
      <c r="G16">
        <v>40</v>
      </c>
      <c r="H16">
        <f t="shared" si="0"/>
        <v>1.35039616641966</v>
      </c>
      <c r="I16">
        <f t="shared" si="1"/>
        <v>0.18966238292410956</v>
      </c>
      <c r="J16">
        <f t="shared" si="3"/>
        <v>0.52419716789463766</v>
      </c>
      <c r="K16" t="s">
        <v>124</v>
      </c>
    </row>
    <row r="17" spans="1:11" x14ac:dyDescent="0.2">
      <c r="A17" s="42" t="s">
        <v>130</v>
      </c>
      <c r="B17" s="5" t="s">
        <v>31</v>
      </c>
      <c r="C17" s="3">
        <v>2.7980374486832882</v>
      </c>
      <c r="D17" s="3">
        <f t="shared" si="2"/>
        <v>20.06209701119743</v>
      </c>
      <c r="E17" s="3" t="s">
        <v>9</v>
      </c>
      <c r="F17" s="3">
        <f>Weights!E17</f>
        <v>7.23</v>
      </c>
      <c r="G17" s="3">
        <v>40</v>
      </c>
      <c r="H17" s="3">
        <f t="shared" si="0"/>
        <v>0.80248388044789731</v>
      </c>
      <c r="I17" s="3">
        <f t="shared" si="1"/>
        <v>0.11099362108546297</v>
      </c>
      <c r="J17" s="3">
        <f t="shared" si="3"/>
        <v>0.22654071234947945</v>
      </c>
      <c r="K17" t="s">
        <v>125</v>
      </c>
    </row>
    <row r="18" spans="1:11" x14ac:dyDescent="0.2">
      <c r="A18" s="42"/>
      <c r="B18" s="4" t="s">
        <v>32</v>
      </c>
      <c r="C18">
        <v>2.7880244317612894</v>
      </c>
      <c r="D18">
        <f t="shared" si="2"/>
        <v>19.98199287582144</v>
      </c>
      <c r="E18" t="s">
        <v>9</v>
      </c>
      <c r="F18">
        <f>Weights!E18</f>
        <v>7.28</v>
      </c>
      <c r="G18">
        <v>40</v>
      </c>
      <c r="H18">
        <f t="shared" si="0"/>
        <v>0.79927971503285766</v>
      </c>
      <c r="I18">
        <f t="shared" si="1"/>
        <v>0.10979116964737055</v>
      </c>
      <c r="J18">
        <f t="shared" si="3"/>
        <v>0.2211579930421107</v>
      </c>
      <c r="K18" t="s">
        <v>125</v>
      </c>
    </row>
    <row r="19" spans="1:11" x14ac:dyDescent="0.2">
      <c r="A19" s="42"/>
      <c r="B19" s="4" t="s">
        <v>33</v>
      </c>
      <c r="C19">
        <v>2.9382196855912688</v>
      </c>
      <c r="D19">
        <f t="shared" si="2"/>
        <v>21.183554906461275</v>
      </c>
      <c r="E19" t="s">
        <v>9</v>
      </c>
      <c r="F19">
        <f>Weights!E19</f>
        <v>7.32</v>
      </c>
      <c r="G19">
        <v>40</v>
      </c>
      <c r="H19">
        <f t="shared" si="0"/>
        <v>0.84734219625845097</v>
      </c>
      <c r="I19">
        <f t="shared" si="1"/>
        <v>0.1157571306364004</v>
      </c>
      <c r="J19">
        <f t="shared" si="3"/>
        <v>0.22702334190147588</v>
      </c>
      <c r="K19" t="s">
        <v>125</v>
      </c>
    </row>
    <row r="20" spans="1:11" x14ac:dyDescent="0.2">
      <c r="A20" s="42"/>
      <c r="B20" s="28" t="s">
        <v>34</v>
      </c>
      <c r="C20" s="2">
        <v>2.9482327025132671</v>
      </c>
      <c r="D20" s="2">
        <f t="shared" si="2"/>
        <v>21.263659041837261</v>
      </c>
      <c r="E20" s="2" t="s">
        <v>9</v>
      </c>
      <c r="F20" s="2">
        <f>Weights!E20</f>
        <v>7.28</v>
      </c>
      <c r="G20" s="2">
        <v>40</v>
      </c>
      <c r="H20" s="2">
        <f t="shared" si="0"/>
        <v>0.8505463616734904</v>
      </c>
      <c r="I20" s="2">
        <f t="shared" si="1"/>
        <v>0.11683329143866626</v>
      </c>
      <c r="J20" s="2">
        <f t="shared" si="3"/>
        <v>0.1944063456032957</v>
      </c>
      <c r="K20" t="s">
        <v>125</v>
      </c>
    </row>
    <row r="21" spans="1:11" x14ac:dyDescent="0.2">
      <c r="A21" s="42" t="s">
        <v>135</v>
      </c>
      <c r="B21" s="4" t="s">
        <v>35</v>
      </c>
      <c r="C21">
        <v>2.8380895163712827</v>
      </c>
      <c r="D21">
        <f t="shared" si="2"/>
        <v>20.382513552701386</v>
      </c>
      <c r="E21" t="s">
        <v>9</v>
      </c>
      <c r="F21">
        <f>Weights!E21</f>
        <v>8.41</v>
      </c>
      <c r="G21">
        <v>40</v>
      </c>
      <c r="H21">
        <f t="shared" si="0"/>
        <v>0.81530054210805547</v>
      </c>
      <c r="I21">
        <f t="shared" si="1"/>
        <v>9.694417860975689E-2</v>
      </c>
      <c r="J21">
        <f t="shared" si="3"/>
        <v>0.22078948420216266</v>
      </c>
      <c r="K21" t="s">
        <v>121</v>
      </c>
    </row>
    <row r="22" spans="1:11" x14ac:dyDescent="0.2">
      <c r="A22" s="42"/>
      <c r="B22" s="4" t="s">
        <v>36</v>
      </c>
      <c r="C22">
        <v>3.118453990187243</v>
      </c>
      <c r="D22">
        <f t="shared" si="2"/>
        <v>22.625429343229069</v>
      </c>
      <c r="E22" t="s">
        <v>9</v>
      </c>
      <c r="F22">
        <f>Weights!E22</f>
        <v>8.39</v>
      </c>
      <c r="G22">
        <v>40</v>
      </c>
      <c r="H22">
        <f t="shared" si="0"/>
        <v>0.90501717372916279</v>
      </c>
      <c r="I22">
        <f t="shared" si="1"/>
        <v>0.10786855467570473</v>
      </c>
      <c r="J22">
        <f t="shared" si="3"/>
        <v>0.28501958990737991</v>
      </c>
      <c r="K22" t="s">
        <v>121</v>
      </c>
    </row>
    <row r="23" spans="1:11" x14ac:dyDescent="0.2">
      <c r="A23" s="42"/>
      <c r="B23" s="4" t="s">
        <v>37</v>
      </c>
      <c r="C23">
        <v>3.0884149394212477</v>
      </c>
      <c r="D23">
        <f t="shared" si="2"/>
        <v>22.385116937101106</v>
      </c>
      <c r="E23" t="s">
        <v>9</v>
      </c>
      <c r="F23">
        <f>Weights!E23</f>
        <v>8.42</v>
      </c>
      <c r="G23">
        <v>40</v>
      </c>
      <c r="H23">
        <f t="shared" si="0"/>
        <v>0.89540467748404418</v>
      </c>
      <c r="I23">
        <f t="shared" si="1"/>
        <v>0.10634259827601475</v>
      </c>
      <c r="J23">
        <f t="shared" si="3"/>
        <v>0.18782305673533178</v>
      </c>
      <c r="K23" t="s">
        <v>121</v>
      </c>
    </row>
    <row r="24" spans="1:11" x14ac:dyDescent="0.2">
      <c r="A24" s="42"/>
      <c r="B24" s="4" t="s">
        <v>38</v>
      </c>
      <c r="C24">
        <v>2.8881546009812755</v>
      </c>
      <c r="D24">
        <f t="shared" si="2"/>
        <v>20.783034229581329</v>
      </c>
      <c r="E24" t="s">
        <v>9</v>
      </c>
      <c r="F24">
        <f>Weights!E24</f>
        <v>7.56</v>
      </c>
      <c r="G24">
        <v>40</v>
      </c>
      <c r="H24">
        <f t="shared" si="0"/>
        <v>0.83132136918325317</v>
      </c>
      <c r="I24">
        <f t="shared" si="1"/>
        <v>0.10996314407185889</v>
      </c>
      <c r="J24">
        <f t="shared" si="3"/>
        <v>0.33043170632087177</v>
      </c>
      <c r="K24" t="s">
        <v>121</v>
      </c>
    </row>
    <row r="25" spans="1:11" x14ac:dyDescent="0.2">
      <c r="A25" s="42" t="s">
        <v>131</v>
      </c>
      <c r="B25" s="5" t="s">
        <v>39</v>
      </c>
      <c r="C25" s="3">
        <v>3.969560428557124</v>
      </c>
      <c r="D25" s="3">
        <f t="shared" si="2"/>
        <v>29.434280850188117</v>
      </c>
      <c r="E25" s="3" t="s">
        <v>9</v>
      </c>
      <c r="F25" s="3">
        <f>Weights!E25</f>
        <v>7.33</v>
      </c>
      <c r="G25" s="3">
        <v>40</v>
      </c>
      <c r="H25" s="3">
        <f t="shared" si="0"/>
        <v>1.1773712340075246</v>
      </c>
      <c r="I25" s="3">
        <f t="shared" si="1"/>
        <v>0.16062363356173598</v>
      </c>
      <c r="J25" s="3">
        <f t="shared" si="3"/>
        <v>0.69699625931826592</v>
      </c>
      <c r="K25" t="s">
        <v>122</v>
      </c>
    </row>
    <row r="26" spans="1:11" x14ac:dyDescent="0.2">
      <c r="A26" s="42"/>
      <c r="B26" s="4" t="s">
        <v>40</v>
      </c>
      <c r="C26">
        <v>3.5690397516771801</v>
      </c>
      <c r="D26">
        <f t="shared" si="2"/>
        <v>26.230115435148566</v>
      </c>
      <c r="E26" t="s">
        <v>9</v>
      </c>
      <c r="F26">
        <f>Weights!E26</f>
        <v>7.38</v>
      </c>
      <c r="G26">
        <v>40</v>
      </c>
      <c r="H26">
        <f t="shared" si="0"/>
        <v>1.0492046174059426</v>
      </c>
      <c r="I26">
        <f t="shared" si="1"/>
        <v>0.14216864734497867</v>
      </c>
      <c r="J26">
        <f t="shared" si="3"/>
        <v>0.7193371873712322</v>
      </c>
      <c r="K26" t="s">
        <v>122</v>
      </c>
    </row>
    <row r="27" spans="1:11" x14ac:dyDescent="0.2">
      <c r="A27" s="42"/>
      <c r="B27" s="4" t="s">
        <v>41</v>
      </c>
      <c r="C27">
        <v>3.8093521578051464</v>
      </c>
      <c r="D27">
        <f t="shared" si="2"/>
        <v>28.152614684172296</v>
      </c>
      <c r="E27" t="s">
        <v>9</v>
      </c>
      <c r="F27">
        <f>Weights!E27</f>
        <v>7.52</v>
      </c>
      <c r="G27">
        <v>40</v>
      </c>
      <c r="H27">
        <f t="shared" si="0"/>
        <v>1.1261045873668918</v>
      </c>
      <c r="I27">
        <f t="shared" si="1"/>
        <v>0.14974795044772499</v>
      </c>
      <c r="J27">
        <f t="shared" si="3"/>
        <v>0.71140643020455452</v>
      </c>
      <c r="K27" t="s">
        <v>122</v>
      </c>
    </row>
    <row r="28" spans="1:11" x14ac:dyDescent="0.2">
      <c r="A28" s="42"/>
      <c r="B28" s="28" t="s">
        <v>42</v>
      </c>
      <c r="C28" s="2">
        <v>4.1297686993091016</v>
      </c>
      <c r="D28" s="2">
        <f t="shared" si="2"/>
        <v>30.715947016203938</v>
      </c>
      <c r="E28" s="2" t="s">
        <v>9</v>
      </c>
      <c r="F28" s="2">
        <f>Weights!E28</f>
        <v>8.2899999999999991</v>
      </c>
      <c r="G28" s="2">
        <v>40</v>
      </c>
      <c r="H28" s="2">
        <f t="shared" si="0"/>
        <v>1.2286378806481575</v>
      </c>
      <c r="I28" s="2">
        <f t="shared" si="1"/>
        <v>0.14820722323861973</v>
      </c>
      <c r="J28" s="2">
        <f t="shared" si="3"/>
        <v>0.59773655183725438</v>
      </c>
      <c r="K28" t="s">
        <v>122</v>
      </c>
    </row>
    <row r="29" spans="1:11" x14ac:dyDescent="0.2">
      <c r="A29" s="42" t="s">
        <v>132</v>
      </c>
      <c r="B29" s="4" t="s">
        <v>43</v>
      </c>
      <c r="C29">
        <v>4.320016020827075</v>
      </c>
      <c r="D29">
        <f t="shared" si="2"/>
        <v>32.237925588347721</v>
      </c>
      <c r="E29" t="s">
        <v>9</v>
      </c>
      <c r="F29">
        <f>Weights!E29</f>
        <v>8.2799999999999994</v>
      </c>
      <c r="G29">
        <v>40</v>
      </c>
      <c r="H29">
        <f t="shared" si="0"/>
        <v>1.2895170235339088</v>
      </c>
      <c r="I29">
        <f t="shared" si="1"/>
        <v>0.15573877095820157</v>
      </c>
      <c r="J29">
        <f t="shared" si="3"/>
        <v>0.20882817393469161</v>
      </c>
      <c r="K29" t="s">
        <v>123</v>
      </c>
    </row>
    <row r="30" spans="1:11" x14ac:dyDescent="0.2">
      <c r="A30" s="42"/>
      <c r="B30" s="4" t="s">
        <v>44</v>
      </c>
      <c r="C30">
        <v>4.4101331731250619</v>
      </c>
      <c r="D30">
        <f t="shared" si="2"/>
        <v>32.958862806731617</v>
      </c>
      <c r="E30" t="s">
        <v>9</v>
      </c>
      <c r="F30">
        <f>Weights!E30</f>
        <v>8.43</v>
      </c>
      <c r="G30">
        <v>40</v>
      </c>
      <c r="H30">
        <f t="shared" si="0"/>
        <v>1.3183545122692646</v>
      </c>
      <c r="I30">
        <f t="shared" si="1"/>
        <v>0.15638843561912985</v>
      </c>
      <c r="J30">
        <f t="shared" si="3"/>
        <v>0.17622476216526844</v>
      </c>
      <c r="K30" t="s">
        <v>123</v>
      </c>
    </row>
    <row r="31" spans="1:11" x14ac:dyDescent="0.2">
      <c r="A31" s="42"/>
      <c r="B31" s="4" t="s">
        <v>45</v>
      </c>
      <c r="C31">
        <v>4.3600680885150691</v>
      </c>
      <c r="D31">
        <f t="shared" si="2"/>
        <v>32.558342129851674</v>
      </c>
      <c r="E31" t="s">
        <v>9</v>
      </c>
      <c r="F31">
        <f>Weights!E31</f>
        <v>8.3800000000000008</v>
      </c>
      <c r="G31">
        <v>40</v>
      </c>
      <c r="H31">
        <f t="shared" si="0"/>
        <v>1.302333685194067</v>
      </c>
      <c r="I31">
        <f t="shared" si="1"/>
        <v>0.15540974763652349</v>
      </c>
      <c r="J31">
        <f t="shared" si="3"/>
        <v>0.16574141212929322</v>
      </c>
      <c r="K31" t="s">
        <v>123</v>
      </c>
    </row>
    <row r="32" spans="1:11" x14ac:dyDescent="0.2">
      <c r="A32" s="42" t="s">
        <v>133</v>
      </c>
      <c r="B32" s="5" t="s">
        <v>46</v>
      </c>
      <c r="C32" s="3">
        <v>2.6979072794633021</v>
      </c>
      <c r="D32" s="3">
        <f t="shared" si="2"/>
        <v>19.261055657437542</v>
      </c>
      <c r="E32" s="3" t="s">
        <v>9</v>
      </c>
      <c r="F32" s="3">
        <f>Weights!E32</f>
        <v>8.14</v>
      </c>
      <c r="G32" s="3">
        <v>40</v>
      </c>
      <c r="H32" s="3">
        <f t="shared" si="0"/>
        <v>0.77044222629750159</v>
      </c>
      <c r="I32" s="3">
        <f t="shared" si="1"/>
        <v>9.4648922149570214E-2</v>
      </c>
      <c r="J32" s="3">
        <f t="shared" si="3"/>
        <v>0.50505652124314326</v>
      </c>
      <c r="K32" t="s">
        <v>124</v>
      </c>
    </row>
    <row r="33" spans="1:11" x14ac:dyDescent="0.2">
      <c r="A33" s="42"/>
      <c r="B33" s="4" t="s">
        <v>47</v>
      </c>
      <c r="C33">
        <v>2.8180634825272852</v>
      </c>
      <c r="D33">
        <f t="shared" si="2"/>
        <v>20.222305281949406</v>
      </c>
      <c r="E33" t="s">
        <v>9</v>
      </c>
      <c r="F33">
        <f>Weights!E33</f>
        <v>8.31</v>
      </c>
      <c r="G33">
        <v>40</v>
      </c>
      <c r="H33">
        <f t="shared" si="0"/>
        <v>0.80889221127797628</v>
      </c>
      <c r="I33">
        <f t="shared" si="1"/>
        <v>9.7339616278938168E-2</v>
      </c>
      <c r="J33">
        <f t="shared" si="3"/>
        <v>0.60380672668174062</v>
      </c>
      <c r="K33" t="s">
        <v>124</v>
      </c>
    </row>
    <row r="34" spans="1:11" x14ac:dyDescent="0.2">
      <c r="A34" s="42"/>
      <c r="B34" s="4" t="s">
        <v>48</v>
      </c>
      <c r="C34">
        <v>2.7780114148392911</v>
      </c>
      <c r="D34">
        <f t="shared" si="2"/>
        <v>19.901888740445454</v>
      </c>
      <c r="E34" t="s">
        <v>9</v>
      </c>
      <c r="F34">
        <f>Weights!E34</f>
        <v>8.25</v>
      </c>
      <c r="G34">
        <v>40</v>
      </c>
      <c r="H34">
        <f t="shared" ref="H34:H61" si="4">D34*G34/1000</f>
        <v>0.79607554961781823</v>
      </c>
      <c r="I34">
        <f t="shared" ref="I34:I77" si="5">H34/F34</f>
        <v>9.6494006014281E-2</v>
      </c>
      <c r="J34">
        <f t="shared" si="3"/>
        <v>0.61692110277247736</v>
      </c>
      <c r="K34" t="s">
        <v>124</v>
      </c>
    </row>
    <row r="35" spans="1:11" x14ac:dyDescent="0.2">
      <c r="A35" s="42"/>
      <c r="B35" s="28" t="s">
        <v>49</v>
      </c>
      <c r="C35" s="2">
        <v>2.8080504656052865</v>
      </c>
      <c r="D35" s="2">
        <f t="shared" si="2"/>
        <v>20.142201146573417</v>
      </c>
      <c r="E35" s="2" t="s">
        <v>9</v>
      </c>
      <c r="F35" s="2">
        <f>Weights!E35</f>
        <v>7.6</v>
      </c>
      <c r="G35" s="2">
        <v>40</v>
      </c>
      <c r="H35" s="2">
        <f t="shared" si="4"/>
        <v>0.80568804586293663</v>
      </c>
      <c r="I35" s="2">
        <f t="shared" si="5"/>
        <v>0.10601158498196535</v>
      </c>
      <c r="J35" s="2">
        <f t="shared" si="3"/>
        <v>0.6046157994275615</v>
      </c>
      <c r="K35" t="s">
        <v>124</v>
      </c>
    </row>
    <row r="36" spans="1:11" x14ac:dyDescent="0.2">
      <c r="A36" s="42" t="s">
        <v>134</v>
      </c>
      <c r="B36" s="4" t="s">
        <v>50</v>
      </c>
      <c r="C36">
        <v>4.3800941223590666</v>
      </c>
      <c r="D36">
        <f t="shared" si="2"/>
        <v>32.718550400603654</v>
      </c>
      <c r="E36" t="s">
        <v>9</v>
      </c>
      <c r="F36">
        <f>Weights!E36</f>
        <v>8.3800000000000008</v>
      </c>
      <c r="G36">
        <v>40</v>
      </c>
      <c r="H36">
        <f t="shared" si="4"/>
        <v>1.3087420160241461</v>
      </c>
      <c r="I36">
        <f t="shared" si="5"/>
        <v>0.15617446491934917</v>
      </c>
      <c r="J36">
        <f t="shared" si="3"/>
        <v>0.15209385506684078</v>
      </c>
      <c r="K36" t="s">
        <v>125</v>
      </c>
    </row>
    <row r="37" spans="1:11" x14ac:dyDescent="0.2">
      <c r="A37" s="42"/>
      <c r="B37" s="4" t="s">
        <v>51</v>
      </c>
      <c r="C37">
        <v>4.159807750075097</v>
      </c>
      <c r="D37">
        <f t="shared" si="2"/>
        <v>30.9562594223319</v>
      </c>
      <c r="E37" t="s">
        <v>9</v>
      </c>
      <c r="F37">
        <f>Weights!E37</f>
        <v>8.4499999999999993</v>
      </c>
      <c r="G37">
        <v>40</v>
      </c>
      <c r="H37">
        <f t="shared" si="4"/>
        <v>1.238250376893276</v>
      </c>
      <c r="I37">
        <f t="shared" si="5"/>
        <v>0.14653850614121611</v>
      </c>
      <c r="J37">
        <f t="shared" si="3"/>
        <v>0.24271289630830523</v>
      </c>
      <c r="K37" t="s">
        <v>125</v>
      </c>
    </row>
    <row r="38" spans="1:11" x14ac:dyDescent="0.2">
      <c r="A38" s="42"/>
      <c r="B38" s="4" t="s">
        <v>52</v>
      </c>
      <c r="C38">
        <v>4.5302893761890459</v>
      </c>
      <c r="D38">
        <f t="shared" si="2"/>
        <v>33.920112431243489</v>
      </c>
      <c r="E38" t="s">
        <v>9</v>
      </c>
      <c r="F38">
        <f>Weights!E38</f>
        <v>8.4499999999999993</v>
      </c>
      <c r="G38">
        <v>40</v>
      </c>
      <c r="H38">
        <f t="shared" si="4"/>
        <v>1.3568044972497395</v>
      </c>
      <c r="I38">
        <f t="shared" si="5"/>
        <v>0.1605685795561822</v>
      </c>
      <c r="J38">
        <f t="shared" si="3"/>
        <v>0.1457800071508758</v>
      </c>
      <c r="K38" t="s">
        <v>125</v>
      </c>
    </row>
    <row r="39" spans="1:11" x14ac:dyDescent="0.2">
      <c r="A39" s="42"/>
      <c r="B39" s="4" t="s">
        <v>53</v>
      </c>
      <c r="C39">
        <v>4.8006408330830075</v>
      </c>
      <c r="D39">
        <f t="shared" si="2"/>
        <v>36.082924086395181</v>
      </c>
      <c r="E39" t="s">
        <v>9</v>
      </c>
      <c r="F39">
        <f>Weights!E39</f>
        <v>8.39</v>
      </c>
      <c r="G39">
        <v>40</v>
      </c>
      <c r="H39">
        <f t="shared" si="4"/>
        <v>1.4433169634558072</v>
      </c>
      <c r="I39">
        <f t="shared" si="5"/>
        <v>0.17202824355849905</v>
      </c>
      <c r="J39">
        <f t="shared" si="3"/>
        <v>6.6009610244887482E-2</v>
      </c>
      <c r="K39" t="s">
        <v>125</v>
      </c>
    </row>
    <row r="40" spans="1:11" x14ac:dyDescent="0.2">
      <c r="A40" s="42" t="s">
        <v>121</v>
      </c>
      <c r="B40" s="5" t="s">
        <v>54</v>
      </c>
      <c r="C40" s="3">
        <v>3.5343475160446869</v>
      </c>
      <c r="D40" s="3">
        <f>C40*E$86-E$83</f>
        <v>26.770780128357494</v>
      </c>
      <c r="E40" s="3" t="s">
        <v>10</v>
      </c>
      <c r="F40" s="3">
        <f>Weights!E40</f>
        <v>7.16</v>
      </c>
      <c r="G40" s="3">
        <v>40</v>
      </c>
      <c r="H40" s="3">
        <f t="shared" si="4"/>
        <v>1.0708312051342999</v>
      </c>
      <c r="I40" s="3">
        <f t="shared" si="5"/>
        <v>0.14955743088467874</v>
      </c>
      <c r="J40" s="3"/>
    </row>
    <row r="41" spans="1:11" x14ac:dyDescent="0.2">
      <c r="A41" s="42"/>
      <c r="B41" s="4" t="s">
        <v>55</v>
      </c>
      <c r="C41">
        <v>3.2966484430710721</v>
      </c>
      <c r="D41">
        <f t="shared" ref="D41:D77" si="6">C41*E$86-E$83</f>
        <v>24.869187544568575</v>
      </c>
      <c r="E41" t="s">
        <v>10</v>
      </c>
      <c r="F41">
        <f>Weights!E41</f>
        <v>7.16</v>
      </c>
      <c r="G41">
        <v>40</v>
      </c>
      <c r="H41">
        <f t="shared" si="4"/>
        <v>0.99476750178274298</v>
      </c>
      <c r="I41">
        <f t="shared" si="5"/>
        <v>0.13893400862887473</v>
      </c>
    </row>
    <row r="42" spans="1:11" x14ac:dyDescent="0.2">
      <c r="A42" s="42"/>
      <c r="B42" s="4" t="s">
        <v>56</v>
      </c>
      <c r="C42">
        <v>3.6056572379367715</v>
      </c>
      <c r="D42">
        <f t="shared" si="6"/>
        <v>27.341257903494171</v>
      </c>
      <c r="E42" t="s">
        <v>10</v>
      </c>
      <c r="F42">
        <f>Weights!E42</f>
        <v>7.23</v>
      </c>
      <c r="G42">
        <v>40</v>
      </c>
      <c r="H42">
        <f t="shared" si="4"/>
        <v>1.0936503161397668</v>
      </c>
      <c r="I42">
        <f t="shared" si="5"/>
        <v>0.15126560389208393</v>
      </c>
    </row>
    <row r="43" spans="1:11" x14ac:dyDescent="0.2">
      <c r="A43" s="42"/>
      <c r="B43" s="4" t="s">
        <v>57</v>
      </c>
      <c r="C43">
        <v>3.4749227478012834</v>
      </c>
      <c r="D43">
        <f t="shared" si="6"/>
        <v>26.295381982410266</v>
      </c>
      <c r="E43" t="s">
        <v>10</v>
      </c>
      <c r="F43">
        <f>Weights!E43</f>
        <v>7.1</v>
      </c>
      <c r="G43">
        <v>40</v>
      </c>
      <c r="H43">
        <f t="shared" si="4"/>
        <v>1.0518152792964106</v>
      </c>
      <c r="I43">
        <f t="shared" si="5"/>
        <v>0.1481429970840015</v>
      </c>
    </row>
    <row r="44" spans="1:11" x14ac:dyDescent="0.2">
      <c r="A44" s="42" t="s">
        <v>122</v>
      </c>
      <c r="B44" s="4" t="s">
        <v>58</v>
      </c>
      <c r="C44">
        <v>9.7264083670073678</v>
      </c>
      <c r="D44">
        <f t="shared" si="6"/>
        <v>76.307266936058937</v>
      </c>
      <c r="E44" t="s">
        <v>10</v>
      </c>
      <c r="F44">
        <f>Weights!E44</f>
        <v>7.13</v>
      </c>
      <c r="G44">
        <v>40</v>
      </c>
      <c r="H44">
        <f t="shared" si="4"/>
        <v>3.052290677442357</v>
      </c>
      <c r="I44">
        <f t="shared" si="5"/>
        <v>0.42809125910832496</v>
      </c>
    </row>
    <row r="45" spans="1:11" x14ac:dyDescent="0.2">
      <c r="A45" s="42"/>
      <c r="B45" s="4" t="s">
        <v>59</v>
      </c>
      <c r="C45">
        <v>9.7977180888994528</v>
      </c>
      <c r="D45">
        <f t="shared" si="6"/>
        <v>76.877744711195618</v>
      </c>
      <c r="E45" t="s">
        <v>10</v>
      </c>
      <c r="F45">
        <f>Weights!E45</f>
        <v>6.45</v>
      </c>
      <c r="G45">
        <v>40</v>
      </c>
      <c r="H45">
        <f t="shared" si="4"/>
        <v>3.0751097884478251</v>
      </c>
      <c r="I45">
        <f t="shared" si="5"/>
        <v>0.4767612075112907</v>
      </c>
    </row>
    <row r="46" spans="1:11" x14ac:dyDescent="0.2">
      <c r="A46" s="42"/>
      <c r="B46" s="4" t="s">
        <v>60</v>
      </c>
      <c r="C46">
        <v>10.784169241739956</v>
      </c>
      <c r="D46">
        <f t="shared" si="6"/>
        <v>84.769353933919646</v>
      </c>
      <c r="E46" t="s">
        <v>10</v>
      </c>
      <c r="F46">
        <f>Weights!E46</f>
        <v>7.01</v>
      </c>
      <c r="G46">
        <v>40</v>
      </c>
      <c r="H46">
        <f t="shared" si="4"/>
        <v>3.3907741573567858</v>
      </c>
      <c r="I46">
        <f t="shared" si="5"/>
        <v>0.48370530062151013</v>
      </c>
    </row>
    <row r="47" spans="1:11" x14ac:dyDescent="0.2">
      <c r="A47" s="42"/>
      <c r="B47" s="4" t="s">
        <v>61</v>
      </c>
      <c r="C47">
        <v>8.9895412407891619</v>
      </c>
      <c r="D47">
        <f t="shared" si="6"/>
        <v>70.412329926313291</v>
      </c>
      <c r="E47" t="s">
        <v>10</v>
      </c>
      <c r="F47">
        <f>Weights!E47</f>
        <v>7.03</v>
      </c>
      <c r="G47">
        <v>40</v>
      </c>
      <c r="H47">
        <f t="shared" si="4"/>
        <v>2.8164931970525315</v>
      </c>
      <c r="I47">
        <f t="shared" si="5"/>
        <v>0.40063914609566592</v>
      </c>
    </row>
    <row r="48" spans="1:11" x14ac:dyDescent="0.2">
      <c r="A48" s="42" t="s">
        <v>123</v>
      </c>
      <c r="B48" s="4" t="s">
        <v>62</v>
      </c>
      <c r="C48">
        <v>6.5412407891609217</v>
      </c>
      <c r="D48">
        <f t="shared" si="6"/>
        <v>50.825926313287376</v>
      </c>
      <c r="E48" t="s">
        <v>10</v>
      </c>
      <c r="F48">
        <f>Weights!E48</f>
        <v>7.3</v>
      </c>
      <c r="G48">
        <v>40</v>
      </c>
      <c r="H48">
        <f t="shared" si="4"/>
        <v>2.0330370525314949</v>
      </c>
      <c r="I48">
        <f t="shared" si="5"/>
        <v>0.27849822637417737</v>
      </c>
    </row>
    <row r="49" spans="1:9" x14ac:dyDescent="0.2">
      <c r="A49" s="42"/>
      <c r="B49" s="4" t="s">
        <v>63</v>
      </c>
      <c r="C49">
        <v>6.8383646303779413</v>
      </c>
      <c r="D49">
        <f t="shared" si="6"/>
        <v>53.202917043023533</v>
      </c>
      <c r="E49" t="s">
        <v>10</v>
      </c>
      <c r="F49">
        <f>Weights!E49</f>
        <v>7.26</v>
      </c>
      <c r="G49">
        <v>40</v>
      </c>
      <c r="H49">
        <f t="shared" si="4"/>
        <v>2.1281166817209414</v>
      </c>
      <c r="I49">
        <f t="shared" si="5"/>
        <v>0.29312901952079085</v>
      </c>
    </row>
    <row r="50" spans="1:9" x14ac:dyDescent="0.2">
      <c r="A50" s="42"/>
      <c r="B50" s="4" t="s">
        <v>64</v>
      </c>
      <c r="C50">
        <v>6.3391965771333494</v>
      </c>
      <c r="D50">
        <f t="shared" si="6"/>
        <v>49.209572617066797</v>
      </c>
      <c r="E50" t="s">
        <v>10</v>
      </c>
      <c r="F50">
        <f>Weights!E50</f>
        <v>7.19</v>
      </c>
      <c r="G50">
        <v>40</v>
      </c>
      <c r="H50">
        <f t="shared" si="4"/>
        <v>1.9683829046826717</v>
      </c>
      <c r="I50">
        <f t="shared" si="5"/>
        <v>0.27376674613110868</v>
      </c>
    </row>
    <row r="51" spans="1:9" x14ac:dyDescent="0.2">
      <c r="A51" s="42" t="s">
        <v>124</v>
      </c>
      <c r="B51" s="4" t="s">
        <v>65</v>
      </c>
      <c r="C51">
        <v>9.0133111480865225</v>
      </c>
      <c r="D51">
        <f t="shared" si="6"/>
        <v>70.602489184692175</v>
      </c>
      <c r="E51" t="s">
        <v>10</v>
      </c>
      <c r="F51">
        <f>Weights!E51</f>
        <v>6.98</v>
      </c>
      <c r="G51">
        <v>40</v>
      </c>
      <c r="H51">
        <f t="shared" si="4"/>
        <v>2.824099567387687</v>
      </c>
      <c r="I51">
        <f t="shared" si="5"/>
        <v>0.40459879188935338</v>
      </c>
    </row>
    <row r="52" spans="1:9" x14ac:dyDescent="0.2">
      <c r="A52" s="42"/>
      <c r="B52" s="4" t="s">
        <v>66</v>
      </c>
      <c r="C52">
        <v>8.9776562871404799</v>
      </c>
      <c r="D52">
        <f t="shared" si="6"/>
        <v>70.317250297123834</v>
      </c>
      <c r="E52" t="s">
        <v>10</v>
      </c>
      <c r="F52">
        <f>Weights!E52</f>
        <v>7.19</v>
      </c>
      <c r="G52">
        <v>40</v>
      </c>
      <c r="H52">
        <f t="shared" si="4"/>
        <v>2.8126900118849534</v>
      </c>
      <c r="I52">
        <f t="shared" si="5"/>
        <v>0.39119471653476401</v>
      </c>
    </row>
    <row r="53" spans="1:9" x14ac:dyDescent="0.2">
      <c r="A53" s="42"/>
      <c r="B53" s="4" t="s">
        <v>67</v>
      </c>
      <c r="C53">
        <v>8.8112669360589493</v>
      </c>
      <c r="D53">
        <f t="shared" si="6"/>
        <v>68.986135488471589</v>
      </c>
      <c r="E53" t="s">
        <v>10</v>
      </c>
      <c r="F53">
        <f>Weights!E53</f>
        <v>7.25</v>
      </c>
      <c r="G53">
        <v>40</v>
      </c>
      <c r="H53">
        <f t="shared" si="4"/>
        <v>2.7594454195388636</v>
      </c>
      <c r="I53">
        <f t="shared" si="5"/>
        <v>0.38061316131570533</v>
      </c>
    </row>
    <row r="54" spans="1:9" x14ac:dyDescent="0.2">
      <c r="A54" s="42"/>
      <c r="B54" s="4" t="s">
        <v>68</v>
      </c>
      <c r="C54">
        <v>9.6432136914666025</v>
      </c>
      <c r="D54">
        <f t="shared" si="6"/>
        <v>75.641709531732815</v>
      </c>
      <c r="E54" t="s">
        <v>10</v>
      </c>
      <c r="F54">
        <f>Weights!E54</f>
        <v>7.11</v>
      </c>
      <c r="G54">
        <v>40</v>
      </c>
      <c r="H54">
        <f t="shared" si="4"/>
        <v>3.0256683812693126</v>
      </c>
      <c r="I54">
        <f t="shared" si="5"/>
        <v>0.42555110847669653</v>
      </c>
    </row>
    <row r="55" spans="1:9" x14ac:dyDescent="0.2">
      <c r="A55" s="42" t="s">
        <v>125</v>
      </c>
      <c r="B55" s="4" t="s">
        <v>69</v>
      </c>
      <c r="C55">
        <v>4.9724269075350609</v>
      </c>
      <c r="D55">
        <f t="shared" si="6"/>
        <v>38.275415260280489</v>
      </c>
      <c r="E55" t="s">
        <v>10</v>
      </c>
      <c r="F55">
        <f>Weights!E55</f>
        <v>7.19</v>
      </c>
      <c r="G55">
        <v>40</v>
      </c>
      <c r="H55">
        <f t="shared" si="4"/>
        <v>1.5310166104112195</v>
      </c>
      <c r="I55">
        <f t="shared" si="5"/>
        <v>0.21293694164272872</v>
      </c>
    </row>
    <row r="56" spans="1:9" x14ac:dyDescent="0.2">
      <c r="A56" s="42"/>
      <c r="B56" s="4" t="s">
        <v>70</v>
      </c>
      <c r="C56">
        <v>4.9367720465890184</v>
      </c>
      <c r="D56">
        <f t="shared" si="6"/>
        <v>37.990176372712149</v>
      </c>
      <c r="E56" t="s">
        <v>10</v>
      </c>
      <c r="F56">
        <f>Weights!E56</f>
        <v>7.26</v>
      </c>
      <c r="G56">
        <v>40</v>
      </c>
      <c r="H56">
        <f t="shared" si="4"/>
        <v>1.5196070549084859</v>
      </c>
      <c r="I56">
        <f t="shared" si="5"/>
        <v>0.20931226651632037</v>
      </c>
    </row>
    <row r="57" spans="1:9" x14ac:dyDescent="0.2">
      <c r="A57" s="42"/>
      <c r="B57" s="4" t="s">
        <v>71</v>
      </c>
      <c r="C57">
        <v>5.1388162586165915</v>
      </c>
      <c r="D57">
        <f t="shared" si="6"/>
        <v>39.606530068932734</v>
      </c>
      <c r="E57" t="s">
        <v>10</v>
      </c>
      <c r="F57">
        <f>Weights!E57</f>
        <v>7.27</v>
      </c>
      <c r="G57">
        <v>40</v>
      </c>
      <c r="H57">
        <f t="shared" si="4"/>
        <v>1.5842612027573093</v>
      </c>
      <c r="I57">
        <f t="shared" si="5"/>
        <v>0.21791763449206455</v>
      </c>
    </row>
    <row r="58" spans="1:9" x14ac:dyDescent="0.2">
      <c r="A58" s="42"/>
      <c r="B58" s="4" t="s">
        <v>72</v>
      </c>
      <c r="C58">
        <v>4.8298074637508916</v>
      </c>
      <c r="D58">
        <f t="shared" si="6"/>
        <v>37.134459710007135</v>
      </c>
      <c r="E58" t="s">
        <v>10</v>
      </c>
      <c r="F58">
        <f>Weights!E58</f>
        <v>7.27</v>
      </c>
      <c r="G58">
        <v>40</v>
      </c>
      <c r="H58">
        <f t="shared" si="4"/>
        <v>1.4853783884002856</v>
      </c>
      <c r="I58">
        <f t="shared" si="5"/>
        <v>0.20431614696014933</v>
      </c>
    </row>
    <row r="59" spans="1:9" x14ac:dyDescent="0.2">
      <c r="A59" s="42" t="s">
        <v>121</v>
      </c>
      <c r="B59" s="4" t="s">
        <v>73</v>
      </c>
      <c r="C59">
        <v>5.3408604706441647</v>
      </c>
      <c r="D59">
        <f t="shared" si="6"/>
        <v>41.22288376515332</v>
      </c>
      <c r="E59" t="s">
        <v>10</v>
      </c>
      <c r="F59">
        <f>Weights!E59</f>
        <v>8.4</v>
      </c>
      <c r="G59">
        <v>40</v>
      </c>
      <c r="H59">
        <f t="shared" si="4"/>
        <v>1.6489153506061327</v>
      </c>
      <c r="I59">
        <f t="shared" si="5"/>
        <v>0.19629944650073008</v>
      </c>
    </row>
    <row r="60" spans="1:9" x14ac:dyDescent="0.2">
      <c r="A60" s="42"/>
      <c r="B60" s="4" t="s">
        <v>74</v>
      </c>
      <c r="C60">
        <v>6.3273116234846682</v>
      </c>
      <c r="D60">
        <f t="shared" si="6"/>
        <v>49.114492987877348</v>
      </c>
      <c r="E60" t="s">
        <v>10</v>
      </c>
      <c r="F60">
        <f>Weights!E60</f>
        <v>8.32</v>
      </c>
      <c r="G60">
        <v>40</v>
      </c>
      <c r="H60">
        <f t="shared" si="4"/>
        <v>1.964579719515094</v>
      </c>
      <c r="I60">
        <f t="shared" si="5"/>
        <v>0.23612737013402571</v>
      </c>
    </row>
    <row r="61" spans="1:9" x14ac:dyDescent="0.2">
      <c r="A61" s="42"/>
      <c r="B61" s="4" t="s">
        <v>75</v>
      </c>
      <c r="C61">
        <v>5.2220109341573568</v>
      </c>
      <c r="D61">
        <f t="shared" si="6"/>
        <v>40.272087473258857</v>
      </c>
      <c r="E61" t="s">
        <v>10</v>
      </c>
      <c r="F61">
        <f>Weights!E61</f>
        <v>8.44</v>
      </c>
      <c r="G61">
        <v>40</v>
      </c>
      <c r="H61">
        <f t="shared" si="4"/>
        <v>1.6108834989303544</v>
      </c>
      <c r="I61">
        <f t="shared" si="5"/>
        <v>0.19086297380691405</v>
      </c>
    </row>
    <row r="62" spans="1:9" x14ac:dyDescent="0.2">
      <c r="A62" s="42"/>
      <c r="B62" s="4" t="s">
        <v>76</v>
      </c>
      <c r="C62">
        <v>6.3391965771333494</v>
      </c>
      <c r="D62">
        <f t="shared" si="6"/>
        <v>49.209572617066797</v>
      </c>
      <c r="E62" t="s">
        <v>10</v>
      </c>
      <c r="F62">
        <f>Weights!E62</f>
        <v>7.61</v>
      </c>
      <c r="G62">
        <v>40</v>
      </c>
      <c r="H62">
        <f t="shared" ref="H62:H77" si="7">D62*G62/1000</f>
        <v>1.9683829046826717</v>
      </c>
      <c r="I62">
        <f t="shared" si="5"/>
        <v>0.25865741191625119</v>
      </c>
    </row>
    <row r="63" spans="1:9" x14ac:dyDescent="0.2">
      <c r="A63" s="42" t="s">
        <v>122</v>
      </c>
      <c r="B63" s="4" t="s">
        <v>77</v>
      </c>
      <c r="C63">
        <v>11.140717851200382</v>
      </c>
      <c r="D63">
        <f t="shared" si="6"/>
        <v>87.621742809603049</v>
      </c>
      <c r="E63" t="s">
        <v>10</v>
      </c>
      <c r="F63">
        <f>Weights!E63</f>
        <v>7.39</v>
      </c>
      <c r="G63">
        <v>40</v>
      </c>
      <c r="H63">
        <f t="shared" si="7"/>
        <v>3.5048697123841221</v>
      </c>
      <c r="I63">
        <f t="shared" si="5"/>
        <v>0.47427195025495567</v>
      </c>
    </row>
    <row r="64" spans="1:9" x14ac:dyDescent="0.2">
      <c r="A64" s="42"/>
      <c r="B64" s="4" t="s">
        <v>78</v>
      </c>
      <c r="C64">
        <v>10.903018778226764</v>
      </c>
      <c r="D64">
        <f t="shared" si="6"/>
        <v>85.720150225814109</v>
      </c>
      <c r="E64" t="s">
        <v>10</v>
      </c>
      <c r="F64">
        <f>Weights!E64</f>
        <v>7.36</v>
      </c>
      <c r="G64">
        <v>40</v>
      </c>
      <c r="H64">
        <f t="shared" si="7"/>
        <v>3.4288060090325643</v>
      </c>
      <c r="I64">
        <f t="shared" si="5"/>
        <v>0.46587038166203315</v>
      </c>
    </row>
    <row r="65" spans="1:9" x14ac:dyDescent="0.2">
      <c r="A65" s="42"/>
      <c r="B65" s="4" t="s">
        <v>79</v>
      </c>
      <c r="C65">
        <v>11.259567387687188</v>
      </c>
      <c r="D65">
        <f t="shared" si="6"/>
        <v>88.572539101497497</v>
      </c>
      <c r="E65" t="s">
        <v>10</v>
      </c>
      <c r="F65">
        <f>Weights!E65</f>
        <v>7.54</v>
      </c>
      <c r="G65">
        <v>40</v>
      </c>
      <c r="H65">
        <f t="shared" si="7"/>
        <v>3.5429015640599002</v>
      </c>
      <c r="I65">
        <f t="shared" si="5"/>
        <v>0.46988084403977454</v>
      </c>
    </row>
    <row r="66" spans="1:9" x14ac:dyDescent="0.2">
      <c r="A66" s="42"/>
      <c r="B66" s="4" t="s">
        <v>80</v>
      </c>
      <c r="C66">
        <v>11.021868314713572</v>
      </c>
      <c r="D66">
        <f t="shared" si="6"/>
        <v>86.670946517708572</v>
      </c>
      <c r="E66" t="s">
        <v>10</v>
      </c>
      <c r="F66">
        <f>Weights!E66</f>
        <v>8.31</v>
      </c>
      <c r="G66">
        <v>40</v>
      </c>
      <c r="H66">
        <f t="shared" si="7"/>
        <v>3.4668378607083428</v>
      </c>
      <c r="I66">
        <f t="shared" si="5"/>
        <v>0.41718867156538419</v>
      </c>
    </row>
    <row r="67" spans="1:9" x14ac:dyDescent="0.2">
      <c r="A67" s="42" t="s">
        <v>123</v>
      </c>
      <c r="B67" s="4" t="s">
        <v>81</v>
      </c>
      <c r="C67">
        <v>6.7195150938911343</v>
      </c>
      <c r="D67">
        <f t="shared" si="6"/>
        <v>52.252120751129077</v>
      </c>
      <c r="E67" t="s">
        <v>10</v>
      </c>
      <c r="F67">
        <f>Weights!E67</f>
        <v>8.3699999999999992</v>
      </c>
      <c r="G67">
        <v>40</v>
      </c>
      <c r="H67">
        <f t="shared" si="7"/>
        <v>2.0900848300451629</v>
      </c>
      <c r="I67">
        <f t="shared" si="5"/>
        <v>0.2497114492288128</v>
      </c>
    </row>
    <row r="68" spans="1:9" x14ac:dyDescent="0.2">
      <c r="A68" s="42"/>
      <c r="B68" s="4" t="s">
        <v>82</v>
      </c>
      <c r="C68">
        <v>6.3748514380793919</v>
      </c>
      <c r="D68">
        <f t="shared" si="6"/>
        <v>49.494811504635138</v>
      </c>
      <c r="E68" t="s">
        <v>10</v>
      </c>
      <c r="F68">
        <f>Weights!E68</f>
        <v>8.4</v>
      </c>
      <c r="G68">
        <v>40</v>
      </c>
      <c r="H68">
        <f t="shared" si="7"/>
        <v>1.9797924601854056</v>
      </c>
      <c r="I68">
        <f t="shared" si="5"/>
        <v>0.23568957859350065</v>
      </c>
    </row>
    <row r="69" spans="1:9" x14ac:dyDescent="0.2">
      <c r="A69" s="42"/>
      <c r="B69" s="4" t="s">
        <v>83</v>
      </c>
      <c r="C69">
        <v>6.1965771333491793</v>
      </c>
      <c r="D69">
        <f t="shared" si="6"/>
        <v>48.068617066793436</v>
      </c>
      <c r="E69" t="s">
        <v>10</v>
      </c>
      <c r="F69">
        <f>Weights!E69</f>
        <v>8.36</v>
      </c>
      <c r="G69">
        <v>40</v>
      </c>
      <c r="H69">
        <f t="shared" si="7"/>
        <v>1.9227446826717374</v>
      </c>
      <c r="I69">
        <f t="shared" si="5"/>
        <v>0.22999338309470543</v>
      </c>
    </row>
    <row r="70" spans="1:9" x14ac:dyDescent="0.2">
      <c r="A70" s="42" t="s">
        <v>124</v>
      </c>
      <c r="B70" s="4" t="s">
        <v>84</v>
      </c>
      <c r="C70">
        <v>8.5379130021392911</v>
      </c>
      <c r="D70">
        <f t="shared" si="6"/>
        <v>66.799304017114324</v>
      </c>
      <c r="E70" t="s">
        <v>10</v>
      </c>
      <c r="F70">
        <f>Weights!E70</f>
        <v>8.3000000000000007</v>
      </c>
      <c r="G70">
        <v>40</v>
      </c>
      <c r="H70">
        <f t="shared" si="7"/>
        <v>2.671972160684573</v>
      </c>
      <c r="I70">
        <f t="shared" si="5"/>
        <v>0.32192435670898467</v>
      </c>
    </row>
    <row r="71" spans="1:9" x14ac:dyDescent="0.2">
      <c r="A71" s="42"/>
      <c r="B71" s="4" t="s">
        <v>85</v>
      </c>
      <c r="C71">
        <v>9.7026384597100073</v>
      </c>
      <c r="D71">
        <f t="shared" si="6"/>
        <v>76.117107677680053</v>
      </c>
      <c r="E71" t="s">
        <v>10</v>
      </c>
      <c r="F71">
        <f>Weights!E71</f>
        <v>8.25</v>
      </c>
      <c r="G71">
        <v>40</v>
      </c>
      <c r="H71">
        <f t="shared" si="7"/>
        <v>3.0446843071072021</v>
      </c>
      <c r="I71">
        <f t="shared" si="5"/>
        <v>0.36905264328572146</v>
      </c>
    </row>
    <row r="72" spans="1:9" x14ac:dyDescent="0.2">
      <c r="A72" s="42"/>
      <c r="B72" s="4" t="s">
        <v>86</v>
      </c>
      <c r="C72">
        <v>9.8096030425481331</v>
      </c>
      <c r="D72">
        <f t="shared" si="6"/>
        <v>76.97282434038506</v>
      </c>
      <c r="E72" t="s">
        <v>10</v>
      </c>
      <c r="F72">
        <f>Weights!E72</f>
        <v>8.23</v>
      </c>
      <c r="G72">
        <v>40</v>
      </c>
      <c r="H72">
        <f t="shared" si="7"/>
        <v>3.0789129736154024</v>
      </c>
      <c r="I72">
        <f t="shared" si="5"/>
        <v>0.37410850226189579</v>
      </c>
    </row>
    <row r="73" spans="1:9" x14ac:dyDescent="0.2">
      <c r="A73" s="42"/>
      <c r="B73" s="4" t="s">
        <v>87</v>
      </c>
      <c r="C73">
        <v>9.1321606845733303</v>
      </c>
      <c r="D73">
        <f t="shared" si="6"/>
        <v>71.553285476586638</v>
      </c>
      <c r="E73" t="s">
        <v>10</v>
      </c>
      <c r="F73">
        <f>Weights!E73</f>
        <v>7.57</v>
      </c>
      <c r="G73">
        <v>40</v>
      </c>
      <c r="H73">
        <f t="shared" si="7"/>
        <v>2.8621314190634659</v>
      </c>
      <c r="I73">
        <f t="shared" si="5"/>
        <v>0.37808869472436801</v>
      </c>
    </row>
    <row r="74" spans="1:9" x14ac:dyDescent="0.2">
      <c r="A74" s="42" t="s">
        <v>125</v>
      </c>
      <c r="B74" s="4" t="s">
        <v>88</v>
      </c>
      <c r="C74">
        <v>6.0420727359163298</v>
      </c>
      <c r="D74">
        <f t="shared" si="6"/>
        <v>46.83258188733064</v>
      </c>
      <c r="E74" t="s">
        <v>10</v>
      </c>
      <c r="F74">
        <f>Weights!E74</f>
        <v>8.34</v>
      </c>
      <c r="G74">
        <v>40</v>
      </c>
      <c r="H74">
        <f t="shared" si="7"/>
        <v>1.8733032754932255</v>
      </c>
      <c r="I74">
        <f t="shared" si="5"/>
        <v>0.22461669969942752</v>
      </c>
    </row>
    <row r="75" spans="1:9" x14ac:dyDescent="0.2">
      <c r="A75" s="42"/>
      <c r="B75" s="4" t="s">
        <v>89</v>
      </c>
      <c r="C75">
        <v>6.9096743522700264</v>
      </c>
      <c r="D75">
        <f t="shared" si="6"/>
        <v>53.773394818160213</v>
      </c>
      <c r="E75" t="s">
        <v>10</v>
      </c>
      <c r="F75">
        <f>Weights!E75</f>
        <v>8.41</v>
      </c>
      <c r="G75">
        <v>40</v>
      </c>
      <c r="H75">
        <f t="shared" si="7"/>
        <v>2.1509357927264086</v>
      </c>
      <c r="I75">
        <f t="shared" si="5"/>
        <v>0.25575930947995346</v>
      </c>
    </row>
    <row r="76" spans="1:9" x14ac:dyDescent="0.2">
      <c r="A76" s="42"/>
      <c r="B76" s="4" t="s">
        <v>90</v>
      </c>
      <c r="C76">
        <v>6.0896125505110525</v>
      </c>
      <c r="D76">
        <f t="shared" si="6"/>
        <v>47.212900404088423</v>
      </c>
      <c r="E76" t="s">
        <v>10</v>
      </c>
      <c r="F76">
        <f>Weights!E76</f>
        <v>8.35</v>
      </c>
      <c r="G76">
        <v>40</v>
      </c>
      <c r="H76">
        <f t="shared" si="7"/>
        <v>1.888516016163537</v>
      </c>
      <c r="I76">
        <f t="shared" si="5"/>
        <v>0.22616958277407631</v>
      </c>
    </row>
    <row r="77" spans="1:9" x14ac:dyDescent="0.2">
      <c r="A77" s="42"/>
      <c r="B77" s="4" t="s">
        <v>91</v>
      </c>
      <c r="C77">
        <v>5.4834799144283339</v>
      </c>
      <c r="D77">
        <f t="shared" si="6"/>
        <v>42.363839315426674</v>
      </c>
      <c r="E77" t="s">
        <v>10</v>
      </c>
      <c r="F77">
        <f>Weights!E77</f>
        <v>8.4</v>
      </c>
      <c r="G77">
        <v>40</v>
      </c>
      <c r="H77">
        <f t="shared" si="7"/>
        <v>1.6945535726170669</v>
      </c>
      <c r="I77">
        <f t="shared" si="5"/>
        <v>0.20173256816869842</v>
      </c>
    </row>
    <row r="80" spans="1:9" ht="48" x14ac:dyDescent="0.2">
      <c r="C80" s="15" t="s">
        <v>100</v>
      </c>
      <c r="D80" s="15" t="s">
        <v>101</v>
      </c>
      <c r="E80" s="15" t="s">
        <v>99</v>
      </c>
    </row>
    <row r="81" spans="2:6" x14ac:dyDescent="0.2">
      <c r="B81" s="8" t="s">
        <v>11</v>
      </c>
      <c r="C81" s="9">
        <v>0.30755064456721909</v>
      </c>
      <c r="D81" s="9">
        <f>C81*E$86</f>
        <v>2.4604051565377527</v>
      </c>
      <c r="E81" s="16">
        <f>AVERAGE(D81:D82)</f>
        <v>2.3222025782688762</v>
      </c>
      <c r="F81"/>
    </row>
    <row r="82" spans="2:6" x14ac:dyDescent="0.2">
      <c r="B82" s="6" t="s">
        <v>12</v>
      </c>
      <c r="C82" s="7">
        <v>0.27300000000000002</v>
      </c>
      <c r="D82" s="9">
        <f>C82*E$86</f>
        <v>2.1840000000000002</v>
      </c>
      <c r="E82" s="10"/>
      <c r="F82"/>
    </row>
    <row r="83" spans="2:6" x14ac:dyDescent="0.2">
      <c r="B83" s="8" t="s">
        <v>13</v>
      </c>
      <c r="C83" s="9">
        <v>0.193</v>
      </c>
      <c r="D83" s="9">
        <f t="shared" ref="D83:D84" si="8">C83*E$86</f>
        <v>1.544</v>
      </c>
      <c r="E83" s="16">
        <f t="shared" ref="E83" si="9">AVERAGE(D83:D84)</f>
        <v>1.504</v>
      </c>
      <c r="F83"/>
    </row>
    <row r="84" spans="2:6" x14ac:dyDescent="0.2">
      <c r="B84" s="11" t="s">
        <v>14</v>
      </c>
      <c r="C84" s="12">
        <v>0.183</v>
      </c>
      <c r="D84" s="12">
        <f t="shared" si="8"/>
        <v>1.464</v>
      </c>
      <c r="E84" s="13"/>
      <c r="F84"/>
    </row>
    <row r="85" spans="2:6" x14ac:dyDescent="0.2">
      <c r="F85"/>
    </row>
    <row r="86" spans="2:6" x14ac:dyDescent="0.2">
      <c r="B86" s="17" t="s">
        <v>92</v>
      </c>
      <c r="C86" s="18">
        <v>1</v>
      </c>
      <c r="D86" s="19" t="s">
        <v>93</v>
      </c>
      <c r="E86" s="30">
        <v>8</v>
      </c>
      <c r="F86" t="s">
        <v>116</v>
      </c>
    </row>
    <row r="88" spans="2:6" x14ac:dyDescent="0.2">
      <c r="B88" s="14" t="s">
        <v>95</v>
      </c>
      <c r="C88" s="14">
        <v>0.45</v>
      </c>
    </row>
  </sheetData>
  <mergeCells count="20">
    <mergeCell ref="A44:A47"/>
    <mergeCell ref="A2:A5"/>
    <mergeCell ref="A6:A9"/>
    <mergeCell ref="A10:A12"/>
    <mergeCell ref="A13:A16"/>
    <mergeCell ref="A17:A20"/>
    <mergeCell ref="A21:A24"/>
    <mergeCell ref="A25:A28"/>
    <mergeCell ref="A29:A31"/>
    <mergeCell ref="A32:A35"/>
    <mergeCell ref="A36:A39"/>
    <mergeCell ref="A40:A43"/>
    <mergeCell ref="A70:A73"/>
    <mergeCell ref="A74:A77"/>
    <mergeCell ref="A48:A50"/>
    <mergeCell ref="A51:A54"/>
    <mergeCell ref="A55:A58"/>
    <mergeCell ref="A59:A62"/>
    <mergeCell ref="A63:A66"/>
    <mergeCell ref="A67:A69"/>
  </mergeCell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78776-22DE-694D-ADD7-CCEBDBE433B9}">
  <dimension ref="A1:M88"/>
  <sheetViews>
    <sheetView tabSelected="1" zoomScale="66" workbookViewId="0">
      <selection activeCell="J3" sqref="J3"/>
    </sheetView>
  </sheetViews>
  <sheetFormatPr baseColWidth="10" defaultRowHeight="15" x14ac:dyDescent="0.2"/>
  <cols>
    <col min="1" max="1" width="13.5" customWidth="1"/>
    <col min="5" max="5" width="10.83203125" style="31"/>
    <col min="9" max="9" width="14.83203125" customWidth="1"/>
    <col min="10" max="10" width="13.6640625" customWidth="1"/>
  </cols>
  <sheetData>
    <row r="1" spans="1:11" s="1" customFormat="1" ht="32" x14ac:dyDescent="0.2">
      <c r="A1" s="29" t="s">
        <v>15</v>
      </c>
      <c r="B1" s="29" t="s">
        <v>96</v>
      </c>
      <c r="C1" s="29" t="s">
        <v>96</v>
      </c>
      <c r="D1" s="29" t="s">
        <v>3</v>
      </c>
      <c r="E1" s="29" t="s">
        <v>4</v>
      </c>
      <c r="F1" s="29" t="s">
        <v>5</v>
      </c>
      <c r="G1" s="29" t="s">
        <v>102</v>
      </c>
      <c r="H1" s="29" t="s">
        <v>137</v>
      </c>
      <c r="I1" s="29" t="s">
        <v>138</v>
      </c>
      <c r="J1" s="29" t="s">
        <v>138</v>
      </c>
      <c r="K1" s="35" t="s">
        <v>136</v>
      </c>
    </row>
    <row r="2" spans="1:11" x14ac:dyDescent="0.2">
      <c r="A2" s="4" t="s">
        <v>16</v>
      </c>
      <c r="B2" s="23">
        <v>3.2467815601279999</v>
      </c>
      <c r="C2">
        <f>B2*D$86-D$81</f>
        <v>2.90855258479445</v>
      </c>
      <c r="D2" t="s">
        <v>9</v>
      </c>
      <c r="E2">
        <f>Weights!E2</f>
        <v>7.14</v>
      </c>
      <c r="F2">
        <v>40</v>
      </c>
      <c r="G2">
        <f>C2*F2/1000</f>
        <v>0.116342103391778</v>
      </c>
      <c r="H2" s="1">
        <f>G2/E2</f>
        <v>1.6294412239744819E-2</v>
      </c>
      <c r="I2">
        <f>(H40-H2)</f>
        <v>1.1130409932222016E-4</v>
      </c>
      <c r="J2">
        <f>IF(I2&lt;0,0,I2)</f>
        <v>1.1130409932222016E-4</v>
      </c>
      <c r="K2" t="s">
        <v>121</v>
      </c>
    </row>
    <row r="3" spans="1:11" x14ac:dyDescent="0.2">
      <c r="A3" s="4" t="s">
        <v>17</v>
      </c>
      <c r="B3" s="23">
        <v>3.4560944703500001</v>
      </c>
      <c r="C3">
        <f t="shared" ref="C3:C39" si="0">B3*D$86-D$81</f>
        <v>3.1178654950164502</v>
      </c>
      <c r="D3" t="s">
        <v>9</v>
      </c>
      <c r="E3">
        <f>Weights!E3</f>
        <v>7.19</v>
      </c>
      <c r="F3">
        <v>40</v>
      </c>
      <c r="G3">
        <f t="shared" ref="G3:G66" si="1">C3*F3/1000</f>
        <v>0.124714619800658</v>
      </c>
      <c r="H3" s="1">
        <f t="shared" ref="H3:H66" si="2">G3/E3</f>
        <v>1.7345566036252851E-2</v>
      </c>
      <c r="I3">
        <f t="shared" ref="I3:I39" si="3">(H41-H3)</f>
        <v>-1.5089899071777657E-3</v>
      </c>
      <c r="J3">
        <f t="shared" ref="J3:J39" si="4">IF(I3&lt;0,0,I3)</f>
        <v>0</v>
      </c>
      <c r="K3" t="s">
        <v>121</v>
      </c>
    </row>
    <row r="4" spans="1:11" x14ac:dyDescent="0.2">
      <c r="A4" s="4" t="s">
        <v>18</v>
      </c>
      <c r="B4" s="23">
        <v>3.4702206149208799</v>
      </c>
      <c r="C4">
        <f t="shared" si="0"/>
        <v>3.13199163958733</v>
      </c>
      <c r="D4" t="s">
        <v>9</v>
      </c>
      <c r="E4">
        <f>Weights!E4</f>
        <v>7.23</v>
      </c>
      <c r="F4">
        <v>40</v>
      </c>
      <c r="G4">
        <f t="shared" si="1"/>
        <v>0.12527966558349321</v>
      </c>
      <c r="H4" s="1">
        <f t="shared" si="2"/>
        <v>1.7327754575863514E-2</v>
      </c>
      <c r="I4">
        <f t="shared" si="3"/>
        <v>2.5714509354306941E-4</v>
      </c>
      <c r="J4">
        <f t="shared" si="4"/>
        <v>2.5714509354306941E-4</v>
      </c>
      <c r="K4" t="s">
        <v>121</v>
      </c>
    </row>
    <row r="5" spans="1:11" x14ac:dyDescent="0.2">
      <c r="A5" s="4" t="s">
        <v>19</v>
      </c>
      <c r="B5" s="23">
        <v>3.57537755014528</v>
      </c>
      <c r="C5">
        <f t="shared" si="0"/>
        <v>3.2371485748117301</v>
      </c>
      <c r="D5" t="s">
        <v>9</v>
      </c>
      <c r="E5">
        <f>Weights!E5</f>
        <v>7.05</v>
      </c>
      <c r="F5">
        <v>40</v>
      </c>
      <c r="G5">
        <f t="shared" si="1"/>
        <v>0.12948594299246921</v>
      </c>
      <c r="H5" s="1">
        <f t="shared" si="2"/>
        <v>1.8366800424463717E-2</v>
      </c>
      <c r="I5">
        <f t="shared" si="3"/>
        <v>-2.3507517508995456E-3</v>
      </c>
      <c r="J5">
        <f t="shared" si="4"/>
        <v>0</v>
      </c>
      <c r="K5" t="s">
        <v>121</v>
      </c>
    </row>
    <row r="6" spans="1:11" x14ac:dyDescent="0.2">
      <c r="A6" s="4" t="s">
        <v>20</v>
      </c>
      <c r="B6" s="23">
        <v>1.2716927604615198</v>
      </c>
      <c r="C6">
        <f t="shared" si="0"/>
        <v>0.93346378512796968</v>
      </c>
      <c r="D6" t="s">
        <v>9</v>
      </c>
      <c r="E6">
        <f>Weights!E6</f>
        <v>7.15</v>
      </c>
      <c r="F6">
        <v>40</v>
      </c>
      <c r="G6">
        <f t="shared" si="1"/>
        <v>3.7338551405118783E-2</v>
      </c>
      <c r="H6" s="1">
        <f t="shared" si="2"/>
        <v>5.2221750216949348E-3</v>
      </c>
      <c r="I6">
        <f t="shared" si="3"/>
        <v>3.765109366010648E-3</v>
      </c>
      <c r="J6">
        <f t="shared" si="4"/>
        <v>3.765109366010648E-3</v>
      </c>
      <c r="K6" t="s">
        <v>122</v>
      </c>
    </row>
    <row r="7" spans="1:11" x14ac:dyDescent="0.2">
      <c r="A7" s="4" t="s">
        <v>21</v>
      </c>
      <c r="B7" s="23">
        <v>0.98172445593944002</v>
      </c>
      <c r="C7">
        <f t="shared" si="0"/>
        <v>0.6434954806058899</v>
      </c>
      <c r="D7" t="s">
        <v>9</v>
      </c>
      <c r="E7">
        <f>Weights!E7</f>
        <v>6.42</v>
      </c>
      <c r="F7">
        <v>40</v>
      </c>
      <c r="G7">
        <f t="shared" si="1"/>
        <v>2.5739819224235596E-2</v>
      </c>
      <c r="H7" s="1">
        <f t="shared" si="2"/>
        <v>4.0093176361737691E-3</v>
      </c>
      <c r="I7">
        <f t="shared" si="3"/>
        <v>3.0354766044604657E-3</v>
      </c>
      <c r="J7">
        <f t="shared" si="4"/>
        <v>3.0354766044604657E-3</v>
      </c>
      <c r="K7" t="s">
        <v>122</v>
      </c>
    </row>
    <row r="8" spans="1:11" x14ac:dyDescent="0.2">
      <c r="A8" s="4" t="s">
        <v>22</v>
      </c>
      <c r="B8" s="23">
        <v>0.81609263306630997</v>
      </c>
      <c r="C8">
        <f t="shared" si="0"/>
        <v>0.47786365773275991</v>
      </c>
      <c r="D8" t="s">
        <v>9</v>
      </c>
      <c r="E8">
        <f>Weights!E8</f>
        <v>6.95</v>
      </c>
      <c r="F8">
        <v>40</v>
      </c>
      <c r="G8">
        <f t="shared" si="1"/>
        <v>1.9114546309310396E-2</v>
      </c>
      <c r="H8" s="1">
        <f t="shared" si="2"/>
        <v>2.7502944329943014E-3</v>
      </c>
      <c r="I8">
        <f t="shared" si="3"/>
        <v>2.6974977731242149E-3</v>
      </c>
      <c r="J8">
        <f t="shared" si="4"/>
        <v>2.6974977731242149E-3</v>
      </c>
      <c r="K8" t="s">
        <v>122</v>
      </c>
    </row>
    <row r="9" spans="1:11" x14ac:dyDescent="0.2">
      <c r="A9" s="4" t="s">
        <v>23</v>
      </c>
      <c r="B9" s="23">
        <v>1.2106809499228399</v>
      </c>
      <c r="C9">
        <f t="shared" si="0"/>
        <v>0.8724519745892898</v>
      </c>
      <c r="D9" t="s">
        <v>9</v>
      </c>
      <c r="E9">
        <f>Weights!E9</f>
        <v>7.01</v>
      </c>
      <c r="F9">
        <v>40</v>
      </c>
      <c r="G9">
        <f t="shared" si="1"/>
        <v>3.4898078983571591E-2</v>
      </c>
      <c r="H9" s="1">
        <f t="shared" si="2"/>
        <v>4.9783279577134939E-3</v>
      </c>
      <c r="I9">
        <f t="shared" si="3"/>
        <v>2.5722242478718816E-3</v>
      </c>
      <c r="J9">
        <f t="shared" si="4"/>
        <v>2.5722242478718816E-3</v>
      </c>
      <c r="K9" t="s">
        <v>122</v>
      </c>
    </row>
    <row r="10" spans="1:11" x14ac:dyDescent="0.2">
      <c r="A10" s="4" t="s">
        <v>24</v>
      </c>
      <c r="B10" s="23">
        <v>5.7811789171839205</v>
      </c>
      <c r="C10">
        <f t="shared" si="0"/>
        <v>5.4429499418503706</v>
      </c>
      <c r="D10" t="s">
        <v>9</v>
      </c>
      <c r="E10">
        <f>Weights!E10</f>
        <v>7.26</v>
      </c>
      <c r="F10">
        <v>40</v>
      </c>
      <c r="G10">
        <f t="shared" si="1"/>
        <v>0.21771799767401484</v>
      </c>
      <c r="H10" s="1">
        <f t="shared" si="2"/>
        <v>2.998870491377615E-2</v>
      </c>
      <c r="I10">
        <f t="shared" si="3"/>
        <v>3.0445010183691654E-3</v>
      </c>
      <c r="J10">
        <f t="shared" si="4"/>
        <v>3.0445010183691654E-3</v>
      </c>
      <c r="K10" t="s">
        <v>123</v>
      </c>
    </row>
    <row r="11" spans="1:11" x14ac:dyDescent="0.2">
      <c r="A11" s="4" t="s">
        <v>25</v>
      </c>
      <c r="B11" s="23">
        <v>4.8239606045759995</v>
      </c>
      <c r="C11">
        <f t="shared" si="0"/>
        <v>4.4857316292424496</v>
      </c>
      <c r="D11" t="s">
        <v>9</v>
      </c>
      <c r="E11">
        <f>Weights!E11</f>
        <v>7.19</v>
      </c>
      <c r="F11">
        <v>40</v>
      </c>
      <c r="G11">
        <f t="shared" si="1"/>
        <v>0.17942926516969801</v>
      </c>
      <c r="H11" s="1">
        <f t="shared" si="2"/>
        <v>2.4955391539596385E-2</v>
      </c>
      <c r="I11">
        <f t="shared" si="3"/>
        <v>5.9482748343568891E-3</v>
      </c>
      <c r="J11">
        <f t="shared" si="4"/>
        <v>5.9482748343568891E-3</v>
      </c>
      <c r="K11" t="s">
        <v>123</v>
      </c>
    </row>
    <row r="12" spans="1:11" x14ac:dyDescent="0.2">
      <c r="A12" s="4" t="s">
        <v>26</v>
      </c>
      <c r="B12" s="23">
        <v>5.5044079985660801</v>
      </c>
      <c r="C12">
        <f t="shared" si="0"/>
        <v>5.1661790232325302</v>
      </c>
      <c r="D12" t="s">
        <v>9</v>
      </c>
      <c r="E12">
        <f>Weights!E12</f>
        <v>7.17</v>
      </c>
      <c r="F12">
        <v>40</v>
      </c>
      <c r="G12">
        <f t="shared" si="1"/>
        <v>0.20664716092930122</v>
      </c>
      <c r="H12" s="1">
        <f t="shared" si="2"/>
        <v>2.8821082416917884E-2</v>
      </c>
      <c r="I12">
        <f t="shared" si="3"/>
        <v>4.7929507006816661E-3</v>
      </c>
      <c r="J12">
        <f t="shared" si="4"/>
        <v>4.7929507006816661E-3</v>
      </c>
      <c r="K12" t="s">
        <v>123</v>
      </c>
    </row>
    <row r="13" spans="1:11" x14ac:dyDescent="0.2">
      <c r="A13" s="4" t="s">
        <v>27</v>
      </c>
      <c r="B13" s="23">
        <v>6.2261658795417203</v>
      </c>
      <c r="C13">
        <f t="shared" si="0"/>
        <v>5.8879369042081704</v>
      </c>
      <c r="D13" t="s">
        <v>9</v>
      </c>
      <c r="E13">
        <f>Weights!E13</f>
        <v>6.98</v>
      </c>
      <c r="F13">
        <v>40</v>
      </c>
      <c r="G13">
        <f t="shared" si="1"/>
        <v>0.23551747616832683</v>
      </c>
      <c r="H13" s="1">
        <f t="shared" si="2"/>
        <v>3.3741758763370606E-2</v>
      </c>
      <c r="I13">
        <f t="shared" si="3"/>
        <v>6.6034218322999841E-3</v>
      </c>
      <c r="J13">
        <f t="shared" si="4"/>
        <v>6.6034218322999841E-3</v>
      </c>
      <c r="K13" t="s">
        <v>124</v>
      </c>
    </row>
    <row r="14" spans="1:11" x14ac:dyDescent="0.2">
      <c r="A14" s="4" t="s">
        <v>28</v>
      </c>
      <c r="B14" s="23">
        <v>7.7774146898616898</v>
      </c>
      <c r="C14">
        <f t="shared" si="0"/>
        <v>7.4391857145281399</v>
      </c>
      <c r="D14" t="s">
        <v>9</v>
      </c>
      <c r="E14">
        <f>Weights!E14</f>
        <v>7.16</v>
      </c>
      <c r="F14">
        <v>40</v>
      </c>
      <c r="G14">
        <f t="shared" si="1"/>
        <v>0.29756742858112556</v>
      </c>
      <c r="H14" s="1">
        <f t="shared" si="2"/>
        <v>4.1559696729207479E-2</v>
      </c>
      <c r="I14">
        <f t="shared" si="3"/>
        <v>3.4627670622836004E-3</v>
      </c>
      <c r="J14">
        <f t="shared" si="4"/>
        <v>3.4627670622836004E-3</v>
      </c>
      <c r="K14" t="s">
        <v>124</v>
      </c>
    </row>
    <row r="15" spans="1:11" x14ac:dyDescent="0.2">
      <c r="A15" s="4" t="s">
        <v>29</v>
      </c>
      <c r="B15" s="23">
        <v>8.7625531449168896</v>
      </c>
      <c r="C15">
        <f t="shared" si="0"/>
        <v>8.4243241695833397</v>
      </c>
      <c r="D15" t="s">
        <v>9</v>
      </c>
      <c r="E15">
        <f>Weights!E15</f>
        <v>7.25</v>
      </c>
      <c r="F15">
        <v>40</v>
      </c>
      <c r="G15">
        <f t="shared" si="1"/>
        <v>0.33697296678333361</v>
      </c>
      <c r="H15" s="1">
        <f t="shared" si="2"/>
        <v>4.6479029901149466E-2</v>
      </c>
      <c r="I15">
        <f t="shared" si="3"/>
        <v>1.1569988009054788E-2</v>
      </c>
      <c r="J15">
        <f t="shared" si="4"/>
        <v>1.1569988009054788E-2</v>
      </c>
      <c r="K15" t="s">
        <v>124</v>
      </c>
    </row>
    <row r="16" spans="1:11" x14ac:dyDescent="0.2">
      <c r="A16" s="4" t="s">
        <v>30</v>
      </c>
      <c r="B16" s="23">
        <v>2.7088130890412399</v>
      </c>
      <c r="C16">
        <f t="shared" si="0"/>
        <v>2.37058411370769</v>
      </c>
      <c r="D16" t="s">
        <v>9</v>
      </c>
      <c r="E16">
        <f>Weights!E16</f>
        <v>7.12</v>
      </c>
      <c r="F16">
        <v>40</v>
      </c>
      <c r="G16">
        <f t="shared" si="1"/>
        <v>9.4823364548307601E-2</v>
      </c>
      <c r="H16" s="1">
        <f t="shared" si="2"/>
        <v>1.3317888279256685E-2</v>
      </c>
      <c r="I16">
        <f t="shared" si="3"/>
        <v>9.2311418433228907E-3</v>
      </c>
      <c r="J16">
        <f t="shared" si="4"/>
        <v>9.2311418433228907E-3</v>
      </c>
      <c r="K16" t="s">
        <v>124</v>
      </c>
    </row>
    <row r="17" spans="1:13" x14ac:dyDescent="0.2">
      <c r="A17" s="4" t="s">
        <v>31</v>
      </c>
      <c r="B17" s="23">
        <v>59.273459881280004</v>
      </c>
      <c r="C17">
        <f t="shared" si="0"/>
        <v>58.935230905946455</v>
      </c>
      <c r="D17" t="s">
        <v>9</v>
      </c>
      <c r="E17">
        <f>Weights!E17</f>
        <v>7.23</v>
      </c>
      <c r="F17">
        <v>40</v>
      </c>
      <c r="G17">
        <f t="shared" si="1"/>
        <v>2.3574092362378583</v>
      </c>
      <c r="H17" s="1">
        <f t="shared" si="2"/>
        <v>0.32605936877425423</v>
      </c>
      <c r="I17">
        <f t="shared" si="3"/>
        <v>1.4223829583200731E-2</v>
      </c>
      <c r="J17">
        <f t="shared" si="4"/>
        <v>1.4223829583200731E-2</v>
      </c>
      <c r="K17" t="s">
        <v>125</v>
      </c>
    </row>
    <row r="18" spans="1:13" x14ac:dyDescent="0.2">
      <c r="A18" s="4" t="s">
        <v>32</v>
      </c>
      <c r="B18" s="23">
        <v>62.877203784879995</v>
      </c>
      <c r="C18">
        <f t="shared" si="0"/>
        <v>62.538974809546445</v>
      </c>
      <c r="D18" t="s">
        <v>9</v>
      </c>
      <c r="E18">
        <f>Weights!E18</f>
        <v>7.28</v>
      </c>
      <c r="F18">
        <v>40</v>
      </c>
      <c r="G18">
        <f t="shared" si="1"/>
        <v>2.5015589923818577</v>
      </c>
      <c r="H18" s="1">
        <f t="shared" si="2"/>
        <v>0.34362074071179366</v>
      </c>
      <c r="I18">
        <f t="shared" si="3"/>
        <v>-3.655059028869434E-2</v>
      </c>
      <c r="J18">
        <f t="shared" si="4"/>
        <v>0</v>
      </c>
      <c r="K18" t="s">
        <v>125</v>
      </c>
    </row>
    <row r="19" spans="1:13" x14ac:dyDescent="0.2">
      <c r="A19" s="4" t="s">
        <v>33</v>
      </c>
      <c r="B19" s="23">
        <v>62.673181239119998</v>
      </c>
      <c r="C19">
        <f t="shared" si="0"/>
        <v>62.334952263786448</v>
      </c>
      <c r="D19" t="s">
        <v>9</v>
      </c>
      <c r="E19">
        <f>Weights!E19</f>
        <v>7.32</v>
      </c>
      <c r="F19">
        <v>40</v>
      </c>
      <c r="G19">
        <f t="shared" si="1"/>
        <v>2.4933980905514583</v>
      </c>
      <c r="H19" s="1">
        <f t="shared" si="2"/>
        <v>0.34062815444692052</v>
      </c>
      <c r="I19">
        <f t="shared" si="3"/>
        <v>2.5357468599860933E-2</v>
      </c>
      <c r="J19">
        <f t="shared" si="4"/>
        <v>2.5357468599860933E-2</v>
      </c>
      <c r="K19" t="s">
        <v>125</v>
      </c>
    </row>
    <row r="20" spans="1:13" x14ac:dyDescent="0.2">
      <c r="A20" s="4" t="s">
        <v>34</v>
      </c>
      <c r="B20" s="23">
        <v>58.727922399280004</v>
      </c>
      <c r="C20">
        <f t="shared" si="0"/>
        <v>58.389693423946454</v>
      </c>
      <c r="D20" t="s">
        <v>9</v>
      </c>
      <c r="E20">
        <f>Weights!E20</f>
        <v>7.28</v>
      </c>
      <c r="F20">
        <v>40</v>
      </c>
      <c r="G20">
        <f t="shared" si="1"/>
        <v>2.3355877369578586</v>
      </c>
      <c r="H20" s="1">
        <f t="shared" si="2"/>
        <v>0.32082249134036517</v>
      </c>
      <c r="I20">
        <f t="shared" si="3"/>
        <v>6.7172520259923818E-2</v>
      </c>
      <c r="J20">
        <f t="shared" si="4"/>
        <v>6.7172520259923818E-2</v>
      </c>
      <c r="K20" t="s">
        <v>125</v>
      </c>
    </row>
    <row r="21" spans="1:13" x14ac:dyDescent="0.2">
      <c r="A21" s="5" t="s">
        <v>35</v>
      </c>
      <c r="B21" s="26">
        <v>3.5686036055263202</v>
      </c>
      <c r="C21" s="3">
        <f t="shared" si="0"/>
        <v>3.2303746301927703</v>
      </c>
      <c r="D21" s="3" t="s">
        <v>9</v>
      </c>
      <c r="E21" s="3">
        <f>Weights!E21</f>
        <v>8.41</v>
      </c>
      <c r="F21" s="3">
        <v>40</v>
      </c>
      <c r="G21" s="3">
        <f t="shared" si="1"/>
        <v>0.1292149852077108</v>
      </c>
      <c r="H21" s="37">
        <f t="shared" si="2"/>
        <v>1.5364445327908536E-2</v>
      </c>
      <c r="I21" s="3">
        <f t="shared" si="3"/>
        <v>-7.7075719799822497E-3</v>
      </c>
      <c r="J21" s="3">
        <f t="shared" si="4"/>
        <v>0</v>
      </c>
      <c r="K21" s="3" t="s">
        <v>121</v>
      </c>
    </row>
    <row r="22" spans="1:13" x14ac:dyDescent="0.2">
      <c r="A22" s="4" t="s">
        <v>36</v>
      </c>
      <c r="B22" s="23">
        <v>3.8355103611020001</v>
      </c>
      <c r="C22">
        <f t="shared" si="0"/>
        <v>3.4972813857684502</v>
      </c>
      <c r="D22" t="s">
        <v>9</v>
      </c>
      <c r="E22">
        <f>Weights!E22</f>
        <v>8.39</v>
      </c>
      <c r="F22">
        <v>40</v>
      </c>
      <c r="G22">
        <f t="shared" si="1"/>
        <v>0.13989125543073799</v>
      </c>
      <c r="H22" s="1">
        <f t="shared" si="2"/>
        <v>1.667357037315113E-2</v>
      </c>
      <c r="I22">
        <f t="shared" si="3"/>
        <v>-5.9948610436101665E-3</v>
      </c>
      <c r="J22">
        <f t="shared" si="4"/>
        <v>0</v>
      </c>
      <c r="K22" t="s">
        <v>121</v>
      </c>
    </row>
    <row r="23" spans="1:13" x14ac:dyDescent="0.2">
      <c r="A23" s="4" t="s">
        <v>37</v>
      </c>
      <c r="B23" s="23">
        <v>3.6259935274559201</v>
      </c>
      <c r="C23">
        <f t="shared" si="0"/>
        <v>3.2877645521223702</v>
      </c>
      <c r="D23" t="s">
        <v>9</v>
      </c>
      <c r="E23">
        <f>Weights!E23</f>
        <v>8.42</v>
      </c>
      <c r="F23">
        <v>40</v>
      </c>
      <c r="G23">
        <f t="shared" si="1"/>
        <v>0.1315105820848948</v>
      </c>
      <c r="H23" s="1">
        <f t="shared" si="2"/>
        <v>1.5618833976828362E-2</v>
      </c>
      <c r="I23">
        <f t="shared" si="3"/>
        <v>-6.6431676913282674E-3</v>
      </c>
      <c r="J23">
        <f t="shared" si="4"/>
        <v>0</v>
      </c>
      <c r="K23" t="s">
        <v>121</v>
      </c>
    </row>
    <row r="24" spans="1:13" x14ac:dyDescent="0.2">
      <c r="A24" s="4" t="s">
        <v>38</v>
      </c>
      <c r="B24" s="23">
        <v>3.4454969847231198</v>
      </c>
      <c r="C24">
        <f t="shared" si="0"/>
        <v>3.1072680093895699</v>
      </c>
      <c r="D24" t="s">
        <v>9</v>
      </c>
      <c r="E24">
        <f>Weights!E24</f>
        <v>7.56</v>
      </c>
      <c r="F24">
        <v>40</v>
      </c>
      <c r="G24">
        <f t="shared" si="1"/>
        <v>0.12429072037558279</v>
      </c>
      <c r="H24" s="1">
        <f t="shared" si="2"/>
        <v>1.6440571478251693E-2</v>
      </c>
      <c r="I24">
        <f t="shared" si="3"/>
        <v>-6.1994322106326653E-3</v>
      </c>
      <c r="J24">
        <f t="shared" si="4"/>
        <v>0</v>
      </c>
      <c r="K24" t="s">
        <v>121</v>
      </c>
    </row>
    <row r="25" spans="1:13" x14ac:dyDescent="0.2">
      <c r="A25" s="4" t="s">
        <v>39</v>
      </c>
      <c r="B25" s="23">
        <v>1.3003676077995199</v>
      </c>
      <c r="C25">
        <f t="shared" si="0"/>
        <v>0.96213863246596976</v>
      </c>
      <c r="D25" t="s">
        <v>9</v>
      </c>
      <c r="E25">
        <f>Weights!E25</f>
        <v>7.33</v>
      </c>
      <c r="F25">
        <v>40</v>
      </c>
      <c r="G25">
        <f t="shared" si="1"/>
        <v>3.848554529863879E-2</v>
      </c>
      <c r="H25" s="1">
        <f t="shared" si="2"/>
        <v>5.2504154568402172E-3</v>
      </c>
      <c r="I25">
        <f t="shared" si="3"/>
        <v>2.9157333200434805E-2</v>
      </c>
      <c r="J25">
        <f t="shared" si="4"/>
        <v>2.9157333200434805E-2</v>
      </c>
      <c r="K25" t="s">
        <v>122</v>
      </c>
    </row>
    <row r="26" spans="1:13" x14ac:dyDescent="0.2">
      <c r="A26" s="4" t="s">
        <v>40</v>
      </c>
      <c r="B26" s="23">
        <v>0.36251275747584</v>
      </c>
      <c r="C26">
        <f t="shared" si="0"/>
        <v>2.4283782142289934E-2</v>
      </c>
      <c r="D26" t="s">
        <v>9</v>
      </c>
      <c r="E26">
        <f>Weights!E26</f>
        <v>7.38</v>
      </c>
      <c r="F26">
        <v>40</v>
      </c>
      <c r="G26">
        <f t="shared" si="1"/>
        <v>9.713512856915973E-4</v>
      </c>
      <c r="H26" s="1">
        <f t="shared" si="2"/>
        <v>1.3161941540536549E-4</v>
      </c>
      <c r="I26">
        <f t="shared" si="3"/>
        <v>3.2234403080507026E-2</v>
      </c>
      <c r="J26">
        <f t="shared" si="4"/>
        <v>3.2234403080507026E-2</v>
      </c>
      <c r="K26" t="s">
        <v>122</v>
      </c>
    </row>
    <row r="27" spans="1:13" x14ac:dyDescent="0.2">
      <c r="A27" s="4" t="s">
        <v>41</v>
      </c>
      <c r="B27" s="23">
        <v>1.38194393688656</v>
      </c>
      <c r="C27">
        <f t="shared" si="0"/>
        <v>1.0437149615530099</v>
      </c>
      <c r="D27" t="s">
        <v>9</v>
      </c>
      <c r="E27">
        <f>Weights!E27</f>
        <v>7.52</v>
      </c>
      <c r="F27">
        <v>40</v>
      </c>
      <c r="G27">
        <f t="shared" si="1"/>
        <v>4.1748598462120395E-2</v>
      </c>
      <c r="H27" s="1">
        <f t="shared" si="2"/>
        <v>5.551675327409627E-3</v>
      </c>
      <c r="I27">
        <f t="shared" si="3"/>
        <v>2.3979118339445916E-2</v>
      </c>
      <c r="J27">
        <f t="shared" si="4"/>
        <v>2.3979118339445916E-2</v>
      </c>
      <c r="K27" t="s">
        <v>122</v>
      </c>
    </row>
    <row r="28" spans="1:13" x14ac:dyDescent="0.2">
      <c r="A28" s="4" t="s">
        <v>42</v>
      </c>
      <c r="B28" s="23">
        <v>1.5957816973513601</v>
      </c>
      <c r="C28">
        <f t="shared" si="0"/>
        <v>1.25755272201781</v>
      </c>
      <c r="D28" t="s">
        <v>9</v>
      </c>
      <c r="E28">
        <f>Weights!E28</f>
        <v>8.2899999999999991</v>
      </c>
      <c r="F28">
        <v>40</v>
      </c>
      <c r="G28">
        <f t="shared" si="1"/>
        <v>5.0302108880712397E-2</v>
      </c>
      <c r="H28" s="1">
        <f t="shared" si="2"/>
        <v>6.0678056550919667E-3</v>
      </c>
      <c r="I28">
        <f t="shared" si="3"/>
        <v>2.9002335647553137E-2</v>
      </c>
      <c r="J28">
        <f t="shared" si="4"/>
        <v>2.9002335647553137E-2</v>
      </c>
      <c r="K28" t="s">
        <v>122</v>
      </c>
    </row>
    <row r="29" spans="1:13" x14ac:dyDescent="0.2">
      <c r="A29" s="4" t="s">
        <v>43</v>
      </c>
      <c r="B29" s="23">
        <v>5.6536591911199201</v>
      </c>
      <c r="C29">
        <f t="shared" si="0"/>
        <v>5.3154302157863702</v>
      </c>
      <c r="D29" t="s">
        <v>9</v>
      </c>
      <c r="E29">
        <f>Weights!E29</f>
        <v>8.2799999999999994</v>
      </c>
      <c r="F29">
        <v>40</v>
      </c>
      <c r="G29">
        <f t="shared" si="1"/>
        <v>0.21261720863145481</v>
      </c>
      <c r="H29" s="1">
        <f t="shared" si="2"/>
        <v>2.5678406839547686E-2</v>
      </c>
      <c r="I29">
        <f t="shared" si="3"/>
        <v>1.6420116699379542E-2</v>
      </c>
      <c r="J29">
        <f t="shared" si="4"/>
        <v>1.6420116699379542E-2</v>
      </c>
      <c r="K29" t="s">
        <v>123</v>
      </c>
      <c r="M29" t="s">
        <v>97</v>
      </c>
    </row>
    <row r="30" spans="1:13" x14ac:dyDescent="0.2">
      <c r="A30" s="4" t="s">
        <v>44</v>
      </c>
      <c r="B30" s="23">
        <v>6.1030983539128796</v>
      </c>
      <c r="C30">
        <f t="shared" si="0"/>
        <v>5.7648693785793297</v>
      </c>
      <c r="D30" t="s">
        <v>9</v>
      </c>
      <c r="E30">
        <f>Weights!E30</f>
        <v>8.43</v>
      </c>
      <c r="F30">
        <v>40</v>
      </c>
      <c r="G30">
        <f t="shared" si="1"/>
        <v>0.2305947751431732</v>
      </c>
      <c r="H30" s="1">
        <f t="shared" si="2"/>
        <v>2.7354065853282705E-2</v>
      </c>
      <c r="I30">
        <f t="shared" si="3"/>
        <v>1.4404690326376916E-2</v>
      </c>
      <c r="J30">
        <f t="shared" si="4"/>
        <v>1.4404690326376916E-2</v>
      </c>
      <c r="K30" t="s">
        <v>123</v>
      </c>
      <c r="M30" t="s">
        <v>98</v>
      </c>
    </row>
    <row r="31" spans="1:13" x14ac:dyDescent="0.2">
      <c r="A31" s="4" t="s">
        <v>45</v>
      </c>
      <c r="B31" s="23">
        <v>4.9717496871372804</v>
      </c>
      <c r="C31">
        <f t="shared" si="0"/>
        <v>4.6335207118037305</v>
      </c>
      <c r="D31" t="s">
        <v>9</v>
      </c>
      <c r="E31">
        <f>Weights!E31</f>
        <v>8.3800000000000008</v>
      </c>
      <c r="F31">
        <v>40</v>
      </c>
      <c r="G31">
        <f t="shared" si="1"/>
        <v>0.18534082847214922</v>
      </c>
      <c r="H31" s="1">
        <f t="shared" si="2"/>
        <v>2.2117043970423533E-2</v>
      </c>
      <c r="I31">
        <f t="shared" si="3"/>
        <v>1.9162223696220105E-2</v>
      </c>
      <c r="J31">
        <f t="shared" si="4"/>
        <v>1.9162223696220105E-2</v>
      </c>
      <c r="K31" t="s">
        <v>123</v>
      </c>
    </row>
    <row r="32" spans="1:13" x14ac:dyDescent="0.2">
      <c r="A32" s="4" t="s">
        <v>46</v>
      </c>
      <c r="B32" s="23">
        <v>9.9525864196143203</v>
      </c>
      <c r="C32">
        <f t="shared" si="0"/>
        <v>9.6143574442807704</v>
      </c>
      <c r="D32" t="s">
        <v>9</v>
      </c>
      <c r="E32">
        <f>Weights!E32</f>
        <v>8.14</v>
      </c>
      <c r="F32">
        <v>40</v>
      </c>
      <c r="G32">
        <f t="shared" si="1"/>
        <v>0.38457429777123081</v>
      </c>
      <c r="H32" s="1">
        <f t="shared" si="2"/>
        <v>4.7244999726195426E-2</v>
      </c>
      <c r="I32">
        <f t="shared" si="3"/>
        <v>2.1130055386211911E-2</v>
      </c>
      <c r="J32">
        <f t="shared" si="4"/>
        <v>2.1130055386211911E-2</v>
      </c>
      <c r="K32" t="s">
        <v>124</v>
      </c>
    </row>
    <row r="33" spans="1:11" x14ac:dyDescent="0.2">
      <c r="A33" s="4" t="s">
        <v>47</v>
      </c>
      <c r="B33" s="23">
        <v>2.4016763526230003</v>
      </c>
      <c r="C33">
        <f t="shared" si="0"/>
        <v>2.0634473772894504</v>
      </c>
      <c r="D33" t="s">
        <v>9</v>
      </c>
      <c r="E33">
        <f>Weights!E33</f>
        <v>8.31</v>
      </c>
      <c r="F33">
        <v>40</v>
      </c>
      <c r="G33">
        <f t="shared" si="1"/>
        <v>8.2537895091578009E-2</v>
      </c>
      <c r="H33" s="1">
        <f t="shared" si="2"/>
        <v>9.9323580134269562E-3</v>
      </c>
      <c r="I33">
        <f t="shared" si="3"/>
        <v>2.5598561204801015E-2</v>
      </c>
      <c r="J33">
        <f t="shared" si="4"/>
        <v>2.5598561204801015E-2</v>
      </c>
      <c r="K33" t="s">
        <v>124</v>
      </c>
    </row>
    <row r="34" spans="1:11" x14ac:dyDescent="0.2">
      <c r="A34" s="4" t="s">
        <v>48</v>
      </c>
      <c r="B34" s="23">
        <v>2.7854585678759998</v>
      </c>
      <c r="C34">
        <f t="shared" si="0"/>
        <v>2.4472295925424499</v>
      </c>
      <c r="D34" t="s">
        <v>9</v>
      </c>
      <c r="E34">
        <f>Weights!E34</f>
        <v>8.25</v>
      </c>
      <c r="F34">
        <v>40</v>
      </c>
      <c r="G34">
        <f t="shared" si="1"/>
        <v>9.7889183701697982E-2</v>
      </c>
      <c r="H34" s="1">
        <f t="shared" si="2"/>
        <v>1.1865355600205817E-2</v>
      </c>
      <c r="I34">
        <f t="shared" si="3"/>
        <v>2.3538663351125991E-2</v>
      </c>
      <c r="J34">
        <f t="shared" si="4"/>
        <v>2.3538663351125991E-2</v>
      </c>
      <c r="K34" t="s">
        <v>124</v>
      </c>
    </row>
    <row r="35" spans="1:11" x14ac:dyDescent="0.2">
      <c r="A35" s="4" t="s">
        <v>49</v>
      </c>
      <c r="B35" s="23">
        <v>12.195427621852</v>
      </c>
      <c r="C35">
        <f t="shared" si="0"/>
        <v>11.85719864651845</v>
      </c>
      <c r="D35" t="s">
        <v>9</v>
      </c>
      <c r="E35">
        <f>Weights!E35</f>
        <v>7.6</v>
      </c>
      <c r="F35">
        <v>40</v>
      </c>
      <c r="G35">
        <f t="shared" si="1"/>
        <v>0.47428794586073797</v>
      </c>
      <c r="H35" s="1">
        <f t="shared" si="2"/>
        <v>6.2406308665886576E-2</v>
      </c>
      <c r="I35">
        <f t="shared" si="3"/>
        <v>2.1465583355379056E-2</v>
      </c>
      <c r="J35">
        <f t="shared" si="4"/>
        <v>2.1465583355379056E-2</v>
      </c>
      <c r="K35" t="s">
        <v>124</v>
      </c>
    </row>
    <row r="36" spans="1:11" x14ac:dyDescent="0.2">
      <c r="A36" s="4" t="s">
        <v>50</v>
      </c>
      <c r="B36" s="23">
        <v>14.659635178847999</v>
      </c>
      <c r="C36">
        <f t="shared" si="0"/>
        <v>14.321406203514449</v>
      </c>
      <c r="D36" t="s">
        <v>9</v>
      </c>
      <c r="E36">
        <f>Weights!E36</f>
        <v>8.3800000000000008</v>
      </c>
      <c r="F36">
        <v>40</v>
      </c>
      <c r="G36">
        <f t="shared" si="1"/>
        <v>0.5728562481405779</v>
      </c>
      <c r="H36" s="1">
        <f t="shared" si="2"/>
        <v>6.8359934145653681E-2</v>
      </c>
      <c r="I36">
        <f t="shared" si="3"/>
        <v>5.6394575190010787E-3</v>
      </c>
      <c r="J36">
        <f t="shared" si="4"/>
        <v>5.6394575190010787E-3</v>
      </c>
      <c r="K36" t="s">
        <v>125</v>
      </c>
    </row>
    <row r="37" spans="1:11" x14ac:dyDescent="0.2">
      <c r="A37" s="4" t="s">
        <v>51</v>
      </c>
      <c r="B37" s="23">
        <v>15.095094018272</v>
      </c>
      <c r="C37">
        <f t="shared" si="0"/>
        <v>14.75686504293845</v>
      </c>
      <c r="D37" t="s">
        <v>9</v>
      </c>
      <c r="E37">
        <f>Weights!E37</f>
        <v>8.4499999999999993</v>
      </c>
      <c r="F37">
        <v>40</v>
      </c>
      <c r="G37">
        <f t="shared" si="1"/>
        <v>0.59027460171753798</v>
      </c>
      <c r="H37" s="1">
        <f t="shared" si="2"/>
        <v>6.9854982451779651E-2</v>
      </c>
      <c r="I37">
        <f t="shared" si="3"/>
        <v>1.5137726990623046E-3</v>
      </c>
      <c r="J37">
        <f t="shared" si="4"/>
        <v>1.5137726990623046E-3</v>
      </c>
      <c r="K37" t="s">
        <v>125</v>
      </c>
    </row>
    <row r="38" spans="1:11" x14ac:dyDescent="0.2">
      <c r="A38" s="4" t="s">
        <v>52</v>
      </c>
      <c r="B38" s="23">
        <v>14.632453299968001</v>
      </c>
      <c r="C38">
        <f t="shared" si="0"/>
        <v>14.294224324634451</v>
      </c>
      <c r="D38" t="s">
        <v>9</v>
      </c>
      <c r="E38">
        <f>Weights!E38</f>
        <v>8.4499999999999993</v>
      </c>
      <c r="F38">
        <v>40</v>
      </c>
      <c r="G38">
        <f t="shared" si="1"/>
        <v>0.57176897298537799</v>
      </c>
      <c r="H38" s="1">
        <f t="shared" si="2"/>
        <v>6.7664967217204497E-2</v>
      </c>
      <c r="I38">
        <f t="shared" si="3"/>
        <v>4.0314519639429169E-3</v>
      </c>
      <c r="J38">
        <f t="shared" si="4"/>
        <v>4.0314519639429169E-3</v>
      </c>
      <c r="K38" t="s">
        <v>125</v>
      </c>
    </row>
    <row r="39" spans="1:11" x14ac:dyDescent="0.2">
      <c r="A39" s="28" t="s">
        <v>53</v>
      </c>
      <c r="B39" s="24">
        <v>15.754309592608001</v>
      </c>
      <c r="C39" s="2">
        <f t="shared" si="0"/>
        <v>15.416080617274451</v>
      </c>
      <c r="D39" s="2" t="s">
        <v>9</v>
      </c>
      <c r="E39">
        <f>Weights!E39</f>
        <v>8.39</v>
      </c>
      <c r="F39">
        <v>40</v>
      </c>
      <c r="G39" s="2">
        <f t="shared" si="1"/>
        <v>0.6166432246909781</v>
      </c>
      <c r="H39" s="38">
        <f t="shared" si="2"/>
        <v>7.3497404611558764E-2</v>
      </c>
      <c r="I39" s="2">
        <f t="shared" si="3"/>
        <v>-4.1431826883562978E-3</v>
      </c>
      <c r="J39" s="2">
        <f t="shared" si="4"/>
        <v>0</v>
      </c>
      <c r="K39" t="s">
        <v>125</v>
      </c>
    </row>
    <row r="40" spans="1:11" x14ac:dyDescent="0.2">
      <c r="A40" s="4" t="s">
        <v>54</v>
      </c>
      <c r="B40" s="23">
        <v>3.5270588664204801</v>
      </c>
      <c r="C40">
        <f>B40*D$86-D$83</f>
        <v>2.9366232246930002</v>
      </c>
      <c r="D40" t="s">
        <v>10</v>
      </c>
      <c r="E40">
        <f>Weights!E40</f>
        <v>7.16</v>
      </c>
      <c r="F40">
        <v>40</v>
      </c>
      <c r="G40">
        <f t="shared" si="1"/>
        <v>0.11746492898772001</v>
      </c>
      <c r="H40" s="1">
        <f t="shared" si="2"/>
        <v>1.6405716339067039E-2</v>
      </c>
    </row>
    <row r="41" spans="1:11" x14ac:dyDescent="0.2">
      <c r="A41" s="4" t="s">
        <v>55</v>
      </c>
      <c r="B41" s="23">
        <v>3.4251827688319203</v>
      </c>
      <c r="C41">
        <f t="shared" ref="C41:C77" si="5">B41*D$86-D$83</f>
        <v>2.8347471271044404</v>
      </c>
      <c r="D41" t="s">
        <v>10</v>
      </c>
      <c r="E41">
        <f>Weights!E41</f>
        <v>7.16</v>
      </c>
      <c r="F41">
        <v>40</v>
      </c>
      <c r="G41">
        <f t="shared" si="1"/>
        <v>0.11338988508417762</v>
      </c>
      <c r="H41" s="1">
        <f t="shared" si="2"/>
        <v>1.5836576129075085E-2</v>
      </c>
    </row>
    <row r="42" spans="1:11" x14ac:dyDescent="0.2">
      <c r="A42" s="4" t="s">
        <v>56</v>
      </c>
      <c r="B42" s="23">
        <v>3.7689062569727199</v>
      </c>
      <c r="C42">
        <f t="shared" si="5"/>
        <v>3.17847061524524</v>
      </c>
      <c r="D42" t="s">
        <v>10</v>
      </c>
      <c r="E42">
        <f>Weights!E42</f>
        <v>7.23</v>
      </c>
      <c r="F42">
        <v>40</v>
      </c>
      <c r="G42">
        <f t="shared" si="1"/>
        <v>0.1271388246098096</v>
      </c>
      <c r="H42" s="1">
        <f t="shared" si="2"/>
        <v>1.7584899669406583E-2</v>
      </c>
    </row>
    <row r="43" spans="1:11" x14ac:dyDescent="0.2">
      <c r="A43" s="4" t="s">
        <v>57</v>
      </c>
      <c r="B43" s="23">
        <v>3.4332842812851201</v>
      </c>
      <c r="C43">
        <f t="shared" si="5"/>
        <v>2.8428486395576402</v>
      </c>
      <c r="D43" t="s">
        <v>10</v>
      </c>
      <c r="E43">
        <f>Weights!E43</f>
        <v>7.1</v>
      </c>
      <c r="F43">
        <v>40</v>
      </c>
      <c r="G43">
        <f t="shared" si="1"/>
        <v>0.11371394558230562</v>
      </c>
      <c r="H43" s="1">
        <f t="shared" si="2"/>
        <v>1.6016048673564171E-2</v>
      </c>
    </row>
    <row r="44" spans="1:11" x14ac:dyDescent="0.2">
      <c r="A44" s="4" t="s">
        <v>58</v>
      </c>
      <c r="B44" s="23">
        <v>2.192419083836</v>
      </c>
      <c r="C44">
        <f t="shared" si="5"/>
        <v>1.6019834421085202</v>
      </c>
      <c r="D44" t="s">
        <v>10</v>
      </c>
      <c r="E44">
        <f>Weights!E44</f>
        <v>7.13</v>
      </c>
      <c r="F44">
        <v>40</v>
      </c>
      <c r="G44">
        <f t="shared" si="1"/>
        <v>6.4079337684340806E-2</v>
      </c>
      <c r="H44" s="1">
        <f t="shared" si="2"/>
        <v>8.9872843877055828E-3</v>
      </c>
    </row>
    <row r="45" spans="1:11" x14ac:dyDescent="0.2">
      <c r="A45" s="4" t="s">
        <v>59</v>
      </c>
      <c r="B45" s="23">
        <v>1.7264087130297501</v>
      </c>
      <c r="C45">
        <f t="shared" si="5"/>
        <v>1.1359730713022702</v>
      </c>
      <c r="D45" t="s">
        <v>10</v>
      </c>
      <c r="E45">
        <f>Weights!E45</f>
        <v>6.45</v>
      </c>
      <c r="F45">
        <v>40</v>
      </c>
      <c r="G45">
        <f t="shared" si="1"/>
        <v>4.5438922852090814E-2</v>
      </c>
      <c r="H45" s="1">
        <f t="shared" si="2"/>
        <v>7.0447942406342348E-3</v>
      </c>
    </row>
    <row r="46" spans="1:11" x14ac:dyDescent="0.2">
      <c r="A46" s="4" t="s">
        <v>60</v>
      </c>
      <c r="B46" s="23">
        <v>1.54516122584975</v>
      </c>
      <c r="C46">
        <f t="shared" si="5"/>
        <v>0.95472558412227004</v>
      </c>
      <c r="D46" t="s">
        <v>10</v>
      </c>
      <c r="E46">
        <f>Weights!E46</f>
        <v>7.01</v>
      </c>
      <c r="F46">
        <v>40</v>
      </c>
      <c r="G46">
        <f t="shared" si="1"/>
        <v>3.8189023364890801E-2</v>
      </c>
      <c r="H46" s="1">
        <f t="shared" si="2"/>
        <v>5.4477922061185163E-3</v>
      </c>
    </row>
    <row r="47" spans="1:11" x14ac:dyDescent="0.2">
      <c r="A47" s="4" t="s">
        <v>61</v>
      </c>
      <c r="B47" s="23">
        <v>1.91744519185911</v>
      </c>
      <c r="C47">
        <f t="shared" si="5"/>
        <v>1.3270095501316299</v>
      </c>
      <c r="D47" t="s">
        <v>10</v>
      </c>
      <c r="E47">
        <f>Weights!E47</f>
        <v>7.03</v>
      </c>
      <c r="F47">
        <v>40</v>
      </c>
      <c r="G47">
        <f t="shared" si="1"/>
        <v>5.3080382005265193E-2</v>
      </c>
      <c r="H47" s="1">
        <f t="shared" si="2"/>
        <v>7.5505522055853754E-3</v>
      </c>
    </row>
    <row r="48" spans="1:11" x14ac:dyDescent="0.2">
      <c r="A48" s="4" t="s">
        <v>62</v>
      </c>
      <c r="B48" s="23">
        <v>6.6189957243439999</v>
      </c>
      <c r="C48">
        <f t="shared" si="5"/>
        <v>6.0285600826165195</v>
      </c>
      <c r="D48" t="s">
        <v>10</v>
      </c>
      <c r="E48">
        <f>Weights!E48</f>
        <v>7.3</v>
      </c>
      <c r="F48">
        <v>40</v>
      </c>
      <c r="G48">
        <f t="shared" si="1"/>
        <v>0.24114240330466077</v>
      </c>
      <c r="H48" s="1">
        <f t="shared" si="2"/>
        <v>3.3033205932145315E-2</v>
      </c>
    </row>
    <row r="49" spans="1:8" x14ac:dyDescent="0.2">
      <c r="A49" s="4" t="s">
        <v>63</v>
      </c>
      <c r="B49" s="23">
        <v>6.1994510886</v>
      </c>
      <c r="C49">
        <f t="shared" si="5"/>
        <v>5.6090154468725197</v>
      </c>
      <c r="D49" t="s">
        <v>10</v>
      </c>
      <c r="E49">
        <f>Weights!E49</f>
        <v>7.26</v>
      </c>
      <c r="F49">
        <v>40</v>
      </c>
      <c r="G49">
        <f t="shared" si="1"/>
        <v>0.22436061787490078</v>
      </c>
      <c r="H49" s="1">
        <f t="shared" si="2"/>
        <v>3.0903666373953274E-2</v>
      </c>
    </row>
    <row r="50" spans="1:8" x14ac:dyDescent="0.2">
      <c r="A50" s="4" t="s">
        <v>64</v>
      </c>
      <c r="B50" s="23">
        <v>6.6325580946159999</v>
      </c>
      <c r="C50">
        <f t="shared" si="5"/>
        <v>6.0421224528885196</v>
      </c>
      <c r="D50" t="s">
        <v>10</v>
      </c>
      <c r="E50">
        <f>Weights!E50</f>
        <v>7.19</v>
      </c>
      <c r="F50">
        <v>40</v>
      </c>
      <c r="G50">
        <f t="shared" si="1"/>
        <v>0.24168489811554078</v>
      </c>
      <c r="H50" s="1">
        <f t="shared" si="2"/>
        <v>3.361403311759955E-2</v>
      </c>
    </row>
    <row r="51" spans="1:8" x14ac:dyDescent="0.2">
      <c r="A51" s="4" t="s">
        <v>65</v>
      </c>
      <c r="B51" s="23">
        <v>7.6306696556719995</v>
      </c>
      <c r="C51">
        <f t="shared" si="5"/>
        <v>7.0402340139445192</v>
      </c>
      <c r="D51" t="s">
        <v>10</v>
      </c>
      <c r="E51">
        <f>Weights!E51</f>
        <v>6.98</v>
      </c>
      <c r="F51">
        <v>40</v>
      </c>
      <c r="G51">
        <f t="shared" si="1"/>
        <v>0.28160936055778074</v>
      </c>
      <c r="H51" s="1">
        <f t="shared" si="2"/>
        <v>4.0345180595670591E-2</v>
      </c>
    </row>
    <row r="52" spans="1:8" x14ac:dyDescent="0.2">
      <c r="A52" s="4" t="s">
        <v>66</v>
      </c>
      <c r="B52" s="23">
        <v>8.683223508248</v>
      </c>
      <c r="C52">
        <f t="shared" si="5"/>
        <v>8.0927878665205206</v>
      </c>
      <c r="D52" t="s">
        <v>10</v>
      </c>
      <c r="E52">
        <f>Weights!E52</f>
        <v>7.19</v>
      </c>
      <c r="F52">
        <v>40</v>
      </c>
      <c r="G52">
        <f t="shared" si="1"/>
        <v>0.32371151466082088</v>
      </c>
      <c r="H52" s="1">
        <f t="shared" si="2"/>
        <v>4.502246379149108E-2</v>
      </c>
    </row>
    <row r="53" spans="1:8" x14ac:dyDescent="0.2">
      <c r="A53" s="4" t="s">
        <v>67</v>
      </c>
      <c r="B53" s="23">
        <v>11.111820137952002</v>
      </c>
      <c r="C53">
        <f t="shared" si="5"/>
        <v>10.521384496224522</v>
      </c>
      <c r="D53" t="s">
        <v>10</v>
      </c>
      <c r="E53">
        <f>Weights!E53</f>
        <v>7.25</v>
      </c>
      <c r="F53">
        <v>40</v>
      </c>
      <c r="G53">
        <f t="shared" si="1"/>
        <v>0.42085537984898086</v>
      </c>
      <c r="H53" s="1">
        <f t="shared" si="2"/>
        <v>5.8049017910204254E-2</v>
      </c>
    </row>
    <row r="54" spans="1:8" x14ac:dyDescent="0.2">
      <c r="A54" s="4" t="s">
        <v>68</v>
      </c>
      <c r="B54" s="23">
        <v>4.5985257460159996</v>
      </c>
      <c r="C54">
        <f t="shared" si="5"/>
        <v>4.0080901042885193</v>
      </c>
      <c r="D54" t="s">
        <v>10</v>
      </c>
      <c r="E54">
        <f>Weights!E54</f>
        <v>7.11</v>
      </c>
      <c r="F54">
        <v>40</v>
      </c>
      <c r="G54">
        <f t="shared" si="1"/>
        <v>0.16032360417154079</v>
      </c>
      <c r="H54" s="1">
        <f t="shared" si="2"/>
        <v>2.2549030122579576E-2</v>
      </c>
    </row>
    <row r="55" spans="1:8" x14ac:dyDescent="0.2">
      <c r="A55" s="4" t="s">
        <v>69</v>
      </c>
      <c r="B55" s="23">
        <v>61.756340546480004</v>
      </c>
      <c r="C55">
        <f t="shared" si="5"/>
        <v>61.165904904752523</v>
      </c>
      <c r="D55" t="s">
        <v>10</v>
      </c>
      <c r="E55">
        <f>Weights!E55</f>
        <v>7.19</v>
      </c>
      <c r="F55">
        <v>40</v>
      </c>
      <c r="G55">
        <f t="shared" si="1"/>
        <v>2.4466361961901013</v>
      </c>
      <c r="H55" s="1">
        <f t="shared" si="2"/>
        <v>0.34028319835745496</v>
      </c>
    </row>
    <row r="56" spans="1:8" x14ac:dyDescent="0.2">
      <c r="A56" s="4" t="s">
        <v>70</v>
      </c>
      <c r="B56" s="23">
        <v>56.32366794352</v>
      </c>
      <c r="C56">
        <f t="shared" si="5"/>
        <v>55.733232301792519</v>
      </c>
      <c r="D56" t="s">
        <v>10</v>
      </c>
      <c r="E56">
        <f>Weights!E56</f>
        <v>7.26</v>
      </c>
      <c r="F56">
        <v>40</v>
      </c>
      <c r="G56">
        <f t="shared" si="1"/>
        <v>2.2293292920717009</v>
      </c>
      <c r="H56" s="1">
        <f t="shared" si="2"/>
        <v>0.30707015042309932</v>
      </c>
    </row>
    <row r="57" spans="1:8" x14ac:dyDescent="0.2">
      <c r="A57" s="4" t="s">
        <v>71</v>
      </c>
      <c r="B57" s="23">
        <v>67.108322630480004</v>
      </c>
      <c r="C57">
        <f t="shared" si="5"/>
        <v>66.517886988752522</v>
      </c>
      <c r="D57" t="s">
        <v>10</v>
      </c>
      <c r="E57">
        <f>Weights!E57</f>
        <v>7.27</v>
      </c>
      <c r="F57">
        <v>40</v>
      </c>
      <c r="G57">
        <f t="shared" si="1"/>
        <v>2.6607154795501011</v>
      </c>
      <c r="H57" s="1">
        <f t="shared" si="2"/>
        <v>0.36598562304678145</v>
      </c>
    </row>
    <row r="58" spans="1:8" x14ac:dyDescent="0.2">
      <c r="A58" s="4" t="s">
        <v>72</v>
      </c>
      <c r="B58" s="23">
        <v>71.108529000079997</v>
      </c>
      <c r="C58">
        <f t="shared" si="5"/>
        <v>70.518093358352516</v>
      </c>
      <c r="D58" t="s">
        <v>10</v>
      </c>
      <c r="E58">
        <f>Weights!E58</f>
        <v>7.27</v>
      </c>
      <c r="F58">
        <v>40</v>
      </c>
      <c r="G58">
        <f t="shared" si="1"/>
        <v>2.8207237343341007</v>
      </c>
      <c r="H58" s="1">
        <f t="shared" si="2"/>
        <v>0.38799501160028899</v>
      </c>
    </row>
    <row r="59" spans="1:8" x14ac:dyDescent="0.2">
      <c r="A59" s="4" t="s">
        <v>73</v>
      </c>
      <c r="B59" s="23">
        <v>2.198379044792</v>
      </c>
      <c r="C59">
        <f t="shared" si="5"/>
        <v>1.6079434030645201</v>
      </c>
      <c r="D59" t="s">
        <v>10</v>
      </c>
      <c r="E59">
        <f>Weights!E59</f>
        <v>8.4</v>
      </c>
      <c r="F59">
        <v>40</v>
      </c>
      <c r="G59">
        <f t="shared" si="1"/>
        <v>6.4317736122580807E-2</v>
      </c>
      <c r="H59" s="1">
        <f t="shared" si="2"/>
        <v>7.6568733479262865E-3</v>
      </c>
    </row>
    <row r="60" spans="1:8" x14ac:dyDescent="0.2">
      <c r="A60" s="4" t="s">
        <v>74</v>
      </c>
      <c r="B60" s="23">
        <v>2.8116071822720001</v>
      </c>
      <c r="C60">
        <f t="shared" si="5"/>
        <v>2.2211715405445203</v>
      </c>
      <c r="D60" t="s">
        <v>10</v>
      </c>
      <c r="E60">
        <f>Weights!E60</f>
        <v>8.32</v>
      </c>
      <c r="F60">
        <v>40</v>
      </c>
      <c r="G60">
        <f t="shared" si="1"/>
        <v>8.884686162178082E-2</v>
      </c>
      <c r="H60" s="1">
        <f t="shared" si="2"/>
        <v>1.0678709329540964E-2</v>
      </c>
    </row>
    <row r="61" spans="1:8" x14ac:dyDescent="0.2">
      <c r="A61" s="4" t="s">
        <v>75</v>
      </c>
      <c r="B61" s="23">
        <v>2.4843012279679999</v>
      </c>
      <c r="C61">
        <f t="shared" si="5"/>
        <v>1.89386558624052</v>
      </c>
      <c r="D61" t="s">
        <v>10</v>
      </c>
      <c r="E61">
        <f>Weights!E61</f>
        <v>8.44</v>
      </c>
      <c r="F61">
        <v>40</v>
      </c>
      <c r="G61">
        <f t="shared" si="1"/>
        <v>7.5754623449620792E-2</v>
      </c>
      <c r="H61" s="1">
        <f t="shared" si="2"/>
        <v>8.9756662855000943E-3</v>
      </c>
    </row>
    <row r="62" spans="1:8" x14ac:dyDescent="0.2">
      <c r="A62" s="4" t="s">
        <v>76</v>
      </c>
      <c r="B62" s="23">
        <v>2.5388123873919999</v>
      </c>
      <c r="C62">
        <f t="shared" si="5"/>
        <v>1.94837674566452</v>
      </c>
      <c r="D62" t="s">
        <v>10</v>
      </c>
      <c r="E62">
        <f>Weights!E62</f>
        <v>7.61</v>
      </c>
      <c r="F62">
        <v>40</v>
      </c>
      <c r="G62">
        <f t="shared" si="1"/>
        <v>7.79350698265808E-2</v>
      </c>
      <c r="H62" s="1">
        <f t="shared" si="2"/>
        <v>1.0241139267619027E-2</v>
      </c>
    </row>
    <row r="63" spans="1:8" x14ac:dyDescent="0.2">
      <c r="A63" s="4" t="s">
        <v>77</v>
      </c>
      <c r="B63" s="23">
        <v>6.9472672061590401</v>
      </c>
      <c r="C63">
        <f t="shared" si="5"/>
        <v>6.3568315644315598</v>
      </c>
      <c r="D63" t="s">
        <v>10</v>
      </c>
      <c r="E63">
        <f>Weights!E63</f>
        <v>7.39</v>
      </c>
      <c r="F63">
        <v>40</v>
      </c>
      <c r="G63">
        <f t="shared" si="1"/>
        <v>0.2542732625772624</v>
      </c>
      <c r="H63" s="1">
        <f t="shared" si="2"/>
        <v>3.4407748657275021E-2</v>
      </c>
    </row>
    <row r="64" spans="1:8" x14ac:dyDescent="0.2">
      <c r="A64" s="4" t="s">
        <v>78</v>
      </c>
      <c r="B64" s="23">
        <v>6.5457837809753601</v>
      </c>
      <c r="C64">
        <f t="shared" si="5"/>
        <v>5.9553481392478798</v>
      </c>
      <c r="D64" t="s">
        <v>10</v>
      </c>
      <c r="E64">
        <f>Weights!E64</f>
        <v>7.36</v>
      </c>
      <c r="F64">
        <v>40</v>
      </c>
      <c r="G64">
        <f t="shared" si="1"/>
        <v>0.23821392556991519</v>
      </c>
      <c r="H64" s="1">
        <f t="shared" si="2"/>
        <v>3.2366022495912389E-2</v>
      </c>
    </row>
    <row r="65" spans="1:8" x14ac:dyDescent="0.2">
      <c r="A65" s="4" t="s">
        <v>79</v>
      </c>
      <c r="B65" s="23">
        <v>6.15699024792975</v>
      </c>
      <c r="C65">
        <f t="shared" si="5"/>
        <v>5.5665546062022697</v>
      </c>
      <c r="D65" t="s">
        <v>10</v>
      </c>
      <c r="E65">
        <f>Weights!E65</f>
        <v>7.54</v>
      </c>
      <c r="F65">
        <v>40</v>
      </c>
      <c r="G65">
        <f t="shared" si="1"/>
        <v>0.22266218424809078</v>
      </c>
      <c r="H65" s="1">
        <f t="shared" si="2"/>
        <v>2.9530793666855543E-2</v>
      </c>
    </row>
    <row r="66" spans="1:8" x14ac:dyDescent="0.2">
      <c r="A66" s="4" t="s">
        <v>80</v>
      </c>
      <c r="B66" s="23">
        <v>7.8762574973520003</v>
      </c>
      <c r="C66">
        <f t="shared" si="5"/>
        <v>7.28582185562452</v>
      </c>
      <c r="D66" t="s">
        <v>10</v>
      </c>
      <c r="E66">
        <f>Weights!E66</f>
        <v>8.31</v>
      </c>
      <c r="F66">
        <v>40</v>
      </c>
      <c r="G66">
        <f t="shared" si="1"/>
        <v>0.29143287422498082</v>
      </c>
      <c r="H66" s="1">
        <f t="shared" si="2"/>
        <v>3.5070141302645103E-2</v>
      </c>
    </row>
    <row r="67" spans="1:8" x14ac:dyDescent="0.2">
      <c r="A67" s="4" t="s">
        <v>81</v>
      </c>
      <c r="B67" s="23">
        <v>9.399551692248</v>
      </c>
      <c r="C67">
        <f t="shared" si="5"/>
        <v>8.8091160505205206</v>
      </c>
      <c r="D67" t="s">
        <v>10</v>
      </c>
      <c r="E67">
        <f>Weights!E67</f>
        <v>8.3699999999999992</v>
      </c>
      <c r="F67">
        <v>40</v>
      </c>
      <c r="G67">
        <f t="shared" ref="G67:G77" si="6">C67*F67/1000</f>
        <v>0.35236464202082085</v>
      </c>
      <c r="H67" s="1">
        <f t="shared" ref="H67:H77" si="7">G67/E67</f>
        <v>4.2098523538927228E-2</v>
      </c>
    </row>
    <row r="68" spans="1:8" x14ac:dyDescent="0.2">
      <c r="A68" s="4" t="s">
        <v>82</v>
      </c>
      <c r="B68" s="23">
        <v>9.3597744394560003</v>
      </c>
      <c r="C68">
        <f t="shared" si="5"/>
        <v>8.7693387977285209</v>
      </c>
      <c r="D68" t="s">
        <v>10</v>
      </c>
      <c r="E68">
        <f>Weights!E68</f>
        <v>8.4</v>
      </c>
      <c r="F68">
        <v>40</v>
      </c>
      <c r="G68">
        <f t="shared" si="6"/>
        <v>0.35077355190914083</v>
      </c>
      <c r="H68" s="1">
        <f t="shared" si="7"/>
        <v>4.1758756179659622E-2</v>
      </c>
    </row>
    <row r="69" spans="1:8" x14ac:dyDescent="0.2">
      <c r="A69" s="4" t="s">
        <v>83</v>
      </c>
      <c r="B69" s="23">
        <v>9.2178025840559989</v>
      </c>
      <c r="C69">
        <f t="shared" si="5"/>
        <v>8.6273669423285195</v>
      </c>
      <c r="D69" t="s">
        <v>10</v>
      </c>
      <c r="E69">
        <f>Weights!E69</f>
        <v>8.36</v>
      </c>
      <c r="F69">
        <v>40</v>
      </c>
      <c r="G69">
        <f t="shared" si="6"/>
        <v>0.34509467769314078</v>
      </c>
      <c r="H69" s="1">
        <f t="shared" si="7"/>
        <v>4.1279267666643638E-2</v>
      </c>
    </row>
    <row r="70" spans="1:8" x14ac:dyDescent="0.2">
      <c r="A70" s="4" t="s">
        <v>84</v>
      </c>
      <c r="B70" s="23">
        <v>14.778259577552001</v>
      </c>
      <c r="C70">
        <f t="shared" si="5"/>
        <v>14.187823935824522</v>
      </c>
      <c r="D70" t="s">
        <v>10</v>
      </c>
      <c r="E70">
        <f>Weights!E70</f>
        <v>8.3000000000000007</v>
      </c>
      <c r="F70">
        <v>40</v>
      </c>
      <c r="G70">
        <f t="shared" si="6"/>
        <v>0.56751295743298091</v>
      </c>
      <c r="H70" s="1">
        <f t="shared" si="7"/>
        <v>6.8375055112407337E-2</v>
      </c>
    </row>
    <row r="71" spans="1:8" x14ac:dyDescent="0.2">
      <c r="A71" s="4" t="s">
        <v>85</v>
      </c>
      <c r="B71" s="23">
        <v>7.918687730487</v>
      </c>
      <c r="C71">
        <f t="shared" si="5"/>
        <v>7.3282520887595197</v>
      </c>
      <c r="D71" t="s">
        <v>10</v>
      </c>
      <c r="E71">
        <f>Weights!E71</f>
        <v>8.25</v>
      </c>
      <c r="F71">
        <v>40</v>
      </c>
      <c r="G71">
        <f t="shared" si="6"/>
        <v>0.29313008355038078</v>
      </c>
      <c r="H71" s="1">
        <f t="shared" si="7"/>
        <v>3.5530919218227972E-2</v>
      </c>
    </row>
    <row r="72" spans="1:8" x14ac:dyDescent="0.2">
      <c r="A72" s="4" t="s">
        <v>86</v>
      </c>
      <c r="B72" s="23">
        <v>7.8748125409640002</v>
      </c>
      <c r="C72">
        <f t="shared" si="5"/>
        <v>7.2843768992365199</v>
      </c>
      <c r="D72" t="s">
        <v>10</v>
      </c>
      <c r="E72">
        <f>Weights!E72</f>
        <v>8.23</v>
      </c>
      <c r="F72">
        <v>40</v>
      </c>
      <c r="G72">
        <f t="shared" si="6"/>
        <v>0.29137507596946077</v>
      </c>
      <c r="H72" s="1">
        <f t="shared" si="7"/>
        <v>3.5404018951331807E-2</v>
      </c>
    </row>
    <row r="73" spans="1:8" x14ac:dyDescent="0.2">
      <c r="A73" s="4" t="s">
        <v>87</v>
      </c>
      <c r="B73" s="23">
        <v>16.463191206752001</v>
      </c>
      <c r="C73">
        <f t="shared" si="5"/>
        <v>15.872755565024521</v>
      </c>
      <c r="D73" t="s">
        <v>10</v>
      </c>
      <c r="E73">
        <f>Weights!E73</f>
        <v>7.57</v>
      </c>
      <c r="F73">
        <v>40</v>
      </c>
      <c r="G73">
        <f t="shared" si="6"/>
        <v>0.63491022260098084</v>
      </c>
      <c r="H73" s="1">
        <f t="shared" si="7"/>
        <v>8.3871892021265632E-2</v>
      </c>
    </row>
    <row r="74" spans="1:8" x14ac:dyDescent="0.2">
      <c r="A74" s="4" t="s">
        <v>88</v>
      </c>
      <c r="B74" s="23">
        <v>16.019308803807998</v>
      </c>
      <c r="C74">
        <f t="shared" si="5"/>
        <v>15.428873162080519</v>
      </c>
      <c r="D74" t="s">
        <v>10</v>
      </c>
      <c r="E74">
        <f>Weights!E74</f>
        <v>8.34</v>
      </c>
      <c r="F74">
        <v>40</v>
      </c>
      <c r="G74">
        <f t="shared" si="6"/>
        <v>0.61715492648322068</v>
      </c>
      <c r="H74" s="1">
        <f t="shared" si="7"/>
        <v>7.3999391664654759E-2</v>
      </c>
    </row>
    <row r="75" spans="1:8" x14ac:dyDescent="0.2">
      <c r="A75" s="4" t="s">
        <v>89</v>
      </c>
      <c r="B75" s="23">
        <v>15.595716412192001</v>
      </c>
      <c r="C75">
        <f t="shared" si="5"/>
        <v>15.005280770464521</v>
      </c>
      <c r="D75" t="s">
        <v>10</v>
      </c>
      <c r="E75">
        <f>Weights!E75</f>
        <v>8.41</v>
      </c>
      <c r="F75">
        <v>40</v>
      </c>
      <c r="G75">
        <f t="shared" si="6"/>
        <v>0.60021123081858085</v>
      </c>
      <c r="H75" s="1">
        <f t="shared" si="7"/>
        <v>7.1368755150841956E-2</v>
      </c>
    </row>
    <row r="76" spans="1:8" x14ac:dyDescent="0.2">
      <c r="A76" s="4" t="s">
        <v>90</v>
      </c>
      <c r="B76" s="23">
        <v>15.557063145792</v>
      </c>
      <c r="C76">
        <f t="shared" si="5"/>
        <v>14.966627504064521</v>
      </c>
      <c r="D76" t="s">
        <v>10</v>
      </c>
      <c r="E76">
        <f>Weights!E76</f>
        <v>8.35</v>
      </c>
      <c r="F76">
        <v>40</v>
      </c>
      <c r="G76">
        <f t="shared" si="6"/>
        <v>0.5986651001625809</v>
      </c>
      <c r="H76" s="1">
        <f t="shared" si="7"/>
        <v>7.1696419181147414E-2</v>
      </c>
    </row>
    <row r="77" spans="1:8" x14ac:dyDescent="0.2">
      <c r="A77" s="4" t="s">
        <v>91</v>
      </c>
      <c r="B77" s="23">
        <v>15.154822245599998</v>
      </c>
      <c r="C77">
        <f t="shared" si="5"/>
        <v>14.564386603872519</v>
      </c>
      <c r="D77" t="s">
        <v>10</v>
      </c>
      <c r="E77">
        <f>Weights!E77</f>
        <v>8.4</v>
      </c>
      <c r="F77">
        <v>40</v>
      </c>
      <c r="G77">
        <f t="shared" si="6"/>
        <v>0.58257546415490069</v>
      </c>
      <c r="H77" s="1">
        <f t="shared" si="7"/>
        <v>6.9354221923202466E-2</v>
      </c>
    </row>
    <row r="80" spans="1:8" ht="48" x14ac:dyDescent="0.2">
      <c r="B80" s="15" t="s">
        <v>96</v>
      </c>
      <c r="C80" s="15" t="s">
        <v>94</v>
      </c>
      <c r="D80" s="15" t="s">
        <v>103</v>
      </c>
    </row>
    <row r="81" spans="1:5" x14ac:dyDescent="0.2">
      <c r="A81" s="8" t="s">
        <v>11</v>
      </c>
      <c r="B81" s="20">
        <v>0.33822897533355006</v>
      </c>
      <c r="C81" s="9">
        <f>B81*D$86</f>
        <v>0.33822897533355006</v>
      </c>
      <c r="D81" s="16">
        <f>AVERAGE(C81:C82)</f>
        <v>0.33822897533355006</v>
      </c>
      <c r="E81"/>
    </row>
    <row r="82" spans="1:5" x14ac:dyDescent="0.2">
      <c r="A82" s="6" t="s">
        <v>12</v>
      </c>
      <c r="B82" s="21"/>
      <c r="C82" s="7"/>
      <c r="D82" s="10"/>
      <c r="E82"/>
    </row>
    <row r="83" spans="1:5" x14ac:dyDescent="0.2">
      <c r="A83" s="8" t="s">
        <v>13</v>
      </c>
      <c r="B83" s="20">
        <v>0.57298611733607996</v>
      </c>
      <c r="C83" s="9">
        <f t="shared" ref="C83:C84" si="8">B83*D$86</f>
        <v>0.57298611733607996</v>
      </c>
      <c r="D83" s="16">
        <f t="shared" ref="D83" si="9">AVERAGE(C83:C84)</f>
        <v>0.59043564172747998</v>
      </c>
      <c r="E83"/>
    </row>
    <row r="84" spans="1:5" x14ac:dyDescent="0.2">
      <c r="A84" s="11" t="s">
        <v>14</v>
      </c>
      <c r="B84" s="22">
        <v>0.60788516611887999</v>
      </c>
      <c r="C84" s="12">
        <f t="shared" si="8"/>
        <v>0.60788516611887999</v>
      </c>
      <c r="D84" s="13"/>
      <c r="E84"/>
    </row>
    <row r="85" spans="1:5" x14ac:dyDescent="0.2">
      <c r="E85"/>
    </row>
    <row r="86" spans="1:5" x14ac:dyDescent="0.2">
      <c r="A86" s="8" t="s">
        <v>118</v>
      </c>
      <c r="B86" s="8">
        <v>1</v>
      </c>
      <c r="C86" s="32" t="s">
        <v>93</v>
      </c>
      <c r="D86" s="33">
        <v>1</v>
      </c>
      <c r="E86"/>
    </row>
    <row r="87" spans="1:5" x14ac:dyDescent="0.2">
      <c r="A87" s="17" t="s">
        <v>119</v>
      </c>
      <c r="B87" s="17">
        <v>1</v>
      </c>
      <c r="C87" s="19" t="s">
        <v>93</v>
      </c>
      <c r="D87" s="25">
        <v>10</v>
      </c>
    </row>
    <row r="88" spans="1:5" x14ac:dyDescent="0.2">
      <c r="A88" s="11" t="s">
        <v>95</v>
      </c>
      <c r="B88" s="12">
        <v>0.69</v>
      </c>
    </row>
  </sheetData>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A61C-1A4F-6840-9647-C9194C74043F}">
  <dimension ref="A1:E77"/>
  <sheetViews>
    <sheetView workbookViewId="0">
      <selection activeCell="G3" sqref="G3"/>
    </sheetView>
  </sheetViews>
  <sheetFormatPr baseColWidth="10" defaultRowHeight="15" x14ac:dyDescent="0.2"/>
  <sheetData>
    <row r="1" spans="1:5" ht="64" x14ac:dyDescent="0.2">
      <c r="A1" s="15" t="s">
        <v>0</v>
      </c>
      <c r="B1" s="15" t="s">
        <v>113</v>
      </c>
      <c r="C1" s="15" t="s">
        <v>112</v>
      </c>
      <c r="D1" s="15" t="s">
        <v>114</v>
      </c>
      <c r="E1" s="15" t="s">
        <v>115</v>
      </c>
    </row>
    <row r="2" spans="1:5" x14ac:dyDescent="0.2">
      <c r="A2" s="4" t="s">
        <v>16</v>
      </c>
      <c r="B2">
        <v>10.039999999999999</v>
      </c>
      <c r="C2">
        <f>Moisture!G2</f>
        <v>0.28897715988083417</v>
      </c>
      <c r="D2">
        <f>B2*(1-C2)</f>
        <v>7.1386693147964246</v>
      </c>
      <c r="E2">
        <f>ROUND(D2,2)</f>
        <v>7.14</v>
      </c>
    </row>
    <row r="3" spans="1:5" x14ac:dyDescent="0.2">
      <c r="A3" s="4" t="s">
        <v>17</v>
      </c>
      <c r="B3">
        <v>10.050000000000001</v>
      </c>
      <c r="C3">
        <f>Moisture!G3</f>
        <v>0.28443113772455086</v>
      </c>
      <c r="D3">
        <f t="shared" ref="D3:D66" si="0">B3*(1-C3)</f>
        <v>7.191467065868264</v>
      </c>
      <c r="E3">
        <f t="shared" ref="E3:E66" si="1">ROUND(D3,2)</f>
        <v>7.19</v>
      </c>
    </row>
    <row r="4" spans="1:5" x14ac:dyDescent="0.2">
      <c r="A4" s="4" t="s">
        <v>18</v>
      </c>
      <c r="B4">
        <v>10.039999999999999</v>
      </c>
      <c r="C4">
        <f>Moisture!G4</f>
        <v>0.27960199004975128</v>
      </c>
      <c r="D4">
        <f t="shared" si="0"/>
        <v>7.2327960199004968</v>
      </c>
      <c r="E4">
        <f t="shared" si="1"/>
        <v>7.23</v>
      </c>
    </row>
    <row r="5" spans="1:5" x14ac:dyDescent="0.2">
      <c r="A5" s="4" t="s">
        <v>19</v>
      </c>
      <c r="B5">
        <v>10</v>
      </c>
      <c r="C5">
        <f>Moisture!G5</f>
        <v>0.29522862823061635</v>
      </c>
      <c r="D5">
        <f t="shared" si="0"/>
        <v>7.0477137176938367</v>
      </c>
      <c r="E5">
        <f t="shared" si="1"/>
        <v>7.05</v>
      </c>
    </row>
    <row r="6" spans="1:5" x14ac:dyDescent="0.2">
      <c r="A6" s="4" t="s">
        <v>20</v>
      </c>
      <c r="B6">
        <v>10.039999999999999</v>
      </c>
      <c r="C6">
        <f>Moisture!G6</f>
        <v>0.28800000000000009</v>
      </c>
      <c r="D6">
        <f t="shared" si="0"/>
        <v>7.1484799999999993</v>
      </c>
      <c r="E6">
        <f t="shared" si="1"/>
        <v>7.15</v>
      </c>
    </row>
    <row r="7" spans="1:5" x14ac:dyDescent="0.2">
      <c r="A7" s="4" t="s">
        <v>21</v>
      </c>
      <c r="B7">
        <v>10.01</v>
      </c>
      <c r="C7">
        <f>Moisture!G7</f>
        <v>0.35884691848906564</v>
      </c>
      <c r="D7">
        <f t="shared" si="0"/>
        <v>6.4179423459244527</v>
      </c>
      <c r="E7">
        <f t="shared" si="1"/>
        <v>6.42</v>
      </c>
    </row>
    <row r="8" spans="1:5" x14ac:dyDescent="0.2">
      <c r="A8" s="4" t="s">
        <v>22</v>
      </c>
      <c r="B8">
        <v>10</v>
      </c>
      <c r="C8">
        <f>Moisture!G8</f>
        <v>0.30456349206349209</v>
      </c>
      <c r="D8">
        <f t="shared" si="0"/>
        <v>6.9543650793650791</v>
      </c>
      <c r="E8">
        <f t="shared" si="1"/>
        <v>6.95</v>
      </c>
    </row>
    <row r="9" spans="1:5" x14ac:dyDescent="0.2">
      <c r="A9" s="4" t="s">
        <v>23</v>
      </c>
      <c r="B9">
        <v>10.039999999999999</v>
      </c>
      <c r="C9">
        <f>Moisture!G9</f>
        <v>0.30149253731343295</v>
      </c>
      <c r="D9">
        <f t="shared" si="0"/>
        <v>7.0130149253731329</v>
      </c>
      <c r="E9">
        <f t="shared" si="1"/>
        <v>7.01</v>
      </c>
    </row>
    <row r="10" spans="1:5" x14ac:dyDescent="0.2">
      <c r="A10" s="4" t="s">
        <v>24</v>
      </c>
      <c r="B10">
        <v>10.02</v>
      </c>
      <c r="C10">
        <f>Moisture!G10</f>
        <v>0.27534791252485102</v>
      </c>
      <c r="D10">
        <f t="shared" si="0"/>
        <v>7.2610139165009926</v>
      </c>
      <c r="E10">
        <f t="shared" si="1"/>
        <v>7.26</v>
      </c>
    </row>
    <row r="11" spans="1:5" x14ac:dyDescent="0.2">
      <c r="A11" s="4" t="s">
        <v>25</v>
      </c>
      <c r="B11">
        <v>10</v>
      </c>
      <c r="C11">
        <f>Moisture!G11</f>
        <v>0.28090999010880319</v>
      </c>
      <c r="D11">
        <f t="shared" si="0"/>
        <v>7.1909000989119676</v>
      </c>
      <c r="E11">
        <f t="shared" si="1"/>
        <v>7.19</v>
      </c>
    </row>
    <row r="12" spans="1:5" x14ac:dyDescent="0.2">
      <c r="A12" s="4" t="s">
        <v>26</v>
      </c>
      <c r="B12">
        <v>10</v>
      </c>
      <c r="C12">
        <f>Moisture!G12</f>
        <v>0.28300000000000003</v>
      </c>
      <c r="D12">
        <f t="shared" si="0"/>
        <v>7.17</v>
      </c>
      <c r="E12">
        <f t="shared" si="1"/>
        <v>7.17</v>
      </c>
    </row>
    <row r="13" spans="1:5" x14ac:dyDescent="0.2">
      <c r="A13" s="4" t="s">
        <v>27</v>
      </c>
      <c r="B13">
        <v>10</v>
      </c>
      <c r="C13">
        <f>Moisture!G13</f>
        <v>0.30158730158730152</v>
      </c>
      <c r="D13">
        <f t="shared" si="0"/>
        <v>6.9841269841269851</v>
      </c>
      <c r="E13">
        <f t="shared" si="1"/>
        <v>6.98</v>
      </c>
    </row>
    <row r="14" spans="1:5" x14ac:dyDescent="0.2">
      <c r="A14" s="4" t="s">
        <v>28</v>
      </c>
      <c r="B14">
        <v>10.02</v>
      </c>
      <c r="C14">
        <f>Moisture!G14</f>
        <v>0.28571428571428575</v>
      </c>
      <c r="D14">
        <f t="shared" si="0"/>
        <v>7.1571428571428557</v>
      </c>
      <c r="E14">
        <f t="shared" si="1"/>
        <v>7.16</v>
      </c>
    </row>
    <row r="15" spans="1:5" x14ac:dyDescent="0.2">
      <c r="A15" s="4" t="s">
        <v>29</v>
      </c>
      <c r="B15">
        <v>10.08</v>
      </c>
      <c r="C15">
        <f>Moisture!G15</f>
        <v>0.28115653040877353</v>
      </c>
      <c r="D15">
        <f t="shared" si="0"/>
        <v>7.2459421734795626</v>
      </c>
      <c r="E15">
        <f t="shared" si="1"/>
        <v>7.25</v>
      </c>
    </row>
    <row r="16" spans="1:5" x14ac:dyDescent="0.2">
      <c r="A16" s="4" t="s">
        <v>30</v>
      </c>
      <c r="B16">
        <v>10.08</v>
      </c>
      <c r="C16">
        <f>Moisture!G16</f>
        <v>0.29405940594059393</v>
      </c>
      <c r="D16">
        <f t="shared" si="0"/>
        <v>7.1158811881188138</v>
      </c>
      <c r="E16">
        <f t="shared" si="1"/>
        <v>7.12</v>
      </c>
    </row>
    <row r="17" spans="1:5" x14ac:dyDescent="0.2">
      <c r="A17" s="4" t="s">
        <v>31</v>
      </c>
      <c r="B17">
        <v>10.09</v>
      </c>
      <c r="C17">
        <f>Moisture!G17</f>
        <v>0.28344895936570857</v>
      </c>
      <c r="D17">
        <f t="shared" si="0"/>
        <v>7.23</v>
      </c>
      <c r="E17">
        <f t="shared" si="1"/>
        <v>7.23</v>
      </c>
    </row>
    <row r="18" spans="1:5" x14ac:dyDescent="0.2">
      <c r="A18" s="4" t="s">
        <v>32</v>
      </c>
      <c r="B18">
        <v>10.09</v>
      </c>
      <c r="C18">
        <f>Moisture!G18</f>
        <v>0.27844311377245512</v>
      </c>
      <c r="D18">
        <f t="shared" si="0"/>
        <v>7.2805089820359274</v>
      </c>
      <c r="E18">
        <f t="shared" si="1"/>
        <v>7.28</v>
      </c>
    </row>
    <row r="19" spans="1:5" x14ac:dyDescent="0.2">
      <c r="A19" s="4" t="s">
        <v>33</v>
      </c>
      <c r="B19">
        <v>10.08</v>
      </c>
      <c r="C19">
        <f>Moisture!G19</f>
        <v>0.27400000000000002</v>
      </c>
      <c r="D19">
        <f t="shared" si="0"/>
        <v>7.3180800000000001</v>
      </c>
      <c r="E19">
        <f t="shared" si="1"/>
        <v>7.32</v>
      </c>
    </row>
    <row r="20" spans="1:5" x14ac:dyDescent="0.2">
      <c r="A20" s="4" t="s">
        <v>34</v>
      </c>
      <c r="B20">
        <v>10.07</v>
      </c>
      <c r="C20">
        <f>Moisture!G20</f>
        <v>0.27678571428571419</v>
      </c>
      <c r="D20">
        <f t="shared" si="0"/>
        <v>7.2827678571428587</v>
      </c>
      <c r="E20">
        <f t="shared" si="1"/>
        <v>7.28</v>
      </c>
    </row>
    <row r="21" spans="1:5" x14ac:dyDescent="0.2">
      <c r="A21" s="4" t="s">
        <v>35</v>
      </c>
      <c r="B21">
        <v>10.050000000000001</v>
      </c>
      <c r="C21">
        <f>Moisture!G21</f>
        <v>0.16285998013902686</v>
      </c>
      <c r="D21">
        <f t="shared" si="0"/>
        <v>8.4132571996027803</v>
      </c>
      <c r="E21">
        <f t="shared" si="1"/>
        <v>8.41</v>
      </c>
    </row>
    <row r="22" spans="1:5" x14ac:dyDescent="0.2">
      <c r="A22" s="4" t="s">
        <v>36</v>
      </c>
      <c r="B22">
        <v>10.11</v>
      </c>
      <c r="C22">
        <f>Moisture!G22</f>
        <v>0.1696606786427145</v>
      </c>
      <c r="D22">
        <f t="shared" si="0"/>
        <v>8.3947305389221558</v>
      </c>
      <c r="E22">
        <f t="shared" si="1"/>
        <v>8.39</v>
      </c>
    </row>
    <row r="23" spans="1:5" x14ac:dyDescent="0.2">
      <c r="A23" s="4" t="s">
        <v>37</v>
      </c>
      <c r="B23">
        <v>10.119999999999999</v>
      </c>
      <c r="C23">
        <f>Moisture!G23</f>
        <v>0.1678183613030603</v>
      </c>
      <c r="D23">
        <f t="shared" si="0"/>
        <v>8.4216781836130288</v>
      </c>
      <c r="E23">
        <f t="shared" si="1"/>
        <v>8.42</v>
      </c>
    </row>
    <row r="24" spans="1:5" x14ac:dyDescent="0.2">
      <c r="A24" s="4" t="s">
        <v>38</v>
      </c>
      <c r="B24">
        <v>10.029999999999999</v>
      </c>
      <c r="C24">
        <f>Moisture!G24</f>
        <v>0.24626121635094705</v>
      </c>
      <c r="D24">
        <f t="shared" si="0"/>
        <v>7.5600000000000014</v>
      </c>
      <c r="E24">
        <f t="shared" si="1"/>
        <v>7.56</v>
      </c>
    </row>
    <row r="25" spans="1:5" x14ac:dyDescent="0.2">
      <c r="A25" s="4" t="s">
        <v>39</v>
      </c>
      <c r="B25">
        <v>10.050000000000001</v>
      </c>
      <c r="C25">
        <f>Moisture!G25</f>
        <v>0.27101879327398604</v>
      </c>
      <c r="D25">
        <f t="shared" si="0"/>
        <v>7.3262611275964407</v>
      </c>
      <c r="E25">
        <f t="shared" si="1"/>
        <v>7.33</v>
      </c>
    </row>
    <row r="26" spans="1:5" x14ac:dyDescent="0.2">
      <c r="A26" s="4" t="s">
        <v>40</v>
      </c>
      <c r="B26">
        <v>10.08</v>
      </c>
      <c r="C26">
        <f>Moisture!G26</f>
        <v>0.26798029556650249</v>
      </c>
      <c r="D26">
        <f t="shared" si="0"/>
        <v>7.3787586206896547</v>
      </c>
      <c r="E26">
        <f t="shared" si="1"/>
        <v>7.38</v>
      </c>
    </row>
    <row r="27" spans="1:5" x14ac:dyDescent="0.2">
      <c r="A27" s="4" t="s">
        <v>41</v>
      </c>
      <c r="B27">
        <v>10.050000000000001</v>
      </c>
      <c r="C27">
        <f>Moisture!G27</f>
        <v>0.25199999999999995</v>
      </c>
      <c r="D27">
        <f t="shared" si="0"/>
        <v>7.5174000000000003</v>
      </c>
      <c r="E27">
        <f t="shared" si="1"/>
        <v>7.52</v>
      </c>
    </row>
    <row r="28" spans="1:5" x14ac:dyDescent="0.2">
      <c r="A28" s="4" t="s">
        <v>42</v>
      </c>
      <c r="B28">
        <v>10.1</v>
      </c>
      <c r="C28">
        <f>Moisture!G28</f>
        <v>0.17928286852589631</v>
      </c>
      <c r="D28">
        <f t="shared" si="0"/>
        <v>8.2892430278884479</v>
      </c>
      <c r="E28">
        <f t="shared" si="1"/>
        <v>8.2899999999999991</v>
      </c>
    </row>
    <row r="29" spans="1:5" x14ac:dyDescent="0.2">
      <c r="A29" s="4" t="s">
        <v>43</v>
      </c>
      <c r="B29">
        <v>10.08</v>
      </c>
      <c r="C29">
        <f>Moisture!G29</f>
        <v>0.17808219178082194</v>
      </c>
      <c r="D29">
        <f t="shared" si="0"/>
        <v>8.2849315068493148</v>
      </c>
      <c r="E29">
        <f t="shared" si="1"/>
        <v>8.2799999999999994</v>
      </c>
    </row>
    <row r="30" spans="1:5" x14ac:dyDescent="0.2">
      <c r="A30" s="4" t="s">
        <v>44</v>
      </c>
      <c r="B30">
        <v>10.1</v>
      </c>
      <c r="C30">
        <f>Moisture!G30</f>
        <v>0.16534653465346535</v>
      </c>
      <c r="D30">
        <f t="shared" si="0"/>
        <v>8.43</v>
      </c>
      <c r="E30">
        <f t="shared" si="1"/>
        <v>8.43</v>
      </c>
    </row>
    <row r="31" spans="1:5" x14ac:dyDescent="0.2">
      <c r="A31" s="4" t="s">
        <v>45</v>
      </c>
      <c r="B31">
        <v>10.08</v>
      </c>
      <c r="C31">
        <f>Moisture!G31</f>
        <v>0.16815920398009962</v>
      </c>
      <c r="D31">
        <f t="shared" si="0"/>
        <v>8.3849552238805956</v>
      </c>
      <c r="E31">
        <f t="shared" si="1"/>
        <v>8.3800000000000008</v>
      </c>
    </row>
    <row r="32" spans="1:5" x14ac:dyDescent="0.2">
      <c r="A32" s="4" t="s">
        <v>46</v>
      </c>
      <c r="B32">
        <v>10.02</v>
      </c>
      <c r="C32">
        <f>Moisture!G32</f>
        <v>0.18780727630285154</v>
      </c>
      <c r="D32">
        <f t="shared" si="0"/>
        <v>8.1381710914454271</v>
      </c>
      <c r="E32">
        <f t="shared" si="1"/>
        <v>8.14</v>
      </c>
    </row>
    <row r="33" spans="1:5" x14ac:dyDescent="0.2">
      <c r="A33" s="4" t="s">
        <v>47</v>
      </c>
      <c r="B33">
        <v>10.11</v>
      </c>
      <c r="C33">
        <f>Moisture!G33</f>
        <v>0.17814960629921264</v>
      </c>
      <c r="D33">
        <f t="shared" si="0"/>
        <v>8.3089074803149607</v>
      </c>
      <c r="E33">
        <f t="shared" si="1"/>
        <v>8.31</v>
      </c>
    </row>
    <row r="34" spans="1:5" x14ac:dyDescent="0.2">
      <c r="A34" s="4" t="s">
        <v>48</v>
      </c>
      <c r="B34">
        <v>10.130000000000001</v>
      </c>
      <c r="C34">
        <f>Moisture!G34</f>
        <v>0.18558736426456077</v>
      </c>
      <c r="D34">
        <f t="shared" si="0"/>
        <v>8.25</v>
      </c>
      <c r="E34">
        <f t="shared" si="1"/>
        <v>8.25</v>
      </c>
    </row>
    <row r="35" spans="1:5" x14ac:dyDescent="0.2">
      <c r="A35" s="4" t="s">
        <v>49</v>
      </c>
      <c r="B35">
        <v>10.119999999999999</v>
      </c>
      <c r="C35">
        <f>Moisture!G35</f>
        <v>0.24875124875124877</v>
      </c>
      <c r="D35">
        <f t="shared" si="0"/>
        <v>7.6026373626373616</v>
      </c>
      <c r="E35">
        <f t="shared" si="1"/>
        <v>7.6</v>
      </c>
    </row>
    <row r="36" spans="1:5" x14ac:dyDescent="0.2">
      <c r="A36" s="4" t="s">
        <v>50</v>
      </c>
      <c r="B36">
        <v>10.07</v>
      </c>
      <c r="C36">
        <f>Moisture!G36</f>
        <v>0.16815034619188915</v>
      </c>
      <c r="D36">
        <f t="shared" si="0"/>
        <v>8.3767260138476765</v>
      </c>
      <c r="E36">
        <f t="shared" si="1"/>
        <v>8.3800000000000008</v>
      </c>
    </row>
    <row r="37" spans="1:5" x14ac:dyDescent="0.2">
      <c r="A37" s="4" t="s">
        <v>51</v>
      </c>
      <c r="B37">
        <v>10.119999999999999</v>
      </c>
      <c r="C37">
        <f>Moisture!G37</f>
        <v>0.16550348953140581</v>
      </c>
      <c r="D37">
        <f t="shared" si="0"/>
        <v>8.445104685942173</v>
      </c>
      <c r="E37">
        <f t="shared" si="1"/>
        <v>8.4499999999999993</v>
      </c>
    </row>
    <row r="38" spans="1:5" x14ac:dyDescent="0.2">
      <c r="A38" s="4" t="s">
        <v>52</v>
      </c>
      <c r="B38">
        <v>10.16</v>
      </c>
      <c r="C38">
        <f>Moisture!G38</f>
        <v>0.16849451645064803</v>
      </c>
      <c r="D38">
        <f t="shared" si="0"/>
        <v>8.4480957128614165</v>
      </c>
      <c r="E38">
        <f t="shared" si="1"/>
        <v>8.4499999999999993</v>
      </c>
    </row>
    <row r="39" spans="1:5" x14ac:dyDescent="0.2">
      <c r="A39" s="4" t="s">
        <v>53</v>
      </c>
      <c r="B39">
        <v>10.15</v>
      </c>
      <c r="C39">
        <f>Moisture!G39</f>
        <v>0.1733594515181196</v>
      </c>
      <c r="D39">
        <f t="shared" si="0"/>
        <v>8.3904015670910859</v>
      </c>
      <c r="E39">
        <f t="shared" si="1"/>
        <v>8.39</v>
      </c>
    </row>
    <row r="40" spans="1:5" x14ac:dyDescent="0.2">
      <c r="A40" s="5" t="s">
        <v>54</v>
      </c>
      <c r="B40">
        <v>10.07</v>
      </c>
      <c r="C40">
        <f>Moisture!G2</f>
        <v>0.28897715988083417</v>
      </c>
      <c r="D40">
        <f t="shared" si="0"/>
        <v>7.16</v>
      </c>
      <c r="E40">
        <f t="shared" si="1"/>
        <v>7.16</v>
      </c>
    </row>
    <row r="41" spans="1:5" x14ac:dyDescent="0.2">
      <c r="A41" s="4" t="s">
        <v>55</v>
      </c>
      <c r="B41">
        <v>10.01</v>
      </c>
      <c r="C41">
        <f>Moisture!G3</f>
        <v>0.28443113772455086</v>
      </c>
      <c r="D41">
        <f t="shared" si="0"/>
        <v>7.1628443113772455</v>
      </c>
      <c r="E41">
        <f t="shared" si="1"/>
        <v>7.16</v>
      </c>
    </row>
    <row r="42" spans="1:5" x14ac:dyDescent="0.2">
      <c r="A42" s="4" t="s">
        <v>56</v>
      </c>
      <c r="B42">
        <v>10.039999999999999</v>
      </c>
      <c r="C42">
        <f>Moisture!G4</f>
        <v>0.27960199004975128</v>
      </c>
      <c r="D42">
        <f t="shared" si="0"/>
        <v>7.2327960199004968</v>
      </c>
      <c r="E42">
        <f t="shared" si="1"/>
        <v>7.23</v>
      </c>
    </row>
    <row r="43" spans="1:5" x14ac:dyDescent="0.2">
      <c r="A43" s="4" t="s">
        <v>57</v>
      </c>
      <c r="B43">
        <v>10.08</v>
      </c>
      <c r="C43">
        <f>Moisture!G5</f>
        <v>0.29522862823061635</v>
      </c>
      <c r="D43">
        <f t="shared" si="0"/>
        <v>7.1040954274353876</v>
      </c>
      <c r="E43">
        <f t="shared" si="1"/>
        <v>7.1</v>
      </c>
    </row>
    <row r="44" spans="1:5" x14ac:dyDescent="0.2">
      <c r="A44" s="4" t="s">
        <v>58</v>
      </c>
      <c r="B44">
        <v>10.02</v>
      </c>
      <c r="C44">
        <f>Moisture!G6</f>
        <v>0.28800000000000009</v>
      </c>
      <c r="D44">
        <f t="shared" si="0"/>
        <v>7.1342399999999992</v>
      </c>
      <c r="E44">
        <f t="shared" si="1"/>
        <v>7.13</v>
      </c>
    </row>
    <row r="45" spans="1:5" x14ac:dyDescent="0.2">
      <c r="A45" s="4" t="s">
        <v>59</v>
      </c>
      <c r="B45">
        <v>10.06</v>
      </c>
      <c r="C45">
        <f>Moisture!G7</f>
        <v>0.35884691848906564</v>
      </c>
      <c r="D45">
        <f t="shared" si="0"/>
        <v>6.4499999999999993</v>
      </c>
      <c r="E45">
        <f t="shared" si="1"/>
        <v>6.45</v>
      </c>
    </row>
    <row r="46" spans="1:5" x14ac:dyDescent="0.2">
      <c r="A46" s="4" t="s">
        <v>60</v>
      </c>
      <c r="B46">
        <v>10.08</v>
      </c>
      <c r="C46">
        <f>Moisture!G8</f>
        <v>0.30456349206349209</v>
      </c>
      <c r="D46">
        <f t="shared" si="0"/>
        <v>7.01</v>
      </c>
      <c r="E46">
        <f t="shared" si="1"/>
        <v>7.01</v>
      </c>
    </row>
    <row r="47" spans="1:5" x14ac:dyDescent="0.2">
      <c r="A47" s="4" t="s">
        <v>61</v>
      </c>
      <c r="B47">
        <v>10.06</v>
      </c>
      <c r="C47">
        <f>Moisture!G9</f>
        <v>0.30149253731343295</v>
      </c>
      <c r="D47">
        <f t="shared" si="0"/>
        <v>7.0269850746268645</v>
      </c>
      <c r="E47">
        <f t="shared" si="1"/>
        <v>7.03</v>
      </c>
    </row>
    <row r="48" spans="1:5" x14ac:dyDescent="0.2">
      <c r="A48" s="4" t="s">
        <v>62</v>
      </c>
      <c r="B48">
        <v>10.08</v>
      </c>
      <c r="C48">
        <f>Moisture!G10</f>
        <v>0.27534791252485102</v>
      </c>
      <c r="D48">
        <f t="shared" si="0"/>
        <v>7.3044930417495015</v>
      </c>
      <c r="E48">
        <f t="shared" si="1"/>
        <v>7.3</v>
      </c>
    </row>
    <row r="49" spans="1:5" x14ac:dyDescent="0.2">
      <c r="A49" s="4" t="s">
        <v>63</v>
      </c>
      <c r="B49">
        <v>10.09</v>
      </c>
      <c r="C49">
        <f>Moisture!G11</f>
        <v>0.28090999010880319</v>
      </c>
      <c r="D49">
        <f t="shared" si="0"/>
        <v>7.2556181998021749</v>
      </c>
      <c r="E49">
        <f t="shared" si="1"/>
        <v>7.26</v>
      </c>
    </row>
    <row r="50" spans="1:5" x14ac:dyDescent="0.2">
      <c r="A50" s="4" t="s">
        <v>64</v>
      </c>
      <c r="B50">
        <v>10.029999999999999</v>
      </c>
      <c r="C50">
        <f>Moisture!G12</f>
        <v>0.28300000000000003</v>
      </c>
      <c r="D50">
        <f t="shared" si="0"/>
        <v>7.1915099999999992</v>
      </c>
      <c r="E50">
        <f t="shared" si="1"/>
        <v>7.19</v>
      </c>
    </row>
    <row r="51" spans="1:5" x14ac:dyDescent="0.2">
      <c r="A51" s="4" t="s">
        <v>65</v>
      </c>
      <c r="B51">
        <v>10</v>
      </c>
      <c r="C51">
        <f>Moisture!G13</f>
        <v>0.30158730158730152</v>
      </c>
      <c r="D51">
        <f t="shared" si="0"/>
        <v>6.9841269841269851</v>
      </c>
      <c r="E51">
        <f t="shared" si="1"/>
        <v>6.98</v>
      </c>
    </row>
    <row r="52" spans="1:5" x14ac:dyDescent="0.2">
      <c r="A52" s="4" t="s">
        <v>66</v>
      </c>
      <c r="B52">
        <v>10.07</v>
      </c>
      <c r="C52">
        <f>Moisture!G14</f>
        <v>0.28571428571428575</v>
      </c>
      <c r="D52">
        <f t="shared" si="0"/>
        <v>7.1928571428571422</v>
      </c>
      <c r="E52">
        <f t="shared" si="1"/>
        <v>7.19</v>
      </c>
    </row>
    <row r="53" spans="1:5" x14ac:dyDescent="0.2">
      <c r="A53" s="4" t="s">
        <v>67</v>
      </c>
      <c r="B53">
        <v>10.09</v>
      </c>
      <c r="C53">
        <f>Moisture!G15</f>
        <v>0.28115653040877353</v>
      </c>
      <c r="D53">
        <f t="shared" si="0"/>
        <v>7.2531306081754749</v>
      </c>
      <c r="E53">
        <f t="shared" si="1"/>
        <v>7.25</v>
      </c>
    </row>
    <row r="54" spans="1:5" x14ac:dyDescent="0.2">
      <c r="A54" s="4" t="s">
        <v>68</v>
      </c>
      <c r="B54">
        <v>10.07</v>
      </c>
      <c r="C54">
        <f>Moisture!G16</f>
        <v>0.29405940594059393</v>
      </c>
      <c r="D54">
        <f t="shared" si="0"/>
        <v>7.1088217821782198</v>
      </c>
      <c r="E54">
        <f t="shared" si="1"/>
        <v>7.11</v>
      </c>
    </row>
    <row r="55" spans="1:5" x14ac:dyDescent="0.2">
      <c r="A55" s="4" t="s">
        <v>69</v>
      </c>
      <c r="B55">
        <v>10.029999999999999</v>
      </c>
      <c r="C55">
        <f>Moisture!G17</f>
        <v>0.28344895936570857</v>
      </c>
      <c r="D55">
        <f t="shared" si="0"/>
        <v>7.187006937561943</v>
      </c>
      <c r="E55">
        <f t="shared" si="1"/>
        <v>7.19</v>
      </c>
    </row>
    <row r="56" spans="1:5" x14ac:dyDescent="0.2">
      <c r="A56" s="4" t="s">
        <v>70</v>
      </c>
      <c r="B56">
        <v>10.06</v>
      </c>
      <c r="C56">
        <f>Moisture!G18</f>
        <v>0.27844311377245512</v>
      </c>
      <c r="D56">
        <f t="shared" si="0"/>
        <v>7.2588622754491015</v>
      </c>
      <c r="E56">
        <f t="shared" si="1"/>
        <v>7.26</v>
      </c>
    </row>
    <row r="57" spans="1:5" x14ac:dyDescent="0.2">
      <c r="A57" s="4" t="s">
        <v>71</v>
      </c>
      <c r="B57">
        <v>10.02</v>
      </c>
      <c r="C57">
        <f>Moisture!G19</f>
        <v>0.27400000000000002</v>
      </c>
      <c r="D57">
        <f t="shared" si="0"/>
        <v>7.2745199999999999</v>
      </c>
      <c r="E57">
        <f t="shared" si="1"/>
        <v>7.27</v>
      </c>
    </row>
    <row r="58" spans="1:5" x14ac:dyDescent="0.2">
      <c r="A58" s="4" t="s">
        <v>72</v>
      </c>
      <c r="B58">
        <v>10.050000000000001</v>
      </c>
      <c r="C58">
        <f>Moisture!G20</f>
        <v>0.27678571428571419</v>
      </c>
      <c r="D58">
        <f t="shared" si="0"/>
        <v>7.2683035714285733</v>
      </c>
      <c r="E58">
        <f t="shared" si="1"/>
        <v>7.27</v>
      </c>
    </row>
    <row r="59" spans="1:5" x14ac:dyDescent="0.2">
      <c r="A59" s="4" t="s">
        <v>73</v>
      </c>
      <c r="B59">
        <v>10.039999999999999</v>
      </c>
      <c r="C59">
        <f>Moisture!G21</f>
        <v>0.16285998013902686</v>
      </c>
      <c r="D59">
        <f t="shared" si="0"/>
        <v>8.4048857994041697</v>
      </c>
      <c r="E59">
        <f t="shared" si="1"/>
        <v>8.4</v>
      </c>
    </row>
    <row r="60" spans="1:5" x14ac:dyDescent="0.2">
      <c r="A60" s="4" t="s">
        <v>74</v>
      </c>
      <c r="B60">
        <v>10.02</v>
      </c>
      <c r="C60">
        <f>Moisture!G22</f>
        <v>0.1696606786427145</v>
      </c>
      <c r="D60">
        <f t="shared" si="0"/>
        <v>8.32</v>
      </c>
      <c r="E60">
        <f t="shared" si="1"/>
        <v>8.32</v>
      </c>
    </row>
    <row r="61" spans="1:5" x14ac:dyDescent="0.2">
      <c r="A61" s="4" t="s">
        <v>75</v>
      </c>
      <c r="B61">
        <v>10.14</v>
      </c>
      <c r="C61">
        <f>Moisture!G23</f>
        <v>0.1678183613030603</v>
      </c>
      <c r="D61">
        <f t="shared" si="0"/>
        <v>8.4383218163869689</v>
      </c>
      <c r="E61">
        <f t="shared" si="1"/>
        <v>8.44</v>
      </c>
    </row>
    <row r="62" spans="1:5" x14ac:dyDescent="0.2">
      <c r="A62" s="4" t="s">
        <v>76</v>
      </c>
      <c r="B62">
        <v>10.1</v>
      </c>
      <c r="C62">
        <f>Moisture!G24</f>
        <v>0.24626121635094705</v>
      </c>
      <c r="D62">
        <f t="shared" si="0"/>
        <v>7.6127617148554352</v>
      </c>
      <c r="E62">
        <f t="shared" si="1"/>
        <v>7.61</v>
      </c>
    </row>
    <row r="63" spans="1:5" x14ac:dyDescent="0.2">
      <c r="A63" s="4" t="s">
        <v>77</v>
      </c>
      <c r="B63">
        <v>10.14</v>
      </c>
      <c r="C63">
        <f>Moisture!G25</f>
        <v>0.27101879327398604</v>
      </c>
      <c r="D63">
        <f t="shared" si="0"/>
        <v>7.3918694362017821</v>
      </c>
      <c r="E63">
        <f t="shared" si="1"/>
        <v>7.39</v>
      </c>
    </row>
    <row r="64" spans="1:5" x14ac:dyDescent="0.2">
      <c r="A64" s="4" t="s">
        <v>78</v>
      </c>
      <c r="B64">
        <v>10.06</v>
      </c>
      <c r="C64">
        <f>Moisture!G26</f>
        <v>0.26798029556650249</v>
      </c>
      <c r="D64">
        <f t="shared" si="0"/>
        <v>7.3641182266009855</v>
      </c>
      <c r="E64">
        <f t="shared" si="1"/>
        <v>7.36</v>
      </c>
    </row>
    <row r="65" spans="1:5" x14ac:dyDescent="0.2">
      <c r="A65" s="4" t="s">
        <v>79</v>
      </c>
      <c r="B65">
        <v>10.08</v>
      </c>
      <c r="C65">
        <f>Moisture!G27</f>
        <v>0.25199999999999995</v>
      </c>
      <c r="D65">
        <f t="shared" si="0"/>
        <v>7.5398399999999999</v>
      </c>
      <c r="E65">
        <f t="shared" si="1"/>
        <v>7.54</v>
      </c>
    </row>
    <row r="66" spans="1:5" x14ac:dyDescent="0.2">
      <c r="A66" s="4" t="s">
        <v>80</v>
      </c>
      <c r="B66">
        <v>10.130000000000001</v>
      </c>
      <c r="C66">
        <f>Moisture!G28</f>
        <v>0.17928286852589631</v>
      </c>
      <c r="D66">
        <f t="shared" si="0"/>
        <v>8.3138645418326718</v>
      </c>
      <c r="E66">
        <f t="shared" si="1"/>
        <v>8.31</v>
      </c>
    </row>
    <row r="67" spans="1:5" x14ac:dyDescent="0.2">
      <c r="A67" s="4" t="s">
        <v>81</v>
      </c>
      <c r="B67">
        <v>10.18</v>
      </c>
      <c r="C67">
        <f>Moisture!G29</f>
        <v>0.17808219178082194</v>
      </c>
      <c r="D67">
        <f t="shared" ref="D67:D77" si="2">B67*(1-C67)</f>
        <v>8.367123287671232</v>
      </c>
      <c r="E67">
        <f t="shared" ref="E67:E77" si="3">ROUND(D67,2)</f>
        <v>8.3699999999999992</v>
      </c>
    </row>
    <row r="68" spans="1:5" x14ac:dyDescent="0.2">
      <c r="A68" s="4" t="s">
        <v>82</v>
      </c>
      <c r="B68">
        <v>10.06</v>
      </c>
      <c r="C68">
        <f>Moisture!G30</f>
        <v>0.16534653465346535</v>
      </c>
      <c r="D68">
        <f t="shared" si="2"/>
        <v>8.3966138613861379</v>
      </c>
      <c r="E68">
        <f t="shared" si="3"/>
        <v>8.4</v>
      </c>
    </row>
    <row r="69" spans="1:5" x14ac:dyDescent="0.2">
      <c r="A69" s="4" t="s">
        <v>83</v>
      </c>
      <c r="B69">
        <v>10.050000000000001</v>
      </c>
      <c r="C69">
        <f>Moisture!G31</f>
        <v>0.16815920398009962</v>
      </c>
      <c r="D69">
        <f t="shared" si="2"/>
        <v>8.36</v>
      </c>
      <c r="E69">
        <f t="shared" si="3"/>
        <v>8.36</v>
      </c>
    </row>
    <row r="70" spans="1:5" x14ac:dyDescent="0.2">
      <c r="A70" s="4" t="s">
        <v>84</v>
      </c>
      <c r="B70">
        <v>10.220000000000001</v>
      </c>
      <c r="C70">
        <f>Moisture!G32</f>
        <v>0.18780727630285154</v>
      </c>
      <c r="D70">
        <f t="shared" si="2"/>
        <v>8.3006096361848574</v>
      </c>
      <c r="E70">
        <f t="shared" si="3"/>
        <v>8.3000000000000007</v>
      </c>
    </row>
    <row r="71" spans="1:5" x14ac:dyDescent="0.2">
      <c r="A71" s="4" t="s">
        <v>85</v>
      </c>
      <c r="B71">
        <v>10.039999999999999</v>
      </c>
      <c r="C71">
        <f>Moisture!G33</f>
        <v>0.17814960629921264</v>
      </c>
      <c r="D71">
        <f t="shared" si="2"/>
        <v>8.2513779527559041</v>
      </c>
      <c r="E71">
        <f t="shared" si="3"/>
        <v>8.25</v>
      </c>
    </row>
    <row r="72" spans="1:5" x14ac:dyDescent="0.2">
      <c r="A72" s="4" t="s">
        <v>86</v>
      </c>
      <c r="B72">
        <v>10.1</v>
      </c>
      <c r="C72">
        <f>Moisture!G34</f>
        <v>0.18558736426456077</v>
      </c>
      <c r="D72">
        <f t="shared" si="2"/>
        <v>8.2255676209279365</v>
      </c>
      <c r="E72">
        <f t="shared" si="3"/>
        <v>8.23</v>
      </c>
    </row>
    <row r="73" spans="1:5" x14ac:dyDescent="0.2">
      <c r="A73" s="4" t="s">
        <v>87</v>
      </c>
      <c r="B73">
        <v>10.07</v>
      </c>
      <c r="C73">
        <f>Moisture!G35</f>
        <v>0.24875124875124877</v>
      </c>
      <c r="D73">
        <f t="shared" si="2"/>
        <v>7.5650749250749252</v>
      </c>
      <c r="E73">
        <f t="shared" si="3"/>
        <v>7.57</v>
      </c>
    </row>
    <row r="74" spans="1:5" x14ac:dyDescent="0.2">
      <c r="A74" s="4" t="s">
        <v>88</v>
      </c>
      <c r="B74">
        <v>10.02</v>
      </c>
      <c r="C74">
        <f>Moisture!G36</f>
        <v>0.16815034619188915</v>
      </c>
      <c r="D74">
        <f t="shared" si="2"/>
        <v>8.3351335311572701</v>
      </c>
      <c r="E74">
        <f t="shared" si="3"/>
        <v>8.34</v>
      </c>
    </row>
    <row r="75" spans="1:5" x14ac:dyDescent="0.2">
      <c r="A75" s="4" t="s">
        <v>89</v>
      </c>
      <c r="B75">
        <v>10.08</v>
      </c>
      <c r="C75">
        <f>Moisture!G37</f>
        <v>0.16550348953140581</v>
      </c>
      <c r="D75">
        <f t="shared" si="2"/>
        <v>8.4117248255234287</v>
      </c>
      <c r="E75">
        <f t="shared" si="3"/>
        <v>8.41</v>
      </c>
    </row>
    <row r="76" spans="1:5" x14ac:dyDescent="0.2">
      <c r="A76" s="4" t="s">
        <v>90</v>
      </c>
      <c r="B76">
        <v>10.039999999999999</v>
      </c>
      <c r="C76">
        <f>Moisture!G38</f>
        <v>0.16849451645064803</v>
      </c>
      <c r="D76">
        <f t="shared" si="2"/>
        <v>8.3483150548354921</v>
      </c>
      <c r="E76">
        <f t="shared" si="3"/>
        <v>8.35</v>
      </c>
    </row>
    <row r="77" spans="1:5" x14ac:dyDescent="0.2">
      <c r="A77" s="4" t="s">
        <v>91</v>
      </c>
      <c r="B77">
        <v>10.16</v>
      </c>
      <c r="C77">
        <f>Moisture!G39</f>
        <v>0.1733594515181196</v>
      </c>
      <c r="D77">
        <f t="shared" si="2"/>
        <v>8.3986679725759057</v>
      </c>
      <c r="E77">
        <f t="shared" si="3"/>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CE92-88F0-644C-989C-9FAEEFBA086E}">
  <dimension ref="A1:M77"/>
  <sheetViews>
    <sheetView zoomScale="44" workbookViewId="0">
      <selection activeCell="N16" sqref="N16"/>
    </sheetView>
  </sheetViews>
  <sheetFormatPr baseColWidth="10" defaultRowHeight="15" x14ac:dyDescent="0.2"/>
  <cols>
    <col min="10" max="10" width="26.33203125" customWidth="1"/>
    <col min="11" max="11" width="15.33203125" customWidth="1"/>
    <col min="12" max="12" width="12" customWidth="1"/>
  </cols>
  <sheetData>
    <row r="1" spans="1:13" s="15" customFormat="1" ht="64" x14ac:dyDescent="0.2">
      <c r="A1" s="15" t="s">
        <v>0</v>
      </c>
      <c r="B1" s="15" t="s">
        <v>107</v>
      </c>
      <c r="C1" s="15" t="s">
        <v>105</v>
      </c>
      <c r="D1" s="15" t="s">
        <v>108</v>
      </c>
      <c r="E1" s="15" t="s">
        <v>106</v>
      </c>
      <c r="F1" s="15" t="s">
        <v>109</v>
      </c>
      <c r="G1" s="15" t="s">
        <v>110</v>
      </c>
      <c r="H1" s="15" t="s">
        <v>111</v>
      </c>
      <c r="J1" s="15" t="s">
        <v>147</v>
      </c>
      <c r="K1" s="15" t="s">
        <v>148</v>
      </c>
      <c r="L1" s="15" t="s">
        <v>149</v>
      </c>
      <c r="M1" s="15" t="s">
        <v>150</v>
      </c>
    </row>
    <row r="2" spans="1:13" x14ac:dyDescent="0.2">
      <c r="A2" s="4" t="s">
        <v>16</v>
      </c>
      <c r="B2">
        <v>0.99</v>
      </c>
      <c r="C2" s="4">
        <v>10.07</v>
      </c>
      <c r="D2">
        <v>8.15</v>
      </c>
      <c r="E2">
        <f>D2-B2</f>
        <v>7.16</v>
      </c>
      <c r="F2">
        <f>C2-E2</f>
        <v>2.91</v>
      </c>
      <c r="G2">
        <f>F2/C2</f>
        <v>0.28897715988083417</v>
      </c>
      <c r="H2">
        <f>ROUND(G2*100,2)</f>
        <v>28.9</v>
      </c>
      <c r="J2" s="39">
        <v>53.65</v>
      </c>
      <c r="K2" s="39">
        <v>8.89</v>
      </c>
      <c r="L2" s="39">
        <f t="shared" ref="L2:L39" si="0">J2-K2</f>
        <v>44.76</v>
      </c>
      <c r="M2">
        <f>L2-L2*G2</f>
        <v>31.825382323733862</v>
      </c>
    </row>
    <row r="3" spans="1:13" x14ac:dyDescent="0.2">
      <c r="A3" s="4" t="s">
        <v>17</v>
      </c>
      <c r="B3">
        <v>1.01</v>
      </c>
      <c r="C3" s="4">
        <v>10.02</v>
      </c>
      <c r="D3">
        <v>8.18</v>
      </c>
      <c r="E3">
        <f t="shared" ref="E3:E39" si="1">D3-B3</f>
        <v>7.17</v>
      </c>
      <c r="F3">
        <f t="shared" ref="F3:F39" si="2">C3-E3</f>
        <v>2.8499999999999996</v>
      </c>
      <c r="G3">
        <f t="shared" ref="G3:G39" si="3">F3/C3</f>
        <v>0.28443113772455086</v>
      </c>
      <c r="H3">
        <f t="shared" ref="H3:H39" si="4">ROUND(G3*100,2)</f>
        <v>28.44</v>
      </c>
      <c r="J3" s="39">
        <v>54.04</v>
      </c>
      <c r="K3" s="39">
        <v>9.01</v>
      </c>
      <c r="L3" s="39">
        <f t="shared" si="0"/>
        <v>45.03</v>
      </c>
      <c r="M3">
        <f t="shared" ref="M3:M39" si="5">L3-L3*G3</f>
        <v>32.222065868263478</v>
      </c>
    </row>
    <row r="4" spans="1:13" x14ac:dyDescent="0.2">
      <c r="A4" s="4" t="s">
        <v>18</v>
      </c>
      <c r="B4">
        <v>1.01</v>
      </c>
      <c r="C4" s="4">
        <v>10.050000000000001</v>
      </c>
      <c r="D4">
        <v>8.25</v>
      </c>
      <c r="E4">
        <f t="shared" si="1"/>
        <v>7.24</v>
      </c>
      <c r="F4">
        <f t="shared" si="2"/>
        <v>2.8100000000000005</v>
      </c>
      <c r="G4">
        <f t="shared" si="3"/>
        <v>0.27960199004975128</v>
      </c>
      <c r="H4">
        <f t="shared" si="4"/>
        <v>27.96</v>
      </c>
      <c r="J4" s="39">
        <v>54.3</v>
      </c>
      <c r="K4" s="39">
        <v>9.4600000000000009</v>
      </c>
      <c r="L4" s="39">
        <f t="shared" si="0"/>
        <v>44.839999999999996</v>
      </c>
      <c r="M4">
        <f t="shared" si="5"/>
        <v>32.302646766169147</v>
      </c>
    </row>
    <row r="5" spans="1:13" x14ac:dyDescent="0.2">
      <c r="A5" s="4" t="s">
        <v>19</v>
      </c>
      <c r="B5">
        <v>1</v>
      </c>
      <c r="C5" s="4">
        <v>10.06</v>
      </c>
      <c r="D5">
        <v>8.09</v>
      </c>
      <c r="E5">
        <f t="shared" si="1"/>
        <v>7.09</v>
      </c>
      <c r="F5">
        <f t="shared" si="2"/>
        <v>2.9700000000000006</v>
      </c>
      <c r="G5">
        <f t="shared" si="3"/>
        <v>0.29522862823061635</v>
      </c>
      <c r="H5">
        <f t="shared" si="4"/>
        <v>29.52</v>
      </c>
      <c r="J5" s="39">
        <v>54.53</v>
      </c>
      <c r="K5" s="39">
        <v>9.4499999999999993</v>
      </c>
      <c r="L5" s="39">
        <f t="shared" si="0"/>
        <v>45.08</v>
      </c>
      <c r="M5">
        <f t="shared" si="5"/>
        <v>31.771093439363813</v>
      </c>
    </row>
    <row r="6" spans="1:13" x14ac:dyDescent="0.2">
      <c r="A6" s="4" t="s">
        <v>20</v>
      </c>
      <c r="B6">
        <v>0.99</v>
      </c>
      <c r="C6" s="4">
        <v>10</v>
      </c>
      <c r="D6">
        <v>8.11</v>
      </c>
      <c r="E6">
        <f t="shared" si="1"/>
        <v>7.1199999999999992</v>
      </c>
      <c r="F6">
        <f t="shared" si="2"/>
        <v>2.8800000000000008</v>
      </c>
      <c r="G6">
        <f t="shared" si="3"/>
        <v>0.28800000000000009</v>
      </c>
      <c r="H6">
        <f t="shared" si="4"/>
        <v>28.8</v>
      </c>
      <c r="J6" s="39">
        <v>55.95</v>
      </c>
      <c r="K6" s="39">
        <v>9.4600000000000009</v>
      </c>
      <c r="L6" s="39">
        <f t="shared" si="0"/>
        <v>46.49</v>
      </c>
      <c r="M6">
        <f t="shared" si="5"/>
        <v>33.100879999999997</v>
      </c>
    </row>
    <row r="7" spans="1:13" x14ac:dyDescent="0.2">
      <c r="A7" s="4" t="s">
        <v>21</v>
      </c>
      <c r="B7">
        <v>1.01</v>
      </c>
      <c r="C7" s="4">
        <v>10.06</v>
      </c>
      <c r="D7">
        <v>7.46</v>
      </c>
      <c r="E7">
        <f t="shared" si="1"/>
        <v>6.45</v>
      </c>
      <c r="F7">
        <f t="shared" si="2"/>
        <v>3.6100000000000003</v>
      </c>
      <c r="G7">
        <f t="shared" si="3"/>
        <v>0.35884691848906564</v>
      </c>
      <c r="H7">
        <f t="shared" si="4"/>
        <v>35.880000000000003</v>
      </c>
      <c r="J7" s="39">
        <v>55.68</v>
      </c>
      <c r="K7" s="39">
        <v>9.4499999999999993</v>
      </c>
      <c r="L7" s="39">
        <f t="shared" si="0"/>
        <v>46.230000000000004</v>
      </c>
      <c r="M7">
        <f t="shared" si="5"/>
        <v>29.640506958250498</v>
      </c>
    </row>
    <row r="8" spans="1:13" x14ac:dyDescent="0.2">
      <c r="A8" s="4" t="s">
        <v>22</v>
      </c>
      <c r="B8">
        <v>1.01</v>
      </c>
      <c r="C8" s="4">
        <v>10.08</v>
      </c>
      <c r="D8">
        <v>8.02</v>
      </c>
      <c r="E8">
        <f t="shared" si="1"/>
        <v>7.01</v>
      </c>
      <c r="F8">
        <f t="shared" si="2"/>
        <v>3.0700000000000003</v>
      </c>
      <c r="G8">
        <f t="shared" si="3"/>
        <v>0.30456349206349209</v>
      </c>
      <c r="H8">
        <f t="shared" si="4"/>
        <v>30.46</v>
      </c>
      <c r="J8" s="39">
        <v>55.65</v>
      </c>
      <c r="K8" s="39">
        <v>9.4600000000000009</v>
      </c>
      <c r="L8" s="39">
        <f t="shared" si="0"/>
        <v>46.19</v>
      </c>
      <c r="M8">
        <f t="shared" si="5"/>
        <v>32.122212301587297</v>
      </c>
    </row>
    <row r="9" spans="1:13" x14ac:dyDescent="0.2">
      <c r="A9" s="4" t="s">
        <v>23</v>
      </c>
      <c r="B9">
        <v>1</v>
      </c>
      <c r="C9" s="4">
        <v>10.050000000000001</v>
      </c>
      <c r="D9">
        <v>8.02</v>
      </c>
      <c r="E9">
        <f t="shared" si="1"/>
        <v>7.02</v>
      </c>
      <c r="F9">
        <f t="shared" si="2"/>
        <v>3.0300000000000011</v>
      </c>
      <c r="G9">
        <f t="shared" si="3"/>
        <v>0.30149253731343295</v>
      </c>
      <c r="H9">
        <f t="shared" si="4"/>
        <v>30.15</v>
      </c>
      <c r="J9" s="39">
        <v>55.6</v>
      </c>
      <c r="K9" s="39">
        <v>9.4499999999999993</v>
      </c>
      <c r="L9" s="39">
        <f t="shared" si="0"/>
        <v>46.150000000000006</v>
      </c>
      <c r="M9">
        <f t="shared" si="5"/>
        <v>32.236119402985075</v>
      </c>
    </row>
    <row r="10" spans="1:13" x14ac:dyDescent="0.2">
      <c r="A10" s="4" t="s">
        <v>24</v>
      </c>
      <c r="B10">
        <v>1</v>
      </c>
      <c r="C10" s="4">
        <v>10.06</v>
      </c>
      <c r="D10">
        <v>8.2899999999999991</v>
      </c>
      <c r="E10">
        <f t="shared" si="1"/>
        <v>7.2899999999999991</v>
      </c>
      <c r="F10">
        <f t="shared" si="2"/>
        <v>2.7700000000000014</v>
      </c>
      <c r="G10">
        <f t="shared" si="3"/>
        <v>0.27534791252485102</v>
      </c>
      <c r="H10">
        <f t="shared" si="4"/>
        <v>27.53</v>
      </c>
      <c r="J10" s="39">
        <v>55.95</v>
      </c>
      <c r="K10" s="39">
        <v>9.26</v>
      </c>
      <c r="L10" s="39">
        <f t="shared" si="0"/>
        <v>46.690000000000005</v>
      </c>
      <c r="M10">
        <f t="shared" si="5"/>
        <v>33.834005964214711</v>
      </c>
    </row>
    <row r="11" spans="1:13" x14ac:dyDescent="0.2">
      <c r="A11" s="4" t="s">
        <v>25</v>
      </c>
      <c r="B11">
        <v>1</v>
      </c>
      <c r="C11" s="4">
        <v>10.11</v>
      </c>
      <c r="D11">
        <v>8.27</v>
      </c>
      <c r="E11">
        <f t="shared" si="1"/>
        <v>7.27</v>
      </c>
      <c r="F11">
        <f t="shared" si="2"/>
        <v>2.84</v>
      </c>
      <c r="G11">
        <f t="shared" si="3"/>
        <v>0.28090999010880319</v>
      </c>
      <c r="H11">
        <f t="shared" si="4"/>
        <v>28.09</v>
      </c>
      <c r="J11" s="39">
        <v>56.25</v>
      </c>
      <c r="K11" s="39">
        <v>9.4499999999999993</v>
      </c>
      <c r="L11" s="39">
        <f t="shared" si="0"/>
        <v>46.8</v>
      </c>
      <c r="M11">
        <f t="shared" si="5"/>
        <v>33.653412462908008</v>
      </c>
    </row>
    <row r="12" spans="1:13" x14ac:dyDescent="0.2">
      <c r="A12" s="4" t="s">
        <v>26</v>
      </c>
      <c r="B12">
        <v>1.01</v>
      </c>
      <c r="C12" s="4">
        <v>10</v>
      </c>
      <c r="D12">
        <v>8.18</v>
      </c>
      <c r="E12">
        <f t="shared" si="1"/>
        <v>7.17</v>
      </c>
      <c r="F12">
        <f t="shared" si="2"/>
        <v>2.83</v>
      </c>
      <c r="G12">
        <f t="shared" si="3"/>
        <v>0.28300000000000003</v>
      </c>
      <c r="H12">
        <f t="shared" si="4"/>
        <v>28.3</v>
      </c>
      <c r="J12" s="39">
        <v>55.86</v>
      </c>
      <c r="K12" s="39">
        <v>9.5</v>
      </c>
      <c r="L12" s="39">
        <f t="shared" si="0"/>
        <v>46.36</v>
      </c>
      <c r="M12">
        <f t="shared" si="5"/>
        <v>33.240119999999997</v>
      </c>
    </row>
    <row r="13" spans="1:13" x14ac:dyDescent="0.2">
      <c r="A13" s="4" t="s">
        <v>27</v>
      </c>
      <c r="B13">
        <v>1.01</v>
      </c>
      <c r="C13" s="4">
        <v>10.08</v>
      </c>
      <c r="D13">
        <v>8.0500000000000007</v>
      </c>
      <c r="E13">
        <f t="shared" si="1"/>
        <v>7.0400000000000009</v>
      </c>
      <c r="F13">
        <f t="shared" si="2"/>
        <v>3.0399999999999991</v>
      </c>
      <c r="G13">
        <f t="shared" si="3"/>
        <v>0.30158730158730152</v>
      </c>
      <c r="H13">
        <f t="shared" si="4"/>
        <v>30.16</v>
      </c>
      <c r="J13" s="39">
        <v>55.69</v>
      </c>
      <c r="K13" s="39">
        <v>9.41</v>
      </c>
      <c r="L13" s="39">
        <f t="shared" si="0"/>
        <v>46.28</v>
      </c>
      <c r="M13">
        <f t="shared" si="5"/>
        <v>32.322539682539684</v>
      </c>
    </row>
    <row r="14" spans="1:13" x14ac:dyDescent="0.2">
      <c r="A14" s="4" t="s">
        <v>28</v>
      </c>
      <c r="B14" s="4">
        <v>1.01</v>
      </c>
      <c r="C14" s="4">
        <v>10.15</v>
      </c>
      <c r="D14">
        <v>8.26</v>
      </c>
      <c r="E14">
        <f t="shared" si="1"/>
        <v>7.25</v>
      </c>
      <c r="F14">
        <f t="shared" si="2"/>
        <v>2.9000000000000004</v>
      </c>
      <c r="G14">
        <f t="shared" si="3"/>
        <v>0.28571428571428575</v>
      </c>
      <c r="H14">
        <f t="shared" si="4"/>
        <v>28.57</v>
      </c>
      <c r="J14" s="39">
        <v>55.87</v>
      </c>
      <c r="K14" s="39">
        <v>9.4499999999999993</v>
      </c>
      <c r="L14" s="39">
        <f t="shared" si="0"/>
        <v>46.42</v>
      </c>
      <c r="M14">
        <f t="shared" si="5"/>
        <v>33.157142857142858</v>
      </c>
    </row>
    <row r="15" spans="1:13" x14ac:dyDescent="0.2">
      <c r="A15" s="4" t="s">
        <v>29</v>
      </c>
      <c r="B15" s="4">
        <v>1</v>
      </c>
      <c r="C15" s="4">
        <v>10.029999999999999</v>
      </c>
      <c r="D15">
        <v>8.2100000000000009</v>
      </c>
      <c r="E15">
        <f t="shared" si="1"/>
        <v>7.2100000000000009</v>
      </c>
      <c r="F15">
        <f t="shared" si="2"/>
        <v>2.8199999999999985</v>
      </c>
      <c r="G15">
        <f t="shared" si="3"/>
        <v>0.28115653040877353</v>
      </c>
      <c r="H15">
        <f t="shared" si="4"/>
        <v>28.12</v>
      </c>
      <c r="J15" s="39">
        <v>56.18</v>
      </c>
      <c r="K15" s="39">
        <v>9.4</v>
      </c>
      <c r="L15" s="39">
        <f t="shared" si="0"/>
        <v>46.78</v>
      </c>
      <c r="M15">
        <f t="shared" si="5"/>
        <v>33.627497507477571</v>
      </c>
    </row>
    <row r="16" spans="1:13" x14ac:dyDescent="0.2">
      <c r="A16" s="4" t="s">
        <v>30</v>
      </c>
      <c r="B16" s="4">
        <v>1.02</v>
      </c>
      <c r="C16" s="4">
        <v>10.1</v>
      </c>
      <c r="D16">
        <v>8.15</v>
      </c>
      <c r="E16">
        <f t="shared" si="1"/>
        <v>7.1300000000000008</v>
      </c>
      <c r="F16">
        <f t="shared" si="2"/>
        <v>2.9699999999999989</v>
      </c>
      <c r="G16">
        <f t="shared" si="3"/>
        <v>0.29405940594059393</v>
      </c>
      <c r="H16">
        <f t="shared" si="4"/>
        <v>29.41</v>
      </c>
      <c r="J16" s="39">
        <v>56.08</v>
      </c>
      <c r="K16" s="39">
        <v>9.61</v>
      </c>
      <c r="L16" s="39">
        <f t="shared" si="0"/>
        <v>46.47</v>
      </c>
      <c r="M16">
        <f t="shared" si="5"/>
        <v>32.805059405940597</v>
      </c>
    </row>
    <row r="17" spans="1:13" x14ac:dyDescent="0.2">
      <c r="A17" s="4" t="s">
        <v>31</v>
      </c>
      <c r="B17" s="4">
        <v>0.99</v>
      </c>
      <c r="C17" s="4">
        <v>10.09</v>
      </c>
      <c r="D17">
        <v>8.2200000000000006</v>
      </c>
      <c r="E17">
        <f t="shared" si="1"/>
        <v>7.23</v>
      </c>
      <c r="F17">
        <f t="shared" si="2"/>
        <v>2.8599999999999994</v>
      </c>
      <c r="G17">
        <f t="shared" si="3"/>
        <v>0.28344895936570857</v>
      </c>
      <c r="H17">
        <f t="shared" si="4"/>
        <v>28.34</v>
      </c>
      <c r="J17" s="39">
        <v>56.26</v>
      </c>
      <c r="K17" s="39">
        <v>9.6199999999999992</v>
      </c>
      <c r="L17" s="39">
        <f t="shared" si="0"/>
        <v>46.64</v>
      </c>
      <c r="M17">
        <f t="shared" si="5"/>
        <v>33.419940535183351</v>
      </c>
    </row>
    <row r="18" spans="1:13" x14ac:dyDescent="0.2">
      <c r="A18" s="4" t="s">
        <v>32</v>
      </c>
      <c r="B18" s="4">
        <v>1.03</v>
      </c>
      <c r="C18" s="4">
        <v>10.02</v>
      </c>
      <c r="D18">
        <v>8.26</v>
      </c>
      <c r="E18">
        <f t="shared" si="1"/>
        <v>7.2299999999999995</v>
      </c>
      <c r="F18">
        <f t="shared" si="2"/>
        <v>2.79</v>
      </c>
      <c r="G18">
        <f t="shared" si="3"/>
        <v>0.27844311377245512</v>
      </c>
      <c r="H18">
        <f t="shared" si="4"/>
        <v>27.84</v>
      </c>
      <c r="J18" s="39">
        <v>56.17</v>
      </c>
      <c r="K18" s="39">
        <v>9.61</v>
      </c>
      <c r="L18" s="39">
        <f t="shared" si="0"/>
        <v>46.56</v>
      </c>
      <c r="M18">
        <f t="shared" si="5"/>
        <v>33.595688622754494</v>
      </c>
    </row>
    <row r="19" spans="1:13" x14ac:dyDescent="0.2">
      <c r="A19" s="4" t="s">
        <v>33</v>
      </c>
      <c r="B19" s="4">
        <v>0.99</v>
      </c>
      <c r="C19" s="4">
        <v>10</v>
      </c>
      <c r="D19">
        <v>8.25</v>
      </c>
      <c r="E19">
        <f t="shared" si="1"/>
        <v>7.26</v>
      </c>
      <c r="F19">
        <f t="shared" si="2"/>
        <v>2.74</v>
      </c>
      <c r="G19">
        <f t="shared" si="3"/>
        <v>0.27400000000000002</v>
      </c>
      <c r="H19">
        <f t="shared" si="4"/>
        <v>27.4</v>
      </c>
      <c r="J19" s="39">
        <v>56.28</v>
      </c>
      <c r="K19" s="39">
        <v>9.6199999999999992</v>
      </c>
      <c r="L19" s="39">
        <f t="shared" si="0"/>
        <v>46.660000000000004</v>
      </c>
      <c r="M19">
        <f t="shared" si="5"/>
        <v>33.875160000000001</v>
      </c>
    </row>
    <row r="20" spans="1:13" x14ac:dyDescent="0.2">
      <c r="A20" s="4" t="s">
        <v>34</v>
      </c>
      <c r="B20" s="4">
        <v>1.01</v>
      </c>
      <c r="C20" s="4">
        <v>10.08</v>
      </c>
      <c r="D20">
        <v>8.3000000000000007</v>
      </c>
      <c r="E20">
        <f t="shared" si="1"/>
        <v>7.2900000000000009</v>
      </c>
      <c r="F20">
        <f t="shared" si="2"/>
        <v>2.7899999999999991</v>
      </c>
      <c r="G20">
        <f t="shared" si="3"/>
        <v>0.27678571428571419</v>
      </c>
      <c r="H20">
        <f t="shared" si="4"/>
        <v>27.68</v>
      </c>
      <c r="J20" s="39">
        <v>56.34</v>
      </c>
      <c r="K20" s="39">
        <v>9.6</v>
      </c>
      <c r="L20" s="39">
        <f t="shared" si="0"/>
        <v>46.74</v>
      </c>
      <c r="M20">
        <f t="shared" si="5"/>
        <v>33.80303571428572</v>
      </c>
    </row>
    <row r="21" spans="1:13" x14ac:dyDescent="0.2">
      <c r="A21" s="4" t="s">
        <v>35</v>
      </c>
      <c r="B21" s="4">
        <v>1</v>
      </c>
      <c r="C21" s="4">
        <v>10.07</v>
      </c>
      <c r="D21">
        <v>9.43</v>
      </c>
      <c r="E21">
        <f t="shared" si="1"/>
        <v>8.43</v>
      </c>
      <c r="F21">
        <f t="shared" si="2"/>
        <v>1.6400000000000006</v>
      </c>
      <c r="G21">
        <f t="shared" si="3"/>
        <v>0.16285998013902686</v>
      </c>
      <c r="H21">
        <f t="shared" si="4"/>
        <v>16.29</v>
      </c>
      <c r="J21" s="39">
        <v>58.27</v>
      </c>
      <c r="K21" s="39">
        <v>9.6999999999999993</v>
      </c>
      <c r="L21" s="39">
        <f t="shared" si="0"/>
        <v>48.570000000000007</v>
      </c>
      <c r="M21">
        <f t="shared" si="5"/>
        <v>40.659890764647471</v>
      </c>
    </row>
    <row r="22" spans="1:13" x14ac:dyDescent="0.2">
      <c r="A22" s="4" t="s">
        <v>36</v>
      </c>
      <c r="B22" s="4">
        <v>1</v>
      </c>
      <c r="C22" s="4">
        <v>10.02</v>
      </c>
      <c r="D22">
        <v>9.32</v>
      </c>
      <c r="E22">
        <f t="shared" si="1"/>
        <v>8.32</v>
      </c>
      <c r="F22">
        <f t="shared" si="2"/>
        <v>1.6999999999999993</v>
      </c>
      <c r="G22">
        <f t="shared" si="3"/>
        <v>0.1696606786427145</v>
      </c>
      <c r="H22">
        <f t="shared" si="4"/>
        <v>16.97</v>
      </c>
      <c r="J22" s="39">
        <v>58.09</v>
      </c>
      <c r="K22" s="39">
        <v>9.61</v>
      </c>
      <c r="L22" s="39">
        <f t="shared" si="0"/>
        <v>48.480000000000004</v>
      </c>
      <c r="M22">
        <f t="shared" si="5"/>
        <v>40.254850299401205</v>
      </c>
    </row>
    <row r="23" spans="1:13" x14ac:dyDescent="0.2">
      <c r="A23" s="4" t="s">
        <v>37</v>
      </c>
      <c r="B23" s="4">
        <v>1.01</v>
      </c>
      <c r="C23" s="4">
        <v>10.130000000000001</v>
      </c>
      <c r="D23">
        <v>9.44</v>
      </c>
      <c r="E23">
        <f t="shared" si="1"/>
        <v>8.43</v>
      </c>
      <c r="F23">
        <f t="shared" si="2"/>
        <v>1.7000000000000011</v>
      </c>
      <c r="G23">
        <f t="shared" si="3"/>
        <v>0.1678183613030603</v>
      </c>
      <c r="H23">
        <f t="shared" si="4"/>
        <v>16.78</v>
      </c>
      <c r="J23" s="39">
        <v>57.72</v>
      </c>
      <c r="K23" s="39">
        <v>9.6199999999999992</v>
      </c>
      <c r="L23" s="39">
        <f t="shared" si="0"/>
        <v>48.1</v>
      </c>
      <c r="M23">
        <f t="shared" si="5"/>
        <v>40.027936821322797</v>
      </c>
    </row>
    <row r="24" spans="1:13" x14ac:dyDescent="0.2">
      <c r="A24" s="4" t="s">
        <v>38</v>
      </c>
      <c r="B24" s="4">
        <v>1.02</v>
      </c>
      <c r="C24" s="4">
        <v>10.029999999999999</v>
      </c>
      <c r="D24">
        <v>8.58</v>
      </c>
      <c r="E24">
        <f t="shared" si="1"/>
        <v>7.5600000000000005</v>
      </c>
      <c r="F24">
        <f t="shared" si="2"/>
        <v>2.4699999999999989</v>
      </c>
      <c r="G24">
        <f t="shared" si="3"/>
        <v>0.24626121635094705</v>
      </c>
      <c r="H24">
        <f t="shared" si="4"/>
        <v>24.63</v>
      </c>
      <c r="J24" s="39">
        <v>58.67</v>
      </c>
      <c r="K24" s="39">
        <v>9.6199999999999992</v>
      </c>
      <c r="L24" s="39">
        <f t="shared" si="0"/>
        <v>49.050000000000004</v>
      </c>
      <c r="M24">
        <f t="shared" si="5"/>
        <v>36.970887337986049</v>
      </c>
    </row>
    <row r="25" spans="1:13" x14ac:dyDescent="0.2">
      <c r="A25" s="4" t="s">
        <v>39</v>
      </c>
      <c r="B25" s="4">
        <v>1.01</v>
      </c>
      <c r="C25" s="4">
        <v>10.11</v>
      </c>
      <c r="D25">
        <v>8.3800000000000008</v>
      </c>
      <c r="E25">
        <f t="shared" si="1"/>
        <v>7.370000000000001</v>
      </c>
      <c r="F25">
        <f t="shared" si="2"/>
        <v>2.7399999999999984</v>
      </c>
      <c r="G25">
        <f t="shared" si="3"/>
        <v>0.27101879327398604</v>
      </c>
      <c r="H25">
        <f t="shared" si="4"/>
        <v>27.1</v>
      </c>
      <c r="J25" s="39">
        <v>59.51</v>
      </c>
      <c r="K25" s="39">
        <v>9.61</v>
      </c>
      <c r="L25" s="39">
        <f t="shared" si="0"/>
        <v>49.9</v>
      </c>
      <c r="M25">
        <f t="shared" si="5"/>
        <v>36.376162215628099</v>
      </c>
    </row>
    <row r="26" spans="1:13" x14ac:dyDescent="0.2">
      <c r="A26" s="4" t="s">
        <v>40</v>
      </c>
      <c r="B26" s="4">
        <v>1.01</v>
      </c>
      <c r="C26" s="4">
        <v>10.15</v>
      </c>
      <c r="D26">
        <v>8.44</v>
      </c>
      <c r="E26">
        <f t="shared" si="1"/>
        <v>7.43</v>
      </c>
      <c r="F26">
        <f t="shared" si="2"/>
        <v>2.7200000000000006</v>
      </c>
      <c r="G26">
        <f t="shared" si="3"/>
        <v>0.26798029556650249</v>
      </c>
      <c r="H26">
        <f t="shared" si="4"/>
        <v>26.8</v>
      </c>
      <c r="J26" s="39">
        <v>59.52</v>
      </c>
      <c r="K26" s="39">
        <v>9.6999999999999993</v>
      </c>
      <c r="L26" s="39">
        <f t="shared" si="0"/>
        <v>49.820000000000007</v>
      </c>
      <c r="M26">
        <f t="shared" si="5"/>
        <v>36.469221674876849</v>
      </c>
    </row>
    <row r="27" spans="1:13" x14ac:dyDescent="0.2">
      <c r="A27" s="4" t="s">
        <v>41</v>
      </c>
      <c r="B27" s="4">
        <v>1</v>
      </c>
      <c r="C27" s="4">
        <v>10</v>
      </c>
      <c r="D27">
        <v>8.48</v>
      </c>
      <c r="E27">
        <f t="shared" si="1"/>
        <v>7.48</v>
      </c>
      <c r="F27">
        <f t="shared" si="2"/>
        <v>2.5199999999999996</v>
      </c>
      <c r="G27">
        <f t="shared" si="3"/>
        <v>0.25199999999999995</v>
      </c>
      <c r="H27">
        <f t="shared" si="4"/>
        <v>25.2</v>
      </c>
      <c r="J27" s="39">
        <v>60.11</v>
      </c>
      <c r="K27" s="39">
        <v>9.5500000000000007</v>
      </c>
      <c r="L27" s="39">
        <f t="shared" si="0"/>
        <v>50.56</v>
      </c>
      <c r="M27">
        <f t="shared" si="5"/>
        <v>37.818880000000007</v>
      </c>
    </row>
    <row r="28" spans="1:13" x14ac:dyDescent="0.2">
      <c r="A28" s="4" t="s">
        <v>42</v>
      </c>
      <c r="B28" s="4">
        <v>1.01</v>
      </c>
      <c r="C28" s="4">
        <v>10.039999999999999</v>
      </c>
      <c r="D28">
        <v>9.25</v>
      </c>
      <c r="E28">
        <f t="shared" si="1"/>
        <v>8.24</v>
      </c>
      <c r="F28">
        <f t="shared" si="2"/>
        <v>1.7999999999999989</v>
      </c>
      <c r="G28">
        <f t="shared" si="3"/>
        <v>0.17928286852589631</v>
      </c>
      <c r="H28">
        <f t="shared" si="4"/>
        <v>17.93</v>
      </c>
      <c r="J28" s="39">
        <v>60.42</v>
      </c>
      <c r="K28" s="39">
        <v>9.6199999999999992</v>
      </c>
      <c r="L28" s="39">
        <f t="shared" si="0"/>
        <v>50.800000000000004</v>
      </c>
      <c r="M28">
        <f t="shared" si="5"/>
        <v>41.692430278884473</v>
      </c>
    </row>
    <row r="29" spans="1:13" x14ac:dyDescent="0.2">
      <c r="A29" s="4" t="s">
        <v>43</v>
      </c>
      <c r="B29" s="4">
        <v>0.99</v>
      </c>
      <c r="C29" s="4">
        <v>10.220000000000001</v>
      </c>
      <c r="D29">
        <v>9.39</v>
      </c>
      <c r="E29">
        <f t="shared" si="1"/>
        <v>8.4</v>
      </c>
      <c r="F29">
        <f t="shared" si="2"/>
        <v>1.8200000000000003</v>
      </c>
      <c r="G29">
        <f t="shared" si="3"/>
        <v>0.17808219178082194</v>
      </c>
      <c r="H29">
        <f t="shared" si="4"/>
        <v>17.809999999999999</v>
      </c>
      <c r="J29" s="39">
        <v>59.05</v>
      </c>
      <c r="K29" s="39">
        <v>9.61</v>
      </c>
      <c r="L29" s="39">
        <f t="shared" si="0"/>
        <v>49.44</v>
      </c>
      <c r="M29">
        <f t="shared" si="5"/>
        <v>40.635616438356159</v>
      </c>
    </row>
    <row r="30" spans="1:13" x14ac:dyDescent="0.2">
      <c r="A30" s="4" t="s">
        <v>44</v>
      </c>
      <c r="B30" s="4">
        <v>1.01</v>
      </c>
      <c r="C30" s="4">
        <v>10.1</v>
      </c>
      <c r="D30">
        <v>9.44</v>
      </c>
      <c r="E30">
        <f t="shared" si="1"/>
        <v>8.43</v>
      </c>
      <c r="F30">
        <f t="shared" si="2"/>
        <v>1.67</v>
      </c>
      <c r="G30">
        <f t="shared" si="3"/>
        <v>0.16534653465346535</v>
      </c>
      <c r="H30">
        <f t="shared" si="4"/>
        <v>16.53</v>
      </c>
      <c r="J30" s="39">
        <v>59.91</v>
      </c>
      <c r="K30" s="39">
        <v>9.6999999999999993</v>
      </c>
      <c r="L30" s="39">
        <f t="shared" si="0"/>
        <v>50.209999999999994</v>
      </c>
      <c r="M30">
        <f t="shared" si="5"/>
        <v>41.907950495049498</v>
      </c>
    </row>
    <row r="31" spans="1:13" x14ac:dyDescent="0.2">
      <c r="A31" s="4" t="s">
        <v>45</v>
      </c>
      <c r="B31" s="4">
        <v>0.99</v>
      </c>
      <c r="C31" s="4">
        <v>10.050000000000001</v>
      </c>
      <c r="D31">
        <v>9.35</v>
      </c>
      <c r="E31">
        <f t="shared" si="1"/>
        <v>8.36</v>
      </c>
      <c r="F31">
        <f t="shared" si="2"/>
        <v>1.6900000000000013</v>
      </c>
      <c r="G31">
        <f t="shared" si="3"/>
        <v>0.16815920398009962</v>
      </c>
      <c r="H31">
        <f t="shared" si="4"/>
        <v>16.82</v>
      </c>
      <c r="J31" s="39">
        <v>59.51</v>
      </c>
      <c r="K31" s="39">
        <v>9.61</v>
      </c>
      <c r="L31" s="39">
        <f t="shared" si="0"/>
        <v>49.9</v>
      </c>
      <c r="M31">
        <f t="shared" si="5"/>
        <v>41.508855721393026</v>
      </c>
    </row>
    <row r="32" spans="1:13" x14ac:dyDescent="0.2">
      <c r="A32" s="4" t="s">
        <v>46</v>
      </c>
      <c r="B32" s="4">
        <v>1.01</v>
      </c>
      <c r="C32" s="4">
        <v>10.17</v>
      </c>
      <c r="D32">
        <v>9.27</v>
      </c>
      <c r="E32">
        <f t="shared" si="1"/>
        <v>8.26</v>
      </c>
      <c r="F32">
        <f t="shared" si="2"/>
        <v>1.9100000000000001</v>
      </c>
      <c r="G32">
        <f t="shared" si="3"/>
        <v>0.18780727630285154</v>
      </c>
      <c r="H32">
        <f t="shared" si="4"/>
        <v>18.78</v>
      </c>
      <c r="J32" s="39">
        <v>60.57</v>
      </c>
      <c r="K32" s="39">
        <v>9.6999999999999993</v>
      </c>
      <c r="L32" s="39">
        <f t="shared" si="0"/>
        <v>50.870000000000005</v>
      </c>
      <c r="M32">
        <f t="shared" si="5"/>
        <v>41.316243854473946</v>
      </c>
    </row>
    <row r="33" spans="1:13" x14ac:dyDescent="0.2">
      <c r="A33" s="4" t="s">
        <v>47</v>
      </c>
      <c r="B33" s="4">
        <v>0.99</v>
      </c>
      <c r="C33" s="4">
        <v>10.16</v>
      </c>
      <c r="D33">
        <v>9.34</v>
      </c>
      <c r="E33">
        <f t="shared" si="1"/>
        <v>8.35</v>
      </c>
      <c r="F33">
        <f t="shared" si="2"/>
        <v>1.8100000000000005</v>
      </c>
      <c r="G33">
        <f t="shared" si="3"/>
        <v>0.17814960629921264</v>
      </c>
      <c r="H33">
        <f t="shared" si="4"/>
        <v>17.809999999999999</v>
      </c>
      <c r="J33" s="39">
        <v>59.68</v>
      </c>
      <c r="K33" s="39">
        <v>9.68</v>
      </c>
      <c r="L33" s="39">
        <f t="shared" si="0"/>
        <v>50</v>
      </c>
      <c r="M33">
        <f t="shared" si="5"/>
        <v>41.09251968503937</v>
      </c>
    </row>
    <row r="34" spans="1:13" x14ac:dyDescent="0.2">
      <c r="A34" s="4" t="s">
        <v>48</v>
      </c>
      <c r="B34" s="4">
        <v>0.98</v>
      </c>
      <c r="C34" s="4">
        <v>10.130000000000001</v>
      </c>
      <c r="D34">
        <v>9.23</v>
      </c>
      <c r="E34">
        <f t="shared" si="1"/>
        <v>8.25</v>
      </c>
      <c r="F34">
        <f t="shared" si="2"/>
        <v>1.8800000000000008</v>
      </c>
      <c r="G34">
        <f t="shared" si="3"/>
        <v>0.18558736426456077</v>
      </c>
      <c r="H34">
        <f t="shared" si="4"/>
        <v>18.559999999999999</v>
      </c>
      <c r="J34" s="39">
        <v>59.15</v>
      </c>
      <c r="K34" s="39">
        <v>9.69</v>
      </c>
      <c r="L34" s="39">
        <f t="shared" si="0"/>
        <v>49.46</v>
      </c>
      <c r="M34">
        <f t="shared" si="5"/>
        <v>40.280848963474824</v>
      </c>
    </row>
    <row r="35" spans="1:13" x14ac:dyDescent="0.2">
      <c r="A35" s="4" t="s">
        <v>49</v>
      </c>
      <c r="B35" s="4">
        <v>0.98</v>
      </c>
      <c r="C35" s="4">
        <v>10.01</v>
      </c>
      <c r="D35">
        <v>8.5</v>
      </c>
      <c r="E35">
        <f t="shared" si="1"/>
        <v>7.52</v>
      </c>
      <c r="F35">
        <f t="shared" si="2"/>
        <v>2.4900000000000002</v>
      </c>
      <c r="G35">
        <f t="shared" si="3"/>
        <v>0.24875124875124877</v>
      </c>
      <c r="H35">
        <f t="shared" si="4"/>
        <v>24.88</v>
      </c>
      <c r="J35" s="39">
        <v>59.11</v>
      </c>
      <c r="K35" s="39">
        <v>9.69</v>
      </c>
      <c r="L35" s="39">
        <f t="shared" si="0"/>
        <v>49.42</v>
      </c>
      <c r="M35">
        <f t="shared" si="5"/>
        <v>37.126713286713283</v>
      </c>
    </row>
    <row r="36" spans="1:13" x14ac:dyDescent="0.2">
      <c r="A36" s="4" t="s">
        <v>50</v>
      </c>
      <c r="B36" s="4">
        <v>0.99</v>
      </c>
      <c r="C36" s="4">
        <v>10.11</v>
      </c>
      <c r="D36">
        <v>9.4</v>
      </c>
      <c r="E36">
        <f t="shared" si="1"/>
        <v>8.41</v>
      </c>
      <c r="F36">
        <f t="shared" si="2"/>
        <v>1.6999999999999993</v>
      </c>
      <c r="G36">
        <f t="shared" si="3"/>
        <v>0.16815034619188915</v>
      </c>
      <c r="H36">
        <f t="shared" si="4"/>
        <v>16.82</v>
      </c>
      <c r="J36" s="39">
        <v>59.42</v>
      </c>
      <c r="K36" s="39">
        <v>9.68</v>
      </c>
      <c r="L36" s="39">
        <f t="shared" si="0"/>
        <v>49.74</v>
      </c>
      <c r="M36">
        <f t="shared" si="5"/>
        <v>41.376201780415435</v>
      </c>
    </row>
    <row r="37" spans="1:13" x14ac:dyDescent="0.2">
      <c r="A37" s="4" t="s">
        <v>51</v>
      </c>
      <c r="B37" s="4">
        <v>1</v>
      </c>
      <c r="C37" s="4">
        <v>10.029999999999999</v>
      </c>
      <c r="D37">
        <v>9.3699999999999992</v>
      </c>
      <c r="E37">
        <f t="shared" si="1"/>
        <v>8.3699999999999992</v>
      </c>
      <c r="F37">
        <f t="shared" si="2"/>
        <v>1.6600000000000001</v>
      </c>
      <c r="G37">
        <f t="shared" si="3"/>
        <v>0.16550348953140581</v>
      </c>
      <c r="H37">
        <f t="shared" si="4"/>
        <v>16.55</v>
      </c>
      <c r="J37" s="39">
        <v>59.35</v>
      </c>
      <c r="K37" s="39">
        <v>9.68</v>
      </c>
      <c r="L37" s="39">
        <f t="shared" si="0"/>
        <v>49.67</v>
      </c>
      <c r="M37">
        <f t="shared" si="5"/>
        <v>41.449441674975077</v>
      </c>
    </row>
    <row r="38" spans="1:13" x14ac:dyDescent="0.2">
      <c r="A38" s="4" t="s">
        <v>52</v>
      </c>
      <c r="B38" s="4">
        <v>1</v>
      </c>
      <c r="C38" s="4">
        <v>10.029999999999999</v>
      </c>
      <c r="D38">
        <v>9.34</v>
      </c>
      <c r="E38">
        <f t="shared" si="1"/>
        <v>8.34</v>
      </c>
      <c r="F38">
        <f t="shared" si="2"/>
        <v>1.6899999999999995</v>
      </c>
      <c r="G38">
        <f t="shared" si="3"/>
        <v>0.16849451645064803</v>
      </c>
      <c r="H38">
        <f t="shared" si="4"/>
        <v>16.850000000000001</v>
      </c>
      <c r="J38" s="39">
        <v>59.15</v>
      </c>
      <c r="K38" s="39">
        <v>9.68</v>
      </c>
      <c r="L38" s="39">
        <f t="shared" si="0"/>
        <v>49.47</v>
      </c>
      <c r="M38">
        <f t="shared" si="5"/>
        <v>41.13457627118644</v>
      </c>
    </row>
    <row r="39" spans="1:13" x14ac:dyDescent="0.2">
      <c r="A39" s="4" t="s">
        <v>53</v>
      </c>
      <c r="B39" s="4">
        <v>1</v>
      </c>
      <c r="C39" s="4">
        <v>10.210000000000001</v>
      </c>
      <c r="D39">
        <v>9.44</v>
      </c>
      <c r="E39">
        <f t="shared" si="1"/>
        <v>8.44</v>
      </c>
      <c r="F39">
        <f t="shared" si="2"/>
        <v>1.7700000000000014</v>
      </c>
      <c r="G39">
        <f t="shared" si="3"/>
        <v>0.1733594515181196</v>
      </c>
      <c r="H39">
        <f t="shared" si="4"/>
        <v>17.34</v>
      </c>
      <c r="J39" s="39">
        <v>60.15</v>
      </c>
      <c r="K39" s="39">
        <v>9.69</v>
      </c>
      <c r="L39" s="39">
        <f t="shared" si="0"/>
        <v>50.46</v>
      </c>
      <c r="M39">
        <f t="shared" si="5"/>
        <v>41.712282076395688</v>
      </c>
    </row>
    <row r="40" spans="1:13" x14ac:dyDescent="0.2">
      <c r="A40" s="5"/>
      <c r="B40" s="4"/>
    </row>
    <row r="41" spans="1:13" x14ac:dyDescent="0.2">
      <c r="A41" s="4"/>
      <c r="B41" s="4"/>
    </row>
    <row r="42" spans="1:13" x14ac:dyDescent="0.2">
      <c r="A42" s="4"/>
      <c r="B42" s="4"/>
    </row>
    <row r="43" spans="1:13" x14ac:dyDescent="0.2">
      <c r="A43" s="4"/>
      <c r="B43" s="4"/>
    </row>
    <row r="44" spans="1:13" x14ac:dyDescent="0.2">
      <c r="A44" s="4"/>
      <c r="B44" s="4"/>
    </row>
    <row r="45" spans="1:13" x14ac:dyDescent="0.2">
      <c r="A45" s="4"/>
      <c r="B45" s="4"/>
    </row>
    <row r="46" spans="1:13" x14ac:dyDescent="0.2">
      <c r="A46" s="4"/>
      <c r="B46" s="4"/>
    </row>
    <row r="47" spans="1:13" x14ac:dyDescent="0.2">
      <c r="A47" s="4"/>
      <c r="B47" s="4"/>
    </row>
    <row r="48" spans="1:13" x14ac:dyDescent="0.2">
      <c r="A48" s="4"/>
      <c r="B48" s="4"/>
    </row>
    <row r="49" spans="1:2" x14ac:dyDescent="0.2">
      <c r="A49" s="4"/>
      <c r="B49" s="4"/>
    </row>
    <row r="50" spans="1:2" x14ac:dyDescent="0.2">
      <c r="A50" s="4"/>
      <c r="B50" s="4"/>
    </row>
    <row r="51" spans="1:2" x14ac:dyDescent="0.2">
      <c r="A51" s="4"/>
      <c r="B51" s="4"/>
    </row>
    <row r="52" spans="1:2" x14ac:dyDescent="0.2">
      <c r="A52" s="4"/>
      <c r="B52" s="4"/>
    </row>
    <row r="53" spans="1:2" x14ac:dyDescent="0.2">
      <c r="A53" s="4"/>
      <c r="B53" s="4"/>
    </row>
    <row r="54" spans="1:2" x14ac:dyDescent="0.2">
      <c r="A54" s="4"/>
      <c r="B54" s="4"/>
    </row>
    <row r="55" spans="1:2" x14ac:dyDescent="0.2">
      <c r="A55" s="4"/>
      <c r="B55" s="4"/>
    </row>
    <row r="56" spans="1:2" x14ac:dyDescent="0.2">
      <c r="A56" s="4"/>
      <c r="B56" s="4"/>
    </row>
    <row r="57" spans="1:2" x14ac:dyDescent="0.2">
      <c r="A57" s="4"/>
      <c r="B57" s="4"/>
    </row>
    <row r="58" spans="1:2" x14ac:dyDescent="0.2">
      <c r="A58" s="4"/>
      <c r="B58" s="4"/>
    </row>
    <row r="59" spans="1:2" x14ac:dyDescent="0.2">
      <c r="A59" s="4"/>
      <c r="B59" s="4"/>
    </row>
    <row r="60" spans="1:2" x14ac:dyDescent="0.2">
      <c r="A60" s="4"/>
      <c r="B60" s="4"/>
    </row>
    <row r="61" spans="1:2" x14ac:dyDescent="0.2">
      <c r="A61" s="4"/>
      <c r="B61" s="4"/>
    </row>
    <row r="62" spans="1:2" x14ac:dyDescent="0.2">
      <c r="A62" s="4"/>
      <c r="B62" s="4"/>
    </row>
    <row r="63" spans="1:2" x14ac:dyDescent="0.2">
      <c r="A63" s="4"/>
      <c r="B63" s="4"/>
    </row>
    <row r="64" spans="1:2" x14ac:dyDescent="0.2">
      <c r="A64" s="4"/>
      <c r="B64" s="4"/>
    </row>
    <row r="65" spans="1:2" x14ac:dyDescent="0.2">
      <c r="A65" s="4"/>
      <c r="B65" s="4"/>
    </row>
    <row r="66" spans="1:2" x14ac:dyDescent="0.2">
      <c r="A66" s="4"/>
      <c r="B66" s="4"/>
    </row>
    <row r="67" spans="1:2" x14ac:dyDescent="0.2">
      <c r="A67" s="4"/>
      <c r="B67" s="4"/>
    </row>
    <row r="68" spans="1:2" x14ac:dyDescent="0.2">
      <c r="A68" s="4"/>
      <c r="B68" s="4"/>
    </row>
    <row r="69" spans="1:2" x14ac:dyDescent="0.2">
      <c r="A69" s="4"/>
      <c r="B69" s="4"/>
    </row>
    <row r="70" spans="1:2" x14ac:dyDescent="0.2">
      <c r="A70" s="4"/>
      <c r="B70" s="4"/>
    </row>
    <row r="71" spans="1:2" x14ac:dyDescent="0.2">
      <c r="A71" s="4"/>
      <c r="B71" s="4"/>
    </row>
    <row r="72" spans="1:2" x14ac:dyDescent="0.2">
      <c r="A72" s="4"/>
      <c r="B72" s="4"/>
    </row>
    <row r="73" spans="1:2" x14ac:dyDescent="0.2">
      <c r="A73" s="4"/>
      <c r="B73" s="4"/>
    </row>
    <row r="74" spans="1:2" x14ac:dyDescent="0.2">
      <c r="A74" s="4"/>
      <c r="B74" s="4"/>
    </row>
    <row r="75" spans="1:2" x14ac:dyDescent="0.2">
      <c r="A75" s="4"/>
      <c r="B75" s="4"/>
    </row>
    <row r="76" spans="1:2" x14ac:dyDescent="0.2">
      <c r="A76" s="4"/>
      <c r="B76" s="4"/>
    </row>
    <row r="77" spans="1:2" x14ac:dyDescent="0.2">
      <c r="A77" s="4"/>
      <c r="B7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TOC</vt:lpstr>
      <vt:lpstr>NO3+NH4</vt:lpstr>
      <vt:lpstr>Weights</vt:lpstr>
      <vt:lpstr>Moisture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Michelle S. Wang</cp:lastModifiedBy>
  <dcterms:created xsi:type="dcterms:W3CDTF">2022-08-26T02:22:47Z</dcterms:created>
  <dcterms:modified xsi:type="dcterms:W3CDTF">2022-10-26T13:38:25Z</dcterms:modified>
</cp:coreProperties>
</file>